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1080" windowWidth="21105" windowHeight="8805" tabRatio="661"/>
  </bookViews>
  <sheets>
    <sheet name="Summary" sheetId="2" r:id="rId1"/>
    <sheet name="BT" sheetId="3" r:id="rId2"/>
    <sheet name="WIFI" sheetId="4" r:id="rId3"/>
    <sheet name="NFC" sheetId="5" r:id="rId4"/>
    <sheet name="GPS" sheetId="6" r:id="rId5"/>
    <sheet name="Touch" sheetId="18" r:id="rId6"/>
    <sheet name="BT Summary" sheetId="8" r:id="rId7"/>
    <sheet name="WIFI Summary" sheetId="7" r:id="rId8"/>
    <sheet name="NFC Summary" sheetId="12" r:id="rId9"/>
    <sheet name="GPS Summary" sheetId="13" r:id="rId10"/>
    <sheet name="Touch Summary" sheetId="19" r:id="rId11"/>
    <sheet name="Data Source" sheetId="15" r:id="rId12"/>
    <sheet name="Instructions" sheetId="1" r:id="rId13"/>
    <sheet name="Comments" sheetId="17" r:id="rId14"/>
  </sheets>
  <externalReferences>
    <externalReference r:id="rId15"/>
    <externalReference r:id="rId16"/>
  </externalReferences>
  <definedNames>
    <definedName name="_xlnm._FilterDatabase" localSheetId="1" hidden="1">BT!$A$1:$S$50</definedName>
    <definedName name="_xlnm._FilterDatabase" localSheetId="4" hidden="1">GPS!$A$1:$S$56</definedName>
    <definedName name="_xlnm._FilterDatabase" localSheetId="3" hidden="1">NFC!$A$1:$R$194</definedName>
    <definedName name="_xlnm._FilterDatabase" localSheetId="2" hidden="1">WIFI!$A$1:$R$124</definedName>
    <definedName name="Config">Summary!$J$7:$J$156</definedName>
    <definedName name="Config_Table">Summary!$J$7:$T$156</definedName>
    <definedName name="_xlnm.Print_Area" localSheetId="11">'Data Source'!$E$198</definedName>
    <definedName name="Saved_Data">Summary!$V$5</definedName>
    <definedName name="Status_Conversion">Summary!$B$77:$H$86</definedName>
    <definedName name="Status_In">Summary!$B$77:$B$86</definedName>
    <definedName name="ValidStatus">Summary!$B$22:$B$24</definedName>
    <definedName name="Z_CABAA38C_8313_4129_9117_ABE81A0F79D7_.wvu.Cols" localSheetId="2" hidden="1">WIFI!$A:$B</definedName>
    <definedName name="Z_CABAA38C_8313_4129_9117_ABE81A0F79D7_.wvu.FilterData" localSheetId="1" hidden="1">BT!$A$1:$S$50</definedName>
    <definedName name="Z_CABAA38C_8313_4129_9117_ABE81A0F79D7_.wvu.FilterData" localSheetId="4" hidden="1">GPS!$A$1:$S$56</definedName>
    <definedName name="Z_CABAA38C_8313_4129_9117_ABE81A0F79D7_.wvu.FilterData" localSheetId="3" hidden="1">NFC!$A$1:$R$1</definedName>
    <definedName name="Z_CABAA38C_8313_4129_9117_ABE81A0F79D7_.wvu.FilterData" localSheetId="2" hidden="1">WIFI!$A$1:$R$124</definedName>
  </definedNames>
  <calcPr calcId="145621"/>
  <customWorkbookViews>
    <customWorkbookView name="jerrydoX - Personal View" guid="{CABAA38C-8313-4129-9117-ABE81A0F79D7}" mergeInterval="0" personalView="1" maximized="1" xWindow="1" yWindow="1" windowWidth="1417" windowHeight="680" activeSheetId="2"/>
  </customWorkbookViews>
  <fileRecoveryPr autoRecover="0"/>
</workbook>
</file>

<file path=xl/calcChain.xml><?xml version="1.0" encoding="utf-8"?>
<calcChain xmlns="http://schemas.openxmlformats.org/spreadsheetml/2006/main">
  <c r="EA128" i="4" l="1"/>
  <c r="EA127" i="4"/>
  <c r="D6" i="19" l="1"/>
  <c r="J4" i="19"/>
  <c r="F4" i="19"/>
  <c r="E4" i="19"/>
  <c r="G4" i="19" s="1"/>
  <c r="J3" i="19"/>
  <c r="F3" i="19"/>
  <c r="E3" i="19"/>
  <c r="H3" i="19" s="1"/>
  <c r="J2" i="19"/>
  <c r="F2" i="19"/>
  <c r="F6" i="19" s="1"/>
  <c r="E2" i="19"/>
  <c r="E6" i="19" s="1"/>
  <c r="G6" i="19" s="1"/>
  <c r="L10" i="18"/>
  <c r="K10" i="18" s="1"/>
  <c r="N74" i="18"/>
  <c r="O74" i="18" s="1"/>
  <c r="L74" i="18"/>
  <c r="M74" i="18" s="1"/>
  <c r="J74" i="18"/>
  <c r="H74" i="18"/>
  <c r="F74" i="18"/>
  <c r="N73" i="18"/>
  <c r="O73" i="18" s="1"/>
  <c r="L73" i="18"/>
  <c r="M73" i="18" s="1"/>
  <c r="J73" i="18"/>
  <c r="H73" i="18"/>
  <c r="F73" i="18"/>
  <c r="N72" i="18"/>
  <c r="O72" i="18" s="1"/>
  <c r="L72" i="18"/>
  <c r="M72" i="18" s="1"/>
  <c r="J72" i="18"/>
  <c r="H72" i="18"/>
  <c r="F72" i="18"/>
  <c r="N71" i="18"/>
  <c r="O71" i="18" s="1"/>
  <c r="L71" i="18"/>
  <c r="J71" i="18"/>
  <c r="H71" i="18"/>
  <c r="F71" i="18"/>
  <c r="N70" i="18"/>
  <c r="O70" i="18" s="1"/>
  <c r="L70" i="18"/>
  <c r="H70" i="18"/>
  <c r="N69" i="18"/>
  <c r="O69" i="18" s="1"/>
  <c r="L69" i="18"/>
  <c r="J69" i="18"/>
  <c r="H69" i="18"/>
  <c r="F69" i="18"/>
  <c r="N68" i="18"/>
  <c r="O68" i="18" s="1"/>
  <c r="L68" i="18"/>
  <c r="H68" i="18"/>
  <c r="N67" i="18"/>
  <c r="O67" i="18" s="1"/>
  <c r="L67" i="18"/>
  <c r="J67" i="18"/>
  <c r="H67" i="18"/>
  <c r="F67" i="18"/>
  <c r="N66" i="18"/>
  <c r="O66" i="18" s="1"/>
  <c r="L66" i="18"/>
  <c r="H66" i="18"/>
  <c r="N65" i="18"/>
  <c r="O65" i="18" s="1"/>
  <c r="L65" i="18"/>
  <c r="J65" i="18"/>
  <c r="H65" i="18"/>
  <c r="F65" i="18"/>
  <c r="N64" i="18"/>
  <c r="O64" i="18" s="1"/>
  <c r="L64" i="18"/>
  <c r="H64" i="18"/>
  <c r="N63" i="18"/>
  <c r="O63" i="18" s="1"/>
  <c r="L63" i="18"/>
  <c r="J63" i="18"/>
  <c r="H63" i="18"/>
  <c r="F63" i="18"/>
  <c r="N62" i="18"/>
  <c r="O62" i="18" s="1"/>
  <c r="L62" i="18"/>
  <c r="H62" i="18"/>
  <c r="N61" i="18"/>
  <c r="O61" i="18" s="1"/>
  <c r="L61" i="18"/>
  <c r="J61" i="18"/>
  <c r="H61" i="18"/>
  <c r="F61" i="18"/>
  <c r="N60" i="18"/>
  <c r="O60" i="18" s="1"/>
  <c r="L60" i="18"/>
  <c r="H60" i="18"/>
  <c r="N59" i="18"/>
  <c r="O59" i="18" s="1"/>
  <c r="L59" i="18"/>
  <c r="J59" i="18"/>
  <c r="H59" i="18"/>
  <c r="F59" i="18"/>
  <c r="N58" i="18"/>
  <c r="O58" i="18" s="1"/>
  <c r="L58" i="18"/>
  <c r="H58" i="18"/>
  <c r="O57" i="18"/>
  <c r="N57" i="18"/>
  <c r="M57" i="18"/>
  <c r="L57" i="18"/>
  <c r="K57" i="18"/>
  <c r="J57" i="18"/>
  <c r="I57" i="18"/>
  <c r="H57" i="18"/>
  <c r="G57" i="18"/>
  <c r="F57" i="18"/>
  <c r="O56" i="18"/>
  <c r="N56" i="18"/>
  <c r="M56" i="18"/>
  <c r="L56" i="18"/>
  <c r="K56" i="18"/>
  <c r="J56" i="18"/>
  <c r="I56" i="18"/>
  <c r="H56" i="18"/>
  <c r="G56" i="18"/>
  <c r="F56" i="18"/>
  <c r="O55" i="18"/>
  <c r="N55" i="18"/>
  <c r="M55" i="18"/>
  <c r="L55" i="18"/>
  <c r="K55" i="18"/>
  <c r="J55" i="18"/>
  <c r="I55" i="18"/>
  <c r="H55" i="18"/>
  <c r="G55" i="18"/>
  <c r="F55" i="18"/>
  <c r="O54" i="18"/>
  <c r="N54" i="18"/>
  <c r="M54" i="18"/>
  <c r="L54" i="18"/>
  <c r="K54" i="18"/>
  <c r="J54" i="18"/>
  <c r="I54" i="18"/>
  <c r="H54" i="18"/>
  <c r="G54" i="18"/>
  <c r="F54" i="18"/>
  <c r="O53" i="18"/>
  <c r="N53" i="18"/>
  <c r="M53" i="18"/>
  <c r="L53" i="18"/>
  <c r="K53" i="18"/>
  <c r="J53" i="18"/>
  <c r="I53" i="18"/>
  <c r="H53" i="18"/>
  <c r="G53" i="18"/>
  <c r="F53" i="18"/>
  <c r="O52" i="18"/>
  <c r="N52" i="18"/>
  <c r="M52" i="18"/>
  <c r="L52" i="18"/>
  <c r="K52" i="18"/>
  <c r="J52" i="18"/>
  <c r="I52" i="18"/>
  <c r="H52" i="18"/>
  <c r="G52" i="18"/>
  <c r="F52" i="18"/>
  <c r="O51" i="18"/>
  <c r="N51" i="18"/>
  <c r="M51" i="18"/>
  <c r="L51" i="18"/>
  <c r="K51" i="18"/>
  <c r="J51" i="18"/>
  <c r="I51" i="18"/>
  <c r="H51" i="18"/>
  <c r="G51" i="18"/>
  <c r="F51" i="18"/>
  <c r="O50" i="18"/>
  <c r="N50" i="18"/>
  <c r="M50" i="18"/>
  <c r="L50" i="18"/>
  <c r="K50" i="18"/>
  <c r="J50" i="18"/>
  <c r="I50" i="18"/>
  <c r="H50" i="18"/>
  <c r="G50" i="18"/>
  <c r="F50" i="18"/>
  <c r="O49" i="18"/>
  <c r="N49" i="18"/>
  <c r="M49" i="18"/>
  <c r="L49" i="18"/>
  <c r="K49" i="18"/>
  <c r="J49" i="18"/>
  <c r="I49" i="18"/>
  <c r="H49" i="18"/>
  <c r="G49" i="18"/>
  <c r="F49" i="18"/>
  <c r="O48" i="18"/>
  <c r="N48" i="18"/>
  <c r="M48" i="18"/>
  <c r="L48" i="18"/>
  <c r="K48" i="18"/>
  <c r="J48" i="18"/>
  <c r="I48" i="18"/>
  <c r="H48" i="18"/>
  <c r="G48" i="18"/>
  <c r="F48" i="18"/>
  <c r="O47" i="18"/>
  <c r="N47" i="18"/>
  <c r="M47" i="18"/>
  <c r="L47" i="18"/>
  <c r="K47" i="18"/>
  <c r="J47" i="18"/>
  <c r="I47" i="18"/>
  <c r="H47" i="18"/>
  <c r="G47" i="18"/>
  <c r="F47" i="18"/>
  <c r="O46" i="18"/>
  <c r="N46" i="18"/>
  <c r="M46" i="18"/>
  <c r="L46" i="18"/>
  <c r="K46" i="18"/>
  <c r="J46" i="18"/>
  <c r="I46" i="18"/>
  <c r="H46" i="18"/>
  <c r="G46" i="18"/>
  <c r="F46" i="18"/>
  <c r="O45" i="18"/>
  <c r="N45" i="18"/>
  <c r="M45" i="18"/>
  <c r="L45" i="18"/>
  <c r="K45" i="18"/>
  <c r="J45" i="18"/>
  <c r="I45" i="18"/>
  <c r="H45" i="18"/>
  <c r="G45" i="18"/>
  <c r="F45" i="18"/>
  <c r="O44" i="18"/>
  <c r="N44" i="18"/>
  <c r="M44" i="18"/>
  <c r="L44" i="18"/>
  <c r="K44" i="18"/>
  <c r="J44" i="18"/>
  <c r="I44" i="18"/>
  <c r="H44" i="18"/>
  <c r="G44" i="18"/>
  <c r="F44" i="18"/>
  <c r="O43" i="18"/>
  <c r="N43" i="18"/>
  <c r="M43" i="18"/>
  <c r="G43" i="18"/>
  <c r="K43" i="18" s="1"/>
  <c r="F43" i="18"/>
  <c r="N42" i="18"/>
  <c r="O42" i="18" s="1"/>
  <c r="L42" i="18"/>
  <c r="M42" i="18" s="1"/>
  <c r="J42" i="18"/>
  <c r="H42" i="18"/>
  <c r="F42" i="18"/>
  <c r="N41" i="18"/>
  <c r="O41" i="18" s="1"/>
  <c r="L41" i="18"/>
  <c r="M41" i="18" s="1"/>
  <c r="J41" i="18"/>
  <c r="H41" i="18"/>
  <c r="F41" i="18"/>
  <c r="N40" i="18"/>
  <c r="O40" i="18" s="1"/>
  <c r="L40" i="18"/>
  <c r="M40" i="18" s="1"/>
  <c r="J40" i="18"/>
  <c r="H40" i="18"/>
  <c r="F40" i="18"/>
  <c r="N39" i="18"/>
  <c r="O39" i="18" s="1"/>
  <c r="L39" i="18"/>
  <c r="M39" i="18" s="1"/>
  <c r="J39" i="18"/>
  <c r="H39" i="18"/>
  <c r="F39" i="18"/>
  <c r="N38" i="18"/>
  <c r="O38" i="18" s="1"/>
  <c r="L38" i="18"/>
  <c r="M38" i="18" s="1"/>
  <c r="N37" i="18"/>
  <c r="O37" i="18" s="1"/>
  <c r="L37" i="18"/>
  <c r="M37" i="18" s="1"/>
  <c r="N36" i="18"/>
  <c r="O36" i="18" s="1"/>
  <c r="M36" i="18"/>
  <c r="G36" i="18"/>
  <c r="J36" i="18" s="1"/>
  <c r="F36" i="18"/>
  <c r="O35" i="18"/>
  <c r="N35" i="18"/>
  <c r="M35" i="18"/>
  <c r="L35" i="18"/>
  <c r="K35" i="18"/>
  <c r="J35" i="18"/>
  <c r="I35" i="18"/>
  <c r="H35" i="18"/>
  <c r="G35" i="18"/>
  <c r="F35" i="18"/>
  <c r="O34" i="18"/>
  <c r="N34" i="18"/>
  <c r="M34" i="18"/>
  <c r="L34" i="18"/>
  <c r="K34" i="18"/>
  <c r="J34" i="18"/>
  <c r="I34" i="18"/>
  <c r="H34" i="18"/>
  <c r="G34" i="18"/>
  <c r="F34" i="18"/>
  <c r="O33" i="18"/>
  <c r="N33" i="18"/>
  <c r="M33" i="18"/>
  <c r="L33" i="18"/>
  <c r="K33" i="18"/>
  <c r="J33" i="18"/>
  <c r="I33" i="18"/>
  <c r="H33" i="18"/>
  <c r="G33" i="18"/>
  <c r="F33" i="18"/>
  <c r="O32" i="18"/>
  <c r="N32" i="18"/>
  <c r="M32" i="18"/>
  <c r="L32" i="18"/>
  <c r="K32" i="18"/>
  <c r="J32" i="18"/>
  <c r="I32" i="18"/>
  <c r="H32" i="18"/>
  <c r="G32" i="18"/>
  <c r="F32" i="18"/>
  <c r="O31" i="18"/>
  <c r="N31" i="18"/>
  <c r="M31" i="18"/>
  <c r="L31" i="18"/>
  <c r="K31" i="18"/>
  <c r="J31" i="18"/>
  <c r="I31" i="18"/>
  <c r="H31" i="18"/>
  <c r="G31" i="18"/>
  <c r="F31" i="18"/>
  <c r="O30" i="18"/>
  <c r="N30" i="18"/>
  <c r="M30" i="18"/>
  <c r="G30" i="18"/>
  <c r="K30" i="18" s="1"/>
  <c r="F30" i="18"/>
  <c r="N29" i="18"/>
  <c r="O29" i="18" s="1"/>
  <c r="L29" i="18"/>
  <c r="M29" i="18" s="1"/>
  <c r="J29" i="18"/>
  <c r="H29" i="18"/>
  <c r="F29" i="18"/>
  <c r="N28" i="18"/>
  <c r="O28" i="18" s="1"/>
  <c r="L28" i="18"/>
  <c r="M28" i="18" s="1"/>
  <c r="J28" i="18"/>
  <c r="H28" i="18"/>
  <c r="F28" i="18"/>
  <c r="N27" i="18"/>
  <c r="O27" i="18" s="1"/>
  <c r="L27" i="18"/>
  <c r="M27" i="18" s="1"/>
  <c r="J27" i="18"/>
  <c r="H27" i="18"/>
  <c r="F27" i="18"/>
  <c r="N26" i="18"/>
  <c r="O26" i="18" s="1"/>
  <c r="L26" i="18"/>
  <c r="M26" i="18" s="1"/>
  <c r="J26" i="18"/>
  <c r="H26" i="18"/>
  <c r="F26" i="18"/>
  <c r="N25" i="18"/>
  <c r="O25" i="18" s="1"/>
  <c r="L25" i="18"/>
  <c r="M25" i="18" s="1"/>
  <c r="J25" i="18"/>
  <c r="H25" i="18"/>
  <c r="F25" i="18"/>
  <c r="N24" i="18"/>
  <c r="O24" i="18" s="1"/>
  <c r="M24" i="18"/>
  <c r="G24" i="18"/>
  <c r="J24" i="18" s="1"/>
  <c r="F24" i="18"/>
  <c r="O23" i="18"/>
  <c r="N23" i="18"/>
  <c r="M23" i="18"/>
  <c r="L23" i="18"/>
  <c r="K23" i="18"/>
  <c r="J23" i="18"/>
  <c r="I23" i="18"/>
  <c r="H23" i="18"/>
  <c r="G23" i="18"/>
  <c r="F23" i="18"/>
  <c r="O22" i="18"/>
  <c r="N22" i="18"/>
  <c r="M22" i="18"/>
  <c r="L22" i="18"/>
  <c r="K22" i="18"/>
  <c r="J22" i="18"/>
  <c r="I22" i="18"/>
  <c r="H22" i="18"/>
  <c r="G22" i="18"/>
  <c r="F22" i="18"/>
  <c r="O21" i="18"/>
  <c r="N21" i="18"/>
  <c r="M21" i="18"/>
  <c r="L21" i="18"/>
  <c r="K21" i="18"/>
  <c r="J21" i="18"/>
  <c r="I21" i="18"/>
  <c r="H21" i="18"/>
  <c r="G21" i="18"/>
  <c r="F21" i="18"/>
  <c r="O20" i="18"/>
  <c r="N20" i="18"/>
  <c r="M20" i="18"/>
  <c r="L20" i="18"/>
  <c r="K20" i="18"/>
  <c r="J20" i="18"/>
  <c r="I20" i="18"/>
  <c r="H20" i="18"/>
  <c r="G20" i="18"/>
  <c r="F20" i="18"/>
  <c r="O19" i="18"/>
  <c r="N19" i="18"/>
  <c r="M19" i="18"/>
  <c r="L19" i="18"/>
  <c r="K19" i="18"/>
  <c r="J19" i="18"/>
  <c r="I19" i="18"/>
  <c r="H19" i="18"/>
  <c r="G19" i="18"/>
  <c r="F19" i="18"/>
  <c r="O18" i="18"/>
  <c r="N18" i="18"/>
  <c r="M18" i="18"/>
  <c r="L18" i="18"/>
  <c r="K18" i="18"/>
  <c r="J18" i="18"/>
  <c r="I18" i="18"/>
  <c r="H18" i="18"/>
  <c r="G18" i="18"/>
  <c r="F18" i="18"/>
  <c r="O17" i="18"/>
  <c r="N17" i="18"/>
  <c r="M17" i="18"/>
  <c r="L17" i="18"/>
  <c r="K17" i="18"/>
  <c r="J17" i="18"/>
  <c r="I17" i="18"/>
  <c r="H17" i="18"/>
  <c r="G17" i="18"/>
  <c r="F17" i="18"/>
  <c r="O16" i="18"/>
  <c r="N16" i="18"/>
  <c r="M16" i="18"/>
  <c r="L16" i="18"/>
  <c r="K16" i="18"/>
  <c r="J16" i="18"/>
  <c r="I16" i="18"/>
  <c r="H16" i="18"/>
  <c r="G16" i="18"/>
  <c r="F16" i="18"/>
  <c r="O15" i="18"/>
  <c r="N15" i="18"/>
  <c r="M15" i="18"/>
  <c r="G15" i="18"/>
  <c r="K15" i="18" s="1"/>
  <c r="F15" i="18"/>
  <c r="N14" i="18"/>
  <c r="O14" i="18" s="1"/>
  <c r="M14" i="18"/>
  <c r="G14" i="18"/>
  <c r="J14" i="18" s="1"/>
  <c r="F14" i="18"/>
  <c r="O13" i="18"/>
  <c r="N13" i="18"/>
  <c r="M13" i="18"/>
  <c r="L13" i="18"/>
  <c r="K13" i="18"/>
  <c r="J13" i="18"/>
  <c r="I13" i="18"/>
  <c r="H13" i="18"/>
  <c r="G13" i="18"/>
  <c r="F13" i="18"/>
  <c r="O12" i="18"/>
  <c r="N12" i="18"/>
  <c r="M12" i="18"/>
  <c r="L12" i="18"/>
  <c r="K12" i="18"/>
  <c r="J12" i="18"/>
  <c r="I12" i="18"/>
  <c r="H12" i="18"/>
  <c r="G12" i="18"/>
  <c r="F12" i="18"/>
  <c r="O11" i="18"/>
  <c r="N11" i="18"/>
  <c r="M11" i="18"/>
  <c r="L11" i="18"/>
  <c r="K11" i="18"/>
  <c r="J11" i="18"/>
  <c r="I11" i="18"/>
  <c r="H11" i="18"/>
  <c r="G11" i="18"/>
  <c r="F11" i="18"/>
  <c r="O10" i="18"/>
  <c r="N10" i="18"/>
  <c r="M10" i="18"/>
  <c r="J10" i="18"/>
  <c r="H10" i="18"/>
  <c r="F10" i="18"/>
  <c r="O9" i="18"/>
  <c r="N9" i="18"/>
  <c r="M9" i="18"/>
  <c r="G9" i="18"/>
  <c r="K9" i="18" s="1"/>
  <c r="F9" i="18"/>
  <c r="N8" i="18"/>
  <c r="O8" i="18" s="1"/>
  <c r="M8" i="18"/>
  <c r="G8" i="18"/>
  <c r="J8" i="18" s="1"/>
  <c r="F8" i="18"/>
  <c r="O7" i="18"/>
  <c r="N7" i="18"/>
  <c r="M7" i="18"/>
  <c r="L7" i="18"/>
  <c r="K7" i="18"/>
  <c r="J7" i="18"/>
  <c r="I7" i="18"/>
  <c r="H7" i="18"/>
  <c r="G7" i="18"/>
  <c r="F7" i="18"/>
  <c r="O6" i="18"/>
  <c r="N6" i="18"/>
  <c r="M6" i="18"/>
  <c r="L6" i="18"/>
  <c r="K6" i="18"/>
  <c r="J6" i="18"/>
  <c r="I6" i="18"/>
  <c r="H6" i="18"/>
  <c r="G6" i="18"/>
  <c r="F6" i="18"/>
  <c r="O5" i="18"/>
  <c r="N5" i="18"/>
  <c r="M5" i="18"/>
  <c r="L5" i="18"/>
  <c r="K5" i="18"/>
  <c r="J5" i="18"/>
  <c r="I5" i="18"/>
  <c r="H5" i="18"/>
  <c r="G5" i="18"/>
  <c r="F5" i="18"/>
  <c r="W3" i="18"/>
  <c r="V3" i="18"/>
  <c r="U3" i="18"/>
  <c r="H9" i="18" l="1"/>
  <c r="H15" i="18"/>
  <c r="H43" i="18"/>
  <c r="J9" i="18"/>
  <c r="H30" i="18"/>
  <c r="J43" i="18"/>
  <c r="J15" i="18"/>
  <c r="J30" i="18"/>
  <c r="H2" i="19"/>
  <c r="G3" i="19"/>
  <c r="H4" i="19"/>
  <c r="G2" i="19"/>
  <c r="G10" i="18"/>
  <c r="I10" i="18"/>
  <c r="I8" i="18"/>
  <c r="K8" i="18"/>
  <c r="I14" i="18"/>
  <c r="K14" i="18"/>
  <c r="I24" i="18"/>
  <c r="K24" i="18"/>
  <c r="F37" i="18"/>
  <c r="H37" i="18"/>
  <c r="J37" i="18"/>
  <c r="F38" i="18"/>
  <c r="H38" i="18"/>
  <c r="J38" i="18"/>
  <c r="M58" i="18"/>
  <c r="K58" i="18"/>
  <c r="I58" i="18"/>
  <c r="G58" i="18"/>
  <c r="M60" i="18"/>
  <c r="K60" i="18"/>
  <c r="I60" i="18"/>
  <c r="G60" i="18"/>
  <c r="M62" i="18"/>
  <c r="K62" i="18"/>
  <c r="I62" i="18"/>
  <c r="G62" i="18"/>
  <c r="M64" i="18"/>
  <c r="K64" i="18"/>
  <c r="I64" i="18"/>
  <c r="G64" i="18"/>
  <c r="M66" i="18"/>
  <c r="K66" i="18"/>
  <c r="I66" i="18"/>
  <c r="G66" i="18"/>
  <c r="M68" i="18"/>
  <c r="K68" i="18"/>
  <c r="I68" i="18"/>
  <c r="G68" i="18"/>
  <c r="M70" i="18"/>
  <c r="K70" i="18"/>
  <c r="I70" i="18"/>
  <c r="G70" i="18"/>
  <c r="I36" i="18"/>
  <c r="K36" i="18"/>
  <c r="H8" i="18"/>
  <c r="I9" i="18"/>
  <c r="H14" i="18"/>
  <c r="I15" i="18"/>
  <c r="H24" i="18"/>
  <c r="G25" i="18"/>
  <c r="I25" i="18"/>
  <c r="K25" i="18"/>
  <c r="G26" i="18"/>
  <c r="I26" i="18"/>
  <c r="K26" i="18"/>
  <c r="G27" i="18"/>
  <c r="I27" i="18"/>
  <c r="K27" i="18"/>
  <c r="G28" i="18"/>
  <c r="I28" i="18"/>
  <c r="K28" i="18"/>
  <c r="G29" i="18"/>
  <c r="I29" i="18"/>
  <c r="K29" i="18"/>
  <c r="I30" i="18"/>
  <c r="H36" i="18"/>
  <c r="G37" i="18"/>
  <c r="I37" i="18"/>
  <c r="K37" i="18"/>
  <c r="G38" i="18"/>
  <c r="I38" i="18"/>
  <c r="K38" i="18"/>
  <c r="G39" i="18"/>
  <c r="I39" i="18"/>
  <c r="K39" i="18"/>
  <c r="G40" i="18"/>
  <c r="I40" i="18"/>
  <c r="K40" i="18"/>
  <c r="G41" i="18"/>
  <c r="I41" i="18"/>
  <c r="K41" i="18"/>
  <c r="G42" i="18"/>
  <c r="I42" i="18"/>
  <c r="K42" i="18"/>
  <c r="I43" i="18"/>
  <c r="F58" i="18"/>
  <c r="J58" i="18"/>
  <c r="M59" i="18"/>
  <c r="K59" i="18"/>
  <c r="I59" i="18"/>
  <c r="G59" i="18"/>
  <c r="F60" i="18"/>
  <c r="J60" i="18"/>
  <c r="M61" i="18"/>
  <c r="K61" i="18"/>
  <c r="I61" i="18"/>
  <c r="G61" i="18"/>
  <c r="F62" i="18"/>
  <c r="J62" i="18"/>
  <c r="M63" i="18"/>
  <c r="K63" i="18"/>
  <c r="I63" i="18"/>
  <c r="G63" i="18"/>
  <c r="F64" i="18"/>
  <c r="J64" i="18"/>
  <c r="M65" i="18"/>
  <c r="K65" i="18"/>
  <c r="I65" i="18"/>
  <c r="G65" i="18"/>
  <c r="F66" i="18"/>
  <c r="J66" i="18"/>
  <c r="M67" i="18"/>
  <c r="K67" i="18"/>
  <c r="I67" i="18"/>
  <c r="G67" i="18"/>
  <c r="F68" i="18"/>
  <c r="J68" i="18"/>
  <c r="M69" i="18"/>
  <c r="K69" i="18"/>
  <c r="I69" i="18"/>
  <c r="G69" i="18"/>
  <c r="F70" i="18"/>
  <c r="J70" i="18"/>
  <c r="M71" i="18"/>
  <c r="K71" i="18"/>
  <c r="I71" i="18"/>
  <c r="G71" i="18"/>
  <c r="G72" i="18"/>
  <c r="I72" i="18"/>
  <c r="K72" i="18"/>
  <c r="G73" i="18"/>
  <c r="I73" i="18"/>
  <c r="K73" i="18"/>
  <c r="G74" i="18"/>
  <c r="I74" i="18"/>
  <c r="K74" i="18"/>
  <c r="DS3" i="4"/>
  <c r="AZ3" i="3" l="1"/>
  <c r="DM3" i="4" l="1"/>
  <c r="DK3" i="4" l="1"/>
  <c r="F37" i="4" l="1"/>
  <c r="G37" i="4" l="1"/>
  <c r="DG3" i="4"/>
  <c r="N195" i="5" l="1"/>
  <c r="O195" i="5" s="1"/>
  <c r="N196" i="5"/>
  <c r="O196" i="5" s="1"/>
  <c r="L195" i="5"/>
  <c r="F195" i="5" s="1"/>
  <c r="L196" i="5"/>
  <c r="G196" i="5" s="1"/>
  <c r="K196" i="5" s="1"/>
  <c r="G195" i="5" l="1"/>
  <c r="K195" i="5" s="1"/>
  <c r="F196" i="5"/>
  <c r="H196" i="5"/>
  <c r="I196" i="5"/>
  <c r="J196" i="5"/>
  <c r="L124" i="4"/>
  <c r="L123" i="4"/>
  <c r="L122" i="4"/>
  <c r="L121" i="4"/>
  <c r="L120" i="4"/>
  <c r="L119" i="4"/>
  <c r="L118" i="4"/>
  <c r="L117" i="4"/>
  <c r="L116" i="4"/>
  <c r="L115" i="4"/>
  <c r="L114" i="4"/>
  <c r="L113" i="4"/>
  <c r="L112" i="4"/>
  <c r="L111" i="4"/>
  <c r="L110" i="4"/>
  <c r="L109" i="4"/>
  <c r="L108" i="4"/>
  <c r="L107" i="4"/>
  <c r="L106" i="4"/>
  <c r="L105" i="4"/>
  <c r="L104" i="4"/>
  <c r="L103" i="4"/>
  <c r="L102" i="4"/>
  <c r="L101" i="4"/>
  <c r="L100" i="4"/>
  <c r="L99" i="4"/>
  <c r="L98" i="4"/>
  <c r="L97" i="4"/>
  <c r="L96" i="4"/>
  <c r="L95" i="4"/>
  <c r="L94" i="4"/>
  <c r="L93" i="4"/>
  <c r="L92" i="4"/>
  <c r="L91" i="4"/>
  <c r="L90" i="4"/>
  <c r="L89" i="4"/>
  <c r="L88" i="4"/>
  <c r="L87" i="4"/>
  <c r="L86" i="4"/>
  <c r="L85" i="4"/>
  <c r="L84" i="4"/>
  <c r="L83" i="4"/>
  <c r="L82" i="4"/>
  <c r="L81" i="4"/>
  <c r="L80" i="4"/>
  <c r="L79" i="4"/>
  <c r="L78" i="4"/>
  <c r="L77" i="4"/>
  <c r="L76" i="4"/>
  <c r="L75" i="4"/>
  <c r="L74" i="4"/>
  <c r="L73" i="4"/>
  <c r="L72" i="4"/>
  <c r="L71" i="4"/>
  <c r="L70" i="4"/>
  <c r="L69" i="4"/>
  <c r="L68" i="4"/>
  <c r="L67" i="4"/>
  <c r="L66" i="4"/>
  <c r="L65" i="4"/>
  <c r="L64" i="4"/>
  <c r="L63" i="4"/>
  <c r="L62" i="4"/>
  <c r="L61" i="4"/>
  <c r="L60" i="4"/>
  <c r="L59" i="4"/>
  <c r="L58" i="4"/>
  <c r="L57" i="4"/>
  <c r="L56" i="4"/>
  <c r="L55" i="4"/>
  <c r="L54" i="4"/>
  <c r="L53" i="4"/>
  <c r="L52" i="4"/>
  <c r="L51" i="4"/>
  <c r="L50" i="4"/>
  <c r="L49" i="4"/>
  <c r="L48" i="4"/>
  <c r="L47" i="4"/>
  <c r="L46" i="4"/>
  <c r="L45" i="4"/>
  <c r="L44" i="4"/>
  <c r="L43" i="4"/>
  <c r="L42" i="4"/>
  <c r="L41" i="4"/>
  <c r="L40" i="4"/>
  <c r="L39" i="4"/>
  <c r="L38" i="4"/>
  <c r="L36" i="4"/>
  <c r="L35" i="4"/>
  <c r="L34" i="4"/>
  <c r="L33" i="4"/>
  <c r="L32" i="4"/>
  <c r="L31" i="4"/>
  <c r="L30" i="4"/>
  <c r="L29" i="4"/>
  <c r="L28" i="4"/>
  <c r="L27" i="4"/>
  <c r="L26" i="4"/>
  <c r="L25" i="4"/>
  <c r="L24" i="4"/>
  <c r="L23" i="4"/>
  <c r="L22" i="4"/>
  <c r="L21" i="4"/>
  <c r="L20" i="4"/>
  <c r="L19" i="4"/>
  <c r="L18" i="4"/>
  <c r="L17" i="4"/>
  <c r="L16" i="4"/>
  <c r="L15" i="4"/>
  <c r="L14" i="4"/>
  <c r="L13" i="4"/>
  <c r="L12" i="4"/>
  <c r="L11" i="4"/>
  <c r="L10" i="4"/>
  <c r="L9" i="4"/>
  <c r="L8" i="4"/>
  <c r="L7" i="4"/>
  <c r="L6" i="4"/>
  <c r="L5" i="4"/>
  <c r="L46" i="3"/>
  <c r="L45" i="3"/>
  <c r="L44" i="3"/>
  <c r="L43" i="3"/>
  <c r="L42" i="3"/>
  <c r="L41" i="3"/>
  <c r="L39" i="3"/>
  <c r="L38" i="3"/>
  <c r="L37" i="3"/>
  <c r="L36" i="3"/>
  <c r="L35" i="3"/>
  <c r="L34" i="3"/>
  <c r="L33" i="3"/>
  <c r="L32" i="3"/>
  <c r="L31" i="3"/>
  <c r="L30" i="3"/>
  <c r="L29" i="3"/>
  <c r="L28" i="3"/>
  <c r="L27" i="3"/>
  <c r="L26" i="3"/>
  <c r="L25" i="3"/>
  <c r="L24" i="3"/>
  <c r="L23" i="3"/>
  <c r="L22" i="3"/>
  <c r="L21" i="3"/>
  <c r="L20" i="3"/>
  <c r="L19" i="3"/>
  <c r="L18" i="3"/>
  <c r="L17" i="3"/>
  <c r="L16" i="3"/>
  <c r="L15" i="3"/>
  <c r="L14" i="3"/>
  <c r="L13" i="3"/>
  <c r="L12" i="3"/>
  <c r="L11" i="3"/>
  <c r="L10" i="3"/>
  <c r="L9" i="3"/>
  <c r="L8" i="3"/>
  <c r="L7" i="3"/>
  <c r="L6" i="3"/>
  <c r="L5" i="3"/>
  <c r="HZ3" i="6"/>
  <c r="HY3" i="6"/>
  <c r="HX3" i="6"/>
  <c r="HW3" i="6"/>
  <c r="HV3" i="6"/>
  <c r="HU3" i="6"/>
  <c r="HT3" i="6"/>
  <c r="HS3" i="6"/>
  <c r="HR3" i="6"/>
  <c r="HQ3" i="6"/>
  <c r="HP3" i="6"/>
  <c r="HO3" i="6"/>
  <c r="HN3" i="6"/>
  <c r="HM3" i="6"/>
  <c r="HL3" i="6"/>
  <c r="HK3" i="6"/>
  <c r="HJ3" i="6"/>
  <c r="HI3" i="6"/>
  <c r="HH3" i="6"/>
  <c r="HG3" i="6"/>
  <c r="HF3" i="6"/>
  <c r="HE3" i="6"/>
  <c r="HD3" i="6"/>
  <c r="HC3" i="6"/>
  <c r="HB3" i="6"/>
  <c r="HA3" i="6"/>
  <c r="GZ3" i="6"/>
  <c r="GY3" i="6"/>
  <c r="GX3" i="6"/>
  <c r="GW3" i="6"/>
  <c r="GV3" i="6"/>
  <c r="GU3" i="6"/>
  <c r="GT3" i="6"/>
  <c r="GS3" i="6"/>
  <c r="GR3" i="6"/>
  <c r="GQ3" i="6"/>
  <c r="GP3" i="6"/>
  <c r="GO3" i="6"/>
  <c r="GN3" i="6"/>
  <c r="GM3" i="6"/>
  <c r="GL3" i="6"/>
  <c r="GK3" i="6"/>
  <c r="GJ3" i="6"/>
  <c r="GI3" i="6"/>
  <c r="GH3" i="6"/>
  <c r="GG3" i="6"/>
  <c r="GF3" i="6"/>
  <c r="GE3" i="6"/>
  <c r="GD3" i="6"/>
  <c r="GC3" i="6"/>
  <c r="GB3" i="6"/>
  <c r="GA3" i="6"/>
  <c r="FZ3" i="6"/>
  <c r="FY3" i="6"/>
  <c r="FX3" i="6"/>
  <c r="FW3" i="6"/>
  <c r="FV3" i="6"/>
  <c r="FU3" i="6"/>
  <c r="FT3" i="6"/>
  <c r="FS3" i="6"/>
  <c r="FR3" i="6"/>
  <c r="FQ3" i="6"/>
  <c r="FP3" i="6"/>
  <c r="FO3" i="6"/>
  <c r="FN3" i="6"/>
  <c r="FM3" i="6"/>
  <c r="FL3" i="6"/>
  <c r="FK3" i="6"/>
  <c r="FJ3" i="6"/>
  <c r="FI3" i="6"/>
  <c r="FH3" i="6"/>
  <c r="FG3" i="6"/>
  <c r="FF3" i="6"/>
  <c r="FE3" i="6"/>
  <c r="FD3" i="6"/>
  <c r="FC3" i="6"/>
  <c r="FB3" i="6"/>
  <c r="FA3" i="6"/>
  <c r="EZ3" i="6"/>
  <c r="EY3" i="6"/>
  <c r="EX3" i="6"/>
  <c r="EW3" i="6"/>
  <c r="EV3" i="6"/>
  <c r="EU3" i="6"/>
  <c r="ET3" i="6"/>
  <c r="ES3" i="6"/>
  <c r="ER3" i="6"/>
  <c r="EQ3" i="6"/>
  <c r="EP3" i="6"/>
  <c r="EO3" i="6"/>
  <c r="EN3" i="6"/>
  <c r="EM3" i="6"/>
  <c r="EL3" i="6"/>
  <c r="EK3" i="6"/>
  <c r="EJ3" i="6"/>
  <c r="EI3" i="6"/>
  <c r="EH3" i="6"/>
  <c r="EG3" i="6"/>
  <c r="EF3" i="6"/>
  <c r="EE3" i="6"/>
  <c r="ED3" i="6"/>
  <c r="EC3" i="6"/>
  <c r="EB3" i="6"/>
  <c r="EA3" i="6"/>
  <c r="DZ3" i="6"/>
  <c r="DY3" i="6"/>
  <c r="DX3" i="6"/>
  <c r="DW3" i="6"/>
  <c r="DV3" i="6"/>
  <c r="DU3" i="6"/>
  <c r="DT3" i="6"/>
  <c r="DS3" i="6"/>
  <c r="DR3" i="6"/>
  <c r="DQ3" i="6"/>
  <c r="DP3" i="6"/>
  <c r="DO3" i="6"/>
  <c r="DN3" i="6"/>
  <c r="DM3" i="6"/>
  <c r="DL3" i="6"/>
  <c r="DK3" i="6"/>
  <c r="DJ3" i="6"/>
  <c r="DI3" i="6"/>
  <c r="DH3" i="6"/>
  <c r="DG3" i="6"/>
  <c r="DF3" i="6"/>
  <c r="DE3" i="6"/>
  <c r="DD3" i="6"/>
  <c r="DC3" i="6"/>
  <c r="DB3" i="6"/>
  <c r="DA3" i="6"/>
  <c r="CZ3" i="6"/>
  <c r="CY3" i="6"/>
  <c r="CX3" i="6"/>
  <c r="CW3" i="6"/>
  <c r="CV3" i="6"/>
  <c r="CU3" i="6"/>
  <c r="CT3" i="6"/>
  <c r="CS3" i="6"/>
  <c r="CR3" i="6"/>
  <c r="CQ3" i="6"/>
  <c r="CP3" i="6"/>
  <c r="CO3" i="6"/>
  <c r="CN3" i="6"/>
  <c r="CM3" i="6"/>
  <c r="CL3" i="6"/>
  <c r="CK3" i="6"/>
  <c r="CJ3" i="6"/>
  <c r="CI3" i="6"/>
  <c r="CH3" i="6"/>
  <c r="CG3" i="6"/>
  <c r="CF3" i="6"/>
  <c r="CE3" i="6"/>
  <c r="HZ3" i="5"/>
  <c r="HY3" i="5"/>
  <c r="HX3" i="5"/>
  <c r="HW3" i="5"/>
  <c r="HV3" i="5"/>
  <c r="HU3" i="5"/>
  <c r="HT3" i="5"/>
  <c r="HS3" i="5"/>
  <c r="HR3" i="5"/>
  <c r="HQ3" i="5"/>
  <c r="HP3" i="5"/>
  <c r="HO3" i="5"/>
  <c r="HN3" i="5"/>
  <c r="HM3" i="5"/>
  <c r="HL3" i="5"/>
  <c r="HK3" i="5"/>
  <c r="HJ3" i="5"/>
  <c r="HI3" i="5"/>
  <c r="HH3" i="5"/>
  <c r="HG3" i="5"/>
  <c r="HF3" i="5"/>
  <c r="HE3" i="5"/>
  <c r="HD3" i="5"/>
  <c r="HC3" i="5"/>
  <c r="HB3" i="5"/>
  <c r="HA3" i="5"/>
  <c r="GZ3" i="5"/>
  <c r="GY3" i="5"/>
  <c r="GX3" i="5"/>
  <c r="GW3" i="5"/>
  <c r="GV3" i="5"/>
  <c r="GU3" i="5"/>
  <c r="GT3" i="5"/>
  <c r="GS3" i="5"/>
  <c r="GR3" i="5"/>
  <c r="GQ3" i="5"/>
  <c r="GP3" i="5"/>
  <c r="GO3" i="5"/>
  <c r="GN3" i="5"/>
  <c r="GM3" i="5"/>
  <c r="GL3" i="5"/>
  <c r="GK3" i="5"/>
  <c r="GJ3" i="5"/>
  <c r="GI3" i="5"/>
  <c r="GH3" i="5"/>
  <c r="GG3" i="5"/>
  <c r="GF3" i="5"/>
  <c r="GE3" i="5"/>
  <c r="GD3" i="5"/>
  <c r="GC3" i="5"/>
  <c r="GB3" i="5"/>
  <c r="GA3" i="5"/>
  <c r="FZ3" i="5"/>
  <c r="FY3" i="5"/>
  <c r="FX3" i="5"/>
  <c r="FW3" i="5"/>
  <c r="FV3" i="5"/>
  <c r="FU3" i="5"/>
  <c r="FT3" i="5"/>
  <c r="FS3" i="5"/>
  <c r="FR3" i="5"/>
  <c r="FQ3" i="5"/>
  <c r="FP3" i="5"/>
  <c r="FO3" i="5"/>
  <c r="FN3" i="5"/>
  <c r="FM3" i="5"/>
  <c r="FL3" i="5"/>
  <c r="FK3" i="5"/>
  <c r="FJ3" i="5"/>
  <c r="FI3" i="5"/>
  <c r="FH3" i="5"/>
  <c r="FG3" i="5"/>
  <c r="FF3" i="5"/>
  <c r="FE3" i="5"/>
  <c r="FD3" i="5"/>
  <c r="FC3" i="5"/>
  <c r="FB3" i="5"/>
  <c r="FA3" i="5"/>
  <c r="EZ3" i="5"/>
  <c r="EY3" i="5"/>
  <c r="EX3" i="5"/>
  <c r="EW3" i="5"/>
  <c r="EV3" i="5"/>
  <c r="EU3" i="5"/>
  <c r="ET3" i="5"/>
  <c r="ES3" i="5"/>
  <c r="ER3" i="5"/>
  <c r="EQ3" i="5"/>
  <c r="EP3" i="5"/>
  <c r="EO3" i="5"/>
  <c r="EN3" i="5"/>
  <c r="EM3" i="5"/>
  <c r="EL3" i="5"/>
  <c r="EK3" i="5"/>
  <c r="EJ3" i="5"/>
  <c r="EI3" i="5"/>
  <c r="EH3" i="5"/>
  <c r="EG3" i="5"/>
  <c r="EF3" i="5"/>
  <c r="EE3" i="5"/>
  <c r="ED3" i="5"/>
  <c r="EC3" i="5"/>
  <c r="EB3" i="5"/>
  <c r="EA3" i="5"/>
  <c r="DZ3" i="5"/>
  <c r="DY3" i="5"/>
  <c r="DX3" i="5"/>
  <c r="DW3" i="5"/>
  <c r="DV3" i="5"/>
  <c r="DU3" i="5"/>
  <c r="DT3" i="5"/>
  <c r="DS3" i="5"/>
  <c r="DR3" i="5"/>
  <c r="DQ3" i="5"/>
  <c r="DP3" i="5"/>
  <c r="DO3" i="5"/>
  <c r="DN3" i="5"/>
  <c r="DM3" i="5"/>
  <c r="DL3" i="5"/>
  <c r="DK3" i="5"/>
  <c r="DJ3" i="5"/>
  <c r="DI3" i="5"/>
  <c r="DH3" i="5"/>
  <c r="DG3" i="5"/>
  <c r="DF3" i="5"/>
  <c r="DE3" i="5"/>
  <c r="DD3" i="5"/>
  <c r="DC3" i="5"/>
  <c r="DB3" i="5"/>
  <c r="DA3" i="5"/>
  <c r="CZ3" i="5"/>
  <c r="CY3" i="5"/>
  <c r="CX3" i="5"/>
  <c r="CW3" i="5"/>
  <c r="CV3" i="5"/>
  <c r="CU3" i="5"/>
  <c r="CT3" i="5"/>
  <c r="CS3" i="5"/>
  <c r="CR3" i="5"/>
  <c r="CQ3" i="5"/>
  <c r="CP3" i="5"/>
  <c r="CO3" i="5"/>
  <c r="CN3" i="5"/>
  <c r="CM3" i="5"/>
  <c r="CL3" i="5"/>
  <c r="CK3" i="5"/>
  <c r="CJ3" i="5"/>
  <c r="CI3" i="5"/>
  <c r="CH3" i="5"/>
  <c r="CG3" i="5"/>
  <c r="CF3" i="5"/>
  <c r="IB3" i="4"/>
  <c r="IA3" i="4"/>
  <c r="HZ3" i="4"/>
  <c r="HY3" i="4"/>
  <c r="HX3" i="4"/>
  <c r="HW3" i="4"/>
  <c r="HV3" i="4"/>
  <c r="HU3" i="4"/>
  <c r="HT3" i="4"/>
  <c r="HS3" i="4"/>
  <c r="HR3" i="4"/>
  <c r="HQ3" i="4"/>
  <c r="HP3" i="4"/>
  <c r="HO3" i="4"/>
  <c r="HN3" i="4"/>
  <c r="HM3" i="4"/>
  <c r="HL3" i="4"/>
  <c r="HK3" i="4"/>
  <c r="HJ3" i="4"/>
  <c r="HI3" i="4"/>
  <c r="HH3" i="4"/>
  <c r="HG3" i="4"/>
  <c r="HF3" i="4"/>
  <c r="HE3" i="4"/>
  <c r="HD3" i="4"/>
  <c r="HC3" i="4"/>
  <c r="HB3" i="4"/>
  <c r="HA3" i="4"/>
  <c r="GZ3" i="4"/>
  <c r="GY3" i="4"/>
  <c r="GX3" i="4"/>
  <c r="GW3" i="4"/>
  <c r="GV3" i="4"/>
  <c r="GU3" i="4"/>
  <c r="GT3" i="4"/>
  <c r="GS3" i="4"/>
  <c r="GR3" i="4"/>
  <c r="GQ3" i="4"/>
  <c r="GP3" i="4"/>
  <c r="GO3" i="4"/>
  <c r="GN3" i="4"/>
  <c r="GM3" i="4"/>
  <c r="GL3" i="4"/>
  <c r="GK3" i="4"/>
  <c r="GJ3" i="4"/>
  <c r="GI3" i="4"/>
  <c r="GH3" i="4"/>
  <c r="GG3" i="4"/>
  <c r="GF3" i="4"/>
  <c r="GE3" i="4"/>
  <c r="GD3" i="4"/>
  <c r="GC3" i="4"/>
  <c r="GB3" i="4"/>
  <c r="GA3" i="4"/>
  <c r="FZ3" i="4"/>
  <c r="FY3" i="4"/>
  <c r="FX3" i="4"/>
  <c r="FW3" i="4"/>
  <c r="FV3" i="4"/>
  <c r="FU3" i="4"/>
  <c r="FT3" i="4"/>
  <c r="FS3" i="4"/>
  <c r="FR3" i="4"/>
  <c r="FQ3" i="4"/>
  <c r="FP3" i="4"/>
  <c r="FO3" i="4"/>
  <c r="FN3" i="4"/>
  <c r="FM3" i="4"/>
  <c r="FL3" i="4"/>
  <c r="FK3" i="4"/>
  <c r="FJ3" i="4"/>
  <c r="FI3" i="4"/>
  <c r="FH3" i="4"/>
  <c r="FG3" i="4"/>
  <c r="FF3" i="4"/>
  <c r="FE3" i="4"/>
  <c r="FD3" i="4"/>
  <c r="FC3" i="4"/>
  <c r="FB3" i="4"/>
  <c r="FA3" i="4"/>
  <c r="EZ3" i="4"/>
  <c r="EY3" i="4"/>
  <c r="EX3" i="4"/>
  <c r="EW3" i="4"/>
  <c r="EV3" i="4"/>
  <c r="EU3" i="4"/>
  <c r="ET3" i="4"/>
  <c r="ES3" i="4"/>
  <c r="ER3" i="4"/>
  <c r="EQ3" i="4"/>
  <c r="EP3" i="4"/>
  <c r="EO3" i="4"/>
  <c r="EN3" i="4"/>
  <c r="EM3" i="4"/>
  <c r="EL3" i="4"/>
  <c r="EK3" i="4"/>
  <c r="EJ3" i="4"/>
  <c r="EI3" i="4"/>
  <c r="EH3" i="4"/>
  <c r="EG3" i="4"/>
  <c r="EF3" i="4"/>
  <c r="EE3" i="4"/>
  <c r="ED3" i="4"/>
  <c r="EC3" i="4"/>
  <c r="EB3" i="4"/>
  <c r="EA3" i="4"/>
  <c r="DZ3" i="4"/>
  <c r="DY3" i="4"/>
  <c r="DX3" i="4"/>
  <c r="DW3" i="4"/>
  <c r="DV3" i="4"/>
  <c r="DU3" i="4"/>
  <c r="DT3" i="4"/>
  <c r="DR3" i="4"/>
  <c r="DQ3" i="4"/>
  <c r="DP3" i="4"/>
  <c r="DO3" i="4"/>
  <c r="DN3" i="4"/>
  <c r="DL3" i="4"/>
  <c r="DJ3" i="4"/>
  <c r="DI3" i="4"/>
  <c r="DH3" i="4"/>
  <c r="DF3" i="4"/>
  <c r="HZ3" i="3"/>
  <c r="HY3" i="3"/>
  <c r="HX3" i="3"/>
  <c r="HW3" i="3"/>
  <c r="HV3" i="3"/>
  <c r="HU3" i="3"/>
  <c r="HT3" i="3"/>
  <c r="HS3" i="3"/>
  <c r="HR3" i="3"/>
  <c r="HQ3" i="3"/>
  <c r="HP3" i="3"/>
  <c r="HO3" i="3"/>
  <c r="HN3" i="3"/>
  <c r="HM3" i="3"/>
  <c r="HL3" i="3"/>
  <c r="HK3" i="3"/>
  <c r="HJ3" i="3"/>
  <c r="HI3" i="3"/>
  <c r="HH3" i="3"/>
  <c r="HG3" i="3"/>
  <c r="HF3" i="3"/>
  <c r="HE3" i="3"/>
  <c r="HD3" i="3"/>
  <c r="HC3" i="3"/>
  <c r="HB3" i="3"/>
  <c r="HA3" i="3"/>
  <c r="GZ3" i="3"/>
  <c r="GY3" i="3"/>
  <c r="GX3" i="3"/>
  <c r="GW3" i="3"/>
  <c r="GV3" i="3"/>
  <c r="GU3" i="3"/>
  <c r="GT3" i="3"/>
  <c r="GS3" i="3"/>
  <c r="GR3" i="3"/>
  <c r="GQ3" i="3"/>
  <c r="GP3" i="3"/>
  <c r="GO3" i="3"/>
  <c r="GN3" i="3"/>
  <c r="GM3" i="3"/>
  <c r="GL3" i="3"/>
  <c r="GK3" i="3"/>
  <c r="GJ3" i="3"/>
  <c r="GI3" i="3"/>
  <c r="GH3" i="3"/>
  <c r="GG3" i="3"/>
  <c r="GF3" i="3"/>
  <c r="GE3" i="3"/>
  <c r="GD3" i="3"/>
  <c r="GC3" i="3"/>
  <c r="GB3" i="3"/>
  <c r="GA3" i="3"/>
  <c r="FZ3" i="3"/>
  <c r="FY3" i="3"/>
  <c r="FX3" i="3"/>
  <c r="FW3" i="3"/>
  <c r="FV3" i="3"/>
  <c r="FU3" i="3"/>
  <c r="FT3" i="3"/>
  <c r="FS3" i="3"/>
  <c r="FR3" i="3"/>
  <c r="FQ3" i="3"/>
  <c r="FP3" i="3"/>
  <c r="FO3" i="3"/>
  <c r="FN3" i="3"/>
  <c r="FM3" i="3"/>
  <c r="FL3" i="3"/>
  <c r="FK3" i="3"/>
  <c r="FJ3" i="3"/>
  <c r="FI3" i="3"/>
  <c r="FH3" i="3"/>
  <c r="FG3" i="3"/>
  <c r="FF3" i="3"/>
  <c r="FE3" i="3"/>
  <c r="FD3" i="3"/>
  <c r="FC3" i="3"/>
  <c r="FB3" i="3"/>
  <c r="FA3" i="3"/>
  <c r="EZ3" i="3"/>
  <c r="EY3" i="3"/>
  <c r="EX3" i="3"/>
  <c r="EW3" i="3"/>
  <c r="EV3" i="3"/>
  <c r="EU3" i="3"/>
  <c r="ET3" i="3"/>
  <c r="ES3" i="3"/>
  <c r="ER3" i="3"/>
  <c r="EQ3" i="3"/>
  <c r="EP3" i="3"/>
  <c r="EO3" i="3"/>
  <c r="EN3" i="3"/>
  <c r="EM3" i="3"/>
  <c r="EL3" i="3"/>
  <c r="EK3" i="3"/>
  <c r="EJ3" i="3"/>
  <c r="EI3" i="3"/>
  <c r="EH3" i="3"/>
  <c r="EG3" i="3"/>
  <c r="EF3" i="3"/>
  <c r="EE3" i="3"/>
  <c r="ED3" i="3"/>
  <c r="EC3" i="3"/>
  <c r="EB3" i="3"/>
  <c r="EA3" i="3"/>
  <c r="DZ3" i="3"/>
  <c r="DY3" i="3"/>
  <c r="DX3" i="3"/>
  <c r="DW3" i="3"/>
  <c r="DV3" i="3"/>
  <c r="DU3" i="3"/>
  <c r="DT3" i="3"/>
  <c r="DS3" i="3"/>
  <c r="DR3" i="3"/>
  <c r="DQ3" i="3"/>
  <c r="DP3" i="3"/>
  <c r="DO3" i="3"/>
  <c r="DN3" i="3"/>
  <c r="DM3" i="3"/>
  <c r="DL3" i="3"/>
  <c r="DK3" i="3"/>
  <c r="DJ3" i="3"/>
  <c r="DI3" i="3"/>
  <c r="DH3" i="3"/>
  <c r="DG3" i="3"/>
  <c r="DF3" i="3"/>
  <c r="DE3" i="3"/>
  <c r="DD3" i="3"/>
  <c r="DC3" i="3"/>
  <c r="DB3" i="3"/>
  <c r="DA3" i="3"/>
  <c r="CZ3" i="3"/>
  <c r="CY3" i="3"/>
  <c r="CX3" i="3"/>
  <c r="CW3" i="3"/>
  <c r="CV3" i="3"/>
  <c r="CU3" i="3"/>
  <c r="CT3" i="3"/>
  <c r="CS3" i="3"/>
  <c r="CR3" i="3"/>
  <c r="CQ3" i="3"/>
  <c r="CP3" i="3"/>
  <c r="CO3" i="3"/>
  <c r="CN3" i="3"/>
  <c r="CM3" i="3"/>
  <c r="CL3" i="3"/>
  <c r="CK3" i="3"/>
  <c r="CJ3" i="3"/>
  <c r="CI3" i="3"/>
  <c r="CH3" i="3"/>
  <c r="CG3" i="3"/>
  <c r="M15" i="5"/>
  <c r="M183" i="5"/>
  <c r="M99" i="5"/>
  <c r="M50" i="6"/>
  <c r="M39" i="6"/>
  <c r="M38" i="6"/>
  <c r="M37" i="6"/>
  <c r="M36" i="6"/>
  <c r="M34" i="6"/>
  <c r="M22" i="6"/>
  <c r="M21" i="6"/>
  <c r="M20" i="6"/>
  <c r="M17" i="6"/>
  <c r="M16" i="6"/>
  <c r="M5" i="6"/>
  <c r="M37" i="4"/>
  <c r="CE3" i="5"/>
  <c r="CD3" i="5"/>
  <c r="CC3" i="5"/>
  <c r="CB3" i="5"/>
  <c r="CA3" i="5"/>
  <c r="BZ3" i="5"/>
  <c r="BY3" i="5"/>
  <c r="BX3" i="5"/>
  <c r="BW3" i="5"/>
  <c r="BV3" i="5"/>
  <c r="BU3" i="5"/>
  <c r="BT3" i="5"/>
  <c r="BS3" i="5"/>
  <c r="BR3" i="5"/>
  <c r="BQ3" i="5"/>
  <c r="BP3" i="5"/>
  <c r="BO3" i="5"/>
  <c r="BN3" i="5"/>
  <c r="BM3" i="5"/>
  <c r="BL3" i="5"/>
  <c r="BK3" i="5"/>
  <c r="BJ3" i="5"/>
  <c r="BI3" i="5"/>
  <c r="BH3" i="5"/>
  <c r="CD3" i="6"/>
  <c r="CC3" i="6"/>
  <c r="CB3" i="6"/>
  <c r="CA3" i="6"/>
  <c r="BZ3" i="6"/>
  <c r="BY3" i="6"/>
  <c r="BX3" i="6"/>
  <c r="BW3" i="6"/>
  <c r="BV3" i="6"/>
  <c r="BU3" i="6"/>
  <c r="BT3" i="6"/>
  <c r="BS3" i="6"/>
  <c r="BR3" i="6"/>
  <c r="BQ3" i="6"/>
  <c r="BP3" i="6"/>
  <c r="BO3" i="6"/>
  <c r="BN3" i="6"/>
  <c r="BM3" i="6"/>
  <c r="BL3" i="6"/>
  <c r="BK3" i="6"/>
  <c r="BJ3" i="6"/>
  <c r="BI3" i="6"/>
  <c r="BH3" i="6"/>
  <c r="BG3" i="6"/>
  <c r="BF3" i="6"/>
  <c r="BE3" i="6"/>
  <c r="BD3" i="6"/>
  <c r="BC3" i="6"/>
  <c r="BB3" i="6"/>
  <c r="BA3" i="6"/>
  <c r="AZ3" i="6"/>
  <c r="AY3" i="6"/>
  <c r="AX3" i="6"/>
  <c r="AW3" i="6"/>
  <c r="AV3" i="6"/>
  <c r="AU3" i="6"/>
  <c r="AT3" i="6"/>
  <c r="M50" i="3"/>
  <c r="M49" i="3"/>
  <c r="M48" i="3"/>
  <c r="M47" i="3"/>
  <c r="M40" i="3"/>
  <c r="CE3" i="3"/>
  <c r="CD3" i="3"/>
  <c r="CC3" i="3"/>
  <c r="CB3" i="3"/>
  <c r="CA3" i="3"/>
  <c r="BZ3" i="3"/>
  <c r="BY3" i="3"/>
  <c r="BX3" i="3"/>
  <c r="BW3" i="3"/>
  <c r="BV3" i="3"/>
  <c r="BU3" i="3"/>
  <c r="BT3" i="3"/>
  <c r="BS3" i="3"/>
  <c r="BR3" i="3"/>
  <c r="BQ3" i="3"/>
  <c r="BP3" i="3"/>
  <c r="BO3" i="3"/>
  <c r="BN3" i="3"/>
  <c r="BM3" i="3"/>
  <c r="BL3" i="3"/>
  <c r="BK3" i="3"/>
  <c r="BJ3" i="3"/>
  <c r="BI3" i="3"/>
  <c r="BH3" i="3"/>
  <c r="BG3" i="3"/>
  <c r="BF3" i="3"/>
  <c r="BE3" i="3"/>
  <c r="BD3" i="3"/>
  <c r="BC3" i="3"/>
  <c r="BB3" i="3"/>
  <c r="BA3" i="3"/>
  <c r="AY3" i="3"/>
  <c r="CF3" i="3"/>
  <c r="I195" i="5" l="1"/>
  <c r="J195" i="5"/>
  <c r="H195" i="5"/>
  <c r="F43" i="4"/>
  <c r="G43" i="4"/>
  <c r="F45" i="4"/>
  <c r="G45" i="4"/>
  <c r="F40" i="4"/>
  <c r="G40" i="4"/>
  <c r="F42" i="4"/>
  <c r="G42" i="4"/>
  <c r="F44" i="4"/>
  <c r="G44" i="4"/>
  <c r="F46" i="4"/>
  <c r="G46" i="4"/>
  <c r="F8" i="4"/>
  <c r="G8" i="4"/>
  <c r="F14" i="4"/>
  <c r="G14" i="4"/>
  <c r="F28" i="4"/>
  <c r="G28" i="4"/>
  <c r="F5" i="4"/>
  <c r="G5" i="4"/>
  <c r="F7" i="4"/>
  <c r="G7" i="4"/>
  <c r="F9" i="4"/>
  <c r="G9" i="4"/>
  <c r="F25" i="4"/>
  <c r="G25" i="4"/>
  <c r="F29" i="4"/>
  <c r="G29" i="4"/>
  <c r="F35" i="4"/>
  <c r="G35" i="4"/>
  <c r="F57" i="4"/>
  <c r="G57" i="4"/>
  <c r="F56" i="4"/>
  <c r="G56" i="4"/>
  <c r="F55" i="4"/>
  <c r="G55" i="4"/>
  <c r="F41" i="4"/>
  <c r="G41" i="4"/>
  <c r="F39" i="4"/>
  <c r="G39" i="4"/>
  <c r="F38" i="4"/>
  <c r="G38" i="4"/>
  <c r="F12" i="4"/>
  <c r="G12" i="4"/>
  <c r="F11" i="4"/>
  <c r="G11" i="4"/>
  <c r="F13" i="4"/>
  <c r="G13" i="4"/>
  <c r="F10" i="4"/>
  <c r="G10" i="4"/>
  <c r="F6" i="4"/>
  <c r="G6" i="4"/>
  <c r="F113" i="4"/>
  <c r="G113" i="4"/>
  <c r="F115" i="4"/>
  <c r="G115" i="4"/>
  <c r="F117" i="4"/>
  <c r="G117" i="4"/>
  <c r="F119" i="4"/>
  <c r="G119" i="4"/>
  <c r="F121" i="4"/>
  <c r="G121" i="4"/>
  <c r="F123" i="4"/>
  <c r="G123" i="4"/>
  <c r="F114" i="4"/>
  <c r="G114" i="4"/>
  <c r="F116" i="4"/>
  <c r="G116" i="4"/>
  <c r="F118" i="4"/>
  <c r="G118" i="4"/>
  <c r="F120" i="4"/>
  <c r="G120" i="4"/>
  <c r="F122" i="4"/>
  <c r="G122" i="4"/>
  <c r="F124" i="4"/>
  <c r="G124" i="4"/>
  <c r="F112" i="4"/>
  <c r="G112" i="4"/>
  <c r="F105" i="4"/>
  <c r="G105" i="4"/>
  <c r="F107" i="4"/>
  <c r="G107" i="4"/>
  <c r="F109" i="4"/>
  <c r="G109" i="4"/>
  <c r="F111" i="4"/>
  <c r="G111" i="4"/>
  <c r="F104" i="4"/>
  <c r="G104" i="4"/>
  <c r="F106" i="4"/>
  <c r="G106" i="4"/>
  <c r="F108" i="4"/>
  <c r="G108" i="4"/>
  <c r="F110" i="4"/>
  <c r="G110" i="4"/>
  <c r="F103" i="4"/>
  <c r="G103" i="4"/>
  <c r="F100" i="4"/>
  <c r="G100" i="4"/>
  <c r="F102" i="4"/>
  <c r="G102" i="4"/>
  <c r="F99" i="4"/>
  <c r="G99" i="4"/>
  <c r="F101" i="4"/>
  <c r="G101" i="4"/>
  <c r="F87" i="4"/>
  <c r="G87" i="4"/>
  <c r="F89" i="4"/>
  <c r="G89" i="4"/>
  <c r="F91" i="4"/>
  <c r="G91" i="4"/>
  <c r="F93" i="4"/>
  <c r="G93" i="4"/>
  <c r="F95" i="4"/>
  <c r="G95" i="4"/>
  <c r="F97" i="4"/>
  <c r="G97" i="4"/>
  <c r="F86" i="4"/>
  <c r="G86" i="4"/>
  <c r="F88" i="4"/>
  <c r="G88" i="4"/>
  <c r="F90" i="4"/>
  <c r="G90" i="4"/>
  <c r="F92" i="4"/>
  <c r="G92" i="4"/>
  <c r="F94" i="4"/>
  <c r="G94" i="4"/>
  <c r="F96" i="4"/>
  <c r="G96" i="4"/>
  <c r="F98" i="4"/>
  <c r="G98" i="4"/>
  <c r="F85" i="4"/>
  <c r="G85" i="4"/>
  <c r="F77" i="4"/>
  <c r="G77" i="4"/>
  <c r="F79" i="4"/>
  <c r="G79" i="4"/>
  <c r="F81" i="4"/>
  <c r="G81" i="4"/>
  <c r="F83" i="4"/>
  <c r="G83" i="4"/>
  <c r="F76" i="4"/>
  <c r="G76" i="4"/>
  <c r="F78" i="4"/>
  <c r="G78" i="4"/>
  <c r="F80" i="4"/>
  <c r="G80" i="4"/>
  <c r="F82" i="4"/>
  <c r="G82" i="4"/>
  <c r="F84" i="4"/>
  <c r="G84" i="4"/>
  <c r="F67" i="4"/>
  <c r="G67" i="4"/>
  <c r="F69" i="4"/>
  <c r="G69" i="4"/>
  <c r="F71" i="4"/>
  <c r="G71" i="4"/>
  <c r="F73" i="4"/>
  <c r="G73" i="4"/>
  <c r="F75" i="4"/>
  <c r="G75" i="4"/>
  <c r="F68" i="4"/>
  <c r="G68" i="4"/>
  <c r="F70" i="4"/>
  <c r="G70" i="4"/>
  <c r="F72" i="4"/>
  <c r="G72" i="4"/>
  <c r="F74" i="4"/>
  <c r="G74" i="4"/>
  <c r="F66" i="4"/>
  <c r="G66" i="4"/>
  <c r="F65" i="4"/>
  <c r="G65" i="4"/>
  <c r="F63" i="4"/>
  <c r="G63" i="4"/>
  <c r="F62" i="4"/>
  <c r="G62" i="4"/>
  <c r="F64" i="4"/>
  <c r="G64" i="4"/>
  <c r="F61" i="4"/>
  <c r="G61" i="4"/>
  <c r="F60" i="4"/>
  <c r="G60" i="4"/>
  <c r="F59" i="4"/>
  <c r="G59" i="4"/>
  <c r="F58" i="4"/>
  <c r="G58" i="4"/>
  <c r="F47" i="4"/>
  <c r="G47" i="4"/>
  <c r="F49" i="4"/>
  <c r="G49" i="4"/>
  <c r="F51" i="4"/>
  <c r="G51" i="4"/>
  <c r="F53" i="4"/>
  <c r="G53" i="4"/>
  <c r="F48" i="4"/>
  <c r="G48" i="4"/>
  <c r="F50" i="4"/>
  <c r="G50" i="4"/>
  <c r="F52" i="4"/>
  <c r="G52" i="4"/>
  <c r="F54" i="4"/>
  <c r="G54" i="4"/>
  <c r="F34" i="4"/>
  <c r="G34" i="4"/>
  <c r="F32" i="4"/>
  <c r="G32" i="4"/>
  <c r="F33" i="4"/>
  <c r="G33" i="4"/>
  <c r="F31" i="4"/>
  <c r="G31" i="4"/>
  <c r="F30" i="4"/>
  <c r="G30" i="4"/>
  <c r="F27" i="4"/>
  <c r="G27" i="4"/>
  <c r="F26" i="4"/>
  <c r="G26" i="4"/>
  <c r="F23" i="4"/>
  <c r="G23" i="4"/>
  <c r="F16" i="4"/>
  <c r="G16" i="4"/>
  <c r="F18" i="4"/>
  <c r="G18" i="4"/>
  <c r="F20" i="4"/>
  <c r="G20" i="4"/>
  <c r="F22" i="4"/>
  <c r="G22" i="4"/>
  <c r="F17" i="4"/>
  <c r="G17" i="4"/>
  <c r="F19" i="4"/>
  <c r="G19" i="4"/>
  <c r="F21" i="4"/>
  <c r="G21" i="4"/>
  <c r="F24" i="4"/>
  <c r="G24" i="4"/>
  <c r="F36" i="4"/>
  <c r="G36" i="4"/>
  <c r="F15" i="4"/>
  <c r="G15" i="4"/>
  <c r="M196" i="5"/>
  <c r="M195" i="5"/>
  <c r="C44" i="2"/>
  <c r="D44" i="2"/>
  <c r="L191" i="5" l="1"/>
  <c r="L192" i="5"/>
  <c r="L193" i="5"/>
  <c r="L194" i="5"/>
  <c r="L190" i="5" l="1"/>
  <c r="G190" i="5" l="1"/>
  <c r="F190" i="5"/>
  <c r="B4" i="1" l="1"/>
  <c r="B5" i="1" s="1"/>
  <c r="B6" i="1" s="1"/>
  <c r="B7" i="1" s="1"/>
  <c r="B8" i="1" s="1"/>
  <c r="B9" i="1" s="1"/>
  <c r="B12" i="1" s="1"/>
  <c r="B13" i="1" s="1"/>
  <c r="B14" i="1" s="1"/>
  <c r="B17" i="1" s="1"/>
  <c r="B18" i="1" s="1"/>
  <c r="B19" i="1" s="1"/>
  <c r="B22" i="1" s="1"/>
  <c r="B23" i="1" s="1"/>
  <c r="B24" i="1" s="1"/>
  <c r="B25" i="1" s="1"/>
  <c r="AW53" i="3"/>
  <c r="B28" i="1" l="1"/>
  <c r="B29" i="1" s="1"/>
  <c r="B30" i="1" s="1"/>
  <c r="B31" i="1" s="1"/>
  <c r="B32" i="1" s="1"/>
  <c r="B35" i="1" s="1"/>
  <c r="Y613" i="2"/>
  <c r="Y614" i="2" s="1"/>
  <c r="Y607" i="2"/>
  <c r="Y606" i="2"/>
  <c r="G15" i="5" l="1"/>
  <c r="F15" i="5"/>
  <c r="AB515" i="2"/>
  <c r="AB514" i="2"/>
  <c r="AB607" i="2"/>
  <c r="AB606" i="2"/>
  <c r="AB600" i="2"/>
  <c r="AB599" i="2"/>
  <c r="AB592" i="2"/>
  <c r="AB591" i="2"/>
  <c r="AB584" i="2"/>
  <c r="AB583" i="2"/>
  <c r="AB577" i="2"/>
  <c r="AB576" i="2"/>
  <c r="AB570" i="2"/>
  <c r="AB569" i="2"/>
  <c r="AB563" i="2"/>
  <c r="AB562" i="2"/>
  <c r="AB555" i="2"/>
  <c r="AB554" i="2"/>
  <c r="AB547" i="2"/>
  <c r="AB546" i="2"/>
  <c r="AB539" i="2"/>
  <c r="AB538" i="2"/>
  <c r="AB531" i="2"/>
  <c r="AB530" i="2"/>
  <c r="AB523" i="2"/>
  <c r="AB522" i="2"/>
  <c r="AB506" i="2"/>
  <c r="AB507" i="2"/>
  <c r="AB499" i="2"/>
  <c r="AB498" i="2"/>
  <c r="AB491" i="2"/>
  <c r="AB490" i="2"/>
  <c r="AB483" i="2"/>
  <c r="AB482" i="2"/>
  <c r="AB475" i="2"/>
  <c r="AB474" i="2"/>
  <c r="AB467" i="2"/>
  <c r="AB466" i="2"/>
  <c r="AB459" i="2"/>
  <c r="AB458" i="2"/>
  <c r="AB451" i="2"/>
  <c r="AB450" i="2"/>
  <c r="AB443" i="2"/>
  <c r="AB442" i="2"/>
  <c r="AB435" i="2"/>
  <c r="AB434" i="2"/>
  <c r="AB427" i="2"/>
  <c r="AB426" i="2"/>
  <c r="AB419" i="2"/>
  <c r="AB418" i="2"/>
  <c r="AB411" i="2"/>
  <c r="AB410" i="2"/>
  <c r="AB403" i="2"/>
  <c r="AB402" i="2"/>
  <c r="AB395" i="2"/>
  <c r="AB394" i="2"/>
  <c r="AB387" i="2"/>
  <c r="AB386" i="2"/>
  <c r="AB379" i="2"/>
  <c r="AB378" i="2"/>
  <c r="AB371" i="2"/>
  <c r="AB370" i="2"/>
  <c r="AB363" i="2"/>
  <c r="AB362" i="2"/>
  <c r="AB355" i="2"/>
  <c r="AB354" i="2"/>
  <c r="AB347" i="2"/>
  <c r="AB346" i="2"/>
  <c r="AB337" i="2"/>
  <c r="AB336" i="2"/>
  <c r="AB327" i="2"/>
  <c r="AB326" i="2"/>
  <c r="AB317" i="2"/>
  <c r="AB316" i="2"/>
  <c r="AB307" i="2"/>
  <c r="AB306" i="2"/>
  <c r="AB297" i="2"/>
  <c r="AB296" i="2"/>
  <c r="AB287" i="2"/>
  <c r="AB286" i="2"/>
  <c r="AB277" i="2"/>
  <c r="AB276" i="2"/>
  <c r="AB267" i="2"/>
  <c r="AB266" i="2"/>
  <c r="AB257" i="2"/>
  <c r="AB256" i="2"/>
  <c r="AB247" i="2"/>
  <c r="AB246" i="2"/>
  <c r="AB237" i="2"/>
  <c r="AB236" i="2"/>
  <c r="AB227" i="2"/>
  <c r="AB226" i="2"/>
  <c r="AB217" i="2"/>
  <c r="AB216" i="2"/>
  <c r="AB207" i="2"/>
  <c r="AB206" i="2"/>
  <c r="AB197" i="2"/>
  <c r="AB196" i="2"/>
  <c r="AB187" i="2"/>
  <c r="AB186" i="2"/>
  <c r="AB177" i="2"/>
  <c r="AB176" i="2"/>
  <c r="AB168" i="2"/>
  <c r="AB167" i="2"/>
  <c r="AB156" i="2"/>
  <c r="AB155" i="2"/>
  <c r="AB144" i="2"/>
  <c r="AB143" i="2"/>
  <c r="L88" i="5"/>
  <c r="L87" i="5"/>
  <c r="L86" i="5"/>
  <c r="L85" i="5"/>
  <c r="L84" i="5"/>
  <c r="L83" i="5"/>
  <c r="L82" i="5"/>
  <c r="L81" i="5"/>
  <c r="L80" i="5"/>
  <c r="L79" i="5"/>
  <c r="L78" i="5"/>
  <c r="L77" i="5"/>
  <c r="L76" i="5"/>
  <c r="L75" i="5"/>
  <c r="L74" i="5"/>
  <c r="L73" i="5"/>
  <c r="L72" i="5"/>
  <c r="L71" i="5"/>
  <c r="L70" i="5"/>
  <c r="L69" i="5"/>
  <c r="L68" i="5"/>
  <c r="L67" i="5"/>
  <c r="L66" i="5"/>
  <c r="L65" i="5"/>
  <c r="L64" i="5"/>
  <c r="L63" i="5"/>
  <c r="L62" i="5"/>
  <c r="L61" i="5"/>
  <c r="L60" i="5"/>
  <c r="L59" i="5"/>
  <c r="L58" i="5"/>
  <c r="L57" i="5"/>
  <c r="L56" i="5"/>
  <c r="L55" i="5"/>
  <c r="L54" i="5"/>
  <c r="L53" i="5"/>
  <c r="L52" i="5"/>
  <c r="L51" i="5"/>
  <c r="L50" i="5"/>
  <c r="L49" i="5"/>
  <c r="L48" i="5"/>
  <c r="L47" i="5"/>
  <c r="L46" i="5"/>
  <c r="L45" i="5"/>
  <c r="L44" i="5"/>
  <c r="L43" i="5"/>
  <c r="L42" i="5"/>
  <c r="L41" i="5"/>
  <c r="L40" i="5"/>
  <c r="L39" i="5"/>
  <c r="L38" i="5"/>
  <c r="L37" i="5"/>
  <c r="L36" i="5"/>
  <c r="L35" i="5"/>
  <c r="L34" i="5"/>
  <c r="L33" i="5"/>
  <c r="L32" i="5"/>
  <c r="L31" i="5"/>
  <c r="L30" i="5"/>
  <c r="L29" i="5"/>
  <c r="L28" i="5"/>
  <c r="L27" i="5"/>
  <c r="L26" i="5"/>
  <c r="L25" i="5"/>
  <c r="L24" i="5"/>
  <c r="L23" i="5"/>
  <c r="L22" i="5"/>
  <c r="L21" i="5"/>
  <c r="L20" i="5"/>
  <c r="L19" i="5"/>
  <c r="L18" i="5"/>
  <c r="L17" i="5"/>
  <c r="L16" i="5"/>
  <c r="L14" i="5"/>
  <c r="L13" i="5"/>
  <c r="L12" i="5"/>
  <c r="L11" i="5"/>
  <c r="L10" i="5"/>
  <c r="L9" i="5"/>
  <c r="L8" i="5"/>
  <c r="L7" i="5"/>
  <c r="L6" i="5"/>
  <c r="L5" i="5"/>
  <c r="AS204" i="5"/>
  <c r="AS203" i="5"/>
  <c r="AS202" i="5"/>
  <c r="AS201" i="5"/>
  <c r="F50" i="3"/>
  <c r="F49" i="3"/>
  <c r="F48" i="3"/>
  <c r="F47" i="3"/>
  <c r="F40" i="3"/>
  <c r="N84" i="4"/>
  <c r="O84" i="4" s="1"/>
  <c r="N83" i="4"/>
  <c r="O83" i="4" s="1"/>
  <c r="N82" i="4"/>
  <c r="O82" i="4" s="1"/>
  <c r="N81" i="4"/>
  <c r="O81" i="4" s="1"/>
  <c r="N80" i="4"/>
  <c r="O80" i="4" s="1"/>
  <c r="N79" i="4"/>
  <c r="O79" i="4" s="1"/>
  <c r="N78" i="4"/>
  <c r="O78" i="4" s="1"/>
  <c r="N77" i="4"/>
  <c r="O77" i="4" s="1"/>
  <c r="N76" i="4"/>
  <c r="O76" i="4" s="1"/>
  <c r="N75" i="4"/>
  <c r="O75" i="4" s="1"/>
  <c r="N73" i="4"/>
  <c r="O73" i="4" s="1"/>
  <c r="N72" i="4"/>
  <c r="O72" i="4" s="1"/>
  <c r="N71" i="4"/>
  <c r="O71" i="4" s="1"/>
  <c r="N70" i="4"/>
  <c r="O70" i="4" s="1"/>
  <c r="N69" i="4"/>
  <c r="O69" i="4" s="1"/>
  <c r="N68" i="4"/>
  <c r="O68" i="4" s="1"/>
  <c r="N47" i="4"/>
  <c r="O47" i="4" s="1"/>
  <c r="N40" i="4"/>
  <c r="O40" i="4" s="1"/>
  <c r="N25" i="4"/>
  <c r="O25" i="4" s="1"/>
  <c r="N23" i="4"/>
  <c r="O23" i="4" s="1"/>
  <c r="N22" i="4"/>
  <c r="O22" i="4" s="1"/>
  <c r="N20" i="4"/>
  <c r="O20" i="4" s="1"/>
  <c r="N14" i="4"/>
  <c r="O14" i="4" s="1"/>
  <c r="N12" i="4"/>
  <c r="O12" i="4" s="1"/>
  <c r="N11" i="4"/>
  <c r="O11" i="4" s="1"/>
  <c r="N7" i="4"/>
  <c r="O7" i="4" s="1"/>
  <c r="N6" i="4"/>
  <c r="O6" i="4" s="1"/>
  <c r="AC326" i="2"/>
  <c r="AC336" i="2"/>
  <c r="AC346" i="2"/>
  <c r="AC354" i="2"/>
  <c r="AC362" i="2"/>
  <c r="AC370" i="2"/>
  <c r="AC378" i="2"/>
  <c r="AC386" i="2"/>
  <c r="AC394" i="2"/>
  <c r="AC402" i="2"/>
  <c r="AC410" i="2"/>
  <c r="AC418" i="2"/>
  <c r="AC426" i="2"/>
  <c r="AC434" i="2"/>
  <c r="AC442" i="2"/>
  <c r="AC450" i="2"/>
  <c r="AC458" i="2"/>
  <c r="AC466" i="2"/>
  <c r="AC474" i="2"/>
  <c r="AC482" i="2"/>
  <c r="AC490" i="2"/>
  <c r="AD490" i="2"/>
  <c r="F5" i="5" l="1"/>
  <c r="F7" i="5"/>
  <c r="F9" i="5"/>
  <c r="G11" i="5"/>
  <c r="G13" i="5"/>
  <c r="F16" i="5"/>
  <c r="F18" i="5"/>
  <c r="F20" i="5"/>
  <c r="G22" i="5"/>
  <c r="G24" i="5"/>
  <c r="F26" i="5"/>
  <c r="F28" i="5"/>
  <c r="F30" i="5"/>
  <c r="F32" i="5"/>
  <c r="F34" i="5"/>
  <c r="F36" i="5"/>
  <c r="F38" i="5"/>
  <c r="F40" i="5"/>
  <c r="G42" i="5"/>
  <c r="G44" i="5"/>
  <c r="G46" i="5"/>
  <c r="G48" i="5"/>
  <c r="F50" i="5"/>
  <c r="G52" i="5"/>
  <c r="F54" i="5"/>
  <c r="F56" i="5"/>
  <c r="F58" i="5"/>
  <c r="F60" i="5"/>
  <c r="F62" i="5"/>
  <c r="G64" i="5"/>
  <c r="G66" i="5"/>
  <c r="F68" i="5"/>
  <c r="F70" i="5"/>
  <c r="F72" i="5"/>
  <c r="F74" i="5"/>
  <c r="F76" i="5"/>
  <c r="F78" i="5"/>
  <c r="F80" i="5"/>
  <c r="F82" i="5"/>
  <c r="F84" i="5"/>
  <c r="F86" i="5"/>
  <c r="F88" i="5"/>
  <c r="F6" i="5"/>
  <c r="F8" i="5"/>
  <c r="G10" i="5"/>
  <c r="G12" i="5"/>
  <c r="F14" i="5"/>
  <c r="F17" i="5"/>
  <c r="F19" i="5"/>
  <c r="G21" i="5"/>
  <c r="F23" i="5"/>
  <c r="G25" i="5"/>
  <c r="F27" i="5"/>
  <c r="F29" i="5"/>
  <c r="F31" i="5"/>
  <c r="F33" i="5"/>
  <c r="F35" i="5"/>
  <c r="F37" i="5"/>
  <c r="F39" i="5"/>
  <c r="F41" i="5"/>
  <c r="G43" i="5"/>
  <c r="G45" i="5"/>
  <c r="G47" i="5"/>
  <c r="G49" i="5"/>
  <c r="F51" i="5"/>
  <c r="F53" i="5"/>
  <c r="F55" i="5"/>
  <c r="F57" i="5"/>
  <c r="F59" i="5"/>
  <c r="F61" i="5"/>
  <c r="G63" i="5"/>
  <c r="G65" i="5"/>
  <c r="G67" i="5"/>
  <c r="F69" i="5"/>
  <c r="F71" i="5"/>
  <c r="F73" i="5"/>
  <c r="F75" i="5"/>
  <c r="F77" i="5"/>
  <c r="F79" i="5"/>
  <c r="F81" i="5"/>
  <c r="F83" i="5"/>
  <c r="F85" i="5"/>
  <c r="F87" i="5"/>
  <c r="F25" i="5"/>
  <c r="G71" i="5"/>
  <c r="F12" i="5"/>
  <c r="F65" i="5"/>
  <c r="G74" i="5"/>
  <c r="G76" i="5"/>
  <c r="G79" i="5"/>
  <c r="G81" i="5"/>
  <c r="G83" i="5"/>
  <c r="G75" i="5"/>
  <c r="G77" i="5"/>
  <c r="G80" i="5"/>
  <c r="G82" i="5"/>
  <c r="F66" i="5"/>
  <c r="G68" i="5"/>
  <c r="F67" i="5"/>
  <c r="G54" i="5"/>
  <c r="G56" i="5"/>
  <c r="G59" i="5"/>
  <c r="G61" i="5"/>
  <c r="F64" i="5"/>
  <c r="G53" i="5"/>
  <c r="G55" i="5"/>
  <c r="G58" i="5"/>
  <c r="G60" i="5"/>
  <c r="F63" i="5"/>
  <c r="G28" i="5"/>
  <c r="G30" i="5"/>
  <c r="G32" i="5"/>
  <c r="G35" i="5"/>
  <c r="G40" i="5"/>
  <c r="F42" i="5"/>
  <c r="F44" i="5"/>
  <c r="F46" i="5"/>
  <c r="F48" i="5"/>
  <c r="G50" i="5"/>
  <c r="G29" i="5"/>
  <c r="G31" i="5"/>
  <c r="G34" i="5"/>
  <c r="G39" i="5"/>
  <c r="G41" i="5"/>
  <c r="F43" i="5"/>
  <c r="F45" i="5"/>
  <c r="F47" i="5"/>
  <c r="F49" i="5"/>
  <c r="G27" i="5"/>
  <c r="G26" i="5"/>
  <c r="F24" i="5"/>
  <c r="G23" i="5"/>
  <c r="G14" i="5"/>
  <c r="G8" i="5"/>
  <c r="E29" i="7"/>
  <c r="G87" i="5"/>
  <c r="G86" i="5"/>
  <c r="G85" i="5"/>
  <c r="G84" i="5"/>
  <c r="G72" i="5"/>
  <c r="G69" i="5"/>
  <c r="G57" i="5"/>
  <c r="F52" i="5"/>
  <c r="G51" i="5"/>
  <c r="G38" i="5"/>
  <c r="G37" i="5"/>
  <c r="G36" i="5"/>
  <c r="G33" i="5"/>
  <c r="G70" i="5"/>
  <c r="G18" i="5"/>
  <c r="G5" i="5"/>
  <c r="F11" i="5"/>
  <c r="F13" i="5"/>
  <c r="G17" i="5"/>
  <c r="F22" i="5"/>
  <c r="F21" i="5"/>
  <c r="G20" i="5"/>
  <c r="G16" i="5"/>
  <c r="F10" i="5"/>
  <c r="G9" i="5"/>
  <c r="G7" i="5"/>
  <c r="G6" i="5"/>
  <c r="G88" i="5"/>
  <c r="G78" i="5"/>
  <c r="G73" i="5"/>
  <c r="G62" i="5"/>
  <c r="G19" i="5"/>
  <c r="G22" i="2"/>
  <c r="G30" i="2"/>
  <c r="G16" i="2"/>
  <c r="G23" i="2"/>
  <c r="E30" i="7"/>
  <c r="E28" i="7"/>
  <c r="R6" i="6"/>
  <c r="Q6" i="6"/>
  <c r="P6" i="6"/>
  <c r="N6" i="6"/>
  <c r="O6" i="6" s="1"/>
  <c r="L6" i="6"/>
  <c r="R34" i="6"/>
  <c r="Q34" i="6"/>
  <c r="P34" i="6"/>
  <c r="N34" i="6"/>
  <c r="O34" i="6" s="1"/>
  <c r="R38" i="6"/>
  <c r="Q38" i="6"/>
  <c r="P38" i="6"/>
  <c r="N38" i="6"/>
  <c r="O38" i="6" s="1"/>
  <c r="R37" i="6"/>
  <c r="Q37" i="6"/>
  <c r="P37" i="6"/>
  <c r="N37" i="6"/>
  <c r="O37" i="6" s="1"/>
  <c r="R36" i="6"/>
  <c r="Q36" i="6"/>
  <c r="P36" i="6"/>
  <c r="N36" i="6"/>
  <c r="O36" i="6" s="1"/>
  <c r="R27" i="6"/>
  <c r="Q27" i="6"/>
  <c r="P27" i="6"/>
  <c r="N27" i="6"/>
  <c r="O27" i="6" s="1"/>
  <c r="L27" i="6"/>
  <c r="R23" i="6"/>
  <c r="Q23" i="6"/>
  <c r="P23" i="6"/>
  <c r="N23" i="6"/>
  <c r="O23" i="6" s="1"/>
  <c r="L23" i="6"/>
  <c r="R16" i="6"/>
  <c r="Q16" i="6"/>
  <c r="P16" i="6"/>
  <c r="N16" i="6"/>
  <c r="O16" i="6" s="1"/>
  <c r="F16" i="6"/>
  <c r="AZ249" i="4"/>
  <c r="AZ248" i="4"/>
  <c r="AZ247" i="4"/>
  <c r="AZ246" i="4"/>
  <c r="AZ245" i="4"/>
  <c r="AZ244" i="4"/>
  <c r="AZ243" i="4"/>
  <c r="AZ242" i="4"/>
  <c r="AZ241" i="4"/>
  <c r="AZ240" i="4"/>
  <c r="AZ239" i="4"/>
  <c r="AZ238" i="4"/>
  <c r="AZ237" i="4"/>
  <c r="AZ236" i="4"/>
  <c r="AZ235" i="4"/>
  <c r="AZ234" i="4"/>
  <c r="AZ233" i="4"/>
  <c r="AZ232" i="4"/>
  <c r="AZ231" i="4"/>
  <c r="AZ230" i="4"/>
  <c r="AZ229" i="4"/>
  <c r="AZ228" i="4"/>
  <c r="AZ227" i="4"/>
  <c r="AZ226" i="4"/>
  <c r="AZ225" i="4"/>
  <c r="AZ224" i="4"/>
  <c r="AZ223" i="4"/>
  <c r="AZ222" i="4"/>
  <c r="AZ221" i="4"/>
  <c r="AZ220" i="4"/>
  <c r="AZ219" i="4"/>
  <c r="AZ218" i="4"/>
  <c r="AZ217" i="4"/>
  <c r="AZ216" i="4"/>
  <c r="AZ215" i="4"/>
  <c r="AZ214" i="4"/>
  <c r="AZ213" i="4"/>
  <c r="AZ212" i="4"/>
  <c r="AZ211" i="4"/>
  <c r="AZ210" i="4"/>
  <c r="AZ209" i="4"/>
  <c r="AZ208" i="4"/>
  <c r="AZ207" i="4"/>
  <c r="AZ206" i="4"/>
  <c r="AZ205" i="4"/>
  <c r="AZ204" i="4"/>
  <c r="AZ203" i="4"/>
  <c r="AZ202" i="4"/>
  <c r="AZ201" i="4"/>
  <c r="AZ200" i="4"/>
  <c r="AZ199" i="4"/>
  <c r="AZ198" i="4"/>
  <c r="AZ197" i="4"/>
  <c r="AZ196" i="4"/>
  <c r="AZ195" i="4"/>
  <c r="AZ194" i="4"/>
  <c r="AZ193" i="4"/>
  <c r="AZ192" i="4"/>
  <c r="AZ191" i="4"/>
  <c r="AZ190" i="4"/>
  <c r="AZ189" i="4"/>
  <c r="AZ188" i="4"/>
  <c r="AZ187" i="4"/>
  <c r="AZ186" i="4"/>
  <c r="AZ185" i="4"/>
  <c r="AZ184" i="4"/>
  <c r="AZ183" i="4"/>
  <c r="AZ182" i="4"/>
  <c r="AZ181" i="4"/>
  <c r="AZ180" i="4"/>
  <c r="AZ179" i="4"/>
  <c r="AZ178" i="4"/>
  <c r="AZ177" i="4"/>
  <c r="AZ176" i="4"/>
  <c r="AZ175" i="4"/>
  <c r="AZ174" i="4"/>
  <c r="AZ173" i="4"/>
  <c r="AZ172" i="4"/>
  <c r="AZ171" i="4"/>
  <c r="AZ170" i="4"/>
  <c r="AZ169" i="4"/>
  <c r="AZ168" i="4"/>
  <c r="AZ167" i="4"/>
  <c r="AZ166" i="4"/>
  <c r="AZ165" i="4"/>
  <c r="AZ164" i="4"/>
  <c r="AZ163" i="4"/>
  <c r="AZ162" i="4"/>
  <c r="AZ161" i="4"/>
  <c r="AZ160" i="4"/>
  <c r="AZ159" i="4"/>
  <c r="AZ158" i="4"/>
  <c r="AZ157" i="4"/>
  <c r="AZ156" i="4"/>
  <c r="AZ155" i="4"/>
  <c r="AZ154" i="4"/>
  <c r="AZ153" i="4"/>
  <c r="AZ152" i="4"/>
  <c r="AZ151" i="4"/>
  <c r="AZ150" i="4"/>
  <c r="AZ149" i="4"/>
  <c r="AZ148" i="4"/>
  <c r="AZ147" i="4"/>
  <c r="AZ146" i="4"/>
  <c r="AZ145" i="4"/>
  <c r="AZ144" i="4"/>
  <c r="AZ143" i="4"/>
  <c r="AZ142" i="4"/>
  <c r="AZ141" i="4"/>
  <c r="AZ140" i="4"/>
  <c r="AZ139" i="4"/>
  <c r="AZ138" i="4"/>
  <c r="AZ137" i="4"/>
  <c r="AZ136" i="4"/>
  <c r="AZ135" i="4"/>
  <c r="AZ134" i="4"/>
  <c r="AZ133" i="4"/>
  <c r="AZ132" i="4"/>
  <c r="AZ131" i="4"/>
  <c r="AZ130" i="4"/>
  <c r="AZ127" i="4"/>
  <c r="R32" i="6"/>
  <c r="L56" i="6"/>
  <c r="L55" i="6"/>
  <c r="L54" i="6"/>
  <c r="L53" i="6"/>
  <c r="L52" i="6"/>
  <c r="L51" i="6"/>
  <c r="L49" i="6"/>
  <c r="L48" i="6"/>
  <c r="L47" i="6"/>
  <c r="L46" i="6"/>
  <c r="L45" i="6"/>
  <c r="L44" i="6"/>
  <c r="L43" i="6"/>
  <c r="L42" i="6"/>
  <c r="L41" i="6"/>
  <c r="L40" i="6"/>
  <c r="L35" i="6"/>
  <c r="L33" i="6"/>
  <c r="L32" i="6"/>
  <c r="L31" i="6"/>
  <c r="L30" i="6"/>
  <c r="L29" i="6"/>
  <c r="L28" i="6"/>
  <c r="L26" i="6"/>
  <c r="L25" i="6"/>
  <c r="L24" i="6"/>
  <c r="L19" i="6"/>
  <c r="L18" i="6"/>
  <c r="L15" i="6"/>
  <c r="L14" i="6"/>
  <c r="L12" i="6"/>
  <c r="L11" i="6"/>
  <c r="L10" i="6"/>
  <c r="L9" i="6"/>
  <c r="L8" i="6"/>
  <c r="L7" i="6"/>
  <c r="L13" i="6"/>
  <c r="AH8" i="2"/>
  <c r="AG8" i="2"/>
  <c r="R7" i="4"/>
  <c r="Q7" i="4"/>
  <c r="P7" i="4"/>
  <c r="R42" i="6"/>
  <c r="Q42" i="6"/>
  <c r="P42" i="6"/>
  <c r="R56" i="6"/>
  <c r="Q56" i="6"/>
  <c r="P56" i="6"/>
  <c r="R55" i="6"/>
  <c r="Q55" i="6"/>
  <c r="P55" i="6"/>
  <c r="R54" i="6"/>
  <c r="Q54" i="6"/>
  <c r="P54" i="6"/>
  <c r="R53" i="6"/>
  <c r="Q53" i="6"/>
  <c r="P53" i="6"/>
  <c r="R52" i="6"/>
  <c r="Q52" i="6"/>
  <c r="P52" i="6"/>
  <c r="R51" i="6"/>
  <c r="Q51" i="6"/>
  <c r="P51" i="6"/>
  <c r="R50" i="6"/>
  <c r="Q50" i="6"/>
  <c r="P50" i="6"/>
  <c r="R49" i="6"/>
  <c r="Q49" i="6"/>
  <c r="P49" i="6"/>
  <c r="R48" i="6"/>
  <c r="Q48" i="6"/>
  <c r="P48" i="6"/>
  <c r="R47" i="6"/>
  <c r="Q47" i="6"/>
  <c r="P47" i="6"/>
  <c r="R46" i="6"/>
  <c r="Q46" i="6"/>
  <c r="P46" i="6"/>
  <c r="R45" i="6"/>
  <c r="Q45" i="6"/>
  <c r="P45" i="6"/>
  <c r="R44" i="6"/>
  <c r="Q44" i="6"/>
  <c r="P44" i="6"/>
  <c r="R43" i="6"/>
  <c r="Q43" i="6"/>
  <c r="P43" i="6"/>
  <c r="R41" i="6"/>
  <c r="Q41" i="6"/>
  <c r="P41" i="6"/>
  <c r="R40" i="6"/>
  <c r="Q40" i="6"/>
  <c r="P40" i="6"/>
  <c r="F44" i="2" l="1"/>
  <c r="G36" i="2"/>
  <c r="G37" i="2"/>
  <c r="D37" i="2"/>
  <c r="G19" i="2"/>
  <c r="G17" i="2"/>
  <c r="G21" i="2" s="1"/>
  <c r="G20" i="2"/>
  <c r="D36" i="2"/>
  <c r="AH10" i="2"/>
  <c r="AH13" i="2"/>
  <c r="AG12" i="2"/>
  <c r="AG13" i="2"/>
  <c r="F6" i="6"/>
  <c r="E2" i="13"/>
  <c r="F2" i="13"/>
  <c r="E6" i="13"/>
  <c r="F6" i="13"/>
  <c r="F9" i="13"/>
  <c r="E9" i="13"/>
  <c r="G9" i="13" s="1"/>
  <c r="K9" i="13" s="1"/>
  <c r="F4" i="13"/>
  <c r="E4" i="13"/>
  <c r="F3" i="13"/>
  <c r="E3" i="13"/>
  <c r="K3" i="13" s="1"/>
  <c r="E12" i="13"/>
  <c r="G12" i="13" s="1"/>
  <c r="K12" i="13" s="1"/>
  <c r="F12" i="13"/>
  <c r="F11" i="13"/>
  <c r="E11" i="13"/>
  <c r="G11" i="13" s="1"/>
  <c r="K11" i="13" s="1"/>
  <c r="E10" i="13"/>
  <c r="G10" i="13" s="1"/>
  <c r="K10" i="13" s="1"/>
  <c r="F10" i="13"/>
  <c r="F5" i="13"/>
  <c r="E5" i="13"/>
  <c r="E8" i="13"/>
  <c r="F8" i="13"/>
  <c r="F7" i="13"/>
  <c r="E7" i="13"/>
  <c r="K2" i="13"/>
  <c r="AH12" i="2"/>
  <c r="AH9" i="2"/>
  <c r="G6" i="6"/>
  <c r="AH11" i="2"/>
  <c r="F37" i="6"/>
  <c r="F36" i="6"/>
  <c r="F34" i="6"/>
  <c r="F23" i="6"/>
  <c r="F27" i="6"/>
  <c r="F38" i="6"/>
  <c r="G23" i="6"/>
  <c r="G36" i="6"/>
  <c r="G38" i="6"/>
  <c r="G27" i="6"/>
  <c r="G37" i="6"/>
  <c r="G34" i="6"/>
  <c r="G16" i="6"/>
  <c r="F16" i="2"/>
  <c r="D17" i="13" s="1"/>
  <c r="D16" i="2"/>
  <c r="AG14" i="2"/>
  <c r="AG11" i="2"/>
  <c r="R189" i="5"/>
  <c r="Q189" i="5"/>
  <c r="P189" i="5"/>
  <c r="R188" i="5"/>
  <c r="Q188" i="5"/>
  <c r="P188" i="5"/>
  <c r="R187" i="5"/>
  <c r="Q187" i="5"/>
  <c r="P187" i="5"/>
  <c r="R186" i="5"/>
  <c r="Q186" i="5"/>
  <c r="P186" i="5"/>
  <c r="R185" i="5"/>
  <c r="Q185" i="5"/>
  <c r="P185" i="5"/>
  <c r="R184" i="5"/>
  <c r="Q184" i="5"/>
  <c r="P184" i="5"/>
  <c r="R183" i="5"/>
  <c r="Q183" i="5"/>
  <c r="P183" i="5"/>
  <c r="R182" i="5"/>
  <c r="Q182" i="5"/>
  <c r="P182" i="5"/>
  <c r="R181" i="5"/>
  <c r="Q181" i="5"/>
  <c r="P181" i="5"/>
  <c r="R180" i="5"/>
  <c r="Q180" i="5"/>
  <c r="P180" i="5"/>
  <c r="R179" i="5"/>
  <c r="Q179" i="5"/>
  <c r="P179" i="5"/>
  <c r="R178" i="5"/>
  <c r="Q178" i="5"/>
  <c r="P178" i="5"/>
  <c r="R177" i="5"/>
  <c r="Q177" i="5"/>
  <c r="P177" i="5"/>
  <c r="R176" i="5"/>
  <c r="Q176" i="5"/>
  <c r="P176" i="5"/>
  <c r="R175" i="5"/>
  <c r="Q175" i="5"/>
  <c r="P175" i="5"/>
  <c r="R174" i="5"/>
  <c r="Q174" i="5"/>
  <c r="P174" i="5"/>
  <c r="R173" i="5"/>
  <c r="Q173" i="5"/>
  <c r="P173" i="5"/>
  <c r="R88" i="5"/>
  <c r="Q88" i="5"/>
  <c r="P88" i="5"/>
  <c r="R87" i="5"/>
  <c r="Q87" i="5"/>
  <c r="P87" i="5"/>
  <c r="R86" i="5"/>
  <c r="Q86" i="5"/>
  <c r="P86" i="5"/>
  <c r="R85" i="5"/>
  <c r="Q85" i="5"/>
  <c r="P85" i="5"/>
  <c r="R84" i="5"/>
  <c r="Q84" i="5"/>
  <c r="P84" i="5"/>
  <c r="R83" i="5"/>
  <c r="Q83" i="5"/>
  <c r="P83" i="5"/>
  <c r="R82" i="5"/>
  <c r="Q82" i="5"/>
  <c r="P82" i="5"/>
  <c r="R81" i="5"/>
  <c r="Q81" i="5"/>
  <c r="P81" i="5"/>
  <c r="R80" i="5"/>
  <c r="Q80" i="5"/>
  <c r="P80" i="5"/>
  <c r="R79" i="5"/>
  <c r="Q79" i="5"/>
  <c r="P79" i="5"/>
  <c r="R78" i="5"/>
  <c r="Q78" i="5"/>
  <c r="P78" i="5"/>
  <c r="R77" i="5"/>
  <c r="Q77" i="5"/>
  <c r="P77" i="5"/>
  <c r="R76" i="5"/>
  <c r="Q76" i="5"/>
  <c r="P76" i="5"/>
  <c r="R75" i="5"/>
  <c r="Q75" i="5"/>
  <c r="P75" i="5"/>
  <c r="R74" i="5"/>
  <c r="Q74" i="5"/>
  <c r="P74" i="5"/>
  <c r="R73" i="5"/>
  <c r="Q73" i="5"/>
  <c r="P73" i="5"/>
  <c r="R72" i="5"/>
  <c r="Q72" i="5"/>
  <c r="P72" i="5"/>
  <c r="R71" i="5"/>
  <c r="Q71" i="5"/>
  <c r="P71" i="5"/>
  <c r="R70" i="5"/>
  <c r="Q70" i="5"/>
  <c r="P70" i="5"/>
  <c r="R69" i="5"/>
  <c r="Q69" i="5"/>
  <c r="P69" i="5"/>
  <c r="R68" i="5"/>
  <c r="Q68" i="5"/>
  <c r="P68" i="5"/>
  <c r="R67" i="5"/>
  <c r="Q67" i="5"/>
  <c r="P67" i="5"/>
  <c r="R66" i="5"/>
  <c r="Q66" i="5"/>
  <c r="P66" i="5"/>
  <c r="R65" i="5"/>
  <c r="Q65" i="5"/>
  <c r="P65" i="5"/>
  <c r="R64" i="5"/>
  <c r="Q64" i="5"/>
  <c r="P64" i="5"/>
  <c r="R63" i="5"/>
  <c r="Q63" i="5"/>
  <c r="P63" i="5"/>
  <c r="R62" i="5"/>
  <c r="Q62" i="5"/>
  <c r="P62" i="5"/>
  <c r="R61" i="5"/>
  <c r="Q61" i="5"/>
  <c r="P61" i="5"/>
  <c r="R60" i="5"/>
  <c r="Q60" i="5"/>
  <c r="P60" i="5"/>
  <c r="R59" i="5"/>
  <c r="Q59" i="5"/>
  <c r="P59" i="5"/>
  <c r="R58" i="5"/>
  <c r="Q58" i="5"/>
  <c r="P58" i="5"/>
  <c r="R57" i="5"/>
  <c r="Q57" i="5"/>
  <c r="P57" i="5"/>
  <c r="R56" i="5"/>
  <c r="Q56" i="5"/>
  <c r="P56" i="5"/>
  <c r="R55" i="5"/>
  <c r="Q55" i="5"/>
  <c r="P55" i="5"/>
  <c r="R54" i="5"/>
  <c r="Q54" i="5"/>
  <c r="P54" i="5"/>
  <c r="R53" i="5"/>
  <c r="Q53" i="5"/>
  <c r="P53" i="5"/>
  <c r="R52" i="5"/>
  <c r="Q52" i="5"/>
  <c r="P52" i="5"/>
  <c r="R51" i="5"/>
  <c r="Q51" i="5"/>
  <c r="P51" i="5"/>
  <c r="R50" i="5"/>
  <c r="Q50" i="5"/>
  <c r="P50" i="5"/>
  <c r="R49" i="5"/>
  <c r="Q49" i="5"/>
  <c r="P49" i="5"/>
  <c r="R48" i="5"/>
  <c r="Q48" i="5"/>
  <c r="P48" i="5"/>
  <c r="R47" i="5"/>
  <c r="Q47" i="5"/>
  <c r="P47" i="5"/>
  <c r="R46" i="5"/>
  <c r="Q46" i="5"/>
  <c r="P46" i="5"/>
  <c r="R45" i="5"/>
  <c r="Q45" i="5"/>
  <c r="P45" i="5"/>
  <c r="R44" i="5"/>
  <c r="Q44" i="5"/>
  <c r="P44" i="5"/>
  <c r="R43" i="5"/>
  <c r="Q43" i="5"/>
  <c r="P43" i="5"/>
  <c r="R42" i="5"/>
  <c r="Q42" i="5"/>
  <c r="P42" i="5"/>
  <c r="R41" i="5"/>
  <c r="Q41" i="5"/>
  <c r="P41" i="5"/>
  <c r="R40" i="5"/>
  <c r="Q40" i="5"/>
  <c r="P40" i="5"/>
  <c r="R39" i="5"/>
  <c r="Q39" i="5"/>
  <c r="P39" i="5"/>
  <c r="R38" i="5"/>
  <c r="Q38" i="5"/>
  <c r="P38" i="5"/>
  <c r="R37" i="5"/>
  <c r="Q37" i="5"/>
  <c r="P37" i="5"/>
  <c r="R36" i="5"/>
  <c r="Q36" i="5"/>
  <c r="P36" i="5"/>
  <c r="R35" i="5"/>
  <c r="Q35" i="5"/>
  <c r="P35" i="5"/>
  <c r="R34" i="5"/>
  <c r="Q34" i="5"/>
  <c r="P34" i="5"/>
  <c r="R33" i="5"/>
  <c r="Q33" i="5"/>
  <c r="P33" i="5"/>
  <c r="R32" i="5"/>
  <c r="Q32" i="5"/>
  <c r="P32" i="5"/>
  <c r="R31" i="5"/>
  <c r="Q31" i="5"/>
  <c r="P31" i="5"/>
  <c r="R30" i="5"/>
  <c r="Q30" i="5"/>
  <c r="P30" i="5"/>
  <c r="R29" i="5"/>
  <c r="Q29" i="5"/>
  <c r="P29" i="5"/>
  <c r="R28" i="5"/>
  <c r="Q28" i="5"/>
  <c r="P28" i="5"/>
  <c r="R27" i="5"/>
  <c r="Q27" i="5"/>
  <c r="P27" i="5"/>
  <c r="R26" i="5"/>
  <c r="Q26" i="5"/>
  <c r="P26" i="5"/>
  <c r="R25" i="5"/>
  <c r="Q25" i="5"/>
  <c r="P25" i="5"/>
  <c r="R24" i="5"/>
  <c r="Q24" i="5"/>
  <c r="P24" i="5"/>
  <c r="R23" i="5"/>
  <c r="Q23" i="5"/>
  <c r="P23" i="5"/>
  <c r="R22" i="5"/>
  <c r="Q22" i="5"/>
  <c r="P22" i="5"/>
  <c r="R21" i="5"/>
  <c r="Q21" i="5"/>
  <c r="P21" i="5"/>
  <c r="R20" i="5"/>
  <c r="Q20" i="5"/>
  <c r="P20" i="5"/>
  <c r="R19" i="5"/>
  <c r="Q19" i="5"/>
  <c r="P19" i="5"/>
  <c r="R18" i="5"/>
  <c r="Q18" i="5"/>
  <c r="P18" i="5"/>
  <c r="R17" i="5"/>
  <c r="Q17" i="5"/>
  <c r="P17" i="5"/>
  <c r="R16" i="5"/>
  <c r="Q16" i="5"/>
  <c r="P16" i="5"/>
  <c r="R15" i="5"/>
  <c r="Q15" i="5"/>
  <c r="P15" i="5"/>
  <c r="R14" i="5"/>
  <c r="Q14" i="5"/>
  <c r="P14" i="5"/>
  <c r="R13" i="5"/>
  <c r="Q13" i="5"/>
  <c r="P13" i="5"/>
  <c r="R12" i="5"/>
  <c r="Q12" i="5"/>
  <c r="P12" i="5"/>
  <c r="R11" i="5"/>
  <c r="Q11" i="5"/>
  <c r="P11" i="5"/>
  <c r="R10" i="5"/>
  <c r="Q10" i="5"/>
  <c r="P10" i="5"/>
  <c r="R9" i="5"/>
  <c r="Q9" i="5"/>
  <c r="P9" i="5"/>
  <c r="R8" i="5"/>
  <c r="Q8" i="5"/>
  <c r="P8" i="5"/>
  <c r="R7" i="5"/>
  <c r="Q7" i="5"/>
  <c r="P7" i="5"/>
  <c r="R6" i="5"/>
  <c r="Q6" i="5"/>
  <c r="P6" i="5"/>
  <c r="R5" i="5"/>
  <c r="Q5" i="5"/>
  <c r="P5" i="5"/>
  <c r="N189" i="5"/>
  <c r="O189" i="5" s="1"/>
  <c r="L189" i="5"/>
  <c r="N188" i="5"/>
  <c r="O188" i="5" s="1"/>
  <c r="L188" i="5"/>
  <c r="N187" i="5"/>
  <c r="O187" i="5" s="1"/>
  <c r="L187" i="5"/>
  <c r="N186" i="5"/>
  <c r="O186" i="5" s="1"/>
  <c r="L186" i="5"/>
  <c r="N185" i="5"/>
  <c r="O185" i="5" s="1"/>
  <c r="L185" i="5"/>
  <c r="N184" i="5"/>
  <c r="O184" i="5" s="1"/>
  <c r="L184" i="5"/>
  <c r="N183" i="5"/>
  <c r="O183" i="5" s="1"/>
  <c r="N182" i="5"/>
  <c r="O182" i="5" s="1"/>
  <c r="L182" i="5"/>
  <c r="N181" i="5"/>
  <c r="O181" i="5" s="1"/>
  <c r="L181" i="5"/>
  <c r="N180" i="5"/>
  <c r="O180" i="5" s="1"/>
  <c r="L180" i="5"/>
  <c r="N179" i="5"/>
  <c r="O179" i="5" s="1"/>
  <c r="L179" i="5"/>
  <c r="N178" i="5"/>
  <c r="O178" i="5" s="1"/>
  <c r="L178" i="5"/>
  <c r="N177" i="5"/>
  <c r="O177" i="5" s="1"/>
  <c r="L177" i="5"/>
  <c r="N176" i="5"/>
  <c r="O176" i="5" s="1"/>
  <c r="L176" i="5"/>
  <c r="N175" i="5"/>
  <c r="O175" i="5" s="1"/>
  <c r="L175" i="5"/>
  <c r="N174" i="5"/>
  <c r="O174" i="5" s="1"/>
  <c r="L174" i="5"/>
  <c r="N173" i="5"/>
  <c r="O173" i="5" s="1"/>
  <c r="L173" i="5"/>
  <c r="R172" i="5"/>
  <c r="Q172" i="5"/>
  <c r="P172" i="5"/>
  <c r="N172" i="5"/>
  <c r="O172" i="5" s="1"/>
  <c r="L172" i="5"/>
  <c r="R171" i="5"/>
  <c r="Q171" i="5"/>
  <c r="P171" i="5"/>
  <c r="N171" i="5"/>
  <c r="O171" i="5" s="1"/>
  <c r="L171" i="5"/>
  <c r="R170" i="5"/>
  <c r="Q170" i="5"/>
  <c r="P170" i="5"/>
  <c r="N170" i="5"/>
  <c r="O170" i="5" s="1"/>
  <c r="L170" i="5"/>
  <c r="R169" i="5"/>
  <c r="Q169" i="5"/>
  <c r="P169" i="5"/>
  <c r="N169" i="5"/>
  <c r="O169" i="5" s="1"/>
  <c r="L169" i="5"/>
  <c r="R168" i="5"/>
  <c r="Q168" i="5"/>
  <c r="P168" i="5"/>
  <c r="N168" i="5"/>
  <c r="O168" i="5" s="1"/>
  <c r="L168" i="5"/>
  <c r="R167" i="5"/>
  <c r="Q167" i="5"/>
  <c r="P167" i="5"/>
  <c r="N167" i="5"/>
  <c r="O167" i="5" s="1"/>
  <c r="L167" i="5"/>
  <c r="R166" i="5"/>
  <c r="Q166" i="5"/>
  <c r="P166" i="5"/>
  <c r="N166" i="5"/>
  <c r="O166" i="5" s="1"/>
  <c r="L166" i="5"/>
  <c r="R165" i="5"/>
  <c r="Q165" i="5"/>
  <c r="P165" i="5"/>
  <c r="N165" i="5"/>
  <c r="O165" i="5" s="1"/>
  <c r="L165" i="5"/>
  <c r="R164" i="5"/>
  <c r="Q164" i="5"/>
  <c r="P164" i="5"/>
  <c r="N164" i="5"/>
  <c r="O164" i="5" s="1"/>
  <c r="L164" i="5"/>
  <c r="R163" i="5"/>
  <c r="Q163" i="5"/>
  <c r="P163" i="5"/>
  <c r="N163" i="5"/>
  <c r="O163" i="5" s="1"/>
  <c r="L163" i="5"/>
  <c r="R162" i="5"/>
  <c r="Q162" i="5"/>
  <c r="P162" i="5"/>
  <c r="N162" i="5"/>
  <c r="O162" i="5" s="1"/>
  <c r="L162" i="5"/>
  <c r="R161" i="5"/>
  <c r="Q161" i="5"/>
  <c r="P161" i="5"/>
  <c r="N161" i="5"/>
  <c r="O161" i="5" s="1"/>
  <c r="L161" i="5"/>
  <c r="R160" i="5"/>
  <c r="Q160" i="5"/>
  <c r="P160" i="5"/>
  <c r="N160" i="5"/>
  <c r="O160" i="5" s="1"/>
  <c r="L160" i="5"/>
  <c r="R159" i="5"/>
  <c r="Q159" i="5"/>
  <c r="P159" i="5"/>
  <c r="N159" i="5"/>
  <c r="O159" i="5" s="1"/>
  <c r="L159" i="5"/>
  <c r="R158" i="5"/>
  <c r="Q158" i="5"/>
  <c r="P158" i="5"/>
  <c r="N158" i="5"/>
  <c r="O158" i="5" s="1"/>
  <c r="L158" i="5"/>
  <c r="R157" i="5"/>
  <c r="Q157" i="5"/>
  <c r="P157" i="5"/>
  <c r="N157" i="5"/>
  <c r="O157" i="5" s="1"/>
  <c r="L157" i="5"/>
  <c r="R156" i="5"/>
  <c r="Q156" i="5"/>
  <c r="P156" i="5"/>
  <c r="N156" i="5"/>
  <c r="O156" i="5" s="1"/>
  <c r="L156" i="5"/>
  <c r="R155" i="5"/>
  <c r="Q155" i="5"/>
  <c r="P155" i="5"/>
  <c r="N155" i="5"/>
  <c r="O155" i="5" s="1"/>
  <c r="L155" i="5"/>
  <c r="R154" i="5"/>
  <c r="Q154" i="5"/>
  <c r="P154" i="5"/>
  <c r="N154" i="5"/>
  <c r="O154" i="5" s="1"/>
  <c r="L154" i="5"/>
  <c r="R153" i="5"/>
  <c r="Q153" i="5"/>
  <c r="P153" i="5"/>
  <c r="N153" i="5"/>
  <c r="O153" i="5" s="1"/>
  <c r="L153" i="5"/>
  <c r="R152" i="5"/>
  <c r="Q152" i="5"/>
  <c r="P152" i="5"/>
  <c r="N152" i="5"/>
  <c r="O152" i="5" s="1"/>
  <c r="L152" i="5"/>
  <c r="R151" i="5"/>
  <c r="Q151" i="5"/>
  <c r="P151" i="5"/>
  <c r="N151" i="5"/>
  <c r="O151" i="5" s="1"/>
  <c r="L151" i="5"/>
  <c r="R150" i="5"/>
  <c r="Q150" i="5"/>
  <c r="P150" i="5"/>
  <c r="N150" i="5"/>
  <c r="O150" i="5" s="1"/>
  <c r="L150" i="5"/>
  <c r="R149" i="5"/>
  <c r="Q149" i="5"/>
  <c r="P149" i="5"/>
  <c r="N149" i="5"/>
  <c r="O149" i="5" s="1"/>
  <c r="L149" i="5"/>
  <c r="R148" i="5"/>
  <c r="Q148" i="5"/>
  <c r="P148" i="5"/>
  <c r="N148" i="5"/>
  <c r="O148" i="5" s="1"/>
  <c r="L148" i="5"/>
  <c r="R147" i="5"/>
  <c r="Q147" i="5"/>
  <c r="P147" i="5"/>
  <c r="N147" i="5"/>
  <c r="O147" i="5" s="1"/>
  <c r="L147" i="5"/>
  <c r="R146" i="5"/>
  <c r="Q146" i="5"/>
  <c r="P146" i="5"/>
  <c r="N146" i="5"/>
  <c r="O146" i="5" s="1"/>
  <c r="L146" i="5"/>
  <c r="R145" i="5"/>
  <c r="Q145" i="5"/>
  <c r="P145" i="5"/>
  <c r="N145" i="5"/>
  <c r="O145" i="5" s="1"/>
  <c r="L145" i="5"/>
  <c r="R144" i="5"/>
  <c r="Q144" i="5"/>
  <c r="P144" i="5"/>
  <c r="N144" i="5"/>
  <c r="O144" i="5" s="1"/>
  <c r="L144" i="5"/>
  <c r="R143" i="5"/>
  <c r="Q143" i="5"/>
  <c r="P143" i="5"/>
  <c r="N143" i="5"/>
  <c r="O143" i="5" s="1"/>
  <c r="L143" i="5"/>
  <c r="R142" i="5"/>
  <c r="Q142" i="5"/>
  <c r="P142" i="5"/>
  <c r="N142" i="5"/>
  <c r="O142" i="5" s="1"/>
  <c r="L142" i="5"/>
  <c r="R141" i="5"/>
  <c r="Q141" i="5"/>
  <c r="P141" i="5"/>
  <c r="N141" i="5"/>
  <c r="O141" i="5" s="1"/>
  <c r="L141" i="5"/>
  <c r="R140" i="5"/>
  <c r="Q140" i="5"/>
  <c r="P140" i="5"/>
  <c r="N140" i="5"/>
  <c r="O140" i="5" s="1"/>
  <c r="L140" i="5"/>
  <c r="R139" i="5"/>
  <c r="Q139" i="5"/>
  <c r="P139" i="5"/>
  <c r="N139" i="5"/>
  <c r="O139" i="5" s="1"/>
  <c r="L139" i="5"/>
  <c r="R138" i="5"/>
  <c r="Q138" i="5"/>
  <c r="P138" i="5"/>
  <c r="N138" i="5"/>
  <c r="O138" i="5" s="1"/>
  <c r="L138" i="5"/>
  <c r="R137" i="5"/>
  <c r="Q137" i="5"/>
  <c r="P137" i="5"/>
  <c r="N137" i="5"/>
  <c r="O137" i="5" s="1"/>
  <c r="L137" i="5"/>
  <c r="R136" i="5"/>
  <c r="Q136" i="5"/>
  <c r="P136" i="5"/>
  <c r="N136" i="5"/>
  <c r="O136" i="5" s="1"/>
  <c r="L136" i="5"/>
  <c r="R135" i="5"/>
  <c r="Q135" i="5"/>
  <c r="P135" i="5"/>
  <c r="N135" i="5"/>
  <c r="O135" i="5" s="1"/>
  <c r="L135" i="5"/>
  <c r="R134" i="5"/>
  <c r="Q134" i="5"/>
  <c r="P134" i="5"/>
  <c r="N134" i="5"/>
  <c r="O134" i="5" s="1"/>
  <c r="L134" i="5"/>
  <c r="R133" i="5"/>
  <c r="Q133" i="5"/>
  <c r="P133" i="5"/>
  <c r="N133" i="5"/>
  <c r="O133" i="5" s="1"/>
  <c r="L133" i="5"/>
  <c r="R132" i="5"/>
  <c r="Q132" i="5"/>
  <c r="P132" i="5"/>
  <c r="N132" i="5"/>
  <c r="O132" i="5" s="1"/>
  <c r="L132" i="5"/>
  <c r="R131" i="5"/>
  <c r="Q131" i="5"/>
  <c r="P131" i="5"/>
  <c r="N131" i="5"/>
  <c r="O131" i="5" s="1"/>
  <c r="L131" i="5"/>
  <c r="R130" i="5"/>
  <c r="Q130" i="5"/>
  <c r="P130" i="5"/>
  <c r="N130" i="5"/>
  <c r="O130" i="5" s="1"/>
  <c r="L130" i="5"/>
  <c r="R129" i="5"/>
  <c r="Q129" i="5"/>
  <c r="P129" i="5"/>
  <c r="N129" i="5"/>
  <c r="O129" i="5" s="1"/>
  <c r="L129" i="5"/>
  <c r="R128" i="5"/>
  <c r="Q128" i="5"/>
  <c r="P128" i="5"/>
  <c r="N128" i="5"/>
  <c r="O128" i="5" s="1"/>
  <c r="L128" i="5"/>
  <c r="R127" i="5"/>
  <c r="Q127" i="5"/>
  <c r="P127" i="5"/>
  <c r="N127" i="5"/>
  <c r="O127" i="5" s="1"/>
  <c r="L127" i="5"/>
  <c r="R126" i="5"/>
  <c r="Q126" i="5"/>
  <c r="P126" i="5"/>
  <c r="N126" i="5"/>
  <c r="O126" i="5" s="1"/>
  <c r="L126" i="5"/>
  <c r="R125" i="5"/>
  <c r="Q125" i="5"/>
  <c r="P125" i="5"/>
  <c r="N125" i="5"/>
  <c r="O125" i="5" s="1"/>
  <c r="L125" i="5"/>
  <c r="R124" i="5"/>
  <c r="Q124" i="5"/>
  <c r="P124" i="5"/>
  <c r="N124" i="5"/>
  <c r="O124" i="5" s="1"/>
  <c r="L124" i="5"/>
  <c r="R123" i="5"/>
  <c r="Q123" i="5"/>
  <c r="P123" i="5"/>
  <c r="N123" i="5"/>
  <c r="O123" i="5" s="1"/>
  <c r="L123" i="5"/>
  <c r="R122" i="5"/>
  <c r="Q122" i="5"/>
  <c r="P122" i="5"/>
  <c r="N122" i="5"/>
  <c r="O122" i="5" s="1"/>
  <c r="L122" i="5"/>
  <c r="R121" i="5"/>
  <c r="Q121" i="5"/>
  <c r="P121" i="5"/>
  <c r="N121" i="5"/>
  <c r="O121" i="5" s="1"/>
  <c r="L121" i="5"/>
  <c r="R120" i="5"/>
  <c r="Q120" i="5"/>
  <c r="P120" i="5"/>
  <c r="N120" i="5"/>
  <c r="O120" i="5" s="1"/>
  <c r="L120" i="5"/>
  <c r="R119" i="5"/>
  <c r="Q119" i="5"/>
  <c r="P119" i="5"/>
  <c r="N119" i="5"/>
  <c r="O119" i="5" s="1"/>
  <c r="L119" i="5"/>
  <c r="R118" i="5"/>
  <c r="Q118" i="5"/>
  <c r="P118" i="5"/>
  <c r="N118" i="5"/>
  <c r="O118" i="5" s="1"/>
  <c r="L118" i="5"/>
  <c r="R117" i="5"/>
  <c r="Q117" i="5"/>
  <c r="P117" i="5"/>
  <c r="N117" i="5"/>
  <c r="O117" i="5" s="1"/>
  <c r="L117" i="5"/>
  <c r="R116" i="5"/>
  <c r="Q116" i="5"/>
  <c r="P116" i="5"/>
  <c r="N116" i="5"/>
  <c r="O116" i="5" s="1"/>
  <c r="L116" i="5"/>
  <c r="R115" i="5"/>
  <c r="Q115" i="5"/>
  <c r="P115" i="5"/>
  <c r="N115" i="5"/>
  <c r="O115" i="5" s="1"/>
  <c r="L115" i="5"/>
  <c r="R114" i="5"/>
  <c r="Q114" i="5"/>
  <c r="P114" i="5"/>
  <c r="N114" i="5"/>
  <c r="O114" i="5" s="1"/>
  <c r="L114" i="5"/>
  <c r="R113" i="5"/>
  <c r="Q113" i="5"/>
  <c r="P113" i="5"/>
  <c r="N113" i="5"/>
  <c r="O113" i="5" s="1"/>
  <c r="L113" i="5"/>
  <c r="R112" i="5"/>
  <c r="Q112" i="5"/>
  <c r="P112" i="5"/>
  <c r="N112" i="5"/>
  <c r="O112" i="5" s="1"/>
  <c r="L112" i="5"/>
  <c r="R111" i="5"/>
  <c r="Q111" i="5"/>
  <c r="P111" i="5"/>
  <c r="N111" i="5"/>
  <c r="O111" i="5" s="1"/>
  <c r="L111" i="5"/>
  <c r="R110" i="5"/>
  <c r="Q110" i="5"/>
  <c r="P110" i="5"/>
  <c r="N110" i="5"/>
  <c r="O110" i="5" s="1"/>
  <c r="L110" i="5"/>
  <c r="R109" i="5"/>
  <c r="Q109" i="5"/>
  <c r="P109" i="5"/>
  <c r="N109" i="5"/>
  <c r="O109" i="5" s="1"/>
  <c r="L109" i="5"/>
  <c r="R108" i="5"/>
  <c r="Q108" i="5"/>
  <c r="P108" i="5"/>
  <c r="N108" i="5"/>
  <c r="O108" i="5" s="1"/>
  <c r="L108" i="5"/>
  <c r="R107" i="5"/>
  <c r="Q107" i="5"/>
  <c r="P107" i="5"/>
  <c r="N107" i="5"/>
  <c r="O107" i="5" s="1"/>
  <c r="L107" i="5"/>
  <c r="R106" i="5"/>
  <c r="Q106" i="5"/>
  <c r="P106" i="5"/>
  <c r="N106" i="5"/>
  <c r="O106" i="5" s="1"/>
  <c r="L106" i="5"/>
  <c r="R105" i="5"/>
  <c r="Q105" i="5"/>
  <c r="P105" i="5"/>
  <c r="N105" i="5"/>
  <c r="O105" i="5" s="1"/>
  <c r="L105" i="5"/>
  <c r="R104" i="5"/>
  <c r="Q104" i="5"/>
  <c r="P104" i="5"/>
  <c r="N104" i="5"/>
  <c r="O104" i="5" s="1"/>
  <c r="L104" i="5"/>
  <c r="R103" i="5"/>
  <c r="Q103" i="5"/>
  <c r="P103" i="5"/>
  <c r="N103" i="5"/>
  <c r="O103" i="5" s="1"/>
  <c r="L103" i="5"/>
  <c r="R102" i="5"/>
  <c r="Q102" i="5"/>
  <c r="P102" i="5"/>
  <c r="N102" i="5"/>
  <c r="O102" i="5" s="1"/>
  <c r="L102" i="5"/>
  <c r="R101" i="5"/>
  <c r="Q101" i="5"/>
  <c r="P101" i="5"/>
  <c r="N101" i="5"/>
  <c r="O101" i="5" s="1"/>
  <c r="L101" i="5"/>
  <c r="R100" i="5"/>
  <c r="Q100" i="5"/>
  <c r="P100" i="5"/>
  <c r="N100" i="5"/>
  <c r="O100" i="5" s="1"/>
  <c r="L100" i="5"/>
  <c r="R99" i="5"/>
  <c r="Q99" i="5"/>
  <c r="P99" i="5"/>
  <c r="N99" i="5"/>
  <c r="O99" i="5" s="1"/>
  <c r="R98" i="5"/>
  <c r="Q98" i="5"/>
  <c r="P98" i="5"/>
  <c r="N98" i="5"/>
  <c r="O98" i="5" s="1"/>
  <c r="L98" i="5"/>
  <c r="R97" i="5"/>
  <c r="Q97" i="5"/>
  <c r="P97" i="5"/>
  <c r="N97" i="5"/>
  <c r="O97" i="5" s="1"/>
  <c r="L97" i="5"/>
  <c r="R96" i="5"/>
  <c r="Q96" i="5"/>
  <c r="P96" i="5"/>
  <c r="N96" i="5"/>
  <c r="O96" i="5" s="1"/>
  <c r="L96" i="5"/>
  <c r="R95" i="5"/>
  <c r="Q95" i="5"/>
  <c r="P95" i="5"/>
  <c r="N95" i="5"/>
  <c r="O95" i="5" s="1"/>
  <c r="L95" i="5"/>
  <c r="R94" i="5"/>
  <c r="Q94" i="5"/>
  <c r="P94" i="5"/>
  <c r="N94" i="5"/>
  <c r="O94" i="5" s="1"/>
  <c r="L94" i="5"/>
  <c r="R93" i="5"/>
  <c r="Q93" i="5"/>
  <c r="P93" i="5"/>
  <c r="N93" i="5"/>
  <c r="O93" i="5" s="1"/>
  <c r="L93" i="5"/>
  <c r="R92" i="5"/>
  <c r="Q92" i="5"/>
  <c r="P92" i="5"/>
  <c r="N92" i="5"/>
  <c r="O92" i="5" s="1"/>
  <c r="L92" i="5"/>
  <c r="R91" i="5"/>
  <c r="Q91" i="5"/>
  <c r="P91" i="5"/>
  <c r="N91" i="5"/>
  <c r="O91" i="5" s="1"/>
  <c r="L91" i="5"/>
  <c r="R90" i="5"/>
  <c r="Q90" i="5"/>
  <c r="P90" i="5"/>
  <c r="N90" i="5"/>
  <c r="O90" i="5" s="1"/>
  <c r="L90" i="5"/>
  <c r="R89" i="5"/>
  <c r="Q89" i="5"/>
  <c r="P89" i="5"/>
  <c r="N89" i="5"/>
  <c r="O89" i="5" s="1"/>
  <c r="L89" i="5"/>
  <c r="G51" i="2" l="1"/>
  <c r="G44" i="2"/>
  <c r="G50" i="2"/>
  <c r="E21" i="12"/>
  <c r="E23" i="12"/>
  <c r="E25" i="12"/>
  <c r="E27" i="12"/>
  <c r="E29" i="12"/>
  <c r="E31" i="12"/>
  <c r="E40" i="12"/>
  <c r="E16" i="12"/>
  <c r="G135" i="5"/>
  <c r="E8" i="12"/>
  <c r="E10" i="12"/>
  <c r="G141" i="5"/>
  <c r="G143" i="5"/>
  <c r="G145" i="5"/>
  <c r="E34" i="12"/>
  <c r="E36" i="12"/>
  <c r="G151" i="5"/>
  <c r="G153" i="5"/>
  <c r="G155" i="5"/>
  <c r="G157" i="5"/>
  <c r="G159" i="5"/>
  <c r="G161" i="5"/>
  <c r="G174" i="5"/>
  <c r="F176" i="5"/>
  <c r="F177" i="5"/>
  <c r="F178" i="5"/>
  <c r="F180" i="5"/>
  <c r="F182" i="5"/>
  <c r="E20" i="12"/>
  <c r="E22" i="12"/>
  <c r="E24" i="12"/>
  <c r="E26" i="12"/>
  <c r="E28" i="12"/>
  <c r="E30" i="12"/>
  <c r="E39" i="12"/>
  <c r="E15" i="12"/>
  <c r="E32" i="12"/>
  <c r="G136" i="5"/>
  <c r="E9" i="12"/>
  <c r="E11" i="12"/>
  <c r="E17" i="12"/>
  <c r="G144" i="5"/>
  <c r="E33" i="12"/>
  <c r="G148" i="5"/>
  <c r="G150" i="5"/>
  <c r="G154" i="5"/>
  <c r="G156" i="5"/>
  <c r="G158" i="5"/>
  <c r="E18" i="12"/>
  <c r="G162" i="5"/>
  <c r="G172" i="5"/>
  <c r="F184" i="5"/>
  <c r="G186" i="5"/>
  <c r="F188" i="5"/>
  <c r="F189" i="5"/>
  <c r="F3" i="12"/>
  <c r="F47" i="12"/>
  <c r="E23" i="2"/>
  <c r="E30" i="2"/>
  <c r="E22" i="2"/>
  <c r="E16" i="2"/>
  <c r="G18" i="2"/>
  <c r="L204" i="5"/>
  <c r="F2" i="12"/>
  <c r="L202" i="5"/>
  <c r="L203" i="5"/>
  <c r="E3" i="12"/>
  <c r="K3" i="12" s="1"/>
  <c r="E2" i="12"/>
  <c r="K2" i="12" s="1"/>
  <c r="G137" i="5"/>
  <c r="G139" i="5"/>
  <c r="G147" i="5"/>
  <c r="G149" i="5"/>
  <c r="G163" i="5"/>
  <c r="G165" i="5"/>
  <c r="G167" i="5"/>
  <c r="G169" i="5"/>
  <c r="G171" i="5"/>
  <c r="E4" i="12"/>
  <c r="K4" i="12" s="1"/>
  <c r="G134" i="5"/>
  <c r="G138" i="5"/>
  <c r="G140" i="5"/>
  <c r="G142" i="5"/>
  <c r="G146" i="5"/>
  <c r="G152" i="5"/>
  <c r="K47" i="12"/>
  <c r="G160" i="5"/>
  <c r="G164" i="5"/>
  <c r="G166" i="5"/>
  <c r="G168" i="5"/>
  <c r="G170" i="5"/>
  <c r="E5" i="12"/>
  <c r="K5" i="12" s="1"/>
  <c r="G90" i="5"/>
  <c r="G92" i="5"/>
  <c r="G94" i="5"/>
  <c r="G96" i="5"/>
  <c r="G98" i="5"/>
  <c r="G100" i="5"/>
  <c r="G102" i="5"/>
  <c r="G104" i="5"/>
  <c r="G106" i="5"/>
  <c r="G108" i="5"/>
  <c r="G110" i="5"/>
  <c r="G112" i="5"/>
  <c r="G114" i="5"/>
  <c r="G116" i="5"/>
  <c r="G118" i="5"/>
  <c r="G120" i="5"/>
  <c r="G122" i="5"/>
  <c r="G124" i="5"/>
  <c r="G126" i="5"/>
  <c r="G128" i="5"/>
  <c r="G130" i="5"/>
  <c r="G132" i="5"/>
  <c r="F89" i="5"/>
  <c r="G91" i="5"/>
  <c r="F93" i="5"/>
  <c r="F95" i="5"/>
  <c r="G99" i="5"/>
  <c r="G101" i="5"/>
  <c r="G103" i="5"/>
  <c r="G105" i="5"/>
  <c r="G109" i="5"/>
  <c r="G111" i="5"/>
  <c r="G113" i="5"/>
  <c r="G115" i="5"/>
  <c r="F117" i="5"/>
  <c r="J25" i="12" s="1"/>
  <c r="G119" i="5"/>
  <c r="G121" i="5"/>
  <c r="G123" i="5"/>
  <c r="G125" i="5"/>
  <c r="G127" i="5"/>
  <c r="G129" i="5"/>
  <c r="G131" i="5"/>
  <c r="G133" i="5"/>
  <c r="F174" i="5"/>
  <c r="F171" i="5"/>
  <c r="F186" i="5"/>
  <c r="F107" i="5"/>
  <c r="F97" i="5"/>
  <c r="F145" i="5"/>
  <c r="J19" i="12" s="1"/>
  <c r="F161" i="5"/>
  <c r="J13" i="12" s="1"/>
  <c r="F129" i="5"/>
  <c r="J44" i="12" s="1"/>
  <c r="F5" i="12"/>
  <c r="G188" i="5"/>
  <c r="F187" i="5"/>
  <c r="F185" i="5"/>
  <c r="G184" i="5"/>
  <c r="F183" i="5"/>
  <c r="G182" i="5"/>
  <c r="F181" i="5"/>
  <c r="G180" i="5"/>
  <c r="F179" i="5"/>
  <c r="G178" i="5"/>
  <c r="G176" i="5"/>
  <c r="F173" i="5"/>
  <c r="F4" i="12"/>
  <c r="F137" i="5"/>
  <c r="J8" i="12" s="1"/>
  <c r="F153" i="5"/>
  <c r="F165" i="5"/>
  <c r="F175" i="5"/>
  <c r="F169" i="5"/>
  <c r="F103" i="5"/>
  <c r="F104" i="5"/>
  <c r="F106" i="5"/>
  <c r="F125" i="5"/>
  <c r="J40" i="12" s="1"/>
  <c r="F133" i="5"/>
  <c r="J16" i="12" s="1"/>
  <c r="F141" i="5"/>
  <c r="J12" i="12" s="1"/>
  <c r="F149" i="5"/>
  <c r="J36" i="12" s="1"/>
  <c r="F157" i="5"/>
  <c r="G173" i="5"/>
  <c r="G175" i="5"/>
  <c r="G177" i="5"/>
  <c r="G179" i="5"/>
  <c r="G181" i="5"/>
  <c r="G183" i="5"/>
  <c r="G185" i="5"/>
  <c r="G187" i="5"/>
  <c r="G189" i="5"/>
  <c r="F91" i="5"/>
  <c r="F99" i="5"/>
  <c r="F121" i="5"/>
  <c r="J29" i="12" s="1"/>
  <c r="G89" i="5"/>
  <c r="G93" i="5"/>
  <c r="G95" i="5"/>
  <c r="G97" i="5"/>
  <c r="F100" i="5"/>
  <c r="F102" i="5"/>
  <c r="G107" i="5"/>
  <c r="F108" i="5"/>
  <c r="F115" i="5"/>
  <c r="J23" i="12" s="1"/>
  <c r="G117" i="5"/>
  <c r="F118" i="5"/>
  <c r="J26" i="12" s="1"/>
  <c r="F119" i="5"/>
  <c r="J27" i="12" s="1"/>
  <c r="F122" i="5"/>
  <c r="J30" i="12" s="1"/>
  <c r="F123" i="5"/>
  <c r="J31" i="12" s="1"/>
  <c r="F126" i="5"/>
  <c r="J41" i="12" s="1"/>
  <c r="F127" i="5"/>
  <c r="J42" i="12" s="1"/>
  <c r="F130" i="5"/>
  <c r="J45" i="12" s="1"/>
  <c r="F131" i="5"/>
  <c r="J46" i="12" s="1"/>
  <c r="F134" i="5"/>
  <c r="J32" i="12" s="1"/>
  <c r="F135" i="5"/>
  <c r="J6" i="12" s="1"/>
  <c r="F138" i="5"/>
  <c r="J9" i="12" s="1"/>
  <c r="F139" i="5"/>
  <c r="J10" i="12" s="1"/>
  <c r="F142" i="5"/>
  <c r="J17" i="12" s="1"/>
  <c r="F143" i="5"/>
  <c r="F146" i="5"/>
  <c r="J33" i="12" s="1"/>
  <c r="F147" i="5"/>
  <c r="J34" i="12" s="1"/>
  <c r="F150" i="5"/>
  <c r="J37" i="12" s="1"/>
  <c r="F151" i="5"/>
  <c r="J38" i="12" s="1"/>
  <c r="F154" i="5"/>
  <c r="F155" i="5"/>
  <c r="F158" i="5"/>
  <c r="F159" i="5"/>
  <c r="F162" i="5"/>
  <c r="J14" i="12" s="1"/>
  <c r="F163" i="5"/>
  <c r="F166" i="5"/>
  <c r="F167" i="5"/>
  <c r="F170" i="5"/>
  <c r="F116" i="5"/>
  <c r="J24" i="12" s="1"/>
  <c r="F120" i="5"/>
  <c r="J28" i="12" s="1"/>
  <c r="F124" i="5"/>
  <c r="J39" i="12" s="1"/>
  <c r="F128" i="5"/>
  <c r="J43" i="12" s="1"/>
  <c r="F132" i="5"/>
  <c r="J15" i="12" s="1"/>
  <c r="F136" i="5"/>
  <c r="J7" i="12" s="1"/>
  <c r="F140" i="5"/>
  <c r="J11" i="12" s="1"/>
  <c r="F144" i="5"/>
  <c r="F148" i="5"/>
  <c r="J35" i="12" s="1"/>
  <c r="F152" i="5"/>
  <c r="F156" i="5"/>
  <c r="F160" i="5"/>
  <c r="J18" i="12" s="1"/>
  <c r="F164" i="5"/>
  <c r="F168" i="5"/>
  <c r="F172" i="5"/>
  <c r="F90" i="5"/>
  <c r="F98" i="5"/>
  <c r="F92" i="5"/>
  <c r="F94" i="5"/>
  <c r="F96" i="5"/>
  <c r="F101" i="5"/>
  <c r="F105" i="5"/>
  <c r="F109" i="5"/>
  <c r="F110" i="5"/>
  <c r="F111" i="5"/>
  <c r="F112" i="5"/>
  <c r="J20" i="12" s="1"/>
  <c r="F113" i="5"/>
  <c r="J21" i="12" s="1"/>
  <c r="F114" i="5"/>
  <c r="J22" i="12" s="1"/>
  <c r="G48" i="2" l="1"/>
  <c r="G45" i="2"/>
  <c r="G47" i="2"/>
  <c r="E44" i="2"/>
  <c r="H44" i="2" s="1"/>
  <c r="H3" i="12"/>
  <c r="E17" i="2"/>
  <c r="J3" i="12"/>
  <c r="G3" i="12"/>
  <c r="J2" i="12"/>
  <c r="J5" i="12"/>
  <c r="J4" i="12"/>
  <c r="G49" i="2" l="1"/>
  <c r="G46" i="2"/>
  <c r="D15" i="8"/>
  <c r="AN127" i="4"/>
  <c r="R124" i="4"/>
  <c r="Q124" i="4"/>
  <c r="P124" i="4"/>
  <c r="R123" i="4"/>
  <c r="Q123" i="4"/>
  <c r="P123" i="4"/>
  <c r="R122" i="4"/>
  <c r="Q122" i="4"/>
  <c r="P122" i="4"/>
  <c r="R121" i="4"/>
  <c r="Q121" i="4"/>
  <c r="P121" i="4"/>
  <c r="R120" i="4"/>
  <c r="Q120" i="4"/>
  <c r="P120" i="4"/>
  <c r="R119" i="4"/>
  <c r="Q119" i="4"/>
  <c r="P119" i="4"/>
  <c r="R118" i="4"/>
  <c r="Q118" i="4"/>
  <c r="P118" i="4"/>
  <c r="R117" i="4"/>
  <c r="Q117" i="4"/>
  <c r="P117" i="4"/>
  <c r="R116" i="4"/>
  <c r="Q116" i="4"/>
  <c r="P116" i="4"/>
  <c r="R115" i="4"/>
  <c r="Q115" i="4"/>
  <c r="P115" i="4"/>
  <c r="R114" i="4"/>
  <c r="Q114" i="4"/>
  <c r="P114" i="4"/>
  <c r="R113" i="4"/>
  <c r="Q113" i="4"/>
  <c r="P113" i="4"/>
  <c r="R112" i="4"/>
  <c r="Q112" i="4"/>
  <c r="P112" i="4"/>
  <c r="R111" i="4"/>
  <c r="Q111" i="4"/>
  <c r="P111" i="4"/>
  <c r="R110" i="4"/>
  <c r="Q110" i="4"/>
  <c r="P110" i="4"/>
  <c r="R109" i="4"/>
  <c r="Q109" i="4"/>
  <c r="P109" i="4"/>
  <c r="R108" i="4"/>
  <c r="Q108" i="4"/>
  <c r="P108" i="4"/>
  <c r="R107" i="4"/>
  <c r="Q107" i="4"/>
  <c r="P107" i="4"/>
  <c r="R106" i="4"/>
  <c r="Q106" i="4"/>
  <c r="P106" i="4"/>
  <c r="R105" i="4"/>
  <c r="Q105" i="4"/>
  <c r="P105" i="4"/>
  <c r="R104" i="4"/>
  <c r="Q104" i="4"/>
  <c r="P104" i="4"/>
  <c r="R103" i="4"/>
  <c r="Q103" i="4"/>
  <c r="P103" i="4"/>
  <c r="R102" i="4"/>
  <c r="Q102" i="4"/>
  <c r="P102" i="4"/>
  <c r="R101" i="4"/>
  <c r="Q101" i="4"/>
  <c r="P101" i="4"/>
  <c r="R100" i="4"/>
  <c r="Q100" i="4"/>
  <c r="P100" i="4"/>
  <c r="R99" i="4"/>
  <c r="Q99" i="4"/>
  <c r="P99" i="4"/>
  <c r="R98" i="4"/>
  <c r="Q98" i="4"/>
  <c r="P98" i="4"/>
  <c r="R97" i="4"/>
  <c r="Q97" i="4"/>
  <c r="P97" i="4"/>
  <c r="R96" i="4"/>
  <c r="Q96" i="4"/>
  <c r="P96" i="4"/>
  <c r="R95" i="4"/>
  <c r="Q95" i="4"/>
  <c r="P95" i="4"/>
  <c r="R94" i="4"/>
  <c r="Q94" i="4"/>
  <c r="P94" i="4"/>
  <c r="R93" i="4"/>
  <c r="Q93" i="4"/>
  <c r="P93" i="4"/>
  <c r="R92" i="4"/>
  <c r="Q92" i="4"/>
  <c r="P92" i="4"/>
  <c r="R91" i="4"/>
  <c r="Q91" i="4"/>
  <c r="P91" i="4"/>
  <c r="R90" i="4"/>
  <c r="Q90" i="4"/>
  <c r="P90" i="4"/>
  <c r="R89" i="4"/>
  <c r="Q89" i="4"/>
  <c r="P89" i="4"/>
  <c r="R88" i="4"/>
  <c r="Q88" i="4"/>
  <c r="P88" i="4"/>
  <c r="R87" i="4"/>
  <c r="Q87" i="4"/>
  <c r="P87" i="4"/>
  <c r="R86" i="4"/>
  <c r="Q86" i="4"/>
  <c r="P86" i="4"/>
  <c r="R85" i="4"/>
  <c r="Q85" i="4"/>
  <c r="P85" i="4"/>
  <c r="R84" i="4"/>
  <c r="Q84" i="4"/>
  <c r="P84" i="4"/>
  <c r="R83" i="4"/>
  <c r="Q83" i="4"/>
  <c r="P83" i="4"/>
  <c r="R82" i="4"/>
  <c r="Q82" i="4"/>
  <c r="P82" i="4"/>
  <c r="R81" i="4"/>
  <c r="Q81" i="4"/>
  <c r="P81" i="4"/>
  <c r="R80" i="4"/>
  <c r="Q80" i="4"/>
  <c r="P80" i="4"/>
  <c r="R79" i="4"/>
  <c r="Q79" i="4"/>
  <c r="P79" i="4"/>
  <c r="R78" i="4"/>
  <c r="Q78" i="4"/>
  <c r="P78" i="4"/>
  <c r="R77" i="4"/>
  <c r="Q77" i="4"/>
  <c r="P77" i="4"/>
  <c r="R76" i="4"/>
  <c r="Q76" i="4"/>
  <c r="P76" i="4"/>
  <c r="R75" i="4"/>
  <c r="Q75" i="4"/>
  <c r="P75" i="4"/>
  <c r="R74" i="4"/>
  <c r="Q74" i="4"/>
  <c r="P74" i="4"/>
  <c r="R73" i="4"/>
  <c r="Q73" i="4"/>
  <c r="P73" i="4"/>
  <c r="R72" i="4"/>
  <c r="Q72" i="4"/>
  <c r="P72" i="4"/>
  <c r="R71" i="4"/>
  <c r="Q71" i="4"/>
  <c r="P71" i="4"/>
  <c r="R70" i="4"/>
  <c r="Q70" i="4"/>
  <c r="P70" i="4"/>
  <c r="R69" i="4"/>
  <c r="Q69" i="4"/>
  <c r="P69" i="4"/>
  <c r="R68" i="4"/>
  <c r="Q68" i="4"/>
  <c r="P68" i="4"/>
  <c r="R67" i="4"/>
  <c r="Q67" i="4"/>
  <c r="P67" i="4"/>
  <c r="R66" i="4"/>
  <c r="Q66" i="4"/>
  <c r="P66" i="4"/>
  <c r="R65" i="4"/>
  <c r="Q65" i="4"/>
  <c r="P65" i="4"/>
  <c r="R64" i="4"/>
  <c r="Q64" i="4"/>
  <c r="P64" i="4"/>
  <c r="R63" i="4"/>
  <c r="Q63" i="4"/>
  <c r="P63" i="4"/>
  <c r="R62" i="4"/>
  <c r="Q62" i="4"/>
  <c r="P62" i="4"/>
  <c r="R61" i="4"/>
  <c r="Q61" i="4"/>
  <c r="P61" i="4"/>
  <c r="R60" i="4"/>
  <c r="Q60" i="4"/>
  <c r="P60" i="4"/>
  <c r="R59" i="4"/>
  <c r="Q59" i="4"/>
  <c r="P59" i="4"/>
  <c r="R58" i="4"/>
  <c r="Q58" i="4"/>
  <c r="P58" i="4"/>
  <c r="R57" i="4"/>
  <c r="Q57" i="4"/>
  <c r="P57" i="4"/>
  <c r="R56" i="4"/>
  <c r="Q56" i="4"/>
  <c r="P56" i="4"/>
  <c r="R55" i="4"/>
  <c r="Q55" i="4"/>
  <c r="P55" i="4"/>
  <c r="R54" i="4"/>
  <c r="Q54" i="4"/>
  <c r="P54" i="4"/>
  <c r="R53" i="4"/>
  <c r="Q53" i="4"/>
  <c r="P53" i="4"/>
  <c r="R52" i="4"/>
  <c r="Q52" i="4"/>
  <c r="P52" i="4"/>
  <c r="R51" i="4"/>
  <c r="Q51" i="4"/>
  <c r="P51" i="4"/>
  <c r="R50" i="4"/>
  <c r="Q50" i="4"/>
  <c r="P50" i="4"/>
  <c r="R49" i="4"/>
  <c r="Q49" i="4"/>
  <c r="P49" i="4"/>
  <c r="R48" i="4"/>
  <c r="Q48" i="4"/>
  <c r="P48" i="4"/>
  <c r="R47" i="4"/>
  <c r="Q47" i="4"/>
  <c r="P47" i="4"/>
  <c r="R46" i="4"/>
  <c r="Q46" i="4"/>
  <c r="P46" i="4"/>
  <c r="R45" i="4"/>
  <c r="Q45" i="4"/>
  <c r="P45" i="4"/>
  <c r="R44" i="4"/>
  <c r="Q44" i="4"/>
  <c r="P44" i="4"/>
  <c r="R43" i="4"/>
  <c r="Q43" i="4"/>
  <c r="P43" i="4"/>
  <c r="R42" i="4"/>
  <c r="Q42" i="4"/>
  <c r="P42" i="4"/>
  <c r="R41" i="4"/>
  <c r="Q41" i="4"/>
  <c r="P41" i="4"/>
  <c r="R40" i="4"/>
  <c r="Q40" i="4"/>
  <c r="P40" i="4"/>
  <c r="R39" i="4"/>
  <c r="Q39" i="4"/>
  <c r="P39" i="4"/>
  <c r="R38" i="4"/>
  <c r="Q38" i="4"/>
  <c r="P38" i="4"/>
  <c r="R37" i="4"/>
  <c r="Q37" i="4"/>
  <c r="P37" i="4"/>
  <c r="R36" i="4"/>
  <c r="Q36" i="4"/>
  <c r="P36" i="4"/>
  <c r="R35" i="4"/>
  <c r="Q35" i="4"/>
  <c r="P35" i="4"/>
  <c r="R34" i="4"/>
  <c r="Q34" i="4"/>
  <c r="P34" i="4"/>
  <c r="R33" i="4"/>
  <c r="Q33" i="4"/>
  <c r="P33" i="4"/>
  <c r="R32" i="4"/>
  <c r="Q32" i="4"/>
  <c r="P32" i="4"/>
  <c r="R31" i="4"/>
  <c r="Q31" i="4"/>
  <c r="P31" i="4"/>
  <c r="R30" i="4"/>
  <c r="Q30" i="4"/>
  <c r="P30" i="4"/>
  <c r="R29" i="4"/>
  <c r="Q29" i="4"/>
  <c r="P29" i="4"/>
  <c r="R28" i="4"/>
  <c r="Q28" i="4"/>
  <c r="P28" i="4"/>
  <c r="R27" i="4"/>
  <c r="Q27" i="4"/>
  <c r="P27" i="4"/>
  <c r="R26" i="4"/>
  <c r="Q26" i="4"/>
  <c r="P26" i="4"/>
  <c r="R25" i="4"/>
  <c r="Q25" i="4"/>
  <c r="P25" i="4"/>
  <c r="R24" i="4"/>
  <c r="Q24" i="4"/>
  <c r="P24" i="4"/>
  <c r="R23" i="4"/>
  <c r="Q23" i="4"/>
  <c r="P23" i="4"/>
  <c r="R22" i="4"/>
  <c r="Q22" i="4"/>
  <c r="P22" i="4"/>
  <c r="R21" i="4"/>
  <c r="Q21" i="4"/>
  <c r="P21" i="4"/>
  <c r="R20" i="4"/>
  <c r="Q20" i="4"/>
  <c r="P20" i="4"/>
  <c r="R19" i="4"/>
  <c r="Q19" i="4"/>
  <c r="P19" i="4"/>
  <c r="R18" i="4"/>
  <c r="Q18" i="4"/>
  <c r="P18" i="4"/>
  <c r="R17" i="4"/>
  <c r="Q17" i="4"/>
  <c r="P17" i="4"/>
  <c r="R16" i="4"/>
  <c r="Q16" i="4"/>
  <c r="P16" i="4"/>
  <c r="R15" i="4"/>
  <c r="Q15" i="4"/>
  <c r="P15" i="4"/>
  <c r="R14" i="4"/>
  <c r="Q14" i="4"/>
  <c r="P14" i="4"/>
  <c r="R13" i="4"/>
  <c r="Q13" i="4"/>
  <c r="P13" i="4"/>
  <c r="R12" i="4"/>
  <c r="Q12" i="4"/>
  <c r="P12" i="4"/>
  <c r="R11" i="4"/>
  <c r="Q11" i="4"/>
  <c r="P11" i="4"/>
  <c r="R10" i="4"/>
  <c r="Q10" i="4"/>
  <c r="P10" i="4"/>
  <c r="R9" i="4"/>
  <c r="Q9" i="4"/>
  <c r="P9" i="4"/>
  <c r="R8" i="4"/>
  <c r="Q8" i="4"/>
  <c r="P8" i="4"/>
  <c r="R6" i="4"/>
  <c r="Q6" i="4"/>
  <c r="P6" i="4"/>
  <c r="R5" i="4"/>
  <c r="Q5" i="4"/>
  <c r="P5" i="4"/>
  <c r="R39" i="6"/>
  <c r="Q39" i="6"/>
  <c r="P39" i="6"/>
  <c r="R8" i="6"/>
  <c r="Q8" i="6"/>
  <c r="P8" i="6"/>
  <c r="R35" i="6"/>
  <c r="Q35" i="6"/>
  <c r="P35" i="6"/>
  <c r="R33" i="6"/>
  <c r="Q33" i="6"/>
  <c r="P33" i="6"/>
  <c r="Q32" i="6"/>
  <c r="P32" i="6"/>
  <c r="R31" i="6"/>
  <c r="Q31" i="6"/>
  <c r="P31" i="6"/>
  <c r="R30" i="6"/>
  <c r="Q30" i="6"/>
  <c r="P30" i="6"/>
  <c r="R29" i="6"/>
  <c r="Q29" i="6"/>
  <c r="P29" i="6"/>
  <c r="R28" i="6"/>
  <c r="Q28" i="6"/>
  <c r="P28" i="6"/>
  <c r="R26" i="6"/>
  <c r="Q26" i="6"/>
  <c r="P26" i="6"/>
  <c r="R25" i="6"/>
  <c r="Q25" i="6"/>
  <c r="P25" i="6"/>
  <c r="R24" i="6"/>
  <c r="Q24" i="6"/>
  <c r="P24" i="6"/>
  <c r="R22" i="6"/>
  <c r="Q22" i="6"/>
  <c r="P22" i="6"/>
  <c r="R21" i="6"/>
  <c r="Q21" i="6"/>
  <c r="P21" i="6"/>
  <c r="R20" i="6"/>
  <c r="Q20" i="6"/>
  <c r="P20" i="6"/>
  <c r="R19" i="6"/>
  <c r="Q19" i="6"/>
  <c r="P19" i="6"/>
  <c r="R18" i="6"/>
  <c r="Q18" i="6"/>
  <c r="P18" i="6"/>
  <c r="R17" i="6"/>
  <c r="Q17" i="6"/>
  <c r="P17" i="6"/>
  <c r="R15" i="6"/>
  <c r="Q15" i="6"/>
  <c r="P15" i="6"/>
  <c r="R14" i="6"/>
  <c r="Q14" i="6"/>
  <c r="P14" i="6"/>
  <c r="R13" i="6"/>
  <c r="Q13" i="6"/>
  <c r="P13" i="6"/>
  <c r="R12" i="6"/>
  <c r="Q12" i="6"/>
  <c r="P12" i="6"/>
  <c r="R11" i="6"/>
  <c r="Q11" i="6"/>
  <c r="P11" i="6"/>
  <c r="R10" i="6"/>
  <c r="Q10" i="6"/>
  <c r="P10" i="6"/>
  <c r="R9" i="6"/>
  <c r="Q9" i="6"/>
  <c r="P9" i="6"/>
  <c r="R7" i="6"/>
  <c r="Q7" i="6"/>
  <c r="P7" i="6"/>
  <c r="R5" i="6"/>
  <c r="Q5" i="6"/>
  <c r="P5" i="6"/>
  <c r="R46" i="3"/>
  <c r="Q46" i="3"/>
  <c r="P46" i="3"/>
  <c r="R45" i="3"/>
  <c r="Q45" i="3"/>
  <c r="P45" i="3"/>
  <c r="R44" i="3"/>
  <c r="Q44" i="3"/>
  <c r="P44" i="3"/>
  <c r="R43" i="3"/>
  <c r="Q43" i="3"/>
  <c r="P43" i="3"/>
  <c r="R42" i="3"/>
  <c r="Q42" i="3"/>
  <c r="P42" i="3"/>
  <c r="R41" i="3"/>
  <c r="Q41" i="3"/>
  <c r="P41" i="3"/>
  <c r="R40" i="3"/>
  <c r="Q40" i="3"/>
  <c r="P40" i="3"/>
  <c r="R39" i="3"/>
  <c r="Q39" i="3"/>
  <c r="P39" i="3"/>
  <c r="R38" i="3"/>
  <c r="Q38" i="3"/>
  <c r="P38" i="3"/>
  <c r="R37" i="3"/>
  <c r="Q37" i="3"/>
  <c r="P37" i="3"/>
  <c r="R36" i="3"/>
  <c r="Q36" i="3"/>
  <c r="P36" i="3"/>
  <c r="R35" i="3"/>
  <c r="Q35" i="3"/>
  <c r="P35" i="3"/>
  <c r="R34" i="3"/>
  <c r="Q34" i="3"/>
  <c r="P34" i="3"/>
  <c r="R33" i="3"/>
  <c r="Q33" i="3"/>
  <c r="P33" i="3"/>
  <c r="R32" i="3"/>
  <c r="Q32" i="3"/>
  <c r="P32" i="3"/>
  <c r="R31" i="3"/>
  <c r="Q31" i="3"/>
  <c r="P31" i="3"/>
  <c r="R30" i="3"/>
  <c r="Q30" i="3"/>
  <c r="P30" i="3"/>
  <c r="R50" i="3" l="1"/>
  <c r="Q50" i="3"/>
  <c r="P50" i="3"/>
  <c r="R49" i="3"/>
  <c r="Q49" i="3"/>
  <c r="P49" i="3"/>
  <c r="R48" i="3"/>
  <c r="Q48" i="3"/>
  <c r="P48" i="3"/>
  <c r="R47" i="3"/>
  <c r="Q47" i="3"/>
  <c r="P47" i="3"/>
  <c r="R29" i="3"/>
  <c r="Q29" i="3"/>
  <c r="P29" i="3"/>
  <c r="R28" i="3"/>
  <c r="Q28" i="3"/>
  <c r="P28" i="3"/>
  <c r="R27" i="3"/>
  <c r="Q27" i="3"/>
  <c r="P27" i="3"/>
  <c r="R26" i="3"/>
  <c r="Q26" i="3"/>
  <c r="P26" i="3"/>
  <c r="R25" i="3"/>
  <c r="Q25" i="3"/>
  <c r="P25" i="3"/>
  <c r="R24" i="3"/>
  <c r="Q24" i="3"/>
  <c r="P24" i="3"/>
  <c r="R23" i="3"/>
  <c r="Q23" i="3"/>
  <c r="P23" i="3"/>
  <c r="R22" i="3"/>
  <c r="Q22" i="3"/>
  <c r="P22" i="3"/>
  <c r="R21" i="3"/>
  <c r="Q21" i="3"/>
  <c r="P21" i="3"/>
  <c r="R20" i="3"/>
  <c r="Q20" i="3"/>
  <c r="P20" i="3"/>
  <c r="R19" i="3"/>
  <c r="Q19" i="3"/>
  <c r="P19" i="3"/>
  <c r="R18" i="3"/>
  <c r="Q18" i="3"/>
  <c r="P18" i="3"/>
  <c r="R17" i="3"/>
  <c r="Q17" i="3"/>
  <c r="P17" i="3"/>
  <c r="R16" i="3"/>
  <c r="Q16" i="3"/>
  <c r="P16" i="3"/>
  <c r="R15" i="3"/>
  <c r="Q15" i="3"/>
  <c r="P15" i="3"/>
  <c r="R14" i="3"/>
  <c r="Q14" i="3"/>
  <c r="P14" i="3"/>
  <c r="R13" i="3"/>
  <c r="Q13" i="3"/>
  <c r="P13" i="3"/>
  <c r="R12" i="3"/>
  <c r="Q12" i="3"/>
  <c r="P12" i="3"/>
  <c r="R11" i="3"/>
  <c r="Q11" i="3"/>
  <c r="P11" i="3"/>
  <c r="R10" i="3"/>
  <c r="Q10" i="3"/>
  <c r="P10" i="3"/>
  <c r="R9" i="3"/>
  <c r="Q9" i="3"/>
  <c r="P9" i="3"/>
  <c r="R8" i="3"/>
  <c r="Q8" i="3"/>
  <c r="P8" i="3"/>
  <c r="R7" i="3"/>
  <c r="Q7" i="3"/>
  <c r="P7" i="3"/>
  <c r="R6" i="3"/>
  <c r="Q6" i="3"/>
  <c r="P6" i="3"/>
  <c r="R5" i="3"/>
  <c r="Q5" i="3"/>
  <c r="P5" i="3"/>
  <c r="R194" i="5"/>
  <c r="Q194" i="5"/>
  <c r="P194" i="5"/>
  <c r="R193" i="5"/>
  <c r="Q193" i="5"/>
  <c r="P193" i="5"/>
  <c r="R192" i="5"/>
  <c r="Q192" i="5"/>
  <c r="P192" i="5"/>
  <c r="R191" i="5"/>
  <c r="Q191" i="5"/>
  <c r="P191" i="5"/>
  <c r="N46" i="3"/>
  <c r="O46" i="3" s="1"/>
  <c r="N45" i="3"/>
  <c r="O45" i="3" s="1"/>
  <c r="N44" i="3"/>
  <c r="O44" i="3" s="1"/>
  <c r="N43" i="3"/>
  <c r="O43" i="3" s="1"/>
  <c r="N42" i="3"/>
  <c r="O42" i="3" s="1"/>
  <c r="N41" i="3"/>
  <c r="O41" i="3" s="1"/>
  <c r="N40" i="3"/>
  <c r="O40" i="3" s="1"/>
  <c r="G40" i="3"/>
  <c r="N39" i="3"/>
  <c r="O39" i="3" s="1"/>
  <c r="N38" i="3"/>
  <c r="O38" i="3" s="1"/>
  <c r="N37" i="3"/>
  <c r="O37" i="3" s="1"/>
  <c r="N36" i="3"/>
  <c r="O36" i="3" s="1"/>
  <c r="N35" i="3"/>
  <c r="O35" i="3" s="1"/>
  <c r="N34" i="3"/>
  <c r="O34" i="3" s="1"/>
  <c r="N33" i="3"/>
  <c r="O33" i="3" s="1"/>
  <c r="N32" i="3"/>
  <c r="O32" i="3" s="1"/>
  <c r="N31" i="3"/>
  <c r="O31" i="3" s="1"/>
  <c r="N30" i="3"/>
  <c r="O30" i="3" s="1"/>
  <c r="B4" i="15"/>
  <c r="B5" i="15" s="1"/>
  <c r="B6" i="15" s="1"/>
  <c r="B7" i="15" s="1"/>
  <c r="B8" i="15" s="1"/>
  <c r="B9" i="15" s="1"/>
  <c r="B10" i="15" s="1"/>
  <c r="B11" i="15" s="1"/>
  <c r="B12" i="15" s="1"/>
  <c r="B13" i="15" s="1"/>
  <c r="B14" i="15" s="1"/>
  <c r="B15" i="15" s="1"/>
  <c r="B16" i="15" s="1"/>
  <c r="B17" i="15" s="1"/>
  <c r="B18" i="15" s="1"/>
  <c r="B19" i="15" s="1"/>
  <c r="B20" i="15" s="1"/>
  <c r="B21" i="15" s="1"/>
  <c r="B22" i="15" s="1"/>
  <c r="B23" i="15" s="1"/>
  <c r="B24" i="15" s="1"/>
  <c r="B25" i="15" s="1"/>
  <c r="B26" i="15" s="1"/>
  <c r="B27" i="15" s="1"/>
  <c r="B28" i="15" s="1"/>
  <c r="B29" i="15" s="1"/>
  <c r="B30" i="15" s="1"/>
  <c r="B31" i="15" s="1"/>
  <c r="B32" i="15" s="1"/>
  <c r="B33" i="15" s="1"/>
  <c r="B34" i="15" s="1"/>
  <c r="B35" i="15" s="1"/>
  <c r="B36" i="15" s="1"/>
  <c r="B37" i="15" s="1"/>
  <c r="B38" i="15" s="1"/>
  <c r="B39" i="15" s="1"/>
  <c r="B40" i="15" s="1"/>
  <c r="B41" i="15" s="1"/>
  <c r="B42" i="15" s="1"/>
  <c r="B43" i="15" s="1"/>
  <c r="B44" i="15" s="1"/>
  <c r="B45" i="15" s="1"/>
  <c r="B46" i="15" s="1"/>
  <c r="B47" i="15" s="1"/>
  <c r="B48" i="15" s="1"/>
  <c r="B49" i="15" s="1"/>
  <c r="B50" i="15" s="1"/>
  <c r="B51" i="15" s="1"/>
  <c r="B52" i="15" s="1"/>
  <c r="B53" i="15" s="1"/>
  <c r="B54" i="15" s="1"/>
  <c r="B55" i="15" s="1"/>
  <c r="B56" i="15" s="1"/>
  <c r="B57" i="15" s="1"/>
  <c r="B58" i="15" s="1"/>
  <c r="B59" i="15" s="1"/>
  <c r="B60" i="15" s="1"/>
  <c r="B61" i="15" s="1"/>
  <c r="B62" i="15" s="1"/>
  <c r="B63" i="15" s="1"/>
  <c r="B64" i="15" s="1"/>
  <c r="B65" i="15" s="1"/>
  <c r="B66" i="15" s="1"/>
  <c r="B67" i="15" s="1"/>
  <c r="B68" i="15" s="1"/>
  <c r="B69" i="15" s="1"/>
  <c r="B70" i="15" s="1"/>
  <c r="B71" i="15" s="1"/>
  <c r="B72" i="15" s="1"/>
  <c r="B73" i="15" s="1"/>
  <c r="B74" i="15" s="1"/>
  <c r="B75" i="15" s="1"/>
  <c r="B76" i="15" s="1"/>
  <c r="B77" i="15" s="1"/>
  <c r="B78" i="15" s="1"/>
  <c r="B79" i="15" s="1"/>
  <c r="B80" i="15" s="1"/>
  <c r="B81" i="15" s="1"/>
  <c r="B82" i="15" s="1"/>
  <c r="B83" i="15" s="1"/>
  <c r="B84" i="15" s="1"/>
  <c r="B85" i="15" s="1"/>
  <c r="B86" i="15" s="1"/>
  <c r="B87" i="15" s="1"/>
  <c r="B88" i="15" s="1"/>
  <c r="B89" i="15" s="1"/>
  <c r="B90" i="15" s="1"/>
  <c r="B91" i="15" s="1"/>
  <c r="B92" i="15" s="1"/>
  <c r="B93" i="15" s="1"/>
  <c r="B94" i="15" s="1"/>
  <c r="B95" i="15" s="1"/>
  <c r="B96" i="15" s="1"/>
  <c r="B97" i="15" s="1"/>
  <c r="B98" i="15" s="1"/>
  <c r="B99" i="15" s="1"/>
  <c r="B100" i="15" s="1"/>
  <c r="B101" i="15" s="1"/>
  <c r="B102" i="15" s="1"/>
  <c r="B103" i="15" s="1"/>
  <c r="B104" i="15" s="1"/>
  <c r="B105" i="15" s="1"/>
  <c r="B106" i="15" s="1"/>
  <c r="B107" i="15" s="1"/>
  <c r="B108" i="15" s="1"/>
  <c r="B109" i="15" s="1"/>
  <c r="B110" i="15" s="1"/>
  <c r="B111" i="15" s="1"/>
  <c r="B112" i="15" s="1"/>
  <c r="B113" i="15" s="1"/>
  <c r="B114" i="15" s="1"/>
  <c r="B115" i="15" s="1"/>
  <c r="B116" i="15" s="1"/>
  <c r="B117" i="15" s="1"/>
  <c r="B118" i="15" s="1"/>
  <c r="B119" i="15" s="1"/>
  <c r="B120" i="15" s="1"/>
  <c r="B121" i="15" s="1"/>
  <c r="B122" i="15" s="1"/>
  <c r="B123" i="15" s="1"/>
  <c r="B124" i="15" s="1"/>
  <c r="B125" i="15" s="1"/>
  <c r="B126" i="15" s="1"/>
  <c r="B127" i="15" s="1"/>
  <c r="B128" i="15" s="1"/>
  <c r="B129" i="15" s="1"/>
  <c r="B130" i="15" s="1"/>
  <c r="B131" i="15" s="1"/>
  <c r="B132" i="15" s="1"/>
  <c r="B133" i="15" s="1"/>
  <c r="B134" i="15" s="1"/>
  <c r="B135" i="15" s="1"/>
  <c r="B136" i="15" s="1"/>
  <c r="B137" i="15" s="1"/>
  <c r="B138" i="15" s="1"/>
  <c r="B139" i="15" s="1"/>
  <c r="B140" i="15" s="1"/>
  <c r="B141" i="15" s="1"/>
  <c r="B142" i="15" s="1"/>
  <c r="B143" i="15" s="1"/>
  <c r="B144" i="15" s="1"/>
  <c r="B145" i="15" s="1"/>
  <c r="B146" i="15" s="1"/>
  <c r="B147" i="15" s="1"/>
  <c r="B148" i="15" s="1"/>
  <c r="B149" i="15" s="1"/>
  <c r="B150" i="15" s="1"/>
  <c r="B151" i="15" s="1"/>
  <c r="B152" i="15" s="1"/>
  <c r="B153" i="15" s="1"/>
  <c r="B154" i="15" s="1"/>
  <c r="B155" i="15" s="1"/>
  <c r="B156" i="15" s="1"/>
  <c r="B157" i="15" s="1"/>
  <c r="B158" i="15" s="1"/>
  <c r="B159" i="15" s="1"/>
  <c r="B160" i="15" s="1"/>
  <c r="B161" i="15" s="1"/>
  <c r="B162" i="15" s="1"/>
  <c r="B163" i="15" s="1"/>
  <c r="B164" i="15" s="1"/>
  <c r="B165" i="15" s="1"/>
  <c r="B166" i="15" s="1"/>
  <c r="B167" i="15" s="1"/>
  <c r="B168" i="15" s="1"/>
  <c r="B169" i="15" s="1"/>
  <c r="B170" i="15" s="1"/>
  <c r="B171" i="15" s="1"/>
  <c r="B172" i="15" s="1"/>
  <c r="B173" i="15" s="1"/>
  <c r="B174" i="15" s="1"/>
  <c r="B175" i="15" s="1"/>
  <c r="B176" i="15" s="1"/>
  <c r="B177" i="15" s="1"/>
  <c r="B178" i="15" s="1"/>
  <c r="B179" i="15" s="1"/>
  <c r="B180" i="15" s="1"/>
  <c r="B181" i="15" s="1"/>
  <c r="B182" i="15" s="1"/>
  <c r="B183" i="15" s="1"/>
  <c r="B184" i="15" s="1"/>
  <c r="B185" i="15" s="1"/>
  <c r="B186" i="15" s="1"/>
  <c r="B187" i="15" s="1"/>
  <c r="B188" i="15" s="1"/>
  <c r="B189" i="15" s="1"/>
  <c r="B190" i="15" s="1"/>
  <c r="B191" i="15" s="1"/>
  <c r="B192" i="15" s="1"/>
  <c r="B193" i="15" s="1"/>
  <c r="B194" i="15" s="1"/>
  <c r="B195" i="15" s="1"/>
  <c r="B196" i="15" s="1"/>
  <c r="B197" i="15" s="1"/>
  <c r="B198" i="15" s="1"/>
  <c r="B199" i="15" s="1"/>
  <c r="B200" i="15" s="1"/>
  <c r="B201" i="15" s="1"/>
  <c r="B202" i="15" s="1"/>
  <c r="B203" i="15" s="1"/>
  <c r="B204" i="15" s="1"/>
  <c r="B205" i="15" s="1"/>
  <c r="B206" i="15" s="1"/>
  <c r="B207" i="15" s="1"/>
  <c r="B208" i="15" s="1"/>
  <c r="B209" i="15" s="1"/>
  <c r="B210" i="15" s="1"/>
  <c r="B211" i="15" s="1"/>
  <c r="B212" i="15" s="1"/>
  <c r="B213" i="15" s="1"/>
  <c r="B214" i="15" s="1"/>
  <c r="B215" i="15" s="1"/>
  <c r="B216" i="15" s="1"/>
  <c r="B217" i="15" s="1"/>
  <c r="B218" i="15" s="1"/>
  <c r="B219" i="15" s="1"/>
  <c r="B220" i="15" s="1"/>
  <c r="B221" i="15" s="1"/>
  <c r="B222" i="15" s="1"/>
  <c r="B223" i="15" s="1"/>
  <c r="B224" i="15" s="1"/>
  <c r="B225" i="15" s="1"/>
  <c r="B226" i="15" s="1"/>
  <c r="B227" i="15" s="1"/>
  <c r="B228" i="15" s="1"/>
  <c r="B229" i="15" s="1"/>
  <c r="B230" i="15" s="1"/>
  <c r="B231" i="15" s="1"/>
  <c r="B232" i="15" s="1"/>
  <c r="B233" i="15" s="1"/>
  <c r="B234" i="15" s="1"/>
  <c r="B235" i="15" s="1"/>
  <c r="B236" i="15" s="1"/>
  <c r="B237" i="15" s="1"/>
  <c r="B238" i="15" s="1"/>
  <c r="B239" i="15" s="1"/>
  <c r="B240" i="15" s="1"/>
  <c r="B241" i="15" s="1"/>
  <c r="B242" i="15" s="1"/>
  <c r="B243" i="15" s="1"/>
  <c r="B244" i="15" s="1"/>
  <c r="B245" i="15" s="1"/>
  <c r="B246" i="15" s="1"/>
  <c r="B247" i="15" s="1"/>
  <c r="B248" i="15" s="1"/>
  <c r="B249" i="15" s="1"/>
  <c r="B250" i="15" s="1"/>
  <c r="B251" i="15" s="1"/>
  <c r="B252" i="15" s="1"/>
  <c r="B253" i="15" s="1"/>
  <c r="B254" i="15" s="1"/>
  <c r="B255" i="15" s="1"/>
  <c r="B256" i="15" s="1"/>
  <c r="B257" i="15" s="1"/>
  <c r="B258" i="15" s="1"/>
  <c r="B259" i="15" s="1"/>
  <c r="B260" i="15" s="1"/>
  <c r="B261" i="15" s="1"/>
  <c r="B262" i="15" s="1"/>
  <c r="B263" i="15" s="1"/>
  <c r="B264" i="15" s="1"/>
  <c r="B265" i="15" s="1"/>
  <c r="B266" i="15" s="1"/>
  <c r="B267" i="15" s="1"/>
  <c r="B268" i="15" s="1"/>
  <c r="B269" i="15" s="1"/>
  <c r="B270" i="15" s="1"/>
  <c r="B271" i="15" s="1"/>
  <c r="B272" i="15" s="1"/>
  <c r="B2" i="2"/>
  <c r="B3" i="2"/>
  <c r="B33" i="7"/>
  <c r="B32" i="7"/>
  <c r="B31" i="7"/>
  <c r="B27" i="7"/>
  <c r="B26" i="7"/>
  <c r="B25" i="7"/>
  <c r="B24" i="7"/>
  <c r="B23" i="7"/>
  <c r="B22" i="7"/>
  <c r="B21" i="7"/>
  <c r="B20" i="7"/>
  <c r="B19" i="7"/>
  <c r="B18" i="7"/>
  <c r="B17" i="7"/>
  <c r="B16" i="7"/>
  <c r="B15" i="7"/>
  <c r="B14" i="7"/>
  <c r="B13" i="7"/>
  <c r="B12" i="7"/>
  <c r="B11" i="7"/>
  <c r="B10" i="7"/>
  <c r="B11" i="13"/>
  <c r="B10" i="13"/>
  <c r="B8" i="13"/>
  <c r="B7" i="13"/>
  <c r="B5" i="13"/>
  <c r="B4" i="13"/>
  <c r="B56" i="12"/>
  <c r="B55" i="12"/>
  <c r="B54" i="12"/>
  <c r="B53" i="12"/>
  <c r="B52" i="12"/>
  <c r="B51" i="12"/>
  <c r="B50" i="12"/>
  <c r="B49" i="12"/>
  <c r="B48" i="12"/>
  <c r="B46" i="12"/>
  <c r="B45" i="12"/>
  <c r="B44" i="12"/>
  <c r="B43" i="12"/>
  <c r="B42" i="12"/>
  <c r="B41" i="12"/>
  <c r="B40" i="12"/>
  <c r="B39" i="12"/>
  <c r="B38" i="12"/>
  <c r="B37" i="12"/>
  <c r="B36" i="12"/>
  <c r="B35" i="12"/>
  <c r="B34" i="12"/>
  <c r="B33" i="12"/>
  <c r="B32" i="12"/>
  <c r="B31" i="12"/>
  <c r="B30" i="12"/>
  <c r="B29" i="12"/>
  <c r="B28" i="12"/>
  <c r="B27" i="12"/>
  <c r="B26" i="12"/>
  <c r="B25" i="12"/>
  <c r="B24" i="12"/>
  <c r="B23" i="12"/>
  <c r="B22" i="12"/>
  <c r="B21" i="12"/>
  <c r="B20" i="12"/>
  <c r="B19" i="12"/>
  <c r="B18" i="12"/>
  <c r="B17" i="12"/>
  <c r="B16" i="12"/>
  <c r="B15" i="12"/>
  <c r="B14" i="12"/>
  <c r="B13" i="12"/>
  <c r="B12" i="12"/>
  <c r="B11" i="12"/>
  <c r="B10" i="12"/>
  <c r="B9" i="12"/>
  <c r="B8" i="12"/>
  <c r="B7" i="12"/>
  <c r="B6" i="12"/>
  <c r="B12" i="8"/>
  <c r="B11" i="8"/>
  <c r="B10" i="8"/>
  <c r="B9" i="8"/>
  <c r="B8" i="8"/>
  <c r="B7" i="8"/>
  <c r="B6" i="8"/>
  <c r="B5" i="8"/>
  <c r="B4" i="8"/>
  <c r="B3" i="8"/>
  <c r="G31" i="7"/>
  <c r="K31" i="7" s="1"/>
  <c r="D58" i="12"/>
  <c r="E7" i="2" s="1"/>
  <c r="H48" i="12"/>
  <c r="H54" i="12"/>
  <c r="G46" i="12"/>
  <c r="K46" i="12" s="1"/>
  <c r="G45" i="12"/>
  <c r="K45" i="12" s="1"/>
  <c r="G44" i="12"/>
  <c r="K44" i="12" s="1"/>
  <c r="G43" i="12"/>
  <c r="K43" i="12" s="1"/>
  <c r="G42" i="12"/>
  <c r="K42" i="12" s="1"/>
  <c r="G41" i="12"/>
  <c r="K41" i="12" s="1"/>
  <c r="D14" i="13"/>
  <c r="F7" i="2" s="1"/>
  <c r="G56" i="12"/>
  <c r="K56" i="12" s="1"/>
  <c r="G55" i="12"/>
  <c r="K55" i="12" s="1"/>
  <c r="G53" i="12"/>
  <c r="K53" i="12" s="1"/>
  <c r="G52" i="12"/>
  <c r="K52" i="12" s="1"/>
  <c r="G51" i="12"/>
  <c r="K51" i="12" s="1"/>
  <c r="G50" i="12"/>
  <c r="K50" i="12" s="1"/>
  <c r="G49" i="12"/>
  <c r="K49" i="12" s="1"/>
  <c r="G13" i="12"/>
  <c r="K13" i="12" s="1"/>
  <c r="G7" i="12"/>
  <c r="K7" i="12" s="1"/>
  <c r="G6" i="12"/>
  <c r="K6" i="12" s="1"/>
  <c r="G19" i="12"/>
  <c r="K19" i="12" s="1"/>
  <c r="G14" i="12"/>
  <c r="K14" i="12" s="1"/>
  <c r="G12" i="12"/>
  <c r="K12" i="12" s="1"/>
  <c r="G54" i="12"/>
  <c r="K54" i="12" s="1"/>
  <c r="G48" i="12"/>
  <c r="K48" i="12" s="1"/>
  <c r="G38" i="12"/>
  <c r="K38" i="12" s="1"/>
  <c r="G37" i="12"/>
  <c r="K37" i="12" s="1"/>
  <c r="G35" i="12"/>
  <c r="K35" i="12" s="1"/>
  <c r="C7" i="2"/>
  <c r="H8" i="8"/>
  <c r="H3" i="8"/>
  <c r="G12" i="8"/>
  <c r="G11" i="8"/>
  <c r="G10" i="8"/>
  <c r="G9" i="8"/>
  <c r="G8" i="8"/>
  <c r="G7" i="8"/>
  <c r="G6" i="8"/>
  <c r="G5" i="8"/>
  <c r="G4" i="8"/>
  <c r="G3" i="8"/>
  <c r="N42" i="6"/>
  <c r="O42" i="6" s="1"/>
  <c r="N56" i="6"/>
  <c r="O56" i="6" s="1"/>
  <c r="N55" i="6"/>
  <c r="O55" i="6" s="1"/>
  <c r="N54" i="6"/>
  <c r="O54" i="6" s="1"/>
  <c r="N53" i="6"/>
  <c r="O53" i="6" s="1"/>
  <c r="N52" i="6"/>
  <c r="O52" i="6" s="1"/>
  <c r="N51" i="6"/>
  <c r="O51" i="6" s="1"/>
  <c r="N50" i="6"/>
  <c r="O50" i="6" s="1"/>
  <c r="N49" i="6"/>
  <c r="O49" i="6" s="1"/>
  <c r="N48" i="6"/>
  <c r="O48" i="6" s="1"/>
  <c r="N47" i="6"/>
  <c r="O47" i="6" s="1"/>
  <c r="N46" i="6"/>
  <c r="O46" i="6" s="1"/>
  <c r="N45" i="6"/>
  <c r="O45" i="6" s="1"/>
  <c r="N44" i="6"/>
  <c r="O44" i="6" s="1"/>
  <c r="N43" i="6"/>
  <c r="O43" i="6" s="1"/>
  <c r="N41" i="6"/>
  <c r="O41" i="6" s="1"/>
  <c r="N40" i="6"/>
  <c r="O40" i="6" s="1"/>
  <c r="N39" i="6"/>
  <c r="O39" i="6" s="1"/>
  <c r="N8" i="6"/>
  <c r="O8" i="6" s="1"/>
  <c r="N35" i="6"/>
  <c r="O35" i="6" s="1"/>
  <c r="N33" i="6"/>
  <c r="O33" i="6" s="1"/>
  <c r="N32" i="6"/>
  <c r="O32" i="6" s="1"/>
  <c r="N31" i="6"/>
  <c r="O31" i="6" s="1"/>
  <c r="N30" i="6"/>
  <c r="O30" i="6" s="1"/>
  <c r="N29" i="6"/>
  <c r="O29" i="6" s="1"/>
  <c r="N28" i="6"/>
  <c r="O28" i="6" s="1"/>
  <c r="N26" i="6"/>
  <c r="O26" i="6" s="1"/>
  <c r="N25" i="6"/>
  <c r="O25" i="6" s="1"/>
  <c r="N24" i="6"/>
  <c r="O24" i="6" s="1"/>
  <c r="N22" i="6"/>
  <c r="O22" i="6" s="1"/>
  <c r="N21" i="6"/>
  <c r="O21" i="6" s="1"/>
  <c r="N20" i="6"/>
  <c r="O20" i="6" s="1"/>
  <c r="N19" i="6"/>
  <c r="O19" i="6" s="1"/>
  <c r="N18" i="6"/>
  <c r="O18" i="6" s="1"/>
  <c r="N17" i="6"/>
  <c r="O17" i="6" s="1"/>
  <c r="N15" i="6"/>
  <c r="O15" i="6" s="1"/>
  <c r="N14" i="6"/>
  <c r="O14" i="6" s="1"/>
  <c r="N13" i="6"/>
  <c r="O13" i="6" s="1"/>
  <c r="N12" i="6"/>
  <c r="O12" i="6" s="1"/>
  <c r="N11" i="6"/>
  <c r="O11" i="6" s="1"/>
  <c r="N10" i="6"/>
  <c r="O10" i="6" s="1"/>
  <c r="N9" i="6"/>
  <c r="O9" i="6" s="1"/>
  <c r="N7" i="6"/>
  <c r="O7" i="6" s="1"/>
  <c r="N5" i="6"/>
  <c r="O5" i="6" s="1"/>
  <c r="N194" i="5"/>
  <c r="O194" i="5" s="1"/>
  <c r="N193" i="5"/>
  <c r="O193" i="5" s="1"/>
  <c r="N192" i="5"/>
  <c r="O192" i="5" s="1"/>
  <c r="N191" i="5"/>
  <c r="O191" i="5" s="1"/>
  <c r="N88" i="5"/>
  <c r="O88" i="5" s="1"/>
  <c r="N87" i="5"/>
  <c r="O87" i="5" s="1"/>
  <c r="N86" i="5"/>
  <c r="O86" i="5" s="1"/>
  <c r="N85" i="5"/>
  <c r="O85" i="5" s="1"/>
  <c r="N84" i="5"/>
  <c r="O84" i="5" s="1"/>
  <c r="N83" i="5"/>
  <c r="O83" i="5" s="1"/>
  <c r="N82" i="5"/>
  <c r="O82" i="5" s="1"/>
  <c r="N81" i="5"/>
  <c r="O81" i="5" s="1"/>
  <c r="N80" i="5"/>
  <c r="O80" i="5" s="1"/>
  <c r="N79" i="5"/>
  <c r="O79" i="5" s="1"/>
  <c r="N78" i="5"/>
  <c r="O78" i="5" s="1"/>
  <c r="N77" i="5"/>
  <c r="O77" i="5" s="1"/>
  <c r="N76" i="5"/>
  <c r="O76" i="5" s="1"/>
  <c r="N75" i="5"/>
  <c r="O75" i="5" s="1"/>
  <c r="N74" i="5"/>
  <c r="O74" i="5" s="1"/>
  <c r="N73" i="5"/>
  <c r="O73" i="5" s="1"/>
  <c r="N72" i="5"/>
  <c r="O72" i="5" s="1"/>
  <c r="N71" i="5"/>
  <c r="O71" i="5" s="1"/>
  <c r="N70" i="5"/>
  <c r="O70" i="5" s="1"/>
  <c r="N69" i="5"/>
  <c r="O69" i="5" s="1"/>
  <c r="N68" i="5"/>
  <c r="O68" i="5" s="1"/>
  <c r="N67" i="5"/>
  <c r="O67" i="5" s="1"/>
  <c r="N66" i="5"/>
  <c r="O66" i="5" s="1"/>
  <c r="N65" i="5"/>
  <c r="O65" i="5" s="1"/>
  <c r="N64" i="5"/>
  <c r="O64" i="5" s="1"/>
  <c r="N63" i="5"/>
  <c r="O63" i="5" s="1"/>
  <c r="N62" i="5"/>
  <c r="O62" i="5" s="1"/>
  <c r="N61" i="5"/>
  <c r="O61" i="5" s="1"/>
  <c r="N60" i="5"/>
  <c r="O60" i="5" s="1"/>
  <c r="N59" i="5"/>
  <c r="O59" i="5" s="1"/>
  <c r="N58" i="5"/>
  <c r="O58" i="5" s="1"/>
  <c r="N57" i="5"/>
  <c r="O57" i="5" s="1"/>
  <c r="N56" i="5"/>
  <c r="O56" i="5" s="1"/>
  <c r="N55" i="5"/>
  <c r="O55" i="5" s="1"/>
  <c r="N54" i="5"/>
  <c r="O54" i="5" s="1"/>
  <c r="N53" i="5"/>
  <c r="O53" i="5" s="1"/>
  <c r="N52" i="5"/>
  <c r="O52" i="5" s="1"/>
  <c r="N51" i="5"/>
  <c r="O51" i="5" s="1"/>
  <c r="N50" i="5"/>
  <c r="O50" i="5" s="1"/>
  <c r="N49" i="5"/>
  <c r="O49" i="5" s="1"/>
  <c r="N48" i="5"/>
  <c r="O48" i="5" s="1"/>
  <c r="N47" i="5"/>
  <c r="O47" i="5" s="1"/>
  <c r="N46" i="5"/>
  <c r="O46" i="5" s="1"/>
  <c r="N45" i="5"/>
  <c r="O45" i="5" s="1"/>
  <c r="N44" i="5"/>
  <c r="O44" i="5" s="1"/>
  <c r="N43" i="5"/>
  <c r="O43" i="5" s="1"/>
  <c r="N42" i="5"/>
  <c r="O42" i="5" s="1"/>
  <c r="N41" i="5"/>
  <c r="O41" i="5" s="1"/>
  <c r="N40" i="5"/>
  <c r="O40" i="5" s="1"/>
  <c r="N39" i="5"/>
  <c r="O39" i="5" s="1"/>
  <c r="N38" i="5"/>
  <c r="O38" i="5" s="1"/>
  <c r="N37" i="5"/>
  <c r="O37" i="5" s="1"/>
  <c r="N36" i="5"/>
  <c r="O36" i="5" s="1"/>
  <c r="N35" i="5"/>
  <c r="O35" i="5" s="1"/>
  <c r="N34" i="5"/>
  <c r="O34" i="5" s="1"/>
  <c r="N33" i="5"/>
  <c r="O33" i="5" s="1"/>
  <c r="N32" i="5"/>
  <c r="O32" i="5" s="1"/>
  <c r="N31" i="5"/>
  <c r="O31" i="5" s="1"/>
  <c r="N30" i="5"/>
  <c r="O30" i="5" s="1"/>
  <c r="N29" i="5"/>
  <c r="O29" i="5" s="1"/>
  <c r="N28" i="5"/>
  <c r="O28" i="5" s="1"/>
  <c r="N27" i="5"/>
  <c r="O27" i="5" s="1"/>
  <c r="N26" i="5"/>
  <c r="O26" i="5" s="1"/>
  <c r="N25" i="5"/>
  <c r="O25" i="5" s="1"/>
  <c r="N24" i="5"/>
  <c r="O24" i="5" s="1"/>
  <c r="N23" i="5"/>
  <c r="O23" i="5" s="1"/>
  <c r="N22" i="5"/>
  <c r="O22" i="5" s="1"/>
  <c r="N21" i="5"/>
  <c r="O21" i="5" s="1"/>
  <c r="N20" i="5"/>
  <c r="O20" i="5" s="1"/>
  <c r="N19" i="5"/>
  <c r="O19" i="5" s="1"/>
  <c r="N18" i="5"/>
  <c r="O18" i="5" s="1"/>
  <c r="N17" i="5"/>
  <c r="O17" i="5" s="1"/>
  <c r="N16" i="5"/>
  <c r="O16" i="5" s="1"/>
  <c r="N15" i="5"/>
  <c r="O15" i="5" s="1"/>
  <c r="N14" i="5"/>
  <c r="O14" i="5" s="1"/>
  <c r="N13" i="5"/>
  <c r="O13" i="5" s="1"/>
  <c r="N12" i="5"/>
  <c r="O12" i="5" s="1"/>
  <c r="N11" i="5"/>
  <c r="O11" i="5" s="1"/>
  <c r="N10" i="5"/>
  <c r="O10" i="5" s="1"/>
  <c r="N9" i="5"/>
  <c r="O9" i="5" s="1"/>
  <c r="N8" i="5"/>
  <c r="O8" i="5" s="1"/>
  <c r="N7" i="5"/>
  <c r="O7" i="5" s="1"/>
  <c r="N6" i="5"/>
  <c r="O6" i="5" s="1"/>
  <c r="N5" i="5"/>
  <c r="O5" i="5" s="1"/>
  <c r="N50" i="3"/>
  <c r="O50" i="3" s="1"/>
  <c r="N49" i="3"/>
  <c r="O49" i="3" s="1"/>
  <c r="N48" i="3"/>
  <c r="O48" i="3" s="1"/>
  <c r="N47" i="3"/>
  <c r="O47" i="3" s="1"/>
  <c r="N29" i="3"/>
  <c r="O29" i="3" s="1"/>
  <c r="N28" i="3"/>
  <c r="O28" i="3" s="1"/>
  <c r="N27" i="3"/>
  <c r="O27" i="3" s="1"/>
  <c r="N26" i="3"/>
  <c r="O26" i="3" s="1"/>
  <c r="N25" i="3"/>
  <c r="O25" i="3" s="1"/>
  <c r="N24" i="3"/>
  <c r="O24" i="3" s="1"/>
  <c r="N23" i="3"/>
  <c r="O23" i="3" s="1"/>
  <c r="N22" i="3"/>
  <c r="O22" i="3" s="1"/>
  <c r="N21" i="3"/>
  <c r="O21" i="3" s="1"/>
  <c r="N20" i="3"/>
  <c r="O20" i="3" s="1"/>
  <c r="N19" i="3"/>
  <c r="O19" i="3" s="1"/>
  <c r="N18" i="3"/>
  <c r="O18" i="3" s="1"/>
  <c r="N17" i="3"/>
  <c r="O17" i="3" s="1"/>
  <c r="N16" i="3"/>
  <c r="O16" i="3" s="1"/>
  <c r="N15" i="3"/>
  <c r="O15" i="3" s="1"/>
  <c r="N14" i="3"/>
  <c r="O14" i="3" s="1"/>
  <c r="N13" i="3"/>
  <c r="O13" i="3" s="1"/>
  <c r="N12" i="3"/>
  <c r="O12" i="3" s="1"/>
  <c r="N11" i="3"/>
  <c r="O11" i="3" s="1"/>
  <c r="N10" i="3"/>
  <c r="O10" i="3" s="1"/>
  <c r="N9" i="3"/>
  <c r="O9" i="3" s="1"/>
  <c r="N8" i="3"/>
  <c r="O8" i="3" s="1"/>
  <c r="N7" i="3"/>
  <c r="O7" i="3" s="1"/>
  <c r="N6" i="3"/>
  <c r="O6" i="3" s="1"/>
  <c r="N5" i="3"/>
  <c r="O5" i="3" s="1"/>
  <c r="F42" i="6"/>
  <c r="G56" i="6"/>
  <c r="F55" i="6"/>
  <c r="G54" i="6"/>
  <c r="F53" i="6"/>
  <c r="G52" i="6"/>
  <c r="F51" i="6"/>
  <c r="G50" i="6"/>
  <c r="F49" i="6"/>
  <c r="G48" i="6"/>
  <c r="F47" i="6"/>
  <c r="G46" i="6"/>
  <c r="F45" i="6"/>
  <c r="G44" i="6"/>
  <c r="F43" i="6"/>
  <c r="G41" i="6"/>
  <c r="G39" i="6"/>
  <c r="F8" i="6"/>
  <c r="G35" i="6"/>
  <c r="F33" i="6"/>
  <c r="G32" i="6"/>
  <c r="F29" i="6"/>
  <c r="J10" i="13" s="1"/>
  <c r="G28" i="6"/>
  <c r="F25" i="6"/>
  <c r="F24" i="6"/>
  <c r="J4" i="13" s="1"/>
  <c r="G22" i="6"/>
  <c r="F19" i="6"/>
  <c r="F18" i="6"/>
  <c r="F17" i="6"/>
  <c r="G15" i="6"/>
  <c r="F14" i="6"/>
  <c r="G13" i="6"/>
  <c r="F11" i="6"/>
  <c r="G9" i="6"/>
  <c r="F5" i="6"/>
  <c r="F192" i="5"/>
  <c r="G191" i="5"/>
  <c r="F194" i="5"/>
  <c r="J48" i="12" s="1"/>
  <c r="G193" i="5"/>
  <c r="G49" i="3"/>
  <c r="G47" i="3"/>
  <c r="J10" i="7"/>
  <c r="J21" i="7"/>
  <c r="J14" i="7"/>
  <c r="J26" i="7"/>
  <c r="J11" i="7"/>
  <c r="J19" i="7"/>
  <c r="J20" i="7"/>
  <c r="J13" i="7"/>
  <c r="F13" i="3" l="1"/>
  <c r="F15" i="3"/>
  <c r="F17" i="3"/>
  <c r="F19" i="3"/>
  <c r="F21" i="3"/>
  <c r="F23" i="3"/>
  <c r="F31" i="3"/>
  <c r="F32" i="3"/>
  <c r="F33" i="3"/>
  <c r="F35" i="3"/>
  <c r="F36" i="3"/>
  <c r="F37" i="3"/>
  <c r="F38" i="3"/>
  <c r="F39" i="3"/>
  <c r="F41" i="3"/>
  <c r="F43" i="3"/>
  <c r="F44" i="3"/>
  <c r="F45" i="3"/>
  <c r="F46" i="3"/>
  <c r="F9" i="3"/>
  <c r="J9" i="8" s="1"/>
  <c r="F8" i="3"/>
  <c r="J5" i="8" s="1"/>
  <c r="F12" i="3"/>
  <c r="J7" i="8" s="1"/>
  <c r="F16" i="3"/>
  <c r="F18" i="3"/>
  <c r="F22" i="3"/>
  <c r="F25" i="3"/>
  <c r="F27" i="3"/>
  <c r="F29" i="3"/>
  <c r="C16" i="2"/>
  <c r="D20" i="8" s="1"/>
  <c r="G24" i="3"/>
  <c r="F24" i="3"/>
  <c r="F30" i="3"/>
  <c r="E13" i="8"/>
  <c r="K13" i="8" s="1"/>
  <c r="G34" i="3"/>
  <c r="F34" i="3"/>
  <c r="G28" i="3"/>
  <c r="F28" i="3"/>
  <c r="K12" i="8"/>
  <c r="F14" i="3"/>
  <c r="J12" i="8" s="1"/>
  <c r="K10" i="8"/>
  <c r="F11" i="3"/>
  <c r="J10" i="8" s="1"/>
  <c r="K6" i="8"/>
  <c r="F10" i="3"/>
  <c r="J6" i="8" s="1"/>
  <c r="K4" i="8"/>
  <c r="F7" i="3"/>
  <c r="J4" i="8" s="1"/>
  <c r="K8" i="8"/>
  <c r="F6" i="3"/>
  <c r="J8" i="8" s="1"/>
  <c r="K3" i="8"/>
  <c r="F5" i="3"/>
  <c r="G42" i="3"/>
  <c r="F42" i="3"/>
  <c r="G26" i="3"/>
  <c r="F26" i="3"/>
  <c r="G20" i="3"/>
  <c r="F20" i="3"/>
  <c r="G32" i="3"/>
  <c r="G16" i="3"/>
  <c r="E2" i="8"/>
  <c r="J11" i="8"/>
  <c r="K11" i="8"/>
  <c r="G12" i="3"/>
  <c r="K7" i="8"/>
  <c r="K9" i="8"/>
  <c r="G8" i="3"/>
  <c r="K5" i="8"/>
  <c r="J7" i="13"/>
  <c r="G30" i="3"/>
  <c r="F40" i="6"/>
  <c r="J55" i="12"/>
  <c r="J53" i="12"/>
  <c r="J51" i="12"/>
  <c r="J49" i="12"/>
  <c r="J56" i="12"/>
  <c r="J54" i="12"/>
  <c r="J52" i="12"/>
  <c r="J50" i="12"/>
  <c r="Q198" i="5"/>
  <c r="P198" i="5"/>
  <c r="R198" i="5"/>
  <c r="G43" i="3"/>
  <c r="G41" i="3"/>
  <c r="G39" i="3"/>
  <c r="G38" i="3"/>
  <c r="G37" i="3"/>
  <c r="G36" i="3"/>
  <c r="G35" i="3"/>
  <c r="G33" i="3"/>
  <c r="G31" i="3"/>
  <c r="G44" i="3"/>
  <c r="G45" i="3"/>
  <c r="G46" i="3"/>
  <c r="J32" i="7"/>
  <c r="F46" i="6"/>
  <c r="J15" i="7"/>
  <c r="F44" i="6"/>
  <c r="G32" i="12"/>
  <c r="K32" i="12" s="1"/>
  <c r="F32" i="12"/>
  <c r="F15" i="12"/>
  <c r="G31" i="12"/>
  <c r="K31" i="12" s="1"/>
  <c r="F31" i="12"/>
  <c r="G27" i="12"/>
  <c r="K27" i="12" s="1"/>
  <c r="F27" i="12"/>
  <c r="G25" i="12"/>
  <c r="K25" i="12" s="1"/>
  <c r="F23" i="12"/>
  <c r="G23" i="12"/>
  <c r="K23" i="12" s="1"/>
  <c r="J22" i="7"/>
  <c r="J33" i="7"/>
  <c r="J27" i="7"/>
  <c r="J23" i="7"/>
  <c r="F56" i="6"/>
  <c r="F48" i="6"/>
  <c r="F54" i="6"/>
  <c r="F20" i="6"/>
  <c r="F30" i="6"/>
  <c r="J11" i="13" s="1"/>
  <c r="F31" i="6"/>
  <c r="F35" i="6"/>
  <c r="F41" i="6"/>
  <c r="F15" i="6"/>
  <c r="G20" i="6"/>
  <c r="G25" i="6"/>
  <c r="G30" i="6"/>
  <c r="G8" i="13"/>
  <c r="K8" i="13" s="1"/>
  <c r="G7" i="13"/>
  <c r="K7" i="13" s="1"/>
  <c r="F50" i="6"/>
  <c r="F52" i="6"/>
  <c r="F39" i="6"/>
  <c r="F32" i="6"/>
  <c r="F193" i="5"/>
  <c r="G36" i="12"/>
  <c r="K36" i="12" s="1"/>
  <c r="F36" i="12"/>
  <c r="G34" i="12"/>
  <c r="K34" i="12" s="1"/>
  <c r="F34" i="12"/>
  <c r="G15" i="12"/>
  <c r="K15" i="12" s="1"/>
  <c r="F17" i="12"/>
  <c r="G17" i="12"/>
  <c r="K17" i="12" s="1"/>
  <c r="G30" i="12"/>
  <c r="K30" i="12" s="1"/>
  <c r="F30" i="12"/>
  <c r="G5" i="13"/>
  <c r="K5" i="13" s="1"/>
  <c r="F28" i="6"/>
  <c r="J5" i="13" s="1"/>
  <c r="F26" i="6"/>
  <c r="J6" i="13" s="1"/>
  <c r="F22" i="6"/>
  <c r="F21" i="6"/>
  <c r="H3" i="13"/>
  <c r="H2" i="13"/>
  <c r="G16" i="12"/>
  <c r="K16" i="12" s="1"/>
  <c r="F16" i="12"/>
  <c r="G24" i="12"/>
  <c r="K24" i="12" s="1"/>
  <c r="F24" i="12"/>
  <c r="H2" i="12"/>
  <c r="G18" i="12"/>
  <c r="K18" i="12" s="1"/>
  <c r="F18" i="12"/>
  <c r="G47" i="12"/>
  <c r="H47" i="12" s="1"/>
  <c r="F33" i="12"/>
  <c r="G33" i="12"/>
  <c r="K33" i="12" s="1"/>
  <c r="H5" i="12"/>
  <c r="G11" i="12"/>
  <c r="K11" i="12" s="1"/>
  <c r="F11" i="12"/>
  <c r="G10" i="12"/>
  <c r="K10" i="12" s="1"/>
  <c r="F10" i="12"/>
  <c r="G9" i="12"/>
  <c r="K9" i="12" s="1"/>
  <c r="F9" i="12"/>
  <c r="G8" i="12"/>
  <c r="K8" i="12" s="1"/>
  <c r="F8" i="12"/>
  <c r="F40" i="12"/>
  <c r="G40" i="12"/>
  <c r="K40" i="12" s="1"/>
  <c r="F39" i="12"/>
  <c r="G39" i="12"/>
  <c r="K39" i="12" s="1"/>
  <c r="F29" i="12"/>
  <c r="G29" i="12"/>
  <c r="K29" i="12" s="1"/>
  <c r="F28" i="12"/>
  <c r="G28" i="12"/>
  <c r="K28" i="12" s="1"/>
  <c r="F26" i="12"/>
  <c r="G26" i="12"/>
  <c r="K26" i="12" s="1"/>
  <c r="F25" i="12"/>
  <c r="F22" i="12"/>
  <c r="G22" i="12"/>
  <c r="K22" i="12" s="1"/>
  <c r="G21" i="12"/>
  <c r="K21" i="12" s="1"/>
  <c r="F21" i="12"/>
  <c r="F20" i="12"/>
  <c r="G20" i="12"/>
  <c r="K20" i="12" s="1"/>
  <c r="J24" i="7"/>
  <c r="G2" i="12"/>
  <c r="G5" i="12"/>
  <c r="F9" i="6"/>
  <c r="F13" i="6"/>
  <c r="G11" i="6"/>
  <c r="G18" i="6"/>
  <c r="F191" i="5"/>
  <c r="F10" i="6"/>
  <c r="F7" i="6"/>
  <c r="F12" i="6"/>
  <c r="G7" i="6"/>
  <c r="G10" i="6"/>
  <c r="G12" i="6"/>
  <c r="G14" i="6"/>
  <c r="G17" i="6"/>
  <c r="G19" i="6"/>
  <c r="G21" i="6"/>
  <c r="G24" i="6"/>
  <c r="G26" i="6"/>
  <c r="G29" i="6"/>
  <c r="G31" i="6"/>
  <c r="G33" i="6"/>
  <c r="G8" i="6"/>
  <c r="G40" i="6"/>
  <c r="G43" i="6"/>
  <c r="G45" i="6"/>
  <c r="G47" i="6"/>
  <c r="G49" i="6"/>
  <c r="G51" i="6"/>
  <c r="G53" i="6"/>
  <c r="G55" i="6"/>
  <c r="G42" i="6"/>
  <c r="G5" i="6"/>
  <c r="G194" i="5"/>
  <c r="G192" i="5"/>
  <c r="G10" i="3"/>
  <c r="G18" i="3"/>
  <c r="G6" i="3"/>
  <c r="G14" i="3"/>
  <c r="G22" i="3"/>
  <c r="G5" i="3"/>
  <c r="G9" i="3"/>
  <c r="G13" i="3"/>
  <c r="G17" i="3"/>
  <c r="G21" i="3"/>
  <c r="G25" i="3"/>
  <c r="G29" i="3"/>
  <c r="G7" i="3"/>
  <c r="G11" i="3"/>
  <c r="G15" i="3"/>
  <c r="G19" i="3"/>
  <c r="G23" i="3"/>
  <c r="G27" i="3"/>
  <c r="G48" i="3"/>
  <c r="G50" i="3"/>
  <c r="F30" i="2"/>
  <c r="C30" i="2"/>
  <c r="W124" i="4"/>
  <c r="W123" i="4"/>
  <c r="W122" i="4"/>
  <c r="W121" i="4"/>
  <c r="W120" i="4"/>
  <c r="W119" i="4"/>
  <c r="W118" i="4"/>
  <c r="W117" i="4"/>
  <c r="W116" i="4"/>
  <c r="W115" i="4"/>
  <c r="W114" i="4"/>
  <c r="W113" i="4"/>
  <c r="W112" i="4"/>
  <c r="W111" i="4"/>
  <c r="W110" i="4"/>
  <c r="W109" i="4"/>
  <c r="W108" i="4"/>
  <c r="W107" i="4"/>
  <c r="W106" i="4"/>
  <c r="W105" i="4"/>
  <c r="W104" i="4"/>
  <c r="W103" i="4"/>
  <c r="W102" i="4"/>
  <c r="W101" i="4"/>
  <c r="W100" i="4"/>
  <c r="W99" i="4"/>
  <c r="W98" i="4"/>
  <c r="W97" i="4"/>
  <c r="W96" i="4"/>
  <c r="W95" i="4"/>
  <c r="W94" i="4"/>
  <c r="W93" i="4"/>
  <c r="W92" i="4"/>
  <c r="W91" i="4"/>
  <c r="W90" i="4"/>
  <c r="W89" i="4"/>
  <c r="W88" i="4"/>
  <c r="W87" i="4"/>
  <c r="W86" i="4"/>
  <c r="W85" i="4"/>
  <c r="W74" i="4"/>
  <c r="W67" i="4"/>
  <c r="W66" i="4"/>
  <c r="W65" i="4"/>
  <c r="W64" i="4"/>
  <c r="W63" i="4"/>
  <c r="W62" i="4"/>
  <c r="W61" i="4"/>
  <c r="W60" i="4"/>
  <c r="W59" i="4"/>
  <c r="W58" i="4"/>
  <c r="W57" i="4"/>
  <c r="W56" i="4"/>
  <c r="W55" i="4"/>
  <c r="W54" i="4"/>
  <c r="W53" i="4"/>
  <c r="W52" i="4"/>
  <c r="W51" i="4"/>
  <c r="W50" i="4"/>
  <c r="W49" i="4"/>
  <c r="W48" i="4"/>
  <c r="W46" i="4"/>
  <c r="W45" i="4"/>
  <c r="W44" i="4"/>
  <c r="W43" i="4"/>
  <c r="W42" i="4"/>
  <c r="W41" i="4"/>
  <c r="W39" i="4"/>
  <c r="W38" i="4"/>
  <c r="W37" i="4"/>
  <c r="N37" i="4" s="1"/>
  <c r="O37" i="4" s="1"/>
  <c r="W36" i="4"/>
  <c r="W35" i="4"/>
  <c r="W34" i="4"/>
  <c r="W33" i="4"/>
  <c r="W32" i="4"/>
  <c r="W31" i="4"/>
  <c r="W30" i="4"/>
  <c r="W29" i="4"/>
  <c r="W28" i="4"/>
  <c r="W27" i="4"/>
  <c r="W26" i="4"/>
  <c r="W24" i="4"/>
  <c r="W21" i="4"/>
  <c r="W19" i="4"/>
  <c r="W18" i="4"/>
  <c r="W17" i="4"/>
  <c r="W16" i="4"/>
  <c r="W15" i="4"/>
  <c r="W13" i="4"/>
  <c r="W10" i="4"/>
  <c r="W9" i="4"/>
  <c r="W8" i="4"/>
  <c r="W5" i="4"/>
  <c r="N8" i="4" l="1"/>
  <c r="O8" i="4" s="1"/>
  <c r="N10" i="4"/>
  <c r="O10" i="4" s="1"/>
  <c r="N15" i="4"/>
  <c r="O15" i="4" s="1"/>
  <c r="N17" i="4"/>
  <c r="O17" i="4" s="1"/>
  <c r="N19" i="4"/>
  <c r="O19" i="4" s="1"/>
  <c r="N24" i="4"/>
  <c r="O24" i="4" s="1"/>
  <c r="N27" i="4"/>
  <c r="O27" i="4" s="1"/>
  <c r="N29" i="4"/>
  <c r="O29" i="4" s="1"/>
  <c r="N31" i="4"/>
  <c r="O31" i="4" s="1"/>
  <c r="N33" i="4"/>
  <c r="O33" i="4" s="1"/>
  <c r="N35" i="4"/>
  <c r="O35" i="4" s="1"/>
  <c r="N39" i="4"/>
  <c r="O39" i="4" s="1"/>
  <c r="N42" i="4"/>
  <c r="O42" i="4" s="1"/>
  <c r="N44" i="4"/>
  <c r="O44" i="4" s="1"/>
  <c r="N46" i="4"/>
  <c r="O46" i="4" s="1"/>
  <c r="N49" i="4"/>
  <c r="O49" i="4" s="1"/>
  <c r="N51" i="4"/>
  <c r="O51" i="4" s="1"/>
  <c r="N53" i="4"/>
  <c r="O53" i="4" s="1"/>
  <c r="N55" i="4"/>
  <c r="O55" i="4" s="1"/>
  <c r="N57" i="4"/>
  <c r="O57" i="4" s="1"/>
  <c r="N59" i="4"/>
  <c r="O59" i="4" s="1"/>
  <c r="N61" i="4"/>
  <c r="O61" i="4" s="1"/>
  <c r="N63" i="4"/>
  <c r="O63" i="4" s="1"/>
  <c r="N65" i="4"/>
  <c r="O65" i="4" s="1"/>
  <c r="N67" i="4"/>
  <c r="O67" i="4" s="1"/>
  <c r="N85" i="4"/>
  <c r="O85" i="4" s="1"/>
  <c r="N87" i="4"/>
  <c r="O87" i="4" s="1"/>
  <c r="N89" i="4"/>
  <c r="O89" i="4" s="1"/>
  <c r="N91" i="4"/>
  <c r="O91" i="4" s="1"/>
  <c r="N93" i="4"/>
  <c r="O93" i="4" s="1"/>
  <c r="N95" i="4"/>
  <c r="O95" i="4" s="1"/>
  <c r="N97" i="4"/>
  <c r="O97" i="4" s="1"/>
  <c r="N99" i="4"/>
  <c r="O99" i="4" s="1"/>
  <c r="N101" i="4"/>
  <c r="O101" i="4" s="1"/>
  <c r="N103" i="4"/>
  <c r="O103" i="4" s="1"/>
  <c r="N105" i="4"/>
  <c r="O105" i="4" s="1"/>
  <c r="N107" i="4"/>
  <c r="O107" i="4" s="1"/>
  <c r="N109" i="4"/>
  <c r="O109" i="4" s="1"/>
  <c r="N111" i="4"/>
  <c r="O111" i="4" s="1"/>
  <c r="N113" i="4"/>
  <c r="O113" i="4" s="1"/>
  <c r="N115" i="4"/>
  <c r="O115" i="4" s="1"/>
  <c r="N117" i="4"/>
  <c r="O117" i="4" s="1"/>
  <c r="N119" i="4"/>
  <c r="O119" i="4" s="1"/>
  <c r="N121" i="4"/>
  <c r="O121" i="4" s="1"/>
  <c r="N123" i="4"/>
  <c r="O123" i="4" s="1"/>
  <c r="N5" i="4"/>
  <c r="O5" i="4" s="1"/>
  <c r="N9" i="4"/>
  <c r="O9" i="4" s="1"/>
  <c r="N13" i="4"/>
  <c r="O13" i="4" s="1"/>
  <c r="N16" i="4"/>
  <c r="O16" i="4" s="1"/>
  <c r="N18" i="4"/>
  <c r="O18" i="4" s="1"/>
  <c r="N21" i="4"/>
  <c r="O21" i="4" s="1"/>
  <c r="N26" i="4"/>
  <c r="O26" i="4" s="1"/>
  <c r="N28" i="4"/>
  <c r="O28" i="4" s="1"/>
  <c r="N30" i="4"/>
  <c r="O30" i="4" s="1"/>
  <c r="N32" i="4"/>
  <c r="O32" i="4" s="1"/>
  <c r="N34" i="4"/>
  <c r="O34" i="4" s="1"/>
  <c r="N36" i="4"/>
  <c r="O36" i="4" s="1"/>
  <c r="N38" i="4"/>
  <c r="O38" i="4" s="1"/>
  <c r="N41" i="4"/>
  <c r="O41" i="4" s="1"/>
  <c r="N43" i="4"/>
  <c r="O43" i="4" s="1"/>
  <c r="N45" i="4"/>
  <c r="O45" i="4" s="1"/>
  <c r="N48" i="4"/>
  <c r="O48" i="4" s="1"/>
  <c r="N50" i="4"/>
  <c r="O50" i="4" s="1"/>
  <c r="N52" i="4"/>
  <c r="O52" i="4" s="1"/>
  <c r="N54" i="4"/>
  <c r="O54" i="4" s="1"/>
  <c r="N56" i="4"/>
  <c r="O56" i="4" s="1"/>
  <c r="N58" i="4"/>
  <c r="O58" i="4" s="1"/>
  <c r="N60" i="4"/>
  <c r="O60" i="4" s="1"/>
  <c r="N62" i="4"/>
  <c r="O62" i="4" s="1"/>
  <c r="N64" i="4"/>
  <c r="O64" i="4" s="1"/>
  <c r="N66" i="4"/>
  <c r="O66" i="4" s="1"/>
  <c r="N74" i="4"/>
  <c r="O74" i="4" s="1"/>
  <c r="N86" i="4"/>
  <c r="O86" i="4" s="1"/>
  <c r="N88" i="4"/>
  <c r="O88" i="4" s="1"/>
  <c r="N90" i="4"/>
  <c r="O90" i="4" s="1"/>
  <c r="N92" i="4"/>
  <c r="O92" i="4" s="1"/>
  <c r="N94" i="4"/>
  <c r="O94" i="4" s="1"/>
  <c r="N96" i="4"/>
  <c r="O96" i="4" s="1"/>
  <c r="N98" i="4"/>
  <c r="O98" i="4" s="1"/>
  <c r="N100" i="4"/>
  <c r="O100" i="4" s="1"/>
  <c r="N102" i="4"/>
  <c r="O102" i="4" s="1"/>
  <c r="N104" i="4"/>
  <c r="O104" i="4" s="1"/>
  <c r="N106" i="4"/>
  <c r="O106" i="4" s="1"/>
  <c r="N108" i="4"/>
  <c r="O108" i="4" s="1"/>
  <c r="N110" i="4"/>
  <c r="O110" i="4" s="1"/>
  <c r="N112" i="4"/>
  <c r="O112" i="4" s="1"/>
  <c r="N114" i="4"/>
  <c r="O114" i="4" s="1"/>
  <c r="N116" i="4"/>
  <c r="O116" i="4" s="1"/>
  <c r="N118" i="4"/>
  <c r="O118" i="4" s="1"/>
  <c r="N120" i="4"/>
  <c r="O120" i="4" s="1"/>
  <c r="N122" i="4"/>
  <c r="O122" i="4" s="1"/>
  <c r="N124" i="4"/>
  <c r="O124" i="4" s="1"/>
  <c r="F37" i="2"/>
  <c r="F36" i="2"/>
  <c r="F33" i="2" s="1"/>
  <c r="J3" i="8"/>
  <c r="C36" i="2"/>
  <c r="C33" i="2" s="1"/>
  <c r="C37" i="2"/>
  <c r="C34" i="2" s="1"/>
  <c r="E37" i="2"/>
  <c r="E36" i="2"/>
  <c r="G34" i="2"/>
  <c r="F2" i="8"/>
  <c r="K2" i="8"/>
  <c r="F13" i="8"/>
  <c r="J13" i="8"/>
  <c r="J12" i="13"/>
  <c r="H4" i="13"/>
  <c r="G6" i="13"/>
  <c r="K6" i="13" s="1"/>
  <c r="H6" i="13"/>
  <c r="J8" i="13"/>
  <c r="H16" i="2"/>
  <c r="J25" i="7"/>
  <c r="H13" i="8"/>
  <c r="G13" i="8"/>
  <c r="D61" i="12"/>
  <c r="E15" i="8"/>
  <c r="J2" i="8"/>
  <c r="J2" i="13"/>
  <c r="J3" i="13"/>
  <c r="J47" i="12"/>
  <c r="H15" i="12"/>
  <c r="H39" i="12"/>
  <c r="G2" i="13"/>
  <c r="F14" i="13"/>
  <c r="F9" i="2" s="1"/>
  <c r="H6" i="12"/>
  <c r="G3" i="13"/>
  <c r="E14" i="13"/>
  <c r="G4" i="13"/>
  <c r="K4" i="13" s="1"/>
  <c r="G4" i="12"/>
  <c r="H4" i="12"/>
  <c r="E58" i="12"/>
  <c r="F58" i="12"/>
  <c r="E9" i="2" s="1"/>
  <c r="E11" i="2" s="1"/>
  <c r="H20" i="12"/>
  <c r="H2" i="8"/>
  <c r="G2" i="8"/>
  <c r="J16" i="7"/>
  <c r="J31" i="7"/>
  <c r="J18" i="7"/>
  <c r="J17" i="7"/>
  <c r="H19" i="7"/>
  <c r="H31" i="7"/>
  <c r="H13" i="7"/>
  <c r="H11" i="7"/>
  <c r="H36" i="2" l="1"/>
  <c r="G33" i="2"/>
  <c r="G31" i="2"/>
  <c r="F15" i="8"/>
  <c r="C9" i="2" s="1"/>
  <c r="C11" i="2" s="1"/>
  <c r="F30" i="7"/>
  <c r="J29" i="7"/>
  <c r="G15" i="8"/>
  <c r="C8" i="2"/>
  <c r="C10" i="2" s="1"/>
  <c r="G58" i="12"/>
  <c r="E8" i="2"/>
  <c r="E10" i="2" s="1"/>
  <c r="G14" i="13"/>
  <c r="F8" i="2"/>
  <c r="F11" i="2"/>
  <c r="F31" i="2"/>
  <c r="F35" i="2" s="1"/>
  <c r="F34" i="2"/>
  <c r="F29" i="7"/>
  <c r="G29" i="7"/>
  <c r="K29" i="7" s="1"/>
  <c r="J12" i="7"/>
  <c r="F28" i="7"/>
  <c r="G28" i="7"/>
  <c r="K28" i="7" s="1"/>
  <c r="D30" i="2"/>
  <c r="C31" i="2"/>
  <c r="C32" i="2" s="1"/>
  <c r="D35" i="7"/>
  <c r="D7" i="2" s="1"/>
  <c r="H7" i="2" s="1"/>
  <c r="G27" i="7"/>
  <c r="K27" i="7" s="1"/>
  <c r="G26" i="7"/>
  <c r="K26" i="7" s="1"/>
  <c r="G25" i="7"/>
  <c r="K25" i="7" s="1"/>
  <c r="G24" i="7"/>
  <c r="K24" i="7" s="1"/>
  <c r="G22" i="7"/>
  <c r="K22" i="7" s="1"/>
  <c r="G21" i="7"/>
  <c r="K21" i="7" s="1"/>
  <c r="G20" i="7"/>
  <c r="K20" i="7" s="1"/>
  <c r="G18" i="7"/>
  <c r="K18" i="7" s="1"/>
  <c r="G17" i="7"/>
  <c r="K17" i="7" s="1"/>
  <c r="G12" i="7"/>
  <c r="K12" i="7" s="1"/>
  <c r="G10" i="7"/>
  <c r="K10" i="7" s="1"/>
  <c r="G16" i="7"/>
  <c r="K16" i="7" s="1"/>
  <c r="G15" i="7"/>
  <c r="K15" i="7" s="1"/>
  <c r="G14" i="7"/>
  <c r="K14" i="7" s="1"/>
  <c r="G33" i="7"/>
  <c r="K33" i="7" s="1"/>
  <c r="G32" i="7"/>
  <c r="K32" i="7" s="1"/>
  <c r="G23" i="7"/>
  <c r="K23" i="7" s="1"/>
  <c r="AH7" i="2"/>
  <c r="Y36" i="2"/>
  <c r="Y35" i="2"/>
  <c r="Y34" i="2"/>
  <c r="AC21" i="2"/>
  <c r="AC20" i="2"/>
  <c r="AC24" i="2" s="1"/>
  <c r="G35" i="2" l="1"/>
  <c r="G32" i="2"/>
  <c r="H32" i="7"/>
  <c r="AC22" i="2"/>
  <c r="D34" i="2"/>
  <c r="H25" i="7"/>
  <c r="H17" i="7"/>
  <c r="J30" i="7"/>
  <c r="H33" i="7"/>
  <c r="H18" i="7"/>
  <c r="H26" i="7"/>
  <c r="J28" i="7"/>
  <c r="D33" i="2"/>
  <c r="C35" i="2"/>
  <c r="F32" i="2"/>
  <c r="F10" i="2"/>
  <c r="H10" i="7"/>
  <c r="H27" i="7"/>
  <c r="G19" i="7"/>
  <c r="K19" i="7" s="1"/>
  <c r="G11" i="7"/>
  <c r="K11" i="7" s="1"/>
  <c r="F35" i="7"/>
  <c r="D9" i="2" s="1"/>
  <c r="G13" i="7"/>
  <c r="K13" i="7" s="1"/>
  <c r="E35" i="7"/>
  <c r="G30" i="7"/>
  <c r="K30" i="7" s="1"/>
  <c r="AC23" i="2"/>
  <c r="AH14" i="2" s="1"/>
  <c r="F23" i="2"/>
  <c r="F17" i="13" s="1"/>
  <c r="D23" i="2"/>
  <c r="D20" i="2" s="1"/>
  <c r="C23" i="2"/>
  <c r="F22" i="2"/>
  <c r="E17" i="13" s="1"/>
  <c r="D22" i="2"/>
  <c r="D19" i="2" s="1"/>
  <c r="C22" i="2"/>
  <c r="J8" i="2"/>
  <c r="J9" i="2" s="1"/>
  <c r="J10" i="2" s="1"/>
  <c r="J11" i="2" s="1"/>
  <c r="J12" i="2" s="1"/>
  <c r="J13" i="2" s="1"/>
  <c r="J14" i="2" s="1"/>
  <c r="J15" i="2" s="1"/>
  <c r="J16" i="2" s="1"/>
  <c r="J17" i="2" s="1"/>
  <c r="AG7" i="2"/>
  <c r="AI6" i="2"/>
  <c r="F20" i="8" l="1"/>
  <c r="C20" i="2"/>
  <c r="C19" i="2"/>
  <c r="E20" i="8"/>
  <c r="F19" i="2"/>
  <c r="D17" i="2"/>
  <c r="F20" i="2"/>
  <c r="C17" i="2"/>
  <c r="F17" i="2"/>
  <c r="AI7" i="2"/>
  <c r="AI8" i="2"/>
  <c r="AI13" i="2" s="1"/>
  <c r="J18" i="2"/>
  <c r="J19" i="2" s="1"/>
  <c r="J20" i="2" s="1"/>
  <c r="J21" i="2" s="1"/>
  <c r="J22" i="2" s="1"/>
  <c r="J23" i="2" s="1"/>
  <c r="J24" i="2" s="1"/>
  <c r="J25" i="2" s="1"/>
  <c r="J26" i="2" s="1"/>
  <c r="J27" i="2" s="1"/>
  <c r="J28" i="2" s="1"/>
  <c r="J29" i="2" s="1"/>
  <c r="J30" i="2" s="1"/>
  <c r="J31" i="2" s="1"/>
  <c r="J32" i="2" s="1"/>
  <c r="J33" i="2" s="1"/>
  <c r="J34" i="2" s="1"/>
  <c r="J35" i="2" s="1"/>
  <c r="J36" i="2" s="1"/>
  <c r="J37" i="2" s="1"/>
  <c r="J38" i="2" s="1"/>
  <c r="J39" i="2" s="1"/>
  <c r="J40" i="2" s="1"/>
  <c r="J41" i="2" s="1"/>
  <c r="J42" i="2" s="1"/>
  <c r="J43" i="2" s="1"/>
  <c r="J44" i="2" s="1"/>
  <c r="J45" i="2" s="1"/>
  <c r="J46" i="2" s="1"/>
  <c r="D31" i="2"/>
  <c r="D32" i="2" s="1"/>
  <c r="G35" i="7"/>
  <c r="D8" i="2"/>
  <c r="D11" i="2"/>
  <c r="H9" i="2"/>
  <c r="H11" i="2" s="1"/>
  <c r="AJ6" i="2"/>
  <c r="AJ8" i="2" s="1"/>
  <c r="AJ13" i="2" s="1"/>
  <c r="D21" i="2" l="1"/>
  <c r="D18" i="2"/>
  <c r="F18" i="2"/>
  <c r="F21" i="2"/>
  <c r="C18" i="2"/>
  <c r="C21" i="2"/>
  <c r="J47" i="2"/>
  <c r="J48" i="2" s="1"/>
  <c r="J49" i="2" s="1"/>
  <c r="J50" i="2" s="1"/>
  <c r="J51" i="2" s="1"/>
  <c r="J52" i="2" s="1"/>
  <c r="J53" i="2" s="1"/>
  <c r="J54" i="2" s="1"/>
  <c r="J55" i="2" s="1"/>
  <c r="J56" i="2" s="1"/>
  <c r="J57" i="2" s="1"/>
  <c r="J58" i="2" s="1"/>
  <c r="J59" i="2" s="1"/>
  <c r="J60" i="2" s="1"/>
  <c r="J61" i="2" s="1"/>
  <c r="J62" i="2" s="1"/>
  <c r="J63" i="2" s="1"/>
  <c r="J64" i="2" s="1"/>
  <c r="J65" i="2" s="1"/>
  <c r="J66" i="2" s="1"/>
  <c r="J67" i="2" s="1"/>
  <c r="J68" i="2" s="1"/>
  <c r="J69" i="2" s="1"/>
  <c r="J70" i="2" s="1"/>
  <c r="J71" i="2" s="1"/>
  <c r="J72" i="2" s="1"/>
  <c r="J73" i="2" s="1"/>
  <c r="J74" i="2" s="1"/>
  <c r="J75" i="2" s="1"/>
  <c r="J76" i="2" s="1"/>
  <c r="J77" i="2" s="1"/>
  <c r="J78" i="2" s="1"/>
  <c r="J79" i="2" s="1"/>
  <c r="J80" i="2" s="1"/>
  <c r="J81" i="2" s="1"/>
  <c r="AJ10" i="2"/>
  <c r="AJ14" i="2"/>
  <c r="AJ11" i="2"/>
  <c r="AJ12" i="2"/>
  <c r="AJ9" i="2"/>
  <c r="AI14" i="2"/>
  <c r="AI12" i="2"/>
  <c r="AI11" i="2"/>
  <c r="AI9" i="2"/>
  <c r="AI10" i="2"/>
  <c r="AG10" i="2"/>
  <c r="AG9" i="2"/>
  <c r="D35" i="2"/>
  <c r="D10" i="2"/>
  <c r="H8" i="2"/>
  <c r="H10" i="2" s="1"/>
  <c r="AJ7" i="2"/>
  <c r="AK6" i="2"/>
  <c r="AK8" i="2" s="1"/>
  <c r="AK13" i="2" s="1"/>
  <c r="BZ3" i="4" l="1"/>
  <c r="BX3" i="4"/>
  <c r="BV3" i="4"/>
  <c r="BT3" i="4"/>
  <c r="BR3" i="4"/>
  <c r="BP3" i="4"/>
  <c r="BN3" i="4"/>
  <c r="BL3" i="4"/>
  <c r="BJ3" i="4"/>
  <c r="BH3" i="4"/>
  <c r="BF3" i="4"/>
  <c r="BD3" i="4"/>
  <c r="BB3" i="4"/>
  <c r="AZ3" i="4"/>
  <c r="AX3" i="4"/>
  <c r="AV3" i="4"/>
  <c r="AT3" i="4"/>
  <c r="AR3" i="4"/>
  <c r="AP3" i="4"/>
  <c r="AN3" i="4"/>
  <c r="AL3" i="4"/>
  <c r="AJ3" i="4"/>
  <c r="AH3" i="4"/>
  <c r="AF3" i="4"/>
  <c r="AD3" i="4"/>
  <c r="AB3" i="4"/>
  <c r="Z3" i="4"/>
  <c r="X3" i="4"/>
  <c r="V3" i="4"/>
  <c r="AV3" i="5"/>
  <c r="AT3" i="5"/>
  <c r="AR3" i="5"/>
  <c r="AP3" i="5"/>
  <c r="AN3" i="5"/>
  <c r="AL3" i="5"/>
  <c r="AJ3" i="5"/>
  <c r="AH3" i="5"/>
  <c r="AF3" i="5"/>
  <c r="AD3" i="5"/>
  <c r="AB3" i="5"/>
  <c r="Z3" i="5"/>
  <c r="X3" i="5"/>
  <c r="V3" i="5"/>
  <c r="AM3" i="6"/>
  <c r="AK3" i="6"/>
  <c r="AI3" i="6"/>
  <c r="AG3" i="6"/>
  <c r="AE3" i="6"/>
  <c r="AC3" i="6"/>
  <c r="AA3" i="6"/>
  <c r="Y3" i="6"/>
  <c r="W3" i="6"/>
  <c r="U3" i="6"/>
  <c r="U3" i="4"/>
  <c r="CA3" i="4"/>
  <c r="BY3" i="4"/>
  <c r="BW3" i="4"/>
  <c r="BU3" i="4"/>
  <c r="BS3" i="4"/>
  <c r="BQ3" i="4"/>
  <c r="BO3" i="4"/>
  <c r="BM3" i="4"/>
  <c r="BK3" i="4"/>
  <c r="BI3" i="4"/>
  <c r="BG3" i="4"/>
  <c r="BE3" i="4"/>
  <c r="BC3" i="4"/>
  <c r="BA3" i="4"/>
  <c r="AY3" i="4"/>
  <c r="AW3" i="4"/>
  <c r="AU3" i="4"/>
  <c r="AS3" i="4"/>
  <c r="AQ3" i="4"/>
  <c r="AO3" i="4"/>
  <c r="AM3" i="4"/>
  <c r="AK3" i="4"/>
  <c r="AI3" i="4"/>
  <c r="AG3" i="4"/>
  <c r="AE3" i="4"/>
  <c r="AC3" i="4"/>
  <c r="AA3" i="4"/>
  <c r="Y3" i="4"/>
  <c r="W3" i="4"/>
  <c r="AW3" i="5"/>
  <c r="AU3" i="5"/>
  <c r="AS3" i="5"/>
  <c r="AQ3" i="5"/>
  <c r="AO3" i="5"/>
  <c r="AM3" i="5"/>
  <c r="AK3" i="5"/>
  <c r="AI3" i="5"/>
  <c r="AG3" i="5"/>
  <c r="AE3" i="5"/>
  <c r="AC3" i="5"/>
  <c r="AA3" i="5"/>
  <c r="Y3" i="5"/>
  <c r="W3" i="5"/>
  <c r="AL3" i="6"/>
  <c r="AJ3" i="6"/>
  <c r="AH3" i="6"/>
  <c r="AF3" i="6"/>
  <c r="AD3" i="6"/>
  <c r="AB3" i="6"/>
  <c r="Z3" i="6"/>
  <c r="X3" i="6"/>
  <c r="V3" i="6"/>
  <c r="U3" i="5"/>
  <c r="AK3" i="3"/>
  <c r="AI3" i="3"/>
  <c r="AG3" i="3"/>
  <c r="AE3" i="3"/>
  <c r="AC3" i="3"/>
  <c r="AA3" i="3"/>
  <c r="Y3" i="3"/>
  <c r="W3" i="3"/>
  <c r="AL3" i="3"/>
  <c r="AJ3" i="3"/>
  <c r="AH3" i="3"/>
  <c r="AF3" i="3"/>
  <c r="AD3" i="3"/>
  <c r="AB3" i="3"/>
  <c r="Z3" i="3"/>
  <c r="X3" i="3"/>
  <c r="V3" i="3"/>
  <c r="U3" i="3"/>
  <c r="J39" i="6"/>
  <c r="J82" i="2"/>
  <c r="J83" i="2" s="1"/>
  <c r="J84" i="2" s="1"/>
  <c r="J85" i="2" s="1"/>
  <c r="J86" i="2" s="1"/>
  <c r="J87" i="2" s="1"/>
  <c r="J88" i="2" s="1"/>
  <c r="J89" i="2" s="1"/>
  <c r="J90" i="2" s="1"/>
  <c r="J91" i="2" s="1"/>
  <c r="J92" i="2" s="1"/>
  <c r="J93" i="2" s="1"/>
  <c r="J94" i="2" s="1"/>
  <c r="J95" i="2" s="1"/>
  <c r="J96" i="2" s="1"/>
  <c r="J97" i="2" s="1"/>
  <c r="J98" i="2" s="1"/>
  <c r="J99" i="2" s="1"/>
  <c r="J100" i="2" s="1"/>
  <c r="J101" i="2" s="1"/>
  <c r="J102" i="2" s="1"/>
  <c r="J103" i="2" s="1"/>
  <c r="J104" i="2" s="1"/>
  <c r="J105" i="2" s="1"/>
  <c r="J106" i="2" s="1"/>
  <c r="J107" i="2" s="1"/>
  <c r="J108" i="2" s="1"/>
  <c r="J109" i="2" s="1"/>
  <c r="J110" i="2" s="1"/>
  <c r="J111" i="2" s="1"/>
  <c r="J112" i="2" s="1"/>
  <c r="J113" i="2" s="1"/>
  <c r="J114" i="2" s="1"/>
  <c r="J115" i="2" s="1"/>
  <c r="J116" i="2" s="1"/>
  <c r="J117" i="2" s="1"/>
  <c r="J118" i="2" s="1"/>
  <c r="J119" i="2" s="1"/>
  <c r="K15" i="5"/>
  <c r="J15" i="5"/>
  <c r="I15" i="5"/>
  <c r="H15" i="5"/>
  <c r="I26" i="5"/>
  <c r="K88" i="5"/>
  <c r="K9" i="5"/>
  <c r="I20" i="5"/>
  <c r="K73" i="5"/>
  <c r="K6" i="5"/>
  <c r="I36" i="5"/>
  <c r="J19" i="5"/>
  <c r="K39" i="6"/>
  <c r="H39" i="6"/>
  <c r="I39" i="6"/>
  <c r="AK14" i="2"/>
  <c r="AK12" i="2"/>
  <c r="AK11" i="2"/>
  <c r="AK9" i="2"/>
  <c r="AK10" i="2"/>
  <c r="AL6" i="2"/>
  <c r="AK7" i="2"/>
  <c r="AL7" i="2"/>
  <c r="H35" i="5" l="1"/>
  <c r="J42" i="5"/>
  <c r="I35" i="5"/>
  <c r="H77" i="5"/>
  <c r="J53" i="5"/>
  <c r="K21" i="5"/>
  <c r="J56" i="5"/>
  <c r="J37" i="5"/>
  <c r="K50" i="5"/>
  <c r="K29" i="5"/>
  <c r="H16" i="5"/>
  <c r="K35" i="5"/>
  <c r="K40" i="5"/>
  <c r="I60" i="5"/>
  <c r="H69" i="5"/>
  <c r="I69" i="5"/>
  <c r="H44" i="5"/>
  <c r="J52" i="5"/>
  <c r="AN3" i="3"/>
  <c r="AR3" i="3"/>
  <c r="AV3" i="3"/>
  <c r="AO3" i="3"/>
  <c r="AS3" i="3"/>
  <c r="AW3" i="3"/>
  <c r="AP3" i="6"/>
  <c r="AY3" i="5"/>
  <c r="M10" i="5" s="1"/>
  <c r="BC3" i="5"/>
  <c r="CE3" i="4"/>
  <c r="CI3" i="4"/>
  <c r="CM3" i="4"/>
  <c r="CQ3" i="4"/>
  <c r="AQ3" i="6"/>
  <c r="AX3" i="5"/>
  <c r="BB3" i="5"/>
  <c r="CB3" i="4"/>
  <c r="CF3" i="4"/>
  <c r="CJ3" i="4"/>
  <c r="CN3" i="4"/>
  <c r="CR3" i="4"/>
  <c r="I77" i="5"/>
  <c r="I44" i="5"/>
  <c r="I6" i="5"/>
  <c r="H53" i="5"/>
  <c r="J45" i="5"/>
  <c r="I53" i="5"/>
  <c r="I18" i="5"/>
  <c r="I13" i="5"/>
  <c r="H60" i="5"/>
  <c r="H26" i="5"/>
  <c r="J59" i="5"/>
  <c r="K46" i="5"/>
  <c r="H6" i="5"/>
  <c r="J13" i="5"/>
  <c r="J21" i="5"/>
  <c r="K44" i="5"/>
  <c r="AP3" i="3"/>
  <c r="AT3" i="3"/>
  <c r="AM3" i="3"/>
  <c r="AQ3" i="3"/>
  <c r="AU3" i="3"/>
  <c r="AN3" i="6"/>
  <c r="AR3" i="6"/>
  <c r="BA3" i="5"/>
  <c r="BE3" i="5"/>
  <c r="CC3" i="4"/>
  <c r="CG3" i="4"/>
  <c r="CK3" i="4"/>
  <c r="CO3" i="4"/>
  <c r="CS3" i="4"/>
  <c r="AO3" i="6"/>
  <c r="AZ3" i="5"/>
  <c r="BD3" i="5"/>
  <c r="CD3" i="4"/>
  <c r="CH3" i="4"/>
  <c r="CL3" i="4"/>
  <c r="CP3" i="4"/>
  <c r="CT3" i="4"/>
  <c r="K12" i="5"/>
  <c r="K45" i="5"/>
  <c r="K65" i="5"/>
  <c r="K24" i="5"/>
  <c r="K48" i="5"/>
  <c r="J12" i="5"/>
  <c r="J25" i="5"/>
  <c r="J34" i="5"/>
  <c r="J43" i="5"/>
  <c r="J51" i="5"/>
  <c r="J61" i="5"/>
  <c r="J71" i="5"/>
  <c r="J81" i="5"/>
  <c r="J7" i="5"/>
  <c r="J20" i="5"/>
  <c r="J28" i="5"/>
  <c r="J39" i="5"/>
  <c r="J48" i="5"/>
  <c r="J55" i="5"/>
  <c r="J66" i="5"/>
  <c r="J74" i="5"/>
  <c r="J84" i="5"/>
  <c r="H10" i="5"/>
  <c r="H14" i="5"/>
  <c r="H21" i="5"/>
  <c r="K10" i="5"/>
  <c r="K43" i="5"/>
  <c r="K63" i="5"/>
  <c r="K11" i="5"/>
  <c r="K42" i="5"/>
  <c r="K52" i="5"/>
  <c r="J6" i="5"/>
  <c r="J31" i="5"/>
  <c r="J49" i="5"/>
  <c r="J67" i="5"/>
  <c r="J88" i="5"/>
  <c r="J26" i="5"/>
  <c r="J46" i="5"/>
  <c r="J64" i="5"/>
  <c r="J82" i="5"/>
  <c r="H13" i="5"/>
  <c r="H24" i="5"/>
  <c r="H28" i="5"/>
  <c r="H32" i="5"/>
  <c r="H37" i="5"/>
  <c r="H42" i="5"/>
  <c r="H46" i="5"/>
  <c r="H50" i="5"/>
  <c r="H54" i="5"/>
  <c r="H58" i="5"/>
  <c r="H62" i="5"/>
  <c r="H66" i="5"/>
  <c r="H71" i="5"/>
  <c r="H75" i="5"/>
  <c r="H79" i="5"/>
  <c r="H83" i="5"/>
  <c r="I5" i="5"/>
  <c r="I11" i="5"/>
  <c r="I21" i="5"/>
  <c r="I25" i="5"/>
  <c r="I29" i="5"/>
  <c r="I33" i="5"/>
  <c r="I39" i="5"/>
  <c r="I43" i="5"/>
  <c r="I47" i="5"/>
  <c r="I51" i="5"/>
  <c r="I55" i="5"/>
  <c r="I59" i="5"/>
  <c r="I63" i="5"/>
  <c r="I67" i="5"/>
  <c r="I72" i="5"/>
  <c r="I76" i="5"/>
  <c r="I80" i="5"/>
  <c r="J38" i="5"/>
  <c r="J54" i="5"/>
  <c r="J75" i="5"/>
  <c r="J11" i="5"/>
  <c r="J30" i="5"/>
  <c r="J50" i="5"/>
  <c r="J68" i="5"/>
  <c r="J87" i="5"/>
  <c r="H25" i="5"/>
  <c r="H29" i="5"/>
  <c r="H33" i="5"/>
  <c r="H39" i="5"/>
  <c r="H43" i="5"/>
  <c r="H47" i="5"/>
  <c r="H51" i="5"/>
  <c r="H55" i="5"/>
  <c r="H59" i="5"/>
  <c r="H63" i="5"/>
  <c r="H67" i="5"/>
  <c r="H72" i="5"/>
  <c r="H76" i="5"/>
  <c r="H80" i="5"/>
  <c r="H85" i="5"/>
  <c r="I10" i="5"/>
  <c r="I14" i="5"/>
  <c r="I19" i="5"/>
  <c r="I24" i="5"/>
  <c r="I28" i="5"/>
  <c r="I32" i="5"/>
  <c r="I37" i="5"/>
  <c r="I42" i="5"/>
  <c r="I46" i="5"/>
  <c r="I50" i="5"/>
  <c r="I54" i="5"/>
  <c r="I58" i="5"/>
  <c r="I62" i="5"/>
  <c r="I66" i="5"/>
  <c r="I71" i="5"/>
  <c r="I75" i="5"/>
  <c r="I79" i="5"/>
  <c r="I83" i="5"/>
  <c r="I85" i="5"/>
  <c r="K19" i="5"/>
  <c r="K20" i="5"/>
  <c r="K38" i="5"/>
  <c r="K8" i="5"/>
  <c r="K34" i="5"/>
  <c r="K28" i="5"/>
  <c r="K54" i="5"/>
  <c r="K83" i="5"/>
  <c r="K78" i="5"/>
  <c r="K17" i="5"/>
  <c r="K51" i="5"/>
  <c r="K87" i="5"/>
  <c r="K31" i="5"/>
  <c r="K58" i="5"/>
  <c r="K80" i="5"/>
  <c r="K71" i="5"/>
  <c r="I38" i="5"/>
  <c r="H86" i="5"/>
  <c r="H36" i="5"/>
  <c r="J86" i="5"/>
  <c r="J36" i="5"/>
  <c r="J33" i="5"/>
  <c r="I17" i="5"/>
  <c r="J18" i="5"/>
  <c r="J62" i="5"/>
  <c r="K7" i="5"/>
  <c r="K36" i="5"/>
  <c r="K86" i="5"/>
  <c r="K41" i="5"/>
  <c r="K32" i="5"/>
  <c r="K59" i="5"/>
  <c r="K77" i="5"/>
  <c r="K62" i="5"/>
  <c r="K16" i="5"/>
  <c r="K37" i="5"/>
  <c r="K85" i="5"/>
  <c r="K39" i="5"/>
  <c r="K30" i="5"/>
  <c r="K56" i="5"/>
  <c r="K76" i="5"/>
  <c r="I70" i="5"/>
  <c r="I8" i="5"/>
  <c r="H38" i="5"/>
  <c r="H5" i="5"/>
  <c r="J69" i="5"/>
  <c r="J16" i="5"/>
  <c r="I9" i="5"/>
  <c r="J17" i="5"/>
  <c r="J78" i="5"/>
  <c r="K25" i="5"/>
  <c r="K13" i="5"/>
  <c r="K64" i="5"/>
  <c r="J8" i="5"/>
  <c r="J29" i="5"/>
  <c r="J47" i="5"/>
  <c r="J65" i="5"/>
  <c r="J85" i="5"/>
  <c r="J24" i="5"/>
  <c r="J44" i="5"/>
  <c r="J60" i="5"/>
  <c r="J80" i="5"/>
  <c r="H12" i="5"/>
  <c r="H23" i="5"/>
  <c r="K47" i="5"/>
  <c r="K22" i="5"/>
  <c r="K66" i="5"/>
  <c r="J41" i="5"/>
  <c r="J79" i="5"/>
  <c r="J35" i="5"/>
  <c r="J72" i="5"/>
  <c r="H19" i="5"/>
  <c r="H30" i="5"/>
  <c r="H40" i="5"/>
  <c r="H48" i="5"/>
  <c r="H56" i="5"/>
  <c r="H64" i="5"/>
  <c r="H73" i="5"/>
  <c r="H81" i="5"/>
  <c r="I7" i="5"/>
  <c r="I23" i="5"/>
  <c r="I31" i="5"/>
  <c r="I41" i="5"/>
  <c r="I49" i="5"/>
  <c r="I57" i="5"/>
  <c r="I65" i="5"/>
  <c r="I74" i="5"/>
  <c r="J27" i="5"/>
  <c r="J63" i="5"/>
  <c r="J22" i="5"/>
  <c r="J58" i="5"/>
  <c r="H11" i="5"/>
  <c r="H22" i="5"/>
  <c r="H31" i="5"/>
  <c r="H41" i="5"/>
  <c r="H49" i="5"/>
  <c r="H57" i="5"/>
  <c r="H65" i="5"/>
  <c r="H74" i="5"/>
  <c r="H82" i="5"/>
  <c r="I12" i="5"/>
  <c r="I22" i="5"/>
  <c r="I30" i="5"/>
  <c r="I40" i="5"/>
  <c r="I48" i="5"/>
  <c r="I56" i="5"/>
  <c r="I64" i="5"/>
  <c r="I73" i="5"/>
  <c r="I81" i="5"/>
  <c r="I82" i="5"/>
  <c r="K70" i="5"/>
  <c r="K26" i="5"/>
  <c r="K55" i="5"/>
  <c r="K74" i="5"/>
  <c r="K33" i="5"/>
  <c r="K27" i="5"/>
  <c r="K61" i="5"/>
  <c r="I84" i="5"/>
  <c r="H70" i="5"/>
  <c r="J73" i="5"/>
  <c r="J9" i="5"/>
  <c r="I88" i="5"/>
  <c r="K5" i="5"/>
  <c r="K23" i="5"/>
  <c r="K60" i="5"/>
  <c r="K79" i="5"/>
  <c r="K18" i="5"/>
  <c r="K14" i="5"/>
  <c r="K53" i="5"/>
  <c r="I86" i="5"/>
  <c r="H84" i="5"/>
  <c r="J5" i="5"/>
  <c r="J57" i="5"/>
  <c r="H88" i="5"/>
  <c r="H9" i="5"/>
  <c r="H20" i="5"/>
  <c r="K75" i="5"/>
  <c r="K57" i="5"/>
  <c r="K68" i="5"/>
  <c r="K69" i="5"/>
  <c r="H17" i="5"/>
  <c r="H7" i="5"/>
  <c r="K81" i="5"/>
  <c r="K72" i="5"/>
  <c r="K82" i="5"/>
  <c r="K84" i="5"/>
  <c r="I87" i="5"/>
  <c r="I68" i="5"/>
  <c r="I52" i="5"/>
  <c r="I34" i="5"/>
  <c r="I16" i="5"/>
  <c r="H78" i="5"/>
  <c r="H61" i="5"/>
  <c r="H45" i="5"/>
  <c r="H27" i="5"/>
  <c r="J76" i="5"/>
  <c r="J83" i="5"/>
  <c r="I78" i="5"/>
  <c r="I61" i="5"/>
  <c r="I45" i="5"/>
  <c r="I27" i="5"/>
  <c r="H87" i="5"/>
  <c r="H68" i="5"/>
  <c r="H52" i="5"/>
  <c r="H34" i="5"/>
  <c r="H8" i="5"/>
  <c r="J14" i="5"/>
  <c r="J23" i="5"/>
  <c r="J10" i="5"/>
  <c r="K67" i="5"/>
  <c r="H18" i="5"/>
  <c r="J70" i="5"/>
  <c r="J32" i="5"/>
  <c r="J77" i="5"/>
  <c r="J40" i="5"/>
  <c r="K49" i="5"/>
  <c r="J120" i="2"/>
  <c r="H56" i="6"/>
  <c r="J31" i="6"/>
  <c r="J12" i="6"/>
  <c r="I33" i="6"/>
  <c r="I34" i="6"/>
  <c r="J49" i="6"/>
  <c r="J41" i="6"/>
  <c r="J29" i="6"/>
  <c r="J19" i="6"/>
  <c r="J10" i="6"/>
  <c r="I49" i="6"/>
  <c r="I29" i="6"/>
  <c r="I10" i="6"/>
  <c r="AM6" i="2"/>
  <c r="AL8" i="2"/>
  <c r="AL13" i="2" s="1"/>
  <c r="AM7" i="2"/>
  <c r="J38" i="6" l="1"/>
  <c r="J47" i="6"/>
  <c r="J21" i="6"/>
  <c r="I53" i="6"/>
  <c r="I14" i="6"/>
  <c r="K50" i="6"/>
  <c r="M12" i="5"/>
  <c r="M6" i="5"/>
  <c r="M69" i="5"/>
  <c r="M13" i="5"/>
  <c r="M18" i="5"/>
  <c r="I19" i="6"/>
  <c r="I41" i="6"/>
  <c r="J5" i="6"/>
  <c r="J14" i="6"/>
  <c r="J24" i="6"/>
  <c r="J33" i="6"/>
  <c r="J45" i="6"/>
  <c r="J53" i="6"/>
  <c r="J37" i="6"/>
  <c r="I5" i="6"/>
  <c r="I24" i="6"/>
  <c r="I45" i="6"/>
  <c r="J8" i="6"/>
  <c r="J17" i="6"/>
  <c r="J26" i="6"/>
  <c r="J43" i="6"/>
  <c r="J51" i="6"/>
  <c r="AS3" i="6"/>
  <c r="M46" i="6" s="1"/>
  <c r="M87" i="5"/>
  <c r="M79" i="5"/>
  <c r="M67" i="5"/>
  <c r="M59" i="5"/>
  <c r="M51" i="5"/>
  <c r="M43" i="5"/>
  <c r="M35" i="5"/>
  <c r="M27" i="5"/>
  <c r="M19" i="5"/>
  <c r="M86" i="5"/>
  <c r="M78" i="5"/>
  <c r="M66" i="5"/>
  <c r="M58" i="5"/>
  <c r="M50" i="5"/>
  <c r="M42" i="5"/>
  <c r="M34" i="5"/>
  <c r="M24" i="5"/>
  <c r="M7" i="5"/>
  <c r="M81" i="5"/>
  <c r="M73" i="5"/>
  <c r="M57" i="5"/>
  <c r="M49" i="5"/>
  <c r="M41" i="5"/>
  <c r="M33" i="5"/>
  <c r="M88" i="5"/>
  <c r="M80" i="5"/>
  <c r="M72" i="5"/>
  <c r="M64" i="5"/>
  <c r="M56" i="5"/>
  <c r="M44" i="5"/>
  <c r="M36" i="5"/>
  <c r="M26" i="5"/>
  <c r="M9" i="5"/>
  <c r="M71" i="5"/>
  <c r="M70" i="5"/>
  <c r="M23" i="6"/>
  <c r="M47" i="6"/>
  <c r="M25" i="6"/>
  <c r="M29" i="6"/>
  <c r="M26" i="6"/>
  <c r="M8" i="6"/>
  <c r="M9" i="6"/>
  <c r="M12" i="6"/>
  <c r="M83" i="5"/>
  <c r="M75" i="5"/>
  <c r="M63" i="5"/>
  <c r="M55" i="5"/>
  <c r="M47" i="5"/>
  <c r="M39" i="5"/>
  <c r="M31" i="5"/>
  <c r="M23" i="5"/>
  <c r="M14" i="5"/>
  <c r="M82" i="5"/>
  <c r="M74" i="5"/>
  <c r="M62" i="5"/>
  <c r="M54" i="5"/>
  <c r="M46" i="5"/>
  <c r="M38" i="5"/>
  <c r="M28" i="5"/>
  <c r="M20" i="5"/>
  <c r="M85" i="5"/>
  <c r="M77" i="5"/>
  <c r="M61" i="5"/>
  <c r="M53" i="5"/>
  <c r="M45" i="5"/>
  <c r="M37" i="5"/>
  <c r="M29" i="5"/>
  <c r="M8" i="5"/>
  <c r="M84" i="5"/>
  <c r="M76" i="5"/>
  <c r="M68" i="5"/>
  <c r="M60" i="5"/>
  <c r="M52" i="5"/>
  <c r="M40" i="5"/>
  <c r="M30" i="5"/>
  <c r="M5" i="5"/>
  <c r="M41" i="6"/>
  <c r="M22" i="5"/>
  <c r="M48" i="5"/>
  <c r="M17" i="5"/>
  <c r="M21" i="5"/>
  <c r="M25" i="5"/>
  <c r="M65" i="5"/>
  <c r="M11" i="5"/>
  <c r="M16" i="5"/>
  <c r="M32" i="5"/>
  <c r="M7" i="6"/>
  <c r="I36" i="6"/>
  <c r="H54" i="6"/>
  <c r="H46" i="6"/>
  <c r="H32" i="6"/>
  <c r="H22" i="6"/>
  <c r="H13" i="6"/>
  <c r="I54" i="6"/>
  <c r="I35" i="6"/>
  <c r="I15" i="6"/>
  <c r="J50" i="6"/>
  <c r="J30" i="6"/>
  <c r="J11" i="6"/>
  <c r="I51" i="6"/>
  <c r="I6" i="6"/>
  <c r="K8" i="6"/>
  <c r="K33" i="6"/>
  <c r="K11" i="6"/>
  <c r="K19" i="6"/>
  <c r="K9" i="6"/>
  <c r="H23" i="6"/>
  <c r="J23" i="6"/>
  <c r="K53" i="6"/>
  <c r="K55" i="6"/>
  <c r="K15" i="6"/>
  <c r="K28" i="6"/>
  <c r="K56" i="6"/>
  <c r="K10" i="6"/>
  <c r="K31" i="6"/>
  <c r="K18" i="6"/>
  <c r="K7" i="6"/>
  <c r="K37" i="6"/>
  <c r="I17" i="6"/>
  <c r="I47" i="6"/>
  <c r="J9" i="6"/>
  <c r="J18" i="6"/>
  <c r="J28" i="6"/>
  <c r="J40" i="6"/>
  <c r="J48" i="6"/>
  <c r="K22" i="6"/>
  <c r="K38" i="6"/>
  <c r="I13" i="6"/>
  <c r="I22" i="6"/>
  <c r="I32" i="6"/>
  <c r="I44" i="6"/>
  <c r="I52" i="6"/>
  <c r="H8" i="6"/>
  <c r="H12" i="6"/>
  <c r="H17" i="6"/>
  <c r="H21" i="6"/>
  <c r="H26" i="6"/>
  <c r="H31" i="6"/>
  <c r="H41" i="6"/>
  <c r="H45" i="6"/>
  <c r="H49" i="6"/>
  <c r="H53" i="6"/>
  <c r="K20" i="6"/>
  <c r="H34" i="6"/>
  <c r="H37" i="6"/>
  <c r="J121" i="2"/>
  <c r="J122" i="2" s="1"/>
  <c r="J123" i="2" s="1"/>
  <c r="J124" i="2" s="1"/>
  <c r="J125" i="2" s="1"/>
  <c r="J126" i="2" s="1"/>
  <c r="J127" i="2" s="1"/>
  <c r="J128" i="2" s="1"/>
  <c r="J129" i="2" s="1"/>
  <c r="J130" i="2" s="1"/>
  <c r="J131" i="2" s="1"/>
  <c r="J132" i="2" s="1"/>
  <c r="J133" i="2" s="1"/>
  <c r="J134" i="2" s="1"/>
  <c r="J135" i="2" s="1"/>
  <c r="J136" i="2" s="1"/>
  <c r="J137" i="2" s="1"/>
  <c r="J138" i="2" s="1"/>
  <c r="H38" i="6"/>
  <c r="K17" i="6"/>
  <c r="H52" i="6"/>
  <c r="H48" i="6"/>
  <c r="H44" i="6"/>
  <c r="H40" i="6"/>
  <c r="H35" i="6"/>
  <c r="H30" i="6"/>
  <c r="H25" i="6"/>
  <c r="H20" i="6"/>
  <c r="H15" i="6"/>
  <c r="H11" i="6"/>
  <c r="H7" i="6"/>
  <c r="I50" i="6"/>
  <c r="I42" i="6"/>
  <c r="I30" i="6"/>
  <c r="I20" i="6"/>
  <c r="I11" i="6"/>
  <c r="I38" i="6"/>
  <c r="K5" i="6"/>
  <c r="J54" i="6"/>
  <c r="J46" i="6"/>
  <c r="J35" i="6"/>
  <c r="J25" i="6"/>
  <c r="J15" i="6"/>
  <c r="J7" i="6"/>
  <c r="I43" i="6"/>
  <c r="I31" i="6"/>
  <c r="I12" i="6"/>
  <c r="J55" i="6"/>
  <c r="K26" i="6"/>
  <c r="K24" i="6"/>
  <c r="K51" i="6"/>
  <c r="K29" i="6"/>
  <c r="K48" i="6"/>
  <c r="I27" i="6"/>
  <c r="K6" i="6"/>
  <c r="J27" i="6"/>
  <c r="K43" i="6"/>
  <c r="K30" i="6"/>
  <c r="K40" i="6"/>
  <c r="K52" i="6"/>
  <c r="K13" i="6"/>
  <c r="K35" i="6"/>
  <c r="K41" i="6"/>
  <c r="H27" i="6"/>
  <c r="K27" i="6"/>
  <c r="K21" i="6"/>
  <c r="H50" i="6"/>
  <c r="H42" i="6"/>
  <c r="H28" i="6"/>
  <c r="H18" i="6"/>
  <c r="H9" i="6"/>
  <c r="I46" i="6"/>
  <c r="I25" i="6"/>
  <c r="I7" i="6"/>
  <c r="I37" i="6"/>
  <c r="J42" i="6"/>
  <c r="J20" i="6"/>
  <c r="I21" i="6"/>
  <c r="H36" i="6"/>
  <c r="K12" i="6"/>
  <c r="K46" i="6"/>
  <c r="K42" i="6"/>
  <c r="K44" i="6"/>
  <c r="J6" i="6"/>
  <c r="H6" i="6"/>
  <c r="K23" i="6"/>
  <c r="K14" i="6"/>
  <c r="K25" i="6"/>
  <c r="I23" i="6"/>
  <c r="K54" i="6"/>
  <c r="K32" i="6"/>
  <c r="K49" i="6"/>
  <c r="K45" i="6"/>
  <c r="K47" i="6"/>
  <c r="J56" i="6"/>
  <c r="H16" i="6"/>
  <c r="I8" i="6"/>
  <c r="I26" i="6"/>
  <c r="I55" i="6"/>
  <c r="J13" i="6"/>
  <c r="J22" i="6"/>
  <c r="J32" i="6"/>
  <c r="J44" i="6"/>
  <c r="J52" i="6"/>
  <c r="J34" i="6"/>
  <c r="K34" i="6"/>
  <c r="I9" i="6"/>
  <c r="I18" i="6"/>
  <c r="I28" i="6"/>
  <c r="I40" i="6"/>
  <c r="I48" i="6"/>
  <c r="I56" i="6"/>
  <c r="H5" i="6"/>
  <c r="H10" i="6"/>
  <c r="H14" i="6"/>
  <c r="H19" i="6"/>
  <c r="H24" i="6"/>
  <c r="H29" i="6"/>
  <c r="H33" i="6"/>
  <c r="H43" i="6"/>
  <c r="H47" i="6"/>
  <c r="H51" i="6"/>
  <c r="H55" i="6"/>
  <c r="I16" i="6"/>
  <c r="K36" i="6"/>
  <c r="J36" i="6"/>
  <c r="J16" i="6"/>
  <c r="K16" i="6"/>
  <c r="AN6" i="2"/>
  <c r="AM8" i="2"/>
  <c r="AM13" i="2" s="1"/>
  <c r="AN7" i="2"/>
  <c r="AL10" i="2"/>
  <c r="AL14" i="2"/>
  <c r="AL12" i="2"/>
  <c r="AL9" i="2"/>
  <c r="AL11" i="2"/>
  <c r="H29" i="3" l="1"/>
  <c r="I7" i="3"/>
  <c r="I40" i="3"/>
  <c r="J16" i="3"/>
  <c r="J33" i="3"/>
  <c r="J50" i="3"/>
  <c r="K27" i="3"/>
  <c r="K6" i="3"/>
  <c r="K7" i="3"/>
  <c r="H44" i="3"/>
  <c r="H14" i="3"/>
  <c r="I39" i="3"/>
  <c r="I23" i="3"/>
  <c r="H34" i="3"/>
  <c r="I8" i="3"/>
  <c r="J8" i="3"/>
  <c r="J25" i="3"/>
  <c r="J42" i="3"/>
  <c r="K39" i="3"/>
  <c r="K28" i="3"/>
  <c r="K22" i="3"/>
  <c r="K5" i="3"/>
  <c r="AX3" i="3"/>
  <c r="DD3" i="4"/>
  <c r="K30" i="3"/>
  <c r="K36" i="3"/>
  <c r="K42" i="3"/>
  <c r="K16" i="3"/>
  <c r="J37" i="3"/>
  <c r="J20" i="3"/>
  <c r="I24" i="3"/>
  <c r="H49" i="3"/>
  <c r="I31" i="3"/>
  <c r="H6" i="3"/>
  <c r="H37" i="3"/>
  <c r="BG3" i="5"/>
  <c r="H46" i="3"/>
  <c r="H39" i="3"/>
  <c r="H31" i="3"/>
  <c r="H24" i="3"/>
  <c r="H16" i="3"/>
  <c r="H8" i="3"/>
  <c r="I45" i="3"/>
  <c r="I37" i="3"/>
  <c r="I29" i="3"/>
  <c r="I21" i="3"/>
  <c r="I13" i="3"/>
  <c r="I5" i="3"/>
  <c r="H38" i="3"/>
  <c r="H23" i="3"/>
  <c r="H7" i="3"/>
  <c r="I44" i="3"/>
  <c r="I28" i="3"/>
  <c r="I12" i="3"/>
  <c r="J9" i="3"/>
  <c r="J13" i="3"/>
  <c r="J17" i="3"/>
  <c r="J21" i="3"/>
  <c r="J26" i="3"/>
  <c r="J30" i="3"/>
  <c r="J34" i="3"/>
  <c r="J38" i="3"/>
  <c r="J43" i="3"/>
  <c r="J47" i="3"/>
  <c r="K43" i="3"/>
  <c r="K41" i="3"/>
  <c r="K45" i="3"/>
  <c r="K23" i="3"/>
  <c r="K21" i="3"/>
  <c r="K25" i="3"/>
  <c r="K29" i="3"/>
  <c r="K26" i="3"/>
  <c r="K33" i="3"/>
  <c r="K14" i="3"/>
  <c r="K48" i="3"/>
  <c r="K49" i="3"/>
  <c r="K46" i="3"/>
  <c r="K13" i="3"/>
  <c r="K9" i="3"/>
  <c r="J48" i="3"/>
  <c r="J39" i="3"/>
  <c r="J31" i="3"/>
  <c r="J22" i="3"/>
  <c r="J14" i="3"/>
  <c r="J6" i="3"/>
  <c r="I32" i="3"/>
  <c r="H11" i="3"/>
  <c r="H41" i="3"/>
  <c r="I19" i="3"/>
  <c r="I35" i="3"/>
  <c r="H5" i="3"/>
  <c r="H18" i="3"/>
  <c r="H33" i="3"/>
  <c r="H48" i="3"/>
  <c r="K24" i="3"/>
  <c r="H43" i="3"/>
  <c r="H28" i="3"/>
  <c r="H13" i="3"/>
  <c r="I50" i="3"/>
  <c r="I34" i="3"/>
  <c r="I18" i="3"/>
  <c r="H40" i="3"/>
  <c r="DE3" i="4"/>
  <c r="K35" i="3"/>
  <c r="K37" i="3"/>
  <c r="K12" i="3"/>
  <c r="J46" i="3"/>
  <c r="J29" i="3"/>
  <c r="J12" i="3"/>
  <c r="H19" i="3"/>
  <c r="I15" i="3"/>
  <c r="I47" i="3"/>
  <c r="H22" i="3"/>
  <c r="DC3" i="4"/>
  <c r="H42" i="3"/>
  <c r="H27" i="3"/>
  <c r="H12" i="3"/>
  <c r="I41" i="3"/>
  <c r="I25" i="3"/>
  <c r="I9" i="3"/>
  <c r="H30" i="3"/>
  <c r="J5" i="3"/>
  <c r="I20" i="3"/>
  <c r="J11" i="3"/>
  <c r="J19" i="3"/>
  <c r="J28" i="3"/>
  <c r="J36" i="3"/>
  <c r="J45" i="3"/>
  <c r="K15" i="3"/>
  <c r="K10" i="3"/>
  <c r="K47" i="3"/>
  <c r="K34" i="3"/>
  <c r="K32" i="3"/>
  <c r="K20" i="3"/>
  <c r="K17" i="3"/>
  <c r="K31" i="3"/>
  <c r="J35" i="3"/>
  <c r="J18" i="3"/>
  <c r="I16" i="3"/>
  <c r="H26" i="3"/>
  <c r="I27" i="3"/>
  <c r="H10" i="3"/>
  <c r="J40" i="3"/>
  <c r="H21" i="3"/>
  <c r="I42" i="3"/>
  <c r="I10" i="3"/>
  <c r="H32" i="3"/>
  <c r="H17" i="3"/>
  <c r="I38" i="3"/>
  <c r="I22" i="3"/>
  <c r="I6" i="3"/>
  <c r="H50" i="3"/>
  <c r="H35" i="3"/>
  <c r="H20" i="3"/>
  <c r="I49" i="3"/>
  <c r="I33" i="3"/>
  <c r="I17" i="3"/>
  <c r="H45" i="3"/>
  <c r="H15" i="3"/>
  <c r="I36" i="3"/>
  <c r="J7" i="3"/>
  <c r="J15" i="3"/>
  <c r="J23" i="3"/>
  <c r="K44" i="3"/>
  <c r="J27" i="3"/>
  <c r="I48" i="3"/>
  <c r="I43" i="3"/>
  <c r="K40" i="3"/>
  <c r="H47" i="3"/>
  <c r="J24" i="3"/>
  <c r="I46" i="3"/>
  <c r="I14" i="3"/>
  <c r="J32" i="3"/>
  <c r="J41" i="3"/>
  <c r="J49" i="3"/>
  <c r="K19" i="3"/>
  <c r="K38" i="3"/>
  <c r="K8" i="3"/>
  <c r="K11" i="3"/>
  <c r="K50" i="3"/>
  <c r="K18" i="3"/>
  <c r="J44" i="3"/>
  <c r="J10" i="3"/>
  <c r="I11" i="3"/>
  <c r="H25" i="3"/>
  <c r="H36" i="3"/>
  <c r="I26" i="3"/>
  <c r="H9" i="3"/>
  <c r="I30" i="3"/>
  <c r="M18" i="6"/>
  <c r="M27" i="6"/>
  <c r="M33" i="6"/>
  <c r="M49" i="6"/>
  <c r="M48" i="6"/>
  <c r="M13" i="6"/>
  <c r="M35" i="6"/>
  <c r="M56" i="6"/>
  <c r="M10" i="6"/>
  <c r="M19" i="6"/>
  <c r="M40" i="6"/>
  <c r="M24" i="6"/>
  <c r="M30" i="6"/>
  <c r="M45" i="6"/>
  <c r="M31" i="6"/>
  <c r="M28" i="6"/>
  <c r="M42" i="6"/>
  <c r="M52" i="6"/>
  <c r="M53" i="6"/>
  <c r="M11" i="6"/>
  <c r="M44" i="6"/>
  <c r="M55" i="6"/>
  <c r="M54" i="6"/>
  <c r="M14" i="6"/>
  <c r="M15" i="6"/>
  <c r="M43" i="6"/>
  <c r="M6" i="6"/>
  <c r="M51" i="6"/>
  <c r="J139" i="2"/>
  <c r="J140" i="2" s="1"/>
  <c r="J141" i="2" s="1"/>
  <c r="J142" i="2" s="1"/>
  <c r="J143" i="2" s="1"/>
  <c r="J144" i="2" s="1"/>
  <c r="J145" i="2" s="1"/>
  <c r="J146" i="2" s="1"/>
  <c r="J147" i="2" s="1"/>
  <c r="J148" i="2" s="1"/>
  <c r="J149" i="2" s="1"/>
  <c r="J150" i="2" s="1"/>
  <c r="J151" i="2" s="1"/>
  <c r="J152" i="2" s="1"/>
  <c r="J153" i="2" s="1"/>
  <c r="J154" i="2" s="1"/>
  <c r="J155" i="2" s="1"/>
  <c r="J156" i="2" s="1"/>
  <c r="K193" i="5"/>
  <c r="H7" i="4"/>
  <c r="I102" i="5"/>
  <c r="I118" i="5"/>
  <c r="I134" i="5"/>
  <c r="I150" i="5"/>
  <c r="I166" i="5"/>
  <c r="H98" i="5"/>
  <c r="H130" i="5"/>
  <c r="H162" i="5"/>
  <c r="I91" i="5"/>
  <c r="I115" i="5"/>
  <c r="I133" i="5"/>
  <c r="I149" i="5"/>
  <c r="I165" i="5"/>
  <c r="J108" i="5"/>
  <c r="J140" i="5"/>
  <c r="J171" i="5"/>
  <c r="J125" i="5"/>
  <c r="J157" i="5"/>
  <c r="I179" i="5"/>
  <c r="I95" i="5"/>
  <c r="I182" i="5"/>
  <c r="J189" i="5"/>
  <c r="J13" i="4"/>
  <c r="H26" i="4"/>
  <c r="H43" i="4"/>
  <c r="H30" i="4"/>
  <c r="H44" i="4"/>
  <c r="H77" i="4"/>
  <c r="H81" i="4"/>
  <c r="H71" i="4"/>
  <c r="H80" i="4"/>
  <c r="J193" i="5"/>
  <c r="H13" i="4"/>
  <c r="J26" i="4"/>
  <c r="J43" i="4"/>
  <c r="J30" i="4"/>
  <c r="J44" i="4"/>
  <c r="J77" i="4"/>
  <c r="J81" i="4"/>
  <c r="J71" i="4"/>
  <c r="J80" i="4"/>
  <c r="H193" i="5"/>
  <c r="H8" i="4"/>
  <c r="I11" i="4"/>
  <c r="K8" i="4"/>
  <c r="J41" i="4"/>
  <c r="J24" i="4"/>
  <c r="K36" i="4"/>
  <c r="K40" i="4"/>
  <c r="K27" i="4"/>
  <c r="H84" i="4"/>
  <c r="H82" i="4"/>
  <c r="H83" i="4"/>
  <c r="H194" i="5"/>
  <c r="J15" i="4"/>
  <c r="H5" i="4"/>
  <c r="J8" i="4"/>
  <c r="K15" i="4"/>
  <c r="J7" i="4"/>
  <c r="I92" i="5"/>
  <c r="I110" i="5"/>
  <c r="I126" i="5"/>
  <c r="I142" i="5"/>
  <c r="I158" i="5"/>
  <c r="K194" i="5"/>
  <c r="K7" i="4"/>
  <c r="H114" i="5"/>
  <c r="H146" i="5"/>
  <c r="I171" i="5"/>
  <c r="I105" i="5"/>
  <c r="I125" i="5"/>
  <c r="I141" i="5"/>
  <c r="I157" i="5"/>
  <c r="I174" i="5"/>
  <c r="J124" i="5"/>
  <c r="J156" i="5"/>
  <c r="J105" i="5"/>
  <c r="J141" i="5"/>
  <c r="J174" i="5"/>
  <c r="I188" i="5"/>
  <c r="I181" i="5"/>
  <c r="J178" i="5"/>
  <c r="J9" i="4"/>
  <c r="H17" i="4"/>
  <c r="H25" i="4"/>
  <c r="H45" i="4"/>
  <c r="H35" i="4"/>
  <c r="H72" i="4"/>
  <c r="H75" i="4"/>
  <c r="H73" i="4"/>
  <c r="H69" i="4"/>
  <c r="J17" i="4"/>
  <c r="J45" i="4"/>
  <c r="J72" i="4"/>
  <c r="J73" i="4"/>
  <c r="J69" i="4"/>
  <c r="J10" i="4"/>
  <c r="K5" i="4"/>
  <c r="K21" i="4"/>
  <c r="K34" i="4"/>
  <c r="H70" i="4"/>
  <c r="H79" i="4"/>
  <c r="H12" i="4"/>
  <c r="I8" i="4"/>
  <c r="I42" i="4"/>
  <c r="H36" i="4"/>
  <c r="H40" i="4"/>
  <c r="H27" i="4"/>
  <c r="J84" i="4"/>
  <c r="J82" i="4"/>
  <c r="J83" i="4"/>
  <c r="J194" i="5"/>
  <c r="H16" i="4"/>
  <c r="H20" i="4"/>
  <c r="H58" i="4"/>
  <c r="H48" i="4"/>
  <c r="H22" i="4"/>
  <c r="H23" i="4"/>
  <c r="H54" i="4"/>
  <c r="H38" i="4"/>
  <c r="H53" i="4"/>
  <c r="H37" i="4"/>
  <c r="H31" i="4"/>
  <c r="J124" i="4"/>
  <c r="J120" i="4"/>
  <c r="J90" i="4"/>
  <c r="J66" i="4"/>
  <c r="J121" i="4"/>
  <c r="J115" i="4"/>
  <c r="J107" i="4"/>
  <c r="J95" i="4"/>
  <c r="J89" i="4"/>
  <c r="J67" i="4"/>
  <c r="H6" i="4"/>
  <c r="J19" i="4"/>
  <c r="J62" i="4"/>
  <c r="J52" i="4"/>
  <c r="J59" i="4"/>
  <c r="J46" i="4"/>
  <c r="J14" i="4"/>
  <c r="K105" i="5"/>
  <c r="K114" i="5"/>
  <c r="K100" i="5"/>
  <c r="K142" i="5"/>
  <c r="K151" i="5"/>
  <c r="H14" i="4"/>
  <c r="K134" i="5"/>
  <c r="K91" i="5"/>
  <c r="K97" i="5"/>
  <c r="K106" i="5"/>
  <c r="K182" i="5"/>
  <c r="K92" i="5"/>
  <c r="K119" i="5"/>
  <c r="K160" i="5"/>
  <c r="K109" i="5"/>
  <c r="K95" i="5"/>
  <c r="K141" i="5"/>
  <c r="K174" i="5"/>
  <c r="K162" i="5"/>
  <c r="H76" i="4"/>
  <c r="H9" i="4"/>
  <c r="J25" i="4"/>
  <c r="J35" i="4"/>
  <c r="J75" i="4"/>
  <c r="J76" i="4"/>
  <c r="H191" i="5"/>
  <c r="K12" i="4"/>
  <c r="J42" i="4"/>
  <c r="K47" i="4"/>
  <c r="H78" i="4"/>
  <c r="H68" i="4"/>
  <c r="H192" i="5"/>
  <c r="J12" i="4"/>
  <c r="I41" i="4"/>
  <c r="I24" i="4"/>
  <c r="H47" i="4"/>
  <c r="H34" i="4"/>
  <c r="J78" i="4"/>
  <c r="J70" i="4"/>
  <c r="J68" i="4"/>
  <c r="J79" i="4"/>
  <c r="K6" i="4"/>
  <c r="H19" i="4"/>
  <c r="H62" i="4"/>
  <c r="H52" i="4"/>
  <c r="H59" i="4"/>
  <c r="H46" i="4"/>
  <c r="H60" i="4"/>
  <c r="H50" i="4"/>
  <c r="H61" i="4"/>
  <c r="H49" i="4"/>
  <c r="H33" i="4"/>
  <c r="J101" i="4"/>
  <c r="J122" i="4"/>
  <c r="J118" i="4"/>
  <c r="J74" i="4"/>
  <c r="J64" i="4"/>
  <c r="J119" i="4"/>
  <c r="J111" i="4"/>
  <c r="J103" i="4"/>
  <c r="J91" i="4"/>
  <c r="J85" i="4"/>
  <c r="J65" i="4"/>
  <c r="J16" i="4"/>
  <c r="J20" i="4"/>
  <c r="J58" i="4"/>
  <c r="J48" i="4"/>
  <c r="J22" i="4"/>
  <c r="K191" i="5"/>
  <c r="K14" i="4"/>
  <c r="K146" i="5"/>
  <c r="K139" i="5"/>
  <c r="K178" i="5"/>
  <c r="K127" i="5"/>
  <c r="K121" i="5"/>
  <c r="I14" i="4"/>
  <c r="K171" i="5"/>
  <c r="K104" i="5"/>
  <c r="K131" i="5"/>
  <c r="K152" i="5"/>
  <c r="K103" i="5"/>
  <c r="K89" i="5"/>
  <c r="K124" i="5"/>
  <c r="K117" i="5"/>
  <c r="K110" i="5"/>
  <c r="K180" i="5"/>
  <c r="K161" i="5"/>
  <c r="K148" i="5"/>
  <c r="K143" i="5"/>
  <c r="K13" i="4"/>
  <c r="I44" i="4"/>
  <c r="I80" i="4"/>
  <c r="K43" i="4"/>
  <c r="K81" i="4"/>
  <c r="H21" i="4"/>
  <c r="K24" i="4"/>
  <c r="I84" i="4"/>
  <c r="J5" i="4"/>
  <c r="H24" i="4"/>
  <c r="K84" i="4"/>
  <c r="I16" i="4"/>
  <c r="I22" i="4"/>
  <c r="I53" i="4"/>
  <c r="K120" i="4"/>
  <c r="K115" i="4"/>
  <c r="K67" i="4"/>
  <c r="K52" i="4"/>
  <c r="K60" i="4"/>
  <c r="K61" i="4"/>
  <c r="K33" i="4"/>
  <c r="H124" i="4"/>
  <c r="H120" i="4"/>
  <c r="H90" i="4"/>
  <c r="H66" i="4"/>
  <c r="H121" i="4"/>
  <c r="H115" i="4"/>
  <c r="H107" i="4"/>
  <c r="H95" i="4"/>
  <c r="H89" i="4"/>
  <c r="H67" i="4"/>
  <c r="J63" i="4"/>
  <c r="J55" i="4"/>
  <c r="J29" i="4"/>
  <c r="J28" i="4"/>
  <c r="J39" i="4"/>
  <c r="H63" i="4"/>
  <c r="I88" i="4"/>
  <c r="I106" i="4"/>
  <c r="I86" i="4"/>
  <c r="I92" i="4"/>
  <c r="I109" i="4"/>
  <c r="I94" i="4"/>
  <c r="I110" i="4"/>
  <c r="I96" i="4"/>
  <c r="I104" i="4"/>
  <c r="I99" i="4"/>
  <c r="I97" i="4"/>
  <c r="I105" i="4"/>
  <c r="H55" i="4"/>
  <c r="H29" i="4"/>
  <c r="H28" i="4"/>
  <c r="H39" i="4"/>
  <c r="J87" i="4"/>
  <c r="J98" i="4"/>
  <c r="J114" i="4"/>
  <c r="J108" i="4"/>
  <c r="J116" i="4"/>
  <c r="J123" i="4"/>
  <c r="J102" i="4"/>
  <c r="J93" i="4"/>
  <c r="J112" i="4"/>
  <c r="J100" i="4"/>
  <c r="J113" i="4"/>
  <c r="J117" i="4"/>
  <c r="K77" i="4"/>
  <c r="I193" i="5"/>
  <c r="K41" i="4"/>
  <c r="I21" i="4"/>
  <c r="I194" i="5"/>
  <c r="H41" i="4"/>
  <c r="I27" i="4"/>
  <c r="J192" i="5"/>
  <c r="I48" i="4"/>
  <c r="I38" i="4"/>
  <c r="K124" i="4"/>
  <c r="K121" i="4"/>
  <c r="K89" i="4"/>
  <c r="K62" i="4"/>
  <c r="K23" i="4"/>
  <c r="K38" i="4"/>
  <c r="K37" i="4"/>
  <c r="I101" i="4"/>
  <c r="I122" i="4"/>
  <c r="I118" i="4"/>
  <c r="I74" i="4"/>
  <c r="I64" i="4"/>
  <c r="I119" i="4"/>
  <c r="I111" i="4"/>
  <c r="I103" i="4"/>
  <c r="I91" i="4"/>
  <c r="I85" i="4"/>
  <c r="I65" i="4"/>
  <c r="I18" i="4"/>
  <c r="K56" i="4"/>
  <c r="K51" i="4"/>
  <c r="K32" i="4"/>
  <c r="K57" i="4"/>
  <c r="H88" i="4"/>
  <c r="H106" i="4"/>
  <c r="H86" i="4"/>
  <c r="H92" i="4"/>
  <c r="H109" i="4"/>
  <c r="H94" i="4"/>
  <c r="H110" i="4"/>
  <c r="H96" i="4"/>
  <c r="H104" i="4"/>
  <c r="H99" i="4"/>
  <c r="H97" i="4"/>
  <c r="H105" i="4"/>
  <c r="I63" i="4"/>
  <c r="I56" i="4"/>
  <c r="I51" i="4"/>
  <c r="I32" i="4"/>
  <c r="I57" i="4"/>
  <c r="K88" i="4"/>
  <c r="K106" i="4"/>
  <c r="K86" i="4"/>
  <c r="K92" i="4"/>
  <c r="K109" i="4"/>
  <c r="K94" i="4"/>
  <c r="K110" i="4"/>
  <c r="K96" i="4"/>
  <c r="K104" i="4"/>
  <c r="K99" i="4"/>
  <c r="K97" i="4"/>
  <c r="J31" i="4"/>
  <c r="J53" i="4"/>
  <c r="J54" i="4"/>
  <c r="K48" i="4"/>
  <c r="K65" i="4"/>
  <c r="K111" i="4"/>
  <c r="K118" i="4"/>
  <c r="I49" i="4"/>
  <c r="I46" i="4"/>
  <c r="I19" i="4"/>
  <c r="K70" i="4"/>
  <c r="J21" i="4"/>
  <c r="I5" i="4"/>
  <c r="I70" i="4"/>
  <c r="J36" i="4"/>
  <c r="I191" i="5"/>
  <c r="K75" i="4"/>
  <c r="K25" i="4"/>
  <c r="I76" i="4"/>
  <c r="I35" i="4"/>
  <c r="K9" i="4"/>
  <c r="K190" i="5"/>
  <c r="CU3" i="4"/>
  <c r="I43" i="4"/>
  <c r="I81" i="4"/>
  <c r="I13" i="4"/>
  <c r="K44" i="4"/>
  <c r="K80" i="4"/>
  <c r="K10" i="4"/>
  <c r="J34" i="4"/>
  <c r="I83" i="4"/>
  <c r="I12" i="4"/>
  <c r="I40" i="4"/>
  <c r="K83" i="4"/>
  <c r="I58" i="4"/>
  <c r="I54" i="4"/>
  <c r="I31" i="4"/>
  <c r="K66" i="4"/>
  <c r="K95" i="4"/>
  <c r="K19" i="4"/>
  <c r="K46" i="4"/>
  <c r="K50" i="4"/>
  <c r="K49" i="4"/>
  <c r="H101" i="4"/>
  <c r="H122" i="4"/>
  <c r="H118" i="4"/>
  <c r="H74" i="4"/>
  <c r="H64" i="4"/>
  <c r="H119" i="4"/>
  <c r="H111" i="4"/>
  <c r="H103" i="4"/>
  <c r="H91" i="4"/>
  <c r="H85" i="4"/>
  <c r="H65" i="4"/>
  <c r="H18" i="4"/>
  <c r="J56" i="4"/>
  <c r="J51" i="4"/>
  <c r="J32" i="4"/>
  <c r="J57" i="4"/>
  <c r="I87" i="4"/>
  <c r="I98" i="4"/>
  <c r="I114" i="4"/>
  <c r="I108" i="4"/>
  <c r="I116" i="4"/>
  <c r="I123" i="4"/>
  <c r="I102" i="4"/>
  <c r="I93" i="4"/>
  <c r="I112" i="4"/>
  <c r="I100" i="4"/>
  <c r="I113" i="4"/>
  <c r="I117" i="4"/>
  <c r="K18" i="4"/>
  <c r="H56" i="4"/>
  <c r="H51" i="4"/>
  <c r="H32" i="4"/>
  <c r="H57" i="4"/>
  <c r="J88" i="4"/>
  <c r="J106" i="4"/>
  <c r="J86" i="4"/>
  <c r="J92" i="4"/>
  <c r="J109" i="4"/>
  <c r="J94" i="4"/>
  <c r="J110" i="4"/>
  <c r="J96" i="4"/>
  <c r="J104" i="4"/>
  <c r="J99" i="4"/>
  <c r="J97" i="4"/>
  <c r="K63" i="4"/>
  <c r="K71" i="4"/>
  <c r="H11" i="4"/>
  <c r="J47" i="4"/>
  <c r="I82" i="4"/>
  <c r="K11" i="4"/>
  <c r="I36" i="4"/>
  <c r="K82" i="4"/>
  <c r="I20" i="4"/>
  <c r="I23" i="4"/>
  <c r="I37" i="4"/>
  <c r="K90" i="4"/>
  <c r="K107" i="4"/>
  <c r="J6" i="4"/>
  <c r="K59" i="4"/>
  <c r="K54" i="4"/>
  <c r="K53" i="4"/>
  <c r="K31" i="4"/>
  <c r="I124" i="4"/>
  <c r="I120" i="4"/>
  <c r="I90" i="4"/>
  <c r="I66" i="4"/>
  <c r="I121" i="4"/>
  <c r="I115" i="4"/>
  <c r="I107" i="4"/>
  <c r="I95" i="4"/>
  <c r="I89" i="4"/>
  <c r="I67" i="4"/>
  <c r="K105" i="4"/>
  <c r="K55" i="4"/>
  <c r="K29" i="4"/>
  <c r="K28" i="4"/>
  <c r="K39" i="4"/>
  <c r="H87" i="4"/>
  <c r="H98" i="4"/>
  <c r="H114" i="4"/>
  <c r="H108" i="4"/>
  <c r="H116" i="4"/>
  <c r="H123" i="4"/>
  <c r="H102" i="4"/>
  <c r="H93" i="4"/>
  <c r="H112" i="4"/>
  <c r="H100" i="4"/>
  <c r="H113" i="4"/>
  <c r="H117" i="4"/>
  <c r="J18" i="4"/>
  <c r="I55" i="4"/>
  <c r="I29" i="4"/>
  <c r="I28" i="4"/>
  <c r="I39" i="4"/>
  <c r="K87" i="4"/>
  <c r="K98" i="4"/>
  <c r="K114" i="4"/>
  <c r="K108" i="4"/>
  <c r="K116" i="4"/>
  <c r="K123" i="4"/>
  <c r="K102" i="4"/>
  <c r="K93" i="4"/>
  <c r="K112" i="4"/>
  <c r="K100" i="4"/>
  <c r="K113" i="4"/>
  <c r="K117" i="4"/>
  <c r="J37" i="4"/>
  <c r="J38" i="4"/>
  <c r="J23" i="4"/>
  <c r="K20" i="4"/>
  <c r="K91" i="4"/>
  <c r="K64" i="4"/>
  <c r="K101" i="4"/>
  <c r="I50" i="4"/>
  <c r="I52" i="4"/>
  <c r="K79" i="4"/>
  <c r="I34" i="4"/>
  <c r="I15" i="4"/>
  <c r="I79" i="4"/>
  <c r="J27" i="4"/>
  <c r="H15" i="4"/>
  <c r="K76" i="4"/>
  <c r="K35" i="4"/>
  <c r="I9" i="4"/>
  <c r="I75" i="4"/>
  <c r="I25" i="4"/>
  <c r="K192" i="5"/>
  <c r="H190" i="5"/>
  <c r="CY3" i="4"/>
  <c r="CZ3" i="4"/>
  <c r="I77" i="4"/>
  <c r="K30" i="4"/>
  <c r="J33" i="4"/>
  <c r="J61" i="4"/>
  <c r="J60" i="4"/>
  <c r="K58" i="4"/>
  <c r="K85" i="4"/>
  <c r="K119" i="4"/>
  <c r="K122" i="4"/>
  <c r="I61" i="4"/>
  <c r="I59" i="4"/>
  <c r="I6" i="4"/>
  <c r="K78" i="4"/>
  <c r="H42" i="4"/>
  <c r="I192" i="5"/>
  <c r="I78" i="4"/>
  <c r="K42" i="4"/>
  <c r="K69" i="4"/>
  <c r="K72" i="4"/>
  <c r="K17" i="4"/>
  <c r="I73" i="4"/>
  <c r="I45" i="4"/>
  <c r="J11" i="4"/>
  <c r="J190" i="5"/>
  <c r="DA3" i="4"/>
  <c r="CX3" i="4"/>
  <c r="I30" i="4"/>
  <c r="K26" i="4"/>
  <c r="BF3" i="5"/>
  <c r="CV3" i="4"/>
  <c r="I26" i="4"/>
  <c r="J191" i="5"/>
  <c r="J105" i="4"/>
  <c r="J49" i="4"/>
  <c r="J50" i="4"/>
  <c r="K22" i="4"/>
  <c r="K16" i="4"/>
  <c r="K103" i="4"/>
  <c r="K74" i="4"/>
  <c r="I33" i="4"/>
  <c r="I60" i="4"/>
  <c r="I62" i="4"/>
  <c r="K68" i="4"/>
  <c r="I47" i="4"/>
  <c r="H10" i="4"/>
  <c r="I68" i="4"/>
  <c r="J40" i="4"/>
  <c r="I10" i="4"/>
  <c r="K73" i="4"/>
  <c r="K45" i="4"/>
  <c r="I69" i="4"/>
  <c r="I72" i="4"/>
  <c r="I17" i="4"/>
  <c r="I190" i="5"/>
  <c r="CW3" i="4"/>
  <c r="DB3" i="4"/>
  <c r="I71" i="4"/>
  <c r="I7" i="4"/>
  <c r="K99" i="5"/>
  <c r="I100" i="5"/>
  <c r="I108" i="5"/>
  <c r="I116" i="5"/>
  <c r="I124" i="5"/>
  <c r="I132" i="5"/>
  <c r="I140" i="5"/>
  <c r="I148" i="5"/>
  <c r="I156" i="5"/>
  <c r="I164" i="5"/>
  <c r="H102" i="5"/>
  <c r="H118" i="5"/>
  <c r="H134" i="5"/>
  <c r="H150" i="5"/>
  <c r="H166" i="5"/>
  <c r="I186" i="5"/>
  <c r="I99" i="5"/>
  <c r="I109" i="5"/>
  <c r="I119" i="5"/>
  <c r="I127" i="5"/>
  <c r="I135" i="5"/>
  <c r="I143" i="5"/>
  <c r="I151" i="5"/>
  <c r="I159" i="5"/>
  <c r="I167" i="5"/>
  <c r="J96" i="5"/>
  <c r="J112" i="5"/>
  <c r="J128" i="5"/>
  <c r="J144" i="5"/>
  <c r="J160" i="5"/>
  <c r="J90" i="5"/>
  <c r="J111" i="5"/>
  <c r="J129" i="5"/>
  <c r="J145" i="5"/>
  <c r="J161" i="5"/>
  <c r="I117" i="5"/>
  <c r="I175" i="5"/>
  <c r="I97" i="5"/>
  <c r="I89" i="5"/>
  <c r="I177" i="5"/>
  <c r="I184" i="5"/>
  <c r="J188" i="5"/>
  <c r="J181" i="5"/>
  <c r="K167" i="5"/>
  <c r="K128" i="5"/>
  <c r="K187" i="5"/>
  <c r="K98" i="5"/>
  <c r="K133" i="5"/>
  <c r="K140" i="5"/>
  <c r="K111" i="5"/>
  <c r="K149" i="5"/>
  <c r="K118" i="5"/>
  <c r="K189" i="5"/>
  <c r="K145" i="5"/>
  <c r="K136" i="5"/>
  <c r="K135" i="5"/>
  <c r="K155" i="5"/>
  <c r="K153" i="5"/>
  <c r="K129" i="5"/>
  <c r="K94" i="5"/>
  <c r="K188" i="5"/>
  <c r="K108" i="5"/>
  <c r="K177" i="5"/>
  <c r="K122" i="5"/>
  <c r="K165" i="5"/>
  <c r="K115" i="5"/>
  <c r="K168" i="5"/>
  <c r="K156" i="5"/>
  <c r="K157" i="5"/>
  <c r="K102" i="5"/>
  <c r="K132" i="5"/>
  <c r="K113" i="5"/>
  <c r="K176" i="5"/>
  <c r="K164" i="5"/>
  <c r="J187" i="5"/>
  <c r="I173" i="5"/>
  <c r="I187" i="5"/>
  <c r="I93" i="5"/>
  <c r="J149" i="5"/>
  <c r="J115" i="5"/>
  <c r="J164" i="5"/>
  <c r="J132" i="5"/>
  <c r="J100" i="5"/>
  <c r="I161" i="5"/>
  <c r="I145" i="5"/>
  <c r="I129" i="5"/>
  <c r="I111" i="5"/>
  <c r="I90" i="5"/>
  <c r="H154" i="5"/>
  <c r="H122" i="5"/>
  <c r="K183" i="5"/>
  <c r="I154" i="5"/>
  <c r="I138" i="5"/>
  <c r="I122" i="5"/>
  <c r="I106" i="5"/>
  <c r="H96" i="5"/>
  <c r="H112" i="5"/>
  <c r="H128" i="5"/>
  <c r="H144" i="5"/>
  <c r="H160" i="5"/>
  <c r="H171" i="5"/>
  <c r="H91" i="5"/>
  <c r="H105" i="5"/>
  <c r="H115" i="5"/>
  <c r="H125" i="5"/>
  <c r="H133" i="5"/>
  <c r="H141" i="5"/>
  <c r="H149" i="5"/>
  <c r="H157" i="5"/>
  <c r="H165" i="5"/>
  <c r="H174" i="5"/>
  <c r="J106" i="5"/>
  <c r="J122" i="5"/>
  <c r="J138" i="5"/>
  <c r="J154" i="5"/>
  <c r="J170" i="5"/>
  <c r="J103" i="5"/>
  <c r="J123" i="5"/>
  <c r="J139" i="5"/>
  <c r="J155" i="5"/>
  <c r="J172" i="5"/>
  <c r="H179" i="5"/>
  <c r="H188" i="5"/>
  <c r="H95" i="5"/>
  <c r="H181" i="5"/>
  <c r="H182" i="5"/>
  <c r="J175" i="5"/>
  <c r="J89" i="5"/>
  <c r="J184" i="5"/>
  <c r="H100" i="5"/>
  <c r="H116" i="5"/>
  <c r="H132" i="5"/>
  <c r="H148" i="5"/>
  <c r="H164" i="5"/>
  <c r="H186" i="5"/>
  <c r="H99" i="5"/>
  <c r="H109" i="5"/>
  <c r="H119" i="5"/>
  <c r="I96" i="5"/>
  <c r="I112" i="5"/>
  <c r="I128" i="5"/>
  <c r="I144" i="5"/>
  <c r="I160" i="5"/>
  <c r="H110" i="5"/>
  <c r="H142" i="5"/>
  <c r="I170" i="5"/>
  <c r="I103" i="5"/>
  <c r="I123" i="5"/>
  <c r="I139" i="5"/>
  <c r="I155" i="5"/>
  <c r="I172" i="5"/>
  <c r="J120" i="5"/>
  <c r="J152" i="5"/>
  <c r="J101" i="5"/>
  <c r="J137" i="5"/>
  <c r="J169" i="5"/>
  <c r="I180" i="5"/>
  <c r="I185" i="5"/>
  <c r="J179" i="5"/>
  <c r="J182" i="5"/>
  <c r="K137" i="5"/>
  <c r="K123" i="5"/>
  <c r="K130" i="5"/>
  <c r="K116" i="5"/>
  <c r="K170" i="5"/>
  <c r="K186" i="5"/>
  <c r="K159" i="5"/>
  <c r="K158" i="5"/>
  <c r="K126" i="5"/>
  <c r="K101" i="5"/>
  <c r="K125" i="5"/>
  <c r="K179" i="5"/>
  <c r="K147" i="5"/>
  <c r="K173" i="5"/>
  <c r="K107" i="5"/>
  <c r="K112" i="5"/>
  <c r="J93" i="5"/>
  <c r="I178" i="5"/>
  <c r="J133" i="5"/>
  <c r="J148" i="5"/>
  <c r="I169" i="5"/>
  <c r="I137" i="5"/>
  <c r="I101" i="5"/>
  <c r="H138" i="5"/>
  <c r="I162" i="5"/>
  <c r="I130" i="5"/>
  <c r="I98" i="5"/>
  <c r="H152" i="5"/>
  <c r="H111" i="5"/>
  <c r="H145" i="5"/>
  <c r="J98" i="5"/>
  <c r="J162" i="5"/>
  <c r="J147" i="5"/>
  <c r="H187" i="5"/>
  <c r="J97" i="5"/>
  <c r="H156" i="5"/>
  <c r="H113" i="5"/>
  <c r="H135" i="5"/>
  <c r="H151" i="5"/>
  <c r="H167" i="5"/>
  <c r="J110" i="5"/>
  <c r="J142" i="5"/>
  <c r="J186" i="5"/>
  <c r="J127" i="5"/>
  <c r="J159" i="5"/>
  <c r="H175" i="5"/>
  <c r="H89" i="5"/>
  <c r="H184" i="5"/>
  <c r="J185" i="5"/>
  <c r="I104" i="5"/>
  <c r="I120" i="5"/>
  <c r="I136" i="5"/>
  <c r="I152" i="5"/>
  <c r="H92" i="5"/>
  <c r="H126" i="5"/>
  <c r="H158" i="5"/>
  <c r="I94" i="5"/>
  <c r="I113" i="5"/>
  <c r="I131" i="5"/>
  <c r="I147" i="5"/>
  <c r="I163" i="5"/>
  <c r="J104" i="5"/>
  <c r="J136" i="5"/>
  <c r="J168" i="5"/>
  <c r="J121" i="5"/>
  <c r="J153" i="5"/>
  <c r="I183" i="5"/>
  <c r="I107" i="5"/>
  <c r="I176" i="5"/>
  <c r="J95" i="5"/>
  <c r="K96" i="5"/>
  <c r="K138" i="5"/>
  <c r="K185" i="5"/>
  <c r="K175" i="5"/>
  <c r="K184" i="5"/>
  <c r="K172" i="5"/>
  <c r="K144" i="5"/>
  <c r="K150" i="5"/>
  <c r="K181" i="5"/>
  <c r="K169" i="5"/>
  <c r="K163" i="5"/>
  <c r="K90" i="5"/>
  <c r="K120" i="5"/>
  <c r="K154" i="5"/>
  <c r="K93" i="5"/>
  <c r="K166" i="5"/>
  <c r="J173" i="5"/>
  <c r="I189" i="5"/>
  <c r="J165" i="5"/>
  <c r="J91" i="5"/>
  <c r="J116" i="5"/>
  <c r="I153" i="5"/>
  <c r="I121" i="5"/>
  <c r="I168" i="5"/>
  <c r="H106" i="5"/>
  <c r="I146" i="5"/>
  <c r="I114" i="5"/>
  <c r="H104" i="5"/>
  <c r="H136" i="5"/>
  <c r="H168" i="5"/>
  <c r="H101" i="5"/>
  <c r="H121" i="5"/>
  <c r="H137" i="5"/>
  <c r="H153" i="5"/>
  <c r="H169" i="5"/>
  <c r="J114" i="5"/>
  <c r="J146" i="5"/>
  <c r="J94" i="5"/>
  <c r="J131" i="5"/>
  <c r="J163" i="5"/>
  <c r="H178" i="5"/>
  <c r="H189" i="5"/>
  <c r="J117" i="5"/>
  <c r="J177" i="5"/>
  <c r="H108" i="5"/>
  <c r="H140" i="5"/>
  <c r="H170" i="5"/>
  <c r="H103" i="5"/>
  <c r="H123" i="5"/>
  <c r="H131" i="5"/>
  <c r="H139" i="5"/>
  <c r="H147" i="5"/>
  <c r="H155" i="5"/>
  <c r="H163" i="5"/>
  <c r="H172" i="5"/>
  <c r="J102" i="5"/>
  <c r="J118" i="5"/>
  <c r="J134" i="5"/>
  <c r="J150" i="5"/>
  <c r="J166" i="5"/>
  <c r="J99" i="5"/>
  <c r="J119" i="5"/>
  <c r="J135" i="5"/>
  <c r="J151" i="5"/>
  <c r="J167" i="5"/>
  <c r="H183" i="5"/>
  <c r="H180" i="5"/>
  <c r="H107" i="5"/>
  <c r="H185" i="5"/>
  <c r="H176" i="5"/>
  <c r="J183" i="5"/>
  <c r="J107" i="5"/>
  <c r="J176" i="5"/>
  <c r="H120" i="5"/>
  <c r="H90" i="5"/>
  <c r="H129" i="5"/>
  <c r="H161" i="5"/>
  <c r="J130" i="5"/>
  <c r="J113" i="5"/>
  <c r="H93" i="5"/>
  <c r="H173" i="5"/>
  <c r="H124" i="5"/>
  <c r="H94" i="5"/>
  <c r="H127" i="5"/>
  <c r="H143" i="5"/>
  <c r="H159" i="5"/>
  <c r="J92" i="5"/>
  <c r="J126" i="5"/>
  <c r="J158" i="5"/>
  <c r="J109" i="5"/>
  <c r="J143" i="5"/>
  <c r="H117" i="5"/>
  <c r="H97" i="5"/>
  <c r="H177" i="5"/>
  <c r="J180" i="5"/>
  <c r="M32" i="6"/>
  <c r="AO6" i="2"/>
  <c r="AO7" i="2" s="1"/>
  <c r="AN8" i="2"/>
  <c r="AN13" i="2" s="1"/>
  <c r="AM14" i="2"/>
  <c r="AM12" i="2"/>
  <c r="AM11" i="2"/>
  <c r="AM9" i="2"/>
  <c r="AM10" i="2"/>
  <c r="F51" i="2" l="1"/>
  <c r="F48" i="2" s="1"/>
  <c r="F50" i="2"/>
  <c r="M24" i="3"/>
  <c r="M7" i="3"/>
  <c r="M18" i="3"/>
  <c r="M36" i="3"/>
  <c r="M8" i="3"/>
  <c r="M20" i="3"/>
  <c r="M23" i="3"/>
  <c r="M22" i="3"/>
  <c r="M34" i="3"/>
  <c r="M35" i="3"/>
  <c r="M44" i="3"/>
  <c r="M14" i="3"/>
  <c r="M9" i="3"/>
  <c r="M29" i="3"/>
  <c r="M30" i="3"/>
  <c r="M37" i="3"/>
  <c r="M45" i="3"/>
  <c r="M13" i="3"/>
  <c r="M17" i="3"/>
  <c r="M31" i="3"/>
  <c r="M6" i="3"/>
  <c r="M41" i="3"/>
  <c r="M26" i="3"/>
  <c r="M11" i="3"/>
  <c r="M27" i="3"/>
  <c r="M15" i="3"/>
  <c r="M19" i="3"/>
  <c r="M12" i="3"/>
  <c r="M10" i="3"/>
  <c r="M32" i="3"/>
  <c r="M38" i="3"/>
  <c r="M28" i="3"/>
  <c r="M21" i="3"/>
  <c r="M16" i="3"/>
  <c r="M42" i="3"/>
  <c r="M33" i="3"/>
  <c r="M39" i="3"/>
  <c r="M46" i="3"/>
  <c r="M5" i="3"/>
  <c r="M43" i="3"/>
  <c r="M25" i="3"/>
  <c r="M21" i="4"/>
  <c r="M41" i="4"/>
  <c r="M61" i="4"/>
  <c r="M70" i="4"/>
  <c r="M92" i="4"/>
  <c r="M120" i="4"/>
  <c r="M102" i="4"/>
  <c r="M114" i="4"/>
  <c r="M99" i="4"/>
  <c r="M87" i="4"/>
  <c r="M194" i="5"/>
  <c r="M191" i="5"/>
  <c r="M192" i="5"/>
  <c r="M190" i="5"/>
  <c r="M193" i="5"/>
  <c r="M94" i="5"/>
  <c r="M188" i="5"/>
  <c r="M177" i="5"/>
  <c r="M175" i="5"/>
  <c r="M132" i="5"/>
  <c r="M96" i="5"/>
  <c r="M149" i="5"/>
  <c r="M91" i="5"/>
  <c r="M165" i="5"/>
  <c r="M164" i="5"/>
  <c r="M110" i="5"/>
  <c r="M90" i="5"/>
  <c r="M106" i="5"/>
  <c r="M158" i="5"/>
  <c r="M146" i="5"/>
  <c r="M138" i="5"/>
  <c r="M118" i="5"/>
  <c r="M161" i="5"/>
  <c r="M143" i="5"/>
  <c r="M135" i="5"/>
  <c r="M121" i="5"/>
  <c r="M113" i="5"/>
  <c r="M126" i="5"/>
  <c r="M167" i="5"/>
  <c r="M103" i="5"/>
  <c r="M169" i="5"/>
  <c r="M107" i="5"/>
  <c r="M178" i="5"/>
  <c r="M181" i="5"/>
  <c r="M173" i="5"/>
  <c r="M101" i="5"/>
  <c r="M184" i="5"/>
  <c r="M153" i="5"/>
  <c r="M155" i="5"/>
  <c r="M189" i="5"/>
  <c r="M145" i="5"/>
  <c r="M160" i="5"/>
  <c r="M148" i="5"/>
  <c r="M140" i="5"/>
  <c r="M120" i="5"/>
  <c r="M112" i="5"/>
  <c r="M147" i="5"/>
  <c r="M137" i="5"/>
  <c r="M123" i="5"/>
  <c r="M115" i="5"/>
  <c r="M130" i="5"/>
  <c r="M171" i="5"/>
  <c r="M111" i="5"/>
  <c r="M104" i="5"/>
  <c r="M131" i="5"/>
  <c r="M102" i="5"/>
  <c r="M156" i="5"/>
  <c r="M136" i="5"/>
  <c r="M159" i="5"/>
  <c r="M133" i="5"/>
  <c r="M170" i="5"/>
  <c r="M163" i="5"/>
  <c r="M128" i="5"/>
  <c r="M100" i="5"/>
  <c r="M180" i="5"/>
  <c r="M187" i="5"/>
  <c r="M179" i="5"/>
  <c r="M93" i="5"/>
  <c r="M105" i="5"/>
  <c r="M152" i="5"/>
  <c r="M127" i="5"/>
  <c r="M89" i="5"/>
  <c r="M97" i="5"/>
  <c r="M157" i="5"/>
  <c r="M122" i="5"/>
  <c r="M162" i="5"/>
  <c r="M150" i="5"/>
  <c r="M142" i="5"/>
  <c r="M134" i="5"/>
  <c r="M114" i="5"/>
  <c r="M151" i="5"/>
  <c r="M139" i="5"/>
  <c r="M125" i="5"/>
  <c r="M117" i="5"/>
  <c r="M166" i="5"/>
  <c r="M95" i="5"/>
  <c r="M129" i="5"/>
  <c r="M168" i="5"/>
  <c r="M92" i="5"/>
  <c r="M182" i="5"/>
  <c r="M176" i="5"/>
  <c r="M185" i="5"/>
  <c r="M124" i="5"/>
  <c r="M174" i="5"/>
  <c r="M186" i="5"/>
  <c r="M154" i="5"/>
  <c r="M109" i="5"/>
  <c r="M172" i="5"/>
  <c r="M144" i="5"/>
  <c r="M116" i="5"/>
  <c r="M141" i="5"/>
  <c r="M119" i="5"/>
  <c r="M108" i="5"/>
  <c r="M98" i="5"/>
  <c r="M55" i="4"/>
  <c r="M26" i="4"/>
  <c r="M15" i="4"/>
  <c r="M28" i="4"/>
  <c r="M39" i="4"/>
  <c r="M8" i="4"/>
  <c r="M25" i="4"/>
  <c r="M11" i="4"/>
  <c r="M38" i="4"/>
  <c r="M13" i="4"/>
  <c r="M42" i="4"/>
  <c r="M27" i="4"/>
  <c r="M16" i="4"/>
  <c r="M9" i="4"/>
  <c r="M17" i="4"/>
  <c r="M29" i="4"/>
  <c r="M14" i="4"/>
  <c r="M34" i="4"/>
  <c r="M23" i="4"/>
  <c r="M12" i="4"/>
  <c r="M46" i="4"/>
  <c r="M22" i="4"/>
  <c r="M24" i="4"/>
  <c r="M10" i="4"/>
  <c r="M7" i="4"/>
  <c r="M40" i="4"/>
  <c r="M43" i="4"/>
  <c r="M44" i="4"/>
  <c r="M36" i="4"/>
  <c r="M56" i="4"/>
  <c r="M54" i="4"/>
  <c r="M53" i="4"/>
  <c r="M31" i="4"/>
  <c r="M90" i="4"/>
  <c r="M65" i="4"/>
  <c r="M121" i="4"/>
  <c r="M67" i="4"/>
  <c r="M118" i="4"/>
  <c r="M100" i="4"/>
  <c r="M88" i="4"/>
  <c r="M60" i="4"/>
  <c r="M113" i="4"/>
  <c r="M103" i="4"/>
  <c r="M91" i="4"/>
  <c r="M82" i="4"/>
  <c r="M77" i="4"/>
  <c r="M124" i="4"/>
  <c r="M35" i="4"/>
  <c r="M48" i="4"/>
  <c r="M6" i="4"/>
  <c r="M111" i="4"/>
  <c r="M49" i="4"/>
  <c r="M119" i="4"/>
  <c r="M84" i="4"/>
  <c r="M66" i="4"/>
  <c r="M20" i="4"/>
  <c r="M79" i="4"/>
  <c r="M116" i="4"/>
  <c r="M98" i="4"/>
  <c r="M86" i="4"/>
  <c r="M58" i="4"/>
  <c r="M109" i="4"/>
  <c r="M101" i="4"/>
  <c r="M89" i="4"/>
  <c r="M59" i="4"/>
  <c r="M69" i="4"/>
  <c r="M81" i="4"/>
  <c r="M122" i="4"/>
  <c r="M33" i="4"/>
  <c r="M75" i="4"/>
  <c r="M63" i="4"/>
  <c r="M108" i="4"/>
  <c r="M68" i="4"/>
  <c r="M74" i="4"/>
  <c r="M104" i="4"/>
  <c r="M94" i="4"/>
  <c r="M62" i="4"/>
  <c r="M115" i="4"/>
  <c r="M105" i="4"/>
  <c r="M95" i="4"/>
  <c r="M85" i="4"/>
  <c r="M80" i="4"/>
  <c r="M73" i="4"/>
  <c r="M57" i="4"/>
  <c r="M123" i="4"/>
  <c r="M19" i="4"/>
  <c r="M50" i="4"/>
  <c r="M18" i="4"/>
  <c r="M72" i="4"/>
  <c r="M47" i="4"/>
  <c r="M5" i="4"/>
  <c r="M112" i="4"/>
  <c r="M110" i="4"/>
  <c r="M96" i="4"/>
  <c r="M64" i="4"/>
  <c r="M117" i="4"/>
  <c r="M107" i="4"/>
  <c r="M97" i="4"/>
  <c r="M76" i="4"/>
  <c r="M71" i="4"/>
  <c r="M83" i="4"/>
  <c r="M30" i="4"/>
  <c r="M52" i="4"/>
  <c r="M32" i="4"/>
  <c r="M51" i="4"/>
  <c r="M106" i="4"/>
  <c r="M93" i="4"/>
  <c r="M78" i="4"/>
  <c r="M45" i="4"/>
  <c r="AP6" i="2"/>
  <c r="AO8" i="2"/>
  <c r="AO13" i="2" s="1"/>
  <c r="AP7" i="2"/>
  <c r="AN10" i="2"/>
  <c r="AN14" i="2"/>
  <c r="AN11" i="2"/>
  <c r="AN12" i="2"/>
  <c r="AN9" i="2"/>
  <c r="F45" i="2" l="1"/>
  <c r="F46" i="2" s="1"/>
  <c r="F47" i="2"/>
  <c r="F49" i="2"/>
  <c r="E51" i="2"/>
  <c r="E48" i="2" s="1"/>
  <c r="E50" i="2"/>
  <c r="C50" i="2"/>
  <c r="C51" i="2"/>
  <c r="C48" i="2" s="1"/>
  <c r="D51" i="2"/>
  <c r="D50" i="2"/>
  <c r="AQ6" i="2"/>
  <c r="AP8" i="2"/>
  <c r="AP13" i="2" s="1"/>
  <c r="AO14" i="2"/>
  <c r="AO12" i="2"/>
  <c r="AO11" i="2"/>
  <c r="AO9" i="2"/>
  <c r="AO10" i="2"/>
  <c r="AQ7" i="2"/>
  <c r="C45" i="2" l="1"/>
  <c r="C47" i="2"/>
  <c r="E45" i="2"/>
  <c r="E47" i="2"/>
  <c r="H50" i="2"/>
  <c r="H47" i="2" s="1"/>
  <c r="D47" i="2"/>
  <c r="D45" i="2"/>
  <c r="D48" i="2"/>
  <c r="H51" i="2"/>
  <c r="H48" i="2" s="1"/>
  <c r="AR6" i="2"/>
  <c r="AQ8" i="2"/>
  <c r="AQ13" i="2" s="1"/>
  <c r="AR7" i="2"/>
  <c r="AP10" i="2"/>
  <c r="AP14" i="2"/>
  <c r="AP12" i="2"/>
  <c r="AP9" i="2"/>
  <c r="AP11" i="2"/>
  <c r="C49" i="2" l="1"/>
  <c r="C46" i="2"/>
  <c r="E49" i="2"/>
  <c r="E46" i="2"/>
  <c r="D49" i="2"/>
  <c r="H45" i="2"/>
  <c r="D46" i="2"/>
  <c r="AS6" i="2"/>
  <c r="AR8" i="2"/>
  <c r="AR13" i="2" s="1"/>
  <c r="AQ14" i="2"/>
  <c r="AQ12" i="2"/>
  <c r="AQ11" i="2"/>
  <c r="AQ9" i="2"/>
  <c r="AQ10" i="2"/>
  <c r="AS7" i="2"/>
  <c r="H46" i="2" l="1"/>
  <c r="H49" i="2"/>
  <c r="AT6" i="2"/>
  <c r="AS8" i="2"/>
  <c r="AS13" i="2" s="1"/>
  <c r="AT7" i="2"/>
  <c r="AR10" i="2"/>
  <c r="AR14" i="2"/>
  <c r="AR12" i="2"/>
  <c r="AR11" i="2"/>
  <c r="AR9" i="2"/>
  <c r="AU6" i="2" l="1"/>
  <c r="AT8" i="2"/>
  <c r="AT13" i="2" s="1"/>
  <c r="AS14" i="2"/>
  <c r="AS12" i="2"/>
  <c r="AS11" i="2"/>
  <c r="AS9" i="2"/>
  <c r="AS10" i="2"/>
  <c r="AU7" i="2"/>
  <c r="AV6" i="2" l="1"/>
  <c r="AU8" i="2"/>
  <c r="AU13" i="2" s="1"/>
  <c r="AV7" i="2"/>
  <c r="AT10" i="2"/>
  <c r="AT14" i="2"/>
  <c r="AT12" i="2"/>
  <c r="AT9" i="2"/>
  <c r="AT11" i="2"/>
  <c r="AW6" i="2" l="1"/>
  <c r="AW7" i="2" s="1"/>
  <c r="AV8" i="2"/>
  <c r="AV13" i="2" s="1"/>
  <c r="AU14" i="2"/>
  <c r="AU12" i="2"/>
  <c r="AU11" i="2"/>
  <c r="AU9" i="2"/>
  <c r="AU10" i="2"/>
  <c r="AX6" i="2" l="1"/>
  <c r="AW8" i="2"/>
  <c r="AW13" i="2" s="1"/>
  <c r="AX7" i="2"/>
  <c r="AV10" i="2"/>
  <c r="AV14" i="2"/>
  <c r="AV12" i="2"/>
  <c r="AV11" i="2"/>
  <c r="AV9" i="2"/>
  <c r="AY6" i="2" l="1"/>
  <c r="AX8" i="2"/>
  <c r="AX13" i="2" s="1"/>
  <c r="AW14" i="2"/>
  <c r="AW12" i="2"/>
  <c r="AW11" i="2"/>
  <c r="AW9" i="2"/>
  <c r="AW10" i="2"/>
  <c r="AY7" i="2"/>
  <c r="AZ6" i="2" l="1"/>
  <c r="AY8" i="2"/>
  <c r="AY13" i="2" s="1"/>
  <c r="AZ7" i="2"/>
  <c r="AX10" i="2"/>
  <c r="AX14" i="2"/>
  <c r="AX12" i="2"/>
  <c r="AX9" i="2"/>
  <c r="AX11" i="2"/>
  <c r="BA6" i="2" l="1"/>
  <c r="BA7" i="2" s="1"/>
  <c r="AZ8" i="2"/>
  <c r="AZ13" i="2" s="1"/>
  <c r="AY14" i="2"/>
  <c r="AY12" i="2"/>
  <c r="AY11" i="2"/>
  <c r="AY9" i="2"/>
  <c r="AY10" i="2"/>
  <c r="BB6" i="2" l="1"/>
  <c r="BA8" i="2"/>
  <c r="BA13" i="2" s="1"/>
  <c r="BB7" i="2"/>
  <c r="AZ10" i="2"/>
  <c r="AZ14" i="2"/>
  <c r="AZ12" i="2"/>
  <c r="AZ11" i="2"/>
  <c r="AZ9" i="2"/>
  <c r="BC6" i="2" l="1"/>
  <c r="BC7" i="2" s="1"/>
  <c r="BB8" i="2"/>
  <c r="BB13" i="2" s="1"/>
  <c r="BA14" i="2"/>
  <c r="BA12" i="2"/>
  <c r="BA11" i="2"/>
  <c r="BA9" i="2"/>
  <c r="BA10" i="2"/>
  <c r="BD6" i="2" l="1"/>
  <c r="BC8" i="2"/>
  <c r="BC13" i="2" s="1"/>
  <c r="BD7" i="2"/>
  <c r="BB10" i="2"/>
  <c r="BB14" i="2"/>
  <c r="BB12" i="2"/>
  <c r="BB9" i="2"/>
  <c r="BB11" i="2"/>
  <c r="BE6" i="2" l="1"/>
  <c r="BD8" i="2"/>
  <c r="BD13" i="2" s="1"/>
  <c r="BC14" i="2"/>
  <c r="BC12" i="2"/>
  <c r="BC11" i="2"/>
  <c r="BC9" i="2"/>
  <c r="BC10" i="2"/>
  <c r="BE7" i="2"/>
  <c r="BF6" i="2" l="1"/>
  <c r="BE8" i="2"/>
  <c r="BE13" i="2" s="1"/>
  <c r="BF7" i="2"/>
  <c r="BD10" i="2"/>
  <c r="BD14" i="2"/>
  <c r="BD12" i="2"/>
  <c r="BD11" i="2"/>
  <c r="BD9" i="2"/>
  <c r="BG6" i="2" l="1"/>
  <c r="BF8" i="2"/>
  <c r="BF13" i="2" s="1"/>
  <c r="BE14" i="2"/>
  <c r="BE12" i="2"/>
  <c r="BE11" i="2"/>
  <c r="BE9" i="2"/>
  <c r="BE10" i="2"/>
  <c r="BG7" i="2"/>
  <c r="BH6" i="2" l="1"/>
  <c r="BG8" i="2"/>
  <c r="BG13" i="2" s="1"/>
  <c r="BH7" i="2"/>
  <c r="BF10" i="2"/>
  <c r="BF14" i="2"/>
  <c r="BF12" i="2"/>
  <c r="BF9" i="2"/>
  <c r="BF11" i="2"/>
  <c r="BI6" i="2" l="1"/>
  <c r="BH8" i="2"/>
  <c r="BH13" i="2" s="1"/>
  <c r="BG14" i="2"/>
  <c r="BG12" i="2"/>
  <c r="BG11" i="2"/>
  <c r="BG9" i="2"/>
  <c r="BG10" i="2"/>
  <c r="BI7" i="2"/>
  <c r="BJ6" i="2" l="1"/>
  <c r="BI8" i="2"/>
  <c r="BI13" i="2" s="1"/>
  <c r="BJ7" i="2"/>
  <c r="BH10" i="2"/>
  <c r="BH14" i="2"/>
  <c r="BH12" i="2"/>
  <c r="BH11" i="2"/>
  <c r="BH9" i="2"/>
  <c r="BK6" i="2" l="1"/>
  <c r="BJ8" i="2"/>
  <c r="BJ13" i="2" s="1"/>
  <c r="BI14" i="2"/>
  <c r="BI12" i="2"/>
  <c r="BI11" i="2"/>
  <c r="BI9" i="2"/>
  <c r="BI10" i="2"/>
  <c r="BK7" i="2"/>
  <c r="BL6" i="2" l="1"/>
  <c r="BK8" i="2"/>
  <c r="BK13" i="2" s="1"/>
  <c r="BL7" i="2"/>
  <c r="BJ10" i="2"/>
  <c r="BJ14" i="2"/>
  <c r="BJ12" i="2"/>
  <c r="BJ9" i="2"/>
  <c r="BJ11" i="2"/>
  <c r="BM6" i="2" l="1"/>
  <c r="BL8" i="2"/>
  <c r="BL13" i="2" s="1"/>
  <c r="BK14" i="2"/>
  <c r="BK12" i="2"/>
  <c r="BK11" i="2"/>
  <c r="BK9" i="2"/>
  <c r="BK10" i="2"/>
  <c r="BM7" i="2"/>
  <c r="BN6" i="2" l="1"/>
  <c r="BM8" i="2"/>
  <c r="BM13" i="2" s="1"/>
  <c r="BN7" i="2"/>
  <c r="BL10" i="2"/>
  <c r="BL14" i="2"/>
  <c r="BL12" i="2"/>
  <c r="BL11" i="2"/>
  <c r="BL9" i="2"/>
  <c r="BO6" i="2" l="1"/>
  <c r="BN8" i="2"/>
  <c r="BN13" i="2" s="1"/>
  <c r="BM14" i="2"/>
  <c r="BM12" i="2"/>
  <c r="BM11" i="2"/>
  <c r="BM9" i="2"/>
  <c r="BM10" i="2"/>
  <c r="BO7" i="2"/>
  <c r="BP6" i="2" l="1"/>
  <c r="BO8" i="2"/>
  <c r="BO13" i="2" s="1"/>
  <c r="BP7" i="2"/>
  <c r="BN10" i="2"/>
  <c r="BN14" i="2"/>
  <c r="BN12" i="2"/>
  <c r="BN9" i="2"/>
  <c r="BN11" i="2"/>
  <c r="BQ6" i="2" l="1"/>
  <c r="BP8" i="2"/>
  <c r="BP13" i="2" s="1"/>
  <c r="BO14" i="2"/>
  <c r="BO12" i="2"/>
  <c r="BO11" i="2"/>
  <c r="BO9" i="2"/>
  <c r="BO10" i="2"/>
  <c r="BQ7" i="2"/>
  <c r="BR6" i="2" l="1"/>
  <c r="BQ8" i="2"/>
  <c r="BQ13" i="2" s="1"/>
  <c r="BP10" i="2"/>
  <c r="BP14" i="2"/>
  <c r="BP12" i="2"/>
  <c r="BP11" i="2"/>
  <c r="BP9" i="2"/>
  <c r="BR7" i="2"/>
  <c r="BS6" i="2" l="1"/>
  <c r="BS7" i="2" s="1"/>
  <c r="BR8" i="2"/>
  <c r="BR13" i="2" s="1"/>
  <c r="BQ14" i="2"/>
  <c r="BQ12" i="2"/>
  <c r="BQ11" i="2"/>
  <c r="BQ9" i="2"/>
  <c r="BQ10" i="2"/>
  <c r="BT6" i="2" l="1"/>
  <c r="BS8" i="2"/>
  <c r="BS13" i="2" s="1"/>
  <c r="BT7" i="2"/>
  <c r="BR10" i="2"/>
  <c r="BR14" i="2"/>
  <c r="BR12" i="2"/>
  <c r="BR9" i="2"/>
  <c r="BR11" i="2"/>
  <c r="BU6" i="2" l="1"/>
  <c r="BT8" i="2"/>
  <c r="BT13" i="2" s="1"/>
  <c r="BS14" i="2"/>
  <c r="BS12" i="2"/>
  <c r="BS11" i="2"/>
  <c r="BS9" i="2"/>
  <c r="BS10" i="2"/>
  <c r="BU7" i="2"/>
  <c r="BV6" i="2" l="1"/>
  <c r="BU8" i="2"/>
  <c r="BU13" i="2" s="1"/>
  <c r="BV7" i="2"/>
  <c r="BT10" i="2"/>
  <c r="BT14" i="2"/>
  <c r="BT12" i="2"/>
  <c r="BT11" i="2"/>
  <c r="BT9" i="2"/>
  <c r="BW6" i="2" l="1"/>
  <c r="BW7" i="2" s="1"/>
  <c r="BV8" i="2"/>
  <c r="BV13" i="2" s="1"/>
  <c r="BU14" i="2"/>
  <c r="BU12" i="2"/>
  <c r="BU11" i="2"/>
  <c r="BU9" i="2"/>
  <c r="BU10" i="2"/>
  <c r="BX6" i="2" l="1"/>
  <c r="BW8" i="2"/>
  <c r="BW13" i="2" s="1"/>
  <c r="BX7" i="2"/>
  <c r="BV10" i="2"/>
  <c r="BV14" i="2"/>
  <c r="BV12" i="2"/>
  <c r="BV9" i="2"/>
  <c r="BV11" i="2"/>
  <c r="BY6" i="2" l="1"/>
  <c r="BX8" i="2"/>
  <c r="BX13" i="2" s="1"/>
  <c r="BW14" i="2"/>
  <c r="BW12" i="2"/>
  <c r="BW11" i="2"/>
  <c r="BW9" i="2"/>
  <c r="BW10" i="2"/>
  <c r="BY7" i="2"/>
  <c r="BZ6" i="2" l="1"/>
  <c r="BY8" i="2"/>
  <c r="BY13" i="2" s="1"/>
  <c r="BZ7" i="2"/>
  <c r="BX10" i="2"/>
  <c r="BX14" i="2"/>
  <c r="BX12" i="2"/>
  <c r="BX11" i="2"/>
  <c r="BX9" i="2"/>
  <c r="CA6" i="2" l="1"/>
  <c r="BZ8" i="2"/>
  <c r="BZ13" i="2" s="1"/>
  <c r="BY14" i="2"/>
  <c r="BY12" i="2"/>
  <c r="BY11" i="2"/>
  <c r="BY9" i="2"/>
  <c r="BY10" i="2"/>
  <c r="CA7" i="2"/>
  <c r="CB6" i="2" l="1"/>
  <c r="CA8" i="2"/>
  <c r="CA13" i="2" s="1"/>
  <c r="CB7" i="2"/>
  <c r="BZ10" i="2"/>
  <c r="BZ14" i="2"/>
  <c r="BZ12" i="2"/>
  <c r="BZ9" i="2"/>
  <c r="BZ11" i="2"/>
  <c r="CC6" i="2" l="1"/>
  <c r="CB8" i="2"/>
  <c r="CB13" i="2" s="1"/>
  <c r="CA14" i="2"/>
  <c r="CA12" i="2"/>
  <c r="CA11" i="2"/>
  <c r="CA9" i="2"/>
  <c r="CA10" i="2"/>
  <c r="CC7" i="2"/>
  <c r="CD6" i="2" l="1"/>
  <c r="CC8" i="2"/>
  <c r="CC13" i="2" s="1"/>
  <c r="CD7" i="2"/>
  <c r="CB10" i="2"/>
  <c r="CB14" i="2"/>
  <c r="CB12" i="2"/>
  <c r="CB11" i="2"/>
  <c r="CB9" i="2"/>
  <c r="CE6" i="2" l="1"/>
  <c r="CD8" i="2"/>
  <c r="CD13" i="2" s="1"/>
  <c r="CC14" i="2"/>
  <c r="CC12" i="2"/>
  <c r="CC11" i="2"/>
  <c r="CC9" i="2"/>
  <c r="CC10" i="2"/>
  <c r="CE7" i="2"/>
  <c r="CF6" i="2" l="1"/>
  <c r="CE8" i="2"/>
  <c r="CE13" i="2" s="1"/>
  <c r="CF7" i="2"/>
  <c r="CD10" i="2"/>
  <c r="CD14" i="2"/>
  <c r="CD12" i="2"/>
  <c r="CD9" i="2"/>
  <c r="CD11" i="2"/>
  <c r="CG6" i="2" l="1"/>
  <c r="CF8" i="2"/>
  <c r="CF13" i="2" s="1"/>
  <c r="CE14" i="2"/>
  <c r="CE12" i="2"/>
  <c r="CE11" i="2"/>
  <c r="CE9" i="2"/>
  <c r="CE10" i="2"/>
  <c r="CG7" i="2"/>
  <c r="CH6" i="2" l="1"/>
  <c r="CG8" i="2"/>
  <c r="CG13" i="2" s="1"/>
  <c r="CH7" i="2"/>
  <c r="CF10" i="2"/>
  <c r="CF14" i="2"/>
  <c r="CF12" i="2"/>
  <c r="CF11" i="2"/>
  <c r="CF9" i="2"/>
  <c r="CI6" i="2" l="1"/>
  <c r="CH8" i="2"/>
  <c r="CH13" i="2" s="1"/>
  <c r="CG14" i="2"/>
  <c r="CG12" i="2"/>
  <c r="CG11" i="2"/>
  <c r="CG9" i="2"/>
  <c r="CG10" i="2"/>
  <c r="CI7" i="2"/>
  <c r="CJ6" i="2" l="1"/>
  <c r="CI8" i="2"/>
  <c r="CI13" i="2" s="1"/>
  <c r="CJ7" i="2"/>
  <c r="CH10" i="2"/>
  <c r="CH14" i="2"/>
  <c r="CH12" i="2"/>
  <c r="CH9" i="2"/>
  <c r="CH11" i="2"/>
  <c r="CK6" i="2" l="1"/>
  <c r="CJ8" i="2"/>
  <c r="CJ13" i="2" s="1"/>
  <c r="CI14" i="2"/>
  <c r="CI12" i="2"/>
  <c r="CI11" i="2"/>
  <c r="CI9" i="2"/>
  <c r="CI10" i="2"/>
  <c r="CK7" i="2"/>
  <c r="CL6" i="2" l="1"/>
  <c r="CK8" i="2"/>
  <c r="CK13" i="2" s="1"/>
  <c r="CL7" i="2"/>
  <c r="CJ10" i="2"/>
  <c r="CJ14" i="2"/>
  <c r="CJ12" i="2"/>
  <c r="CJ11" i="2"/>
  <c r="CJ9" i="2"/>
  <c r="CM6" i="2" l="1"/>
  <c r="CL8" i="2"/>
  <c r="CL13" i="2" s="1"/>
  <c r="CK14" i="2"/>
  <c r="CK12" i="2"/>
  <c r="CK11" i="2"/>
  <c r="CK9" i="2"/>
  <c r="CK10" i="2"/>
  <c r="CN6" i="2" l="1"/>
  <c r="CO6" i="2" s="1"/>
  <c r="CM8" i="2"/>
  <c r="CM13" i="2" s="1"/>
  <c r="CM7" i="2"/>
  <c r="CN7" i="2" s="1"/>
  <c r="CL10" i="2"/>
  <c r="CL14" i="2"/>
  <c r="CL12" i="2"/>
  <c r="CL9" i="2"/>
  <c r="CL11" i="2"/>
  <c r="CP6" i="2" l="1"/>
  <c r="CO7" i="2"/>
  <c r="CP7" i="2" s="1"/>
  <c r="CN8" i="2"/>
  <c r="CN13" i="2" s="1"/>
  <c r="CM14" i="2"/>
  <c r="CM12" i="2"/>
  <c r="CM11" i="2"/>
  <c r="CM9" i="2"/>
  <c r="CM10" i="2"/>
  <c r="CQ6" i="2" l="1"/>
  <c r="CN10" i="2"/>
  <c r="CN9" i="2"/>
  <c r="CN12" i="2"/>
  <c r="CN14" i="2"/>
  <c r="CN11" i="2"/>
  <c r="CO8" i="2"/>
  <c r="CO13" i="2" s="1"/>
  <c r="CO14" i="2" l="1"/>
  <c r="CO11" i="2"/>
  <c r="CO9" i="2"/>
  <c r="CO12" i="2"/>
  <c r="CO10" i="2"/>
  <c r="CR6" i="2"/>
  <c r="CQ7" i="2"/>
  <c r="CP8" i="2"/>
  <c r="CP13" i="2" s="1"/>
  <c r="CR7" i="2" l="1"/>
  <c r="CP12" i="2"/>
  <c r="CP9" i="2"/>
  <c r="CP14" i="2"/>
  <c r="CP11" i="2"/>
  <c r="CP10" i="2"/>
  <c r="CQ8" i="2"/>
  <c r="CQ13" i="2" s="1"/>
  <c r="CS6" i="2"/>
  <c r="CR8" i="2"/>
  <c r="CR13" i="2" s="1"/>
  <c r="CR12" i="2" l="1"/>
  <c r="CR9" i="2"/>
  <c r="CR14" i="2"/>
  <c r="CR11" i="2"/>
  <c r="CR10" i="2"/>
  <c r="CT6" i="2"/>
  <c r="CS8" i="2"/>
  <c r="CS13" i="2" s="1"/>
  <c r="CS7" i="2"/>
  <c r="CT7" i="2" s="1"/>
  <c r="CQ14" i="2"/>
  <c r="CQ11" i="2"/>
  <c r="CQ9" i="2"/>
  <c r="CQ12" i="2"/>
  <c r="CQ10" i="2"/>
  <c r="CS14" i="2" l="1"/>
  <c r="CS11" i="2"/>
  <c r="CS9" i="2"/>
  <c r="CS12" i="2"/>
  <c r="CS10" i="2"/>
  <c r="CU6" i="2"/>
  <c r="CT8" i="2"/>
  <c r="CT13" i="2" s="1"/>
  <c r="CT12" i="2" l="1"/>
  <c r="CT9" i="2"/>
  <c r="CT14" i="2"/>
  <c r="CT11" i="2"/>
  <c r="CT10" i="2"/>
  <c r="CV6" i="2"/>
  <c r="CU8" i="2"/>
  <c r="CU13" i="2" s="1"/>
  <c r="CU7" i="2"/>
  <c r="CV7" i="2" s="1"/>
  <c r="CU14" i="2" l="1"/>
  <c r="CU11" i="2"/>
  <c r="CU9" i="2"/>
  <c r="CU12" i="2"/>
  <c r="CU10" i="2"/>
  <c r="CW6" i="2"/>
  <c r="CV8" i="2"/>
  <c r="CV13" i="2" s="1"/>
  <c r="CV12" i="2" l="1"/>
  <c r="CV9" i="2"/>
  <c r="CV14" i="2"/>
  <c r="CV11" i="2"/>
  <c r="CV10" i="2"/>
  <c r="CX6" i="2"/>
  <c r="CW8" i="2"/>
  <c r="CW13" i="2" s="1"/>
  <c r="CW7" i="2"/>
  <c r="CX7" i="2" s="1"/>
  <c r="CW12" i="2" l="1"/>
  <c r="CW10" i="2"/>
  <c r="CW14" i="2"/>
  <c r="CW11" i="2"/>
  <c r="CW9" i="2"/>
  <c r="CY6" i="2"/>
  <c r="CX8" i="2"/>
  <c r="CX13" i="2" s="1"/>
  <c r="CX12" i="2" l="1"/>
  <c r="CX9" i="2"/>
  <c r="CX14" i="2"/>
  <c r="CX11" i="2"/>
  <c r="CX10" i="2"/>
  <c r="CZ6" i="2"/>
  <c r="CY8" i="2"/>
  <c r="CY13" i="2" s="1"/>
  <c r="CY7" i="2"/>
  <c r="CZ7" i="2" s="1"/>
  <c r="CY12" i="2" l="1"/>
  <c r="CY10" i="2"/>
  <c r="CY14" i="2"/>
  <c r="CY11" i="2"/>
  <c r="CY9" i="2"/>
  <c r="DA6" i="2"/>
  <c r="CZ8" i="2"/>
  <c r="CZ13" i="2" s="1"/>
  <c r="CZ14" i="2" l="1"/>
  <c r="CZ11" i="2"/>
  <c r="CZ10" i="2"/>
  <c r="CZ12" i="2"/>
  <c r="CZ9" i="2"/>
  <c r="DB6" i="2"/>
  <c r="DA8" i="2"/>
  <c r="DA13" i="2" s="1"/>
  <c r="DA7" i="2"/>
  <c r="DB7" i="2" s="1"/>
  <c r="DA14" i="2" l="1"/>
  <c r="DA11" i="2"/>
  <c r="DA9" i="2"/>
  <c r="DA12" i="2"/>
  <c r="DA10" i="2"/>
  <c r="DC6" i="2"/>
  <c r="DB8" i="2"/>
  <c r="DB13" i="2" s="1"/>
  <c r="DB14" i="2" l="1"/>
  <c r="DB11" i="2"/>
  <c r="DB10" i="2"/>
  <c r="DB12" i="2"/>
  <c r="DB9" i="2"/>
  <c r="DD6" i="2"/>
  <c r="DC8" i="2"/>
  <c r="DC13" i="2" s="1"/>
  <c r="DC7" i="2"/>
  <c r="DD7" i="2" s="1"/>
  <c r="DC12" i="2" l="1"/>
  <c r="DC10" i="2"/>
  <c r="DC14" i="2"/>
  <c r="DC11" i="2"/>
  <c r="DC9" i="2"/>
  <c r="DE6" i="2"/>
  <c r="DD8" i="2"/>
  <c r="DD13" i="2" s="1"/>
  <c r="DD14" i="2" l="1"/>
  <c r="DD11" i="2"/>
  <c r="DD10" i="2"/>
  <c r="DD12" i="2"/>
  <c r="DD9" i="2"/>
  <c r="DF6" i="2"/>
  <c r="DE8" i="2"/>
  <c r="DE13" i="2" s="1"/>
  <c r="DE7" i="2"/>
  <c r="DF7" i="2" s="1"/>
  <c r="DE12" i="2" l="1"/>
  <c r="DE10" i="2"/>
  <c r="DE14" i="2"/>
  <c r="DE11" i="2"/>
  <c r="DE9" i="2"/>
  <c r="DG6" i="2"/>
  <c r="DF8" i="2"/>
  <c r="DF13" i="2" s="1"/>
  <c r="DF12" i="2" l="1"/>
  <c r="DF9" i="2"/>
  <c r="DF14" i="2"/>
  <c r="DF11" i="2"/>
  <c r="DF10" i="2"/>
  <c r="DH6" i="2"/>
  <c r="DG8" i="2"/>
  <c r="DG13" i="2" s="1"/>
  <c r="DG7" i="2"/>
  <c r="DH7" i="2" s="1"/>
  <c r="DG14" i="2" l="1"/>
  <c r="DG11" i="2"/>
  <c r="DG9" i="2"/>
  <c r="DG12" i="2"/>
  <c r="DG10" i="2"/>
  <c r="DI6" i="2"/>
  <c r="DH8" i="2"/>
  <c r="DH13" i="2" s="1"/>
  <c r="DH14" i="2" l="1"/>
  <c r="DH11" i="2"/>
  <c r="DH10" i="2"/>
  <c r="DH12" i="2"/>
  <c r="DH9" i="2"/>
  <c r="DJ6" i="2"/>
  <c r="DI8" i="2"/>
  <c r="DI13" i="2" s="1"/>
  <c r="DI7" i="2"/>
  <c r="DJ7" i="2" s="1"/>
  <c r="DI14" i="2" l="1"/>
  <c r="DI11" i="2"/>
  <c r="DI9" i="2"/>
  <c r="DI10" i="2"/>
  <c r="DI12" i="2"/>
  <c r="DK6" i="2"/>
  <c r="DJ8" i="2"/>
  <c r="DJ13" i="2" s="1"/>
  <c r="DJ14" i="2" l="1"/>
  <c r="DJ11" i="2"/>
  <c r="DJ10" i="2"/>
  <c r="DJ12" i="2"/>
  <c r="DJ9" i="2"/>
  <c r="DL6" i="2"/>
  <c r="DK8" i="2"/>
  <c r="DK13" i="2" s="1"/>
  <c r="DK7" i="2"/>
  <c r="DL7" i="2" s="1"/>
  <c r="DK14" i="2" l="1"/>
  <c r="DK11" i="2"/>
  <c r="DK9" i="2"/>
  <c r="DK12" i="2"/>
  <c r="DK10" i="2"/>
  <c r="DM6" i="2"/>
  <c r="DL8" i="2"/>
  <c r="DL13" i="2" s="1"/>
  <c r="DL14" i="2" l="1"/>
  <c r="DL11" i="2"/>
  <c r="DL12" i="2"/>
  <c r="DL9" i="2"/>
  <c r="DL10" i="2"/>
  <c r="DN6" i="2"/>
  <c r="DM8" i="2"/>
  <c r="DM13" i="2" s="1"/>
  <c r="DM7" i="2"/>
  <c r="DM14" i="2" l="1"/>
  <c r="DM11" i="2"/>
  <c r="DM9" i="2"/>
  <c r="DM12" i="2"/>
  <c r="DM10" i="2"/>
  <c r="DO6" i="2"/>
  <c r="DN8" i="2"/>
  <c r="DN13" i="2" s="1"/>
  <c r="DN7" i="2"/>
  <c r="DO7" i="2" s="1"/>
  <c r="DN12" i="2" l="1"/>
  <c r="DN9" i="2"/>
  <c r="DN14" i="2"/>
  <c r="DN11" i="2"/>
  <c r="DN10" i="2"/>
  <c r="DP6" i="2"/>
  <c r="DO8" i="2"/>
  <c r="DO13" i="2" s="1"/>
  <c r="DO14" i="2" l="1"/>
  <c r="DO11" i="2"/>
  <c r="DO9" i="2"/>
  <c r="DO12" i="2"/>
  <c r="DO10" i="2"/>
  <c r="DQ6" i="2"/>
  <c r="DP8" i="2"/>
  <c r="DP13" i="2" s="1"/>
  <c r="DP7" i="2"/>
  <c r="DQ7" i="2" s="1"/>
  <c r="DP14" i="2" l="1"/>
  <c r="DP11" i="2"/>
  <c r="DP10" i="2"/>
  <c r="DP12" i="2"/>
  <c r="DP9" i="2"/>
  <c r="DR6" i="2"/>
  <c r="DQ8" i="2"/>
  <c r="DQ13" i="2" s="1"/>
  <c r="DQ12" i="2" l="1"/>
  <c r="DQ10" i="2"/>
  <c r="DQ14" i="2"/>
  <c r="DQ11" i="2"/>
  <c r="DQ9" i="2"/>
  <c r="DS6" i="2"/>
  <c r="DR8" i="2"/>
  <c r="DR13" i="2" s="1"/>
  <c r="DR7" i="2"/>
  <c r="DS7" i="2" s="1"/>
  <c r="DR14" i="2" l="1"/>
  <c r="DR10" i="2"/>
  <c r="DR12" i="2"/>
  <c r="DR9" i="2"/>
  <c r="DR11" i="2"/>
  <c r="DT6" i="2"/>
  <c r="DS8" i="2"/>
  <c r="DS13" i="2" s="1"/>
  <c r="H30" i="2"/>
  <c r="E19" i="2"/>
  <c r="F61" i="12" l="1"/>
  <c r="E20" i="2"/>
  <c r="E61" i="12"/>
  <c r="DS14" i="2"/>
  <c r="DS9" i="2"/>
  <c r="DS12" i="2"/>
  <c r="DS10" i="2"/>
  <c r="DS11" i="2"/>
  <c r="DU6" i="2"/>
  <c r="DT8" i="2"/>
  <c r="DT13" i="2" s="1"/>
  <c r="DT7" i="2"/>
  <c r="DU7" i="2" s="1"/>
  <c r="E34" i="2"/>
  <c r="H37" i="2"/>
  <c r="H34" i="2" s="1"/>
  <c r="H23" i="2"/>
  <c r="H20" i="2" s="1"/>
  <c r="E31" i="2"/>
  <c r="E33" i="2"/>
  <c r="H33" i="2"/>
  <c r="H22" i="2"/>
  <c r="H19" i="2" s="1"/>
  <c r="E18" i="2" l="1"/>
  <c r="E21" i="2"/>
  <c r="H17" i="2"/>
  <c r="DT11" i="2"/>
  <c r="DT12" i="2"/>
  <c r="DT9" i="2"/>
  <c r="DT14" i="2"/>
  <c r="DT10" i="2"/>
  <c r="DV6" i="2"/>
  <c r="DU8" i="2"/>
  <c r="DU13" i="2" s="1"/>
  <c r="E35" i="2"/>
  <c r="E32" i="2"/>
  <c r="H31" i="2"/>
  <c r="H18" i="2" l="1"/>
  <c r="H21" i="2"/>
  <c r="DU9" i="2"/>
  <c r="DU12" i="2"/>
  <c r="DU10" i="2"/>
  <c r="DU14" i="2"/>
  <c r="DU11" i="2"/>
  <c r="DW6" i="2"/>
  <c r="DV8" i="2"/>
  <c r="DV13" i="2" s="1"/>
  <c r="DV7" i="2"/>
  <c r="DW7" i="2" s="1"/>
  <c r="H35" i="2"/>
  <c r="H32" i="2"/>
  <c r="DV14" i="2" l="1"/>
  <c r="DV11" i="2"/>
  <c r="DV10" i="2"/>
  <c r="DV12" i="2"/>
  <c r="DV9" i="2"/>
  <c r="DX6" i="2"/>
  <c r="DW8" i="2"/>
  <c r="DW13" i="2" s="1"/>
  <c r="DW11" i="2" l="1"/>
  <c r="DW12" i="2"/>
  <c r="DW10" i="2"/>
  <c r="DW14" i="2"/>
  <c r="DW9" i="2"/>
  <c r="DY6" i="2"/>
  <c r="DX8" i="2"/>
  <c r="DX13" i="2" s="1"/>
  <c r="DX7" i="2"/>
  <c r="DY7" i="2" s="1"/>
  <c r="DX14" i="2" l="1"/>
  <c r="DX11" i="2"/>
  <c r="DX12" i="2"/>
  <c r="DX9" i="2"/>
  <c r="DX10" i="2"/>
  <c r="DZ6" i="2"/>
  <c r="DY8" i="2"/>
  <c r="DY13" i="2" s="1"/>
  <c r="DY12" i="2" l="1"/>
  <c r="DY10" i="2"/>
  <c r="DY14" i="2"/>
  <c r="DY11" i="2"/>
  <c r="DY9" i="2"/>
  <c r="EA6" i="2"/>
  <c r="DZ8" i="2"/>
  <c r="DZ13" i="2" s="1"/>
  <c r="DZ7" i="2"/>
  <c r="EA7" i="2" s="1"/>
  <c r="DZ12" i="2" l="1"/>
  <c r="DZ9" i="2"/>
  <c r="DZ14" i="2"/>
  <c r="DZ11" i="2"/>
  <c r="DZ10" i="2"/>
  <c r="EB6" i="2"/>
  <c r="EA8" i="2"/>
  <c r="EA13" i="2" s="1"/>
  <c r="EA14" i="2" l="1"/>
  <c r="EA9" i="2"/>
  <c r="EA12" i="2"/>
  <c r="EA10" i="2"/>
  <c r="EA11" i="2"/>
  <c r="EC6" i="2"/>
  <c r="EB8" i="2"/>
  <c r="EB13" i="2" s="1"/>
  <c r="EB7" i="2"/>
  <c r="EC7" i="2" s="1"/>
  <c r="EB14" i="2" l="1"/>
  <c r="EB11" i="2"/>
  <c r="EB10" i="2"/>
  <c r="EB12" i="2"/>
  <c r="EB9" i="2"/>
  <c r="ED6" i="2"/>
  <c r="EC8" i="2"/>
  <c r="EC13" i="2" s="1"/>
  <c r="EC14" i="2" l="1"/>
  <c r="EC11" i="2"/>
  <c r="EC9" i="2"/>
  <c r="EC10" i="2"/>
  <c r="EC12" i="2"/>
  <c r="EE6" i="2"/>
  <c r="ED8" i="2"/>
  <c r="ED13" i="2" s="1"/>
  <c r="ED7" i="2"/>
  <c r="EE7" i="2" s="1"/>
  <c r="ED14" i="2" l="1"/>
  <c r="ED11" i="2"/>
  <c r="ED12" i="2"/>
  <c r="ED9" i="2"/>
  <c r="ED10" i="2"/>
  <c r="EF6" i="2"/>
  <c r="EE8" i="2"/>
  <c r="EE13" i="2" s="1"/>
  <c r="EE12" i="2" l="1"/>
  <c r="EE10" i="2"/>
  <c r="EE14" i="2"/>
  <c r="EE11" i="2"/>
  <c r="EE9" i="2"/>
  <c r="EG6" i="2"/>
  <c r="EF8" i="2"/>
  <c r="EF13" i="2" s="1"/>
  <c r="EF7" i="2"/>
  <c r="EG7" i="2" s="1"/>
  <c r="EF14" i="2" l="1"/>
  <c r="EF11" i="2"/>
  <c r="EF10" i="2"/>
  <c r="EF12" i="2"/>
  <c r="EF9" i="2"/>
  <c r="EH6" i="2"/>
  <c r="EG8" i="2"/>
  <c r="EG13" i="2" s="1"/>
  <c r="EG14" i="2" l="1"/>
  <c r="EG12" i="2"/>
  <c r="EG10" i="2"/>
  <c r="EG11" i="2"/>
  <c r="EG9" i="2"/>
  <c r="EI6" i="2"/>
  <c r="EH8" i="2"/>
  <c r="EH13" i="2" s="1"/>
  <c r="EH7" i="2"/>
  <c r="EI7" i="2" s="1"/>
  <c r="EH14" i="2" l="1"/>
  <c r="EH11" i="2"/>
  <c r="EH10" i="2"/>
  <c r="EH12" i="2"/>
  <c r="EH9" i="2"/>
  <c r="EJ6" i="2"/>
  <c r="EI8" i="2"/>
  <c r="EI13" i="2" s="1"/>
  <c r="EI14" i="2" l="1"/>
  <c r="EI11" i="2"/>
  <c r="EI9" i="2"/>
  <c r="EI12" i="2"/>
  <c r="EI10" i="2"/>
  <c r="EK6" i="2"/>
  <c r="EJ8" i="2"/>
  <c r="EJ13" i="2" s="1"/>
  <c r="EJ7" i="2"/>
  <c r="EK7" i="2" s="1"/>
  <c r="EJ12" i="2" l="1"/>
  <c r="EJ9" i="2"/>
  <c r="EJ14" i="2"/>
  <c r="EJ11" i="2"/>
  <c r="EJ10" i="2"/>
  <c r="EL6" i="2"/>
  <c r="EK8" i="2"/>
  <c r="EK13" i="2" s="1"/>
  <c r="EK14" i="2" l="1"/>
  <c r="EK11" i="2"/>
  <c r="EK9" i="2"/>
  <c r="EK12" i="2"/>
  <c r="EK10" i="2"/>
  <c r="EM6" i="2"/>
  <c r="EL8" i="2"/>
  <c r="EL13" i="2" s="1"/>
  <c r="EL7" i="2"/>
  <c r="EM7" i="2" s="1"/>
  <c r="EL14" i="2" l="1"/>
  <c r="EL10" i="2"/>
  <c r="EL12" i="2"/>
  <c r="EL9" i="2"/>
  <c r="EL11" i="2"/>
  <c r="EN6" i="2"/>
  <c r="EM8" i="2"/>
  <c r="EM13" i="2" s="1"/>
  <c r="EM14" i="2" l="1"/>
  <c r="EM11" i="2"/>
  <c r="EM9" i="2"/>
  <c r="EM10" i="2"/>
  <c r="EM12" i="2"/>
  <c r="EO6" i="2"/>
  <c r="EN8" i="2"/>
  <c r="EN13" i="2" s="1"/>
  <c r="EN7" i="2"/>
  <c r="EO7" i="2" s="1"/>
  <c r="EN14" i="2" l="1"/>
  <c r="EN11" i="2"/>
  <c r="EN10" i="2"/>
  <c r="EN12" i="2"/>
  <c r="EN9" i="2"/>
  <c r="EP6" i="2"/>
  <c r="EO8" i="2"/>
  <c r="EO13" i="2" s="1"/>
  <c r="EO14" i="2" l="1"/>
  <c r="EO11" i="2"/>
  <c r="EO9" i="2"/>
  <c r="EO10" i="2"/>
  <c r="EO12" i="2"/>
  <c r="EQ6" i="2"/>
  <c r="EP8" i="2"/>
  <c r="EP13" i="2" s="1"/>
  <c r="EP7" i="2"/>
  <c r="EQ7" i="2" s="1"/>
  <c r="EP14" i="2" l="1"/>
  <c r="EP11" i="2"/>
  <c r="EP10" i="2"/>
  <c r="EP12" i="2"/>
  <c r="EP9" i="2"/>
  <c r="ER6" i="2"/>
  <c r="EQ8" i="2"/>
  <c r="EQ13" i="2" s="1"/>
  <c r="EQ14" i="2" l="1"/>
  <c r="EQ11" i="2"/>
  <c r="EQ9" i="2"/>
  <c r="EQ10" i="2"/>
  <c r="EQ12" i="2"/>
  <c r="ES6" i="2"/>
  <c r="ER8" i="2"/>
  <c r="ER13" i="2" s="1"/>
  <c r="ER7" i="2"/>
  <c r="ES7" i="2" s="1"/>
  <c r="ER14" i="2" l="1"/>
  <c r="ER11" i="2"/>
  <c r="ER10" i="2"/>
  <c r="ER12" i="2"/>
  <c r="ER9" i="2"/>
  <c r="ET6" i="2"/>
  <c r="ES8" i="2"/>
  <c r="ES13" i="2" s="1"/>
  <c r="ES14" i="2" l="1"/>
  <c r="ES11" i="2"/>
  <c r="ES9" i="2"/>
  <c r="ES10" i="2"/>
  <c r="ES12" i="2"/>
  <c r="EU6" i="2"/>
  <c r="ET8" i="2"/>
  <c r="ET13" i="2" s="1"/>
  <c r="ET7" i="2"/>
  <c r="EU7" i="2" s="1"/>
  <c r="ET14" i="2" l="1"/>
  <c r="ET11" i="2"/>
  <c r="ET12" i="2"/>
  <c r="ET10" i="2"/>
  <c r="ET9" i="2"/>
  <c r="EV6" i="2"/>
  <c r="EU8" i="2"/>
  <c r="EU13" i="2" s="1"/>
  <c r="EU14" i="2" l="1"/>
  <c r="EU11" i="2"/>
  <c r="EU9" i="2"/>
  <c r="EU12" i="2"/>
  <c r="EU10" i="2"/>
  <c r="EW6" i="2"/>
  <c r="EV8" i="2"/>
  <c r="EV13" i="2" s="1"/>
  <c r="EV7" i="2"/>
  <c r="EW7" i="2" s="1"/>
  <c r="EV14" i="2" l="1"/>
  <c r="EV11" i="2"/>
  <c r="EV12" i="2"/>
  <c r="EV10" i="2"/>
  <c r="EV9" i="2"/>
  <c r="EX6" i="2"/>
  <c r="EW8" i="2"/>
  <c r="EW13" i="2" s="1"/>
  <c r="EW14" i="2" l="1"/>
  <c r="EW11" i="2"/>
  <c r="EW9" i="2"/>
  <c r="EW12" i="2"/>
  <c r="EW10" i="2"/>
  <c r="EY6" i="2"/>
  <c r="EX8" i="2"/>
  <c r="EX13" i="2" s="1"/>
  <c r="EX7" i="2"/>
  <c r="EY7" i="2" s="1"/>
  <c r="EX12" i="2" l="1"/>
  <c r="EX10" i="2"/>
  <c r="EX9" i="2"/>
  <c r="EX14" i="2"/>
  <c r="EX11" i="2"/>
  <c r="EZ6" i="2"/>
  <c r="EY8" i="2"/>
  <c r="EY13" i="2" s="1"/>
  <c r="EZ7" i="2"/>
  <c r="EY14" i="2" l="1"/>
  <c r="EY11" i="2"/>
  <c r="EY9" i="2"/>
  <c r="EY10" i="2"/>
  <c r="EY12" i="2"/>
  <c r="FA6" i="2"/>
  <c r="EZ8" i="2"/>
  <c r="EZ13" i="2" s="1"/>
  <c r="FA7" i="2"/>
  <c r="EZ12" i="2" l="1"/>
  <c r="EZ10" i="2"/>
  <c r="EZ9" i="2"/>
  <c r="EZ14" i="2"/>
  <c r="EZ11" i="2"/>
  <c r="FB6" i="2"/>
  <c r="FA8" i="2"/>
  <c r="FA13" i="2" s="1"/>
  <c r="FB7" i="2"/>
  <c r="FA14" i="2" l="1"/>
  <c r="FA11" i="2"/>
  <c r="FA9" i="2"/>
  <c r="FA12" i="2"/>
  <c r="FA10" i="2"/>
  <c r="FC6" i="2"/>
  <c r="FB8" i="2"/>
  <c r="FB13" i="2" s="1"/>
  <c r="FC7" i="2"/>
  <c r="FB14" i="2" l="1"/>
  <c r="FB11" i="2"/>
  <c r="FB12" i="2"/>
  <c r="FB10" i="2"/>
  <c r="FB9" i="2"/>
  <c r="FD6" i="2"/>
  <c r="FC8" i="2"/>
  <c r="FC13" i="2" s="1"/>
  <c r="FD7" i="2"/>
  <c r="FC14" i="2" l="1"/>
  <c r="FC11" i="2"/>
  <c r="FC9" i="2"/>
  <c r="FC12" i="2"/>
  <c r="FC10" i="2"/>
  <c r="FE6" i="2"/>
  <c r="FD8" i="2"/>
  <c r="FD13" i="2" s="1"/>
  <c r="FE7" i="2"/>
  <c r="FD12" i="2" l="1"/>
  <c r="FD10" i="2"/>
  <c r="FD9" i="2"/>
  <c r="FD14" i="2"/>
  <c r="FD11" i="2"/>
  <c r="FF6" i="2"/>
  <c r="FE8" i="2"/>
  <c r="FE13" i="2" s="1"/>
  <c r="FF7" i="2"/>
  <c r="FE14" i="2" l="1"/>
  <c r="FE11" i="2"/>
  <c r="FE9" i="2"/>
  <c r="FE12" i="2"/>
  <c r="FE10" i="2"/>
  <c r="FG6" i="2"/>
  <c r="FF8" i="2"/>
  <c r="FF13" i="2" s="1"/>
  <c r="FG7" i="2"/>
  <c r="FF12" i="2" l="1"/>
  <c r="FF10" i="2"/>
  <c r="FF9" i="2"/>
  <c r="FF14" i="2"/>
  <c r="FF11" i="2"/>
  <c r="FH6" i="2"/>
  <c r="FG8" i="2"/>
  <c r="FG13" i="2" s="1"/>
  <c r="FH7" i="2"/>
  <c r="FG12" i="2" l="1"/>
  <c r="FG10" i="2"/>
  <c r="FG14" i="2"/>
  <c r="FG11" i="2"/>
  <c r="FG9" i="2"/>
  <c r="FI6" i="2"/>
  <c r="FH8" i="2"/>
  <c r="FH13" i="2" s="1"/>
  <c r="FI7" i="2"/>
  <c r="FH14" i="2" l="1"/>
  <c r="FH11" i="2"/>
  <c r="FH12" i="2"/>
  <c r="FH10" i="2"/>
  <c r="FH9" i="2"/>
  <c r="FJ6" i="2"/>
  <c r="FI8" i="2"/>
  <c r="FI13" i="2" s="1"/>
  <c r="FJ7" i="2"/>
  <c r="FI12" i="2" l="1"/>
  <c r="FI10" i="2"/>
  <c r="FI14" i="2"/>
  <c r="FI11" i="2"/>
  <c r="FI9" i="2"/>
  <c r="FK6" i="2"/>
  <c r="FJ8" i="2"/>
  <c r="FJ13" i="2" s="1"/>
  <c r="FK7" i="2"/>
  <c r="FJ14" i="2" l="1"/>
  <c r="FJ11" i="2"/>
  <c r="FJ12" i="2"/>
  <c r="FJ10" i="2"/>
  <c r="FJ9" i="2"/>
  <c r="FL6" i="2"/>
  <c r="FK8" i="2"/>
  <c r="FK13" i="2" s="1"/>
  <c r="FL7" i="2"/>
  <c r="FK12" i="2" l="1"/>
  <c r="FK10" i="2"/>
  <c r="FK14" i="2"/>
  <c r="FK11" i="2"/>
  <c r="FK9" i="2"/>
  <c r="FM6" i="2"/>
  <c r="FL8" i="2"/>
  <c r="FL13" i="2" s="1"/>
  <c r="FM7" i="2"/>
  <c r="FL14" i="2" l="1"/>
  <c r="FL11" i="2"/>
  <c r="FL12" i="2"/>
  <c r="FL10" i="2"/>
  <c r="FL9" i="2"/>
  <c r="FN6" i="2"/>
  <c r="FM8" i="2"/>
  <c r="FM13" i="2" s="1"/>
  <c r="FN7" i="2"/>
  <c r="FM12" i="2" l="1"/>
  <c r="FM10" i="2"/>
  <c r="FM14" i="2"/>
  <c r="FM11" i="2"/>
  <c r="FM9" i="2"/>
  <c r="FO6" i="2"/>
  <c r="FN8" i="2"/>
  <c r="FN13" i="2" s="1"/>
  <c r="FO7" i="2"/>
  <c r="FN14" i="2" l="1"/>
  <c r="FN11" i="2"/>
  <c r="FN12" i="2"/>
  <c r="FN10" i="2"/>
  <c r="FN9" i="2"/>
  <c r="FP6" i="2"/>
  <c r="FP7" i="2" s="1"/>
  <c r="FO8" i="2"/>
  <c r="FO13" i="2" s="1"/>
  <c r="FO12" i="2" l="1"/>
  <c r="FO10" i="2"/>
  <c r="FO14" i="2"/>
  <c r="FO11" i="2"/>
  <c r="FO9" i="2"/>
  <c r="FQ6" i="2"/>
  <c r="FP8" i="2"/>
  <c r="FP13" i="2" s="1"/>
  <c r="FQ7" i="2"/>
  <c r="FP14" i="2" l="1"/>
  <c r="FP11" i="2"/>
  <c r="FP12" i="2"/>
  <c r="FP10" i="2"/>
  <c r="FP9" i="2"/>
  <c r="FR6" i="2"/>
  <c r="FQ8" i="2"/>
  <c r="FQ13" i="2" s="1"/>
  <c r="FR7" i="2"/>
  <c r="FQ12" i="2" l="1"/>
  <c r="FQ10" i="2"/>
  <c r="FQ14" i="2"/>
  <c r="FQ11" i="2"/>
  <c r="FQ9" i="2"/>
  <c r="FS6" i="2"/>
  <c r="FR8" i="2"/>
  <c r="FR13" i="2" s="1"/>
  <c r="FS7" i="2"/>
  <c r="FR14" i="2" l="1"/>
  <c r="FR11" i="2"/>
  <c r="FR12" i="2"/>
  <c r="FR10" i="2"/>
  <c r="FR9" i="2"/>
  <c r="FT6" i="2"/>
  <c r="FS8" i="2"/>
  <c r="FS13" i="2" s="1"/>
  <c r="FT7" i="2"/>
  <c r="FS12" i="2" l="1"/>
  <c r="FS10" i="2"/>
  <c r="FS14" i="2"/>
  <c r="FS11" i="2"/>
  <c r="FS9" i="2"/>
  <c r="FU6" i="2"/>
  <c r="FT8" i="2"/>
  <c r="FT13" i="2" s="1"/>
  <c r="FU7" i="2"/>
  <c r="FT14" i="2" l="1"/>
  <c r="FT11" i="2"/>
  <c r="FT12" i="2"/>
  <c r="FT10" i="2"/>
  <c r="FT9" i="2"/>
  <c r="FV6" i="2"/>
  <c r="FU8" i="2"/>
  <c r="FU13" i="2" s="1"/>
  <c r="FV7" i="2"/>
  <c r="FU12" i="2" l="1"/>
  <c r="FU10" i="2"/>
  <c r="FU14" i="2"/>
  <c r="FU11" i="2"/>
  <c r="FU9" i="2"/>
  <c r="FW6" i="2"/>
  <c r="FV8" i="2"/>
  <c r="FV13" i="2" s="1"/>
  <c r="FW7" i="2"/>
  <c r="FV14" i="2" l="1"/>
  <c r="FV11" i="2"/>
  <c r="FV12" i="2"/>
  <c r="FV10" i="2"/>
  <c r="FV9" i="2"/>
  <c r="FX6" i="2"/>
  <c r="FW8" i="2"/>
  <c r="FW13" i="2" s="1"/>
  <c r="FX7" i="2"/>
  <c r="FW12" i="2" l="1"/>
  <c r="FW10" i="2"/>
  <c r="FW14" i="2"/>
  <c r="FW11" i="2"/>
  <c r="FW9" i="2"/>
  <c r="FY6" i="2"/>
  <c r="FY7" i="2" s="1"/>
  <c r="FX8" i="2"/>
  <c r="FX13" i="2" s="1"/>
  <c r="FX14" i="2" l="1"/>
  <c r="FX11" i="2"/>
  <c r="FX12" i="2"/>
  <c r="FX10" i="2"/>
  <c r="FX9" i="2"/>
  <c r="FZ6" i="2"/>
  <c r="FY8" i="2"/>
  <c r="FY13" i="2" s="1"/>
  <c r="FZ7" i="2"/>
  <c r="FY12" i="2" l="1"/>
  <c r="FY10" i="2"/>
  <c r="FY14" i="2"/>
  <c r="FY11" i="2"/>
  <c r="FY9" i="2"/>
  <c r="GA6" i="2"/>
  <c r="FZ8" i="2"/>
  <c r="FZ13" i="2" s="1"/>
  <c r="GA7" i="2"/>
  <c r="FZ14" i="2" l="1"/>
  <c r="FZ11" i="2"/>
  <c r="FZ12" i="2"/>
  <c r="FZ10" i="2"/>
  <c r="FZ9" i="2"/>
  <c r="GB6" i="2"/>
  <c r="GA8" i="2"/>
  <c r="GA13" i="2" s="1"/>
  <c r="GB7" i="2"/>
  <c r="GA12" i="2" l="1"/>
  <c r="GA10" i="2"/>
  <c r="GA14" i="2"/>
  <c r="GA11" i="2"/>
  <c r="GA9" i="2"/>
  <c r="GC6" i="2"/>
  <c r="GB8" i="2"/>
  <c r="GB13" i="2" s="1"/>
  <c r="GC7" i="2"/>
  <c r="GB14" i="2" l="1"/>
  <c r="GB11" i="2"/>
  <c r="GB12" i="2"/>
  <c r="GB10" i="2"/>
  <c r="GB9" i="2"/>
  <c r="GD6" i="2"/>
  <c r="GC8" i="2"/>
  <c r="GC13" i="2" s="1"/>
  <c r="GD7" i="2"/>
  <c r="GC12" i="2" l="1"/>
  <c r="GC10" i="2"/>
  <c r="GC14" i="2"/>
  <c r="GC11" i="2"/>
  <c r="GC9" i="2"/>
  <c r="GE6" i="2"/>
  <c r="GD8" i="2"/>
  <c r="GD13" i="2" s="1"/>
  <c r="GE7" i="2"/>
  <c r="GD14" i="2" l="1"/>
  <c r="GD11" i="2"/>
  <c r="GD12" i="2"/>
  <c r="GD10" i="2"/>
  <c r="GD9" i="2"/>
  <c r="GF6" i="2"/>
  <c r="GE8" i="2"/>
  <c r="GE13" i="2" s="1"/>
  <c r="GF7" i="2"/>
  <c r="GE12" i="2" l="1"/>
  <c r="GE10" i="2"/>
  <c r="GE14" i="2"/>
  <c r="GE11" i="2"/>
  <c r="GE9" i="2"/>
  <c r="GG6" i="2"/>
  <c r="GF8" i="2"/>
  <c r="GF13" i="2" s="1"/>
  <c r="GG7" i="2"/>
  <c r="GF14" i="2" l="1"/>
  <c r="GF11" i="2"/>
  <c r="GF12" i="2"/>
  <c r="GF10" i="2"/>
  <c r="GF9" i="2"/>
  <c r="GH6" i="2"/>
  <c r="GG8" i="2"/>
  <c r="GG13" i="2" s="1"/>
  <c r="GH7" i="2"/>
  <c r="GG12" i="2" l="1"/>
  <c r="GG10" i="2"/>
  <c r="GG14" i="2"/>
  <c r="GG11" i="2"/>
  <c r="GG9" i="2"/>
  <c r="GI6" i="2"/>
  <c r="GH8" i="2"/>
  <c r="GH13" i="2" s="1"/>
  <c r="GI7" i="2"/>
  <c r="GH14" i="2" l="1"/>
  <c r="GH11" i="2"/>
  <c r="GH12" i="2"/>
  <c r="GH10" i="2"/>
  <c r="GH9" i="2"/>
  <c r="GJ6" i="2"/>
  <c r="GI8" i="2"/>
  <c r="GI13" i="2" s="1"/>
  <c r="GJ7" i="2"/>
  <c r="GI12" i="2" l="1"/>
  <c r="GI10" i="2"/>
  <c r="GI14" i="2"/>
  <c r="GI11" i="2"/>
  <c r="GI9" i="2"/>
  <c r="GK6" i="2"/>
  <c r="GJ8" i="2"/>
  <c r="GJ13" i="2" s="1"/>
  <c r="GK7" i="2"/>
  <c r="GJ14" i="2" l="1"/>
  <c r="GJ11" i="2"/>
  <c r="GJ12" i="2"/>
  <c r="GJ10" i="2"/>
  <c r="GJ9" i="2"/>
  <c r="GL6" i="2"/>
  <c r="GK8" i="2"/>
  <c r="GK13" i="2" s="1"/>
  <c r="GL7" i="2"/>
  <c r="GK12" i="2" l="1"/>
  <c r="GK10" i="2"/>
  <c r="GK14" i="2"/>
  <c r="GK11" i="2"/>
  <c r="GK9" i="2"/>
  <c r="GM6" i="2"/>
  <c r="GL8" i="2"/>
  <c r="GL13" i="2" s="1"/>
  <c r="GM7" i="2"/>
  <c r="GL14" i="2" l="1"/>
  <c r="GL11" i="2"/>
  <c r="GL12" i="2"/>
  <c r="GL10" i="2"/>
  <c r="GL9" i="2"/>
  <c r="GN6" i="2"/>
  <c r="GM8" i="2"/>
  <c r="GM13" i="2" s="1"/>
  <c r="GN7" i="2"/>
  <c r="GM12" i="2" l="1"/>
  <c r="GM10" i="2"/>
  <c r="GM14" i="2"/>
  <c r="GM11" i="2"/>
  <c r="GM9" i="2"/>
  <c r="GO6" i="2"/>
  <c r="GN8" i="2"/>
  <c r="GN13" i="2" s="1"/>
  <c r="GO7" i="2"/>
  <c r="GN14" i="2" l="1"/>
  <c r="GN11" i="2"/>
  <c r="GN12" i="2"/>
  <c r="GN10" i="2"/>
  <c r="GN9" i="2"/>
  <c r="GP6" i="2"/>
  <c r="GO8" i="2"/>
  <c r="GO13" i="2" s="1"/>
  <c r="GP7" i="2"/>
  <c r="GO12" i="2" l="1"/>
  <c r="GO10" i="2"/>
  <c r="GO14" i="2"/>
  <c r="GO11" i="2"/>
  <c r="GO9" i="2"/>
  <c r="GQ6" i="2"/>
  <c r="GP8" i="2"/>
  <c r="GP13" i="2" s="1"/>
  <c r="GQ7" i="2"/>
  <c r="GP14" i="2" l="1"/>
  <c r="GP11" i="2"/>
  <c r="GP12" i="2"/>
  <c r="GP10" i="2"/>
  <c r="GP9" i="2"/>
  <c r="GR6" i="2"/>
  <c r="GQ8" i="2"/>
  <c r="GQ13" i="2" s="1"/>
  <c r="GR7" i="2"/>
  <c r="GQ12" i="2" l="1"/>
  <c r="GQ10" i="2"/>
  <c r="GQ14" i="2"/>
  <c r="GQ11" i="2"/>
  <c r="GQ9" i="2"/>
  <c r="GS6" i="2"/>
  <c r="GR8" i="2"/>
  <c r="GR13" i="2" s="1"/>
  <c r="GS7" i="2"/>
  <c r="GR14" i="2" l="1"/>
  <c r="GR11" i="2"/>
  <c r="GR12" i="2"/>
  <c r="GR10" i="2"/>
  <c r="GR9" i="2"/>
  <c r="GT6" i="2"/>
  <c r="GS8" i="2"/>
  <c r="GS13" i="2" s="1"/>
  <c r="GT7" i="2"/>
  <c r="GS12" i="2" l="1"/>
  <c r="GS10" i="2"/>
  <c r="GS14" i="2"/>
  <c r="GS11" i="2"/>
  <c r="GS9" i="2"/>
  <c r="GU6" i="2"/>
  <c r="GT8" i="2"/>
  <c r="GT13" i="2" s="1"/>
  <c r="GU7" i="2"/>
  <c r="GT14" i="2" l="1"/>
  <c r="GT11" i="2"/>
  <c r="GT12" i="2"/>
  <c r="GT10" i="2"/>
  <c r="GT9" i="2"/>
  <c r="GV6" i="2"/>
  <c r="GU8" i="2"/>
  <c r="GU13" i="2" s="1"/>
  <c r="GV7" i="2"/>
  <c r="GU12" i="2" l="1"/>
  <c r="GU10" i="2"/>
  <c r="GU14" i="2"/>
  <c r="GU11" i="2"/>
  <c r="GU9" i="2"/>
  <c r="GW6" i="2"/>
  <c r="GX6" i="2" s="1"/>
  <c r="GV8" i="2"/>
  <c r="GV13" i="2" s="1"/>
  <c r="GW7" i="2"/>
  <c r="GX7" i="2" l="1"/>
  <c r="GY6" i="2"/>
  <c r="GW8" i="2"/>
  <c r="GX8" i="2" s="1"/>
  <c r="GV14" i="2"/>
  <c r="GV11" i="2"/>
  <c r="GV12" i="2"/>
  <c r="GV10" i="2"/>
  <c r="GV9" i="2"/>
  <c r="GX13" i="2" l="1"/>
  <c r="GX9" i="2"/>
  <c r="GX12" i="2"/>
  <c r="GX11" i="2"/>
  <c r="GX14" i="2"/>
  <c r="GX10" i="2"/>
  <c r="GY8" i="2"/>
  <c r="GY7" i="2"/>
  <c r="GZ6" i="2"/>
  <c r="GW11" i="2"/>
  <c r="GW13" i="2"/>
  <c r="GW10" i="2"/>
  <c r="GW9" i="2"/>
  <c r="GW14" i="2"/>
  <c r="GW12" i="2"/>
  <c r="GZ7" i="2" l="1"/>
  <c r="HA6" i="2"/>
  <c r="GZ8" i="2"/>
  <c r="GY14" i="2"/>
  <c r="GY10" i="2"/>
  <c r="GY11" i="2"/>
  <c r="GY12" i="2"/>
  <c r="GY13" i="2"/>
  <c r="GY9" i="2"/>
  <c r="GZ13" i="2" l="1"/>
  <c r="GZ9" i="2"/>
  <c r="GZ12" i="2"/>
  <c r="GZ11" i="2"/>
  <c r="GZ14" i="2"/>
  <c r="GZ10" i="2"/>
  <c r="HA8" i="2"/>
  <c r="HB6" i="2"/>
  <c r="HA7" i="2"/>
  <c r="HA14" i="2" l="1"/>
  <c r="HA10" i="2"/>
  <c r="HA11" i="2"/>
  <c r="HA12" i="2"/>
  <c r="HA13" i="2"/>
  <c r="HA9" i="2"/>
  <c r="HB7" i="2"/>
  <c r="HB8" i="2"/>
  <c r="HC6" i="2"/>
  <c r="HB13" i="2" l="1"/>
  <c r="HB9" i="2"/>
  <c r="HB12" i="2"/>
  <c r="HB11" i="2"/>
  <c r="HB14" i="2"/>
  <c r="HB10" i="2"/>
  <c r="HC8" i="2"/>
  <c r="HD6" i="2"/>
  <c r="HC7" i="2"/>
  <c r="HE6" i="2" l="1"/>
  <c r="HD7" i="2"/>
  <c r="HD8" i="2"/>
  <c r="HC14" i="2"/>
  <c r="HC10" i="2"/>
  <c r="HC11" i="2"/>
  <c r="HC12" i="2"/>
  <c r="HC13" i="2"/>
  <c r="HC9" i="2"/>
  <c r="HD13" i="2" l="1"/>
  <c r="HD9" i="2"/>
  <c r="HD12" i="2"/>
  <c r="HD11" i="2"/>
  <c r="HD14" i="2"/>
  <c r="HD10" i="2"/>
  <c r="HE7" i="2"/>
  <c r="HE8" i="2"/>
  <c r="HF6" i="2"/>
  <c r="HF7" i="2" l="1"/>
  <c r="HF8" i="2"/>
  <c r="HG6" i="2"/>
  <c r="HE12" i="2"/>
  <c r="HE13" i="2"/>
  <c r="HE9" i="2"/>
  <c r="HE14" i="2"/>
  <c r="HE10" i="2"/>
  <c r="HE11" i="2"/>
  <c r="HG8" i="2" l="1"/>
  <c r="HH6" i="2"/>
  <c r="HG7" i="2"/>
  <c r="HF13" i="2"/>
  <c r="HF9" i="2"/>
  <c r="HF12" i="2"/>
  <c r="HF11" i="2"/>
  <c r="HF14" i="2"/>
  <c r="HF10" i="2"/>
  <c r="HH7" i="2" l="1"/>
  <c r="HI6" i="2"/>
  <c r="HH8" i="2"/>
  <c r="HG14" i="2"/>
  <c r="HG10" i="2"/>
  <c r="HG11" i="2"/>
  <c r="HG12" i="2"/>
  <c r="HG13" i="2"/>
  <c r="HG9" i="2"/>
  <c r="HH13" i="2" l="1"/>
  <c r="HH14" i="2"/>
  <c r="HH10" i="2"/>
  <c r="HH9" i="2"/>
  <c r="HH11" i="2"/>
  <c r="HH12" i="2"/>
  <c r="HJ6" i="2"/>
  <c r="HI7" i="2"/>
  <c r="HI8" i="2"/>
  <c r="HJ8" i="2" l="1"/>
  <c r="HI12" i="2"/>
  <c r="HI13" i="2"/>
  <c r="HI9" i="2"/>
  <c r="HI14" i="2"/>
  <c r="HI10" i="2"/>
  <c r="HI11" i="2"/>
  <c r="HJ7" i="2"/>
  <c r="HK6" i="2"/>
  <c r="HL6" i="2" l="1"/>
  <c r="HK7" i="2"/>
  <c r="HK8" i="2"/>
  <c r="HJ11" i="2"/>
  <c r="HJ14" i="2"/>
  <c r="HJ10" i="2"/>
  <c r="HJ13" i="2"/>
  <c r="HJ9" i="2"/>
  <c r="HJ12" i="2"/>
  <c r="HL8" i="2" l="1"/>
  <c r="HK10" i="2"/>
  <c r="HK9" i="2"/>
  <c r="HK14" i="2"/>
  <c r="HK11" i="2"/>
  <c r="HK12" i="2"/>
  <c r="HK13" i="2"/>
  <c r="HM6" i="2"/>
  <c r="HL7" i="2"/>
  <c r="HM7" i="2" l="1"/>
  <c r="HN6" i="2"/>
  <c r="HM8" i="2"/>
  <c r="HL14" i="2"/>
  <c r="HL11" i="2"/>
  <c r="HL9" i="2"/>
  <c r="HL13" i="2"/>
  <c r="HL10" i="2"/>
  <c r="HL12" i="2"/>
  <c r="HM14" i="2" l="1"/>
  <c r="HM13" i="2"/>
  <c r="HM9" i="2"/>
  <c r="HM11" i="2"/>
  <c r="HM12" i="2"/>
  <c r="HM10" i="2"/>
  <c r="HN7" i="2"/>
  <c r="HO6" i="2"/>
  <c r="HN8" i="2"/>
  <c r="HP6" i="2" l="1"/>
  <c r="HO7" i="2"/>
  <c r="HO8" i="2"/>
  <c r="HN13" i="2"/>
  <c r="HN9" i="2"/>
  <c r="HN12" i="2"/>
  <c r="HN11" i="2"/>
  <c r="HN14" i="2"/>
  <c r="HN10" i="2"/>
  <c r="HO12" i="2" l="1"/>
  <c r="HO13" i="2"/>
  <c r="HO9" i="2"/>
  <c r="HO14" i="2"/>
  <c r="HO10" i="2"/>
  <c r="HO11" i="2"/>
  <c r="HP7" i="2"/>
  <c r="HQ6" i="2"/>
  <c r="HP8" i="2"/>
  <c r="HQ7" i="2" l="1"/>
  <c r="HR6" i="2"/>
  <c r="HQ8" i="2"/>
  <c r="HP13" i="2"/>
  <c r="HP11" i="2"/>
  <c r="HP10" i="2"/>
  <c r="HP14" i="2"/>
  <c r="HP9" i="2"/>
  <c r="HP12" i="2"/>
  <c r="HQ14" i="2" l="1"/>
  <c r="HQ13" i="2"/>
  <c r="HQ9" i="2"/>
  <c r="HQ11" i="2"/>
  <c r="HQ12" i="2"/>
  <c r="HQ10" i="2"/>
  <c r="HR7" i="2"/>
  <c r="HS6" i="2"/>
  <c r="HR8" i="2"/>
  <c r="HR13" i="2" l="1"/>
  <c r="HR9" i="2"/>
  <c r="HR12" i="2"/>
  <c r="HR11" i="2"/>
  <c r="HR14" i="2"/>
  <c r="HR10" i="2"/>
  <c r="HS7" i="2"/>
  <c r="HT6" i="2"/>
  <c r="HS8" i="2"/>
  <c r="HS14" i="2" l="1"/>
  <c r="HS13" i="2"/>
  <c r="HS9" i="2"/>
  <c r="HS11" i="2"/>
  <c r="HS12" i="2"/>
  <c r="HS10" i="2"/>
  <c r="HU6" i="2"/>
  <c r="HT7" i="2"/>
  <c r="HT8" i="2"/>
  <c r="HT13" i="2" l="1"/>
  <c r="HT9" i="2"/>
  <c r="HT12" i="2"/>
  <c r="HT11" i="2"/>
  <c r="HT14" i="2"/>
  <c r="HT10" i="2"/>
  <c r="HV6" i="2"/>
  <c r="HU7" i="2"/>
  <c r="HU8" i="2"/>
  <c r="HU14" i="2" l="1"/>
  <c r="HU10" i="2"/>
  <c r="HU11" i="2"/>
  <c r="HU12" i="2"/>
  <c r="HU13" i="2"/>
  <c r="HU9" i="2"/>
  <c r="HW6" i="2"/>
  <c r="HV7" i="2"/>
  <c r="HV8" i="2"/>
  <c r="HV13" i="2" l="1"/>
  <c r="HV14" i="2"/>
  <c r="HV11" i="2"/>
  <c r="HV10" i="2"/>
  <c r="HV12" i="2"/>
  <c r="HV9" i="2"/>
  <c r="HX6" i="2"/>
  <c r="HW7" i="2"/>
  <c r="HW8" i="2"/>
  <c r="HW14" i="2" l="1"/>
  <c r="HW10" i="2"/>
  <c r="HW11" i="2"/>
  <c r="HW12" i="2"/>
  <c r="HW13" i="2"/>
  <c r="HW9" i="2"/>
  <c r="HX7" i="2"/>
  <c r="HY6" i="2"/>
  <c r="HX8" i="2"/>
  <c r="HX13" i="2" l="1"/>
  <c r="HX14" i="2"/>
  <c r="HX11" i="2"/>
  <c r="HX10" i="2"/>
  <c r="HX9" i="2"/>
  <c r="HX12" i="2"/>
  <c r="HY7" i="2"/>
  <c r="HZ6" i="2"/>
  <c r="HY8" i="2"/>
  <c r="HY14" i="2" l="1"/>
  <c r="HY13" i="2"/>
  <c r="HY12" i="2"/>
  <c r="HY9" i="2"/>
  <c r="HY11" i="2"/>
  <c r="HY10" i="2"/>
  <c r="IA6" i="2"/>
  <c r="HZ7" i="2"/>
  <c r="HZ8" i="2"/>
  <c r="HZ13" i="2" l="1"/>
  <c r="HZ9" i="2"/>
  <c r="HZ12" i="2"/>
  <c r="HZ11" i="2"/>
  <c r="HZ14" i="2"/>
  <c r="HZ10" i="2"/>
  <c r="IB6" i="2"/>
  <c r="IA7" i="2"/>
  <c r="IA8" i="2"/>
  <c r="IA14" i="2" l="1"/>
  <c r="IA13" i="2"/>
  <c r="IA9" i="2"/>
  <c r="IA11" i="2"/>
  <c r="IA12" i="2"/>
  <c r="IA10" i="2"/>
  <c r="IB7" i="2"/>
  <c r="IC6" i="2"/>
  <c r="IB8" i="2"/>
  <c r="IB13" i="2" l="1"/>
  <c r="IB9" i="2"/>
  <c r="IB12" i="2"/>
  <c r="IB11" i="2"/>
  <c r="IB14" i="2"/>
  <c r="IB10" i="2"/>
  <c r="IC7" i="2"/>
  <c r="ID6" i="2"/>
  <c r="IC8" i="2"/>
  <c r="IC14" i="2" l="1"/>
  <c r="IC10" i="2"/>
  <c r="IC11" i="2"/>
  <c r="IC12" i="2"/>
  <c r="IC13" i="2"/>
  <c r="IC9" i="2"/>
  <c r="ID7" i="2"/>
  <c r="IE6" i="2"/>
  <c r="ID8" i="2"/>
  <c r="ID13" i="2" l="1"/>
  <c r="ID14" i="2"/>
  <c r="ID11" i="2"/>
  <c r="ID10" i="2"/>
  <c r="ID12" i="2"/>
  <c r="ID9" i="2"/>
  <c r="IE7" i="2"/>
  <c r="IF6" i="2"/>
  <c r="IE8" i="2"/>
  <c r="IE14" i="2" l="1"/>
  <c r="IE10" i="2"/>
  <c r="IE11" i="2"/>
  <c r="IE12" i="2"/>
  <c r="IE13" i="2"/>
  <c r="IE9" i="2"/>
  <c r="IG6" i="2"/>
  <c r="IF7" i="2"/>
  <c r="IF8" i="2"/>
  <c r="IF13" i="2" l="1"/>
  <c r="IF14" i="2"/>
  <c r="IF11" i="2"/>
  <c r="IF10" i="2"/>
  <c r="IF9" i="2"/>
  <c r="IF12" i="2"/>
  <c r="IG7" i="2"/>
  <c r="IH6" i="2"/>
  <c r="IG8" i="2"/>
  <c r="IH7" i="2" l="1"/>
  <c r="II6" i="2"/>
  <c r="IH8" i="2"/>
  <c r="IG12" i="2"/>
  <c r="IG13" i="2"/>
  <c r="IG9" i="2"/>
  <c r="IG14" i="2"/>
  <c r="IG10" i="2"/>
  <c r="IG11" i="2"/>
  <c r="IH13" i="2" l="1"/>
  <c r="IH9" i="2"/>
  <c r="IH12" i="2"/>
  <c r="IH11" i="2"/>
  <c r="IH14" i="2"/>
  <c r="IH10" i="2"/>
  <c r="II7" i="2"/>
  <c r="IJ6" i="2"/>
  <c r="II8" i="2"/>
  <c r="IJ7" i="2" l="1"/>
  <c r="IK6" i="2"/>
  <c r="IJ8" i="2"/>
  <c r="II14" i="2"/>
  <c r="II10" i="2"/>
  <c r="II11" i="2"/>
  <c r="II12" i="2"/>
  <c r="II13" i="2"/>
  <c r="II9" i="2"/>
  <c r="IJ13" i="2" l="1"/>
  <c r="IJ9" i="2"/>
  <c r="IJ12" i="2"/>
  <c r="IJ11" i="2"/>
  <c r="IJ14" i="2"/>
  <c r="IJ10" i="2"/>
  <c r="IK7" i="2"/>
  <c r="IL6" i="2"/>
  <c r="IK8" i="2"/>
  <c r="IL7" i="2" l="1"/>
  <c r="IM6" i="2"/>
  <c r="IL8" i="2"/>
  <c r="IK14" i="2"/>
  <c r="IK10" i="2"/>
  <c r="IK11" i="2"/>
  <c r="IK12" i="2"/>
  <c r="IK13" i="2"/>
  <c r="IK9" i="2"/>
  <c r="IL13" i="2" l="1"/>
  <c r="IL14" i="2"/>
  <c r="IL10" i="2"/>
  <c r="IL12" i="2"/>
  <c r="IL11" i="2"/>
  <c r="IL9" i="2"/>
  <c r="IM7" i="2"/>
  <c r="IN6" i="2"/>
  <c r="IM8" i="2"/>
  <c r="IN7" i="2" l="1"/>
  <c r="IO6" i="2"/>
  <c r="IN8" i="2"/>
  <c r="IM14" i="2"/>
  <c r="IM10" i="2"/>
  <c r="IM11" i="2"/>
  <c r="IM12" i="2"/>
  <c r="IM13" i="2"/>
  <c r="IM9" i="2"/>
  <c r="IN13" i="2" l="1"/>
  <c r="IN14" i="2"/>
  <c r="IN11" i="2"/>
  <c r="IN10" i="2"/>
  <c r="IN9" i="2"/>
  <c r="IN12" i="2"/>
  <c r="IO7" i="2"/>
  <c r="IP6" i="2"/>
  <c r="IO8" i="2"/>
  <c r="IP7" i="2" l="1"/>
  <c r="IQ6" i="2"/>
  <c r="IP8" i="2"/>
  <c r="IO12" i="2"/>
  <c r="IO13" i="2"/>
  <c r="IO9" i="2"/>
  <c r="IO14" i="2"/>
  <c r="IO10" i="2"/>
  <c r="IO11" i="2"/>
  <c r="IP13" i="2" l="1"/>
  <c r="IP9" i="2"/>
  <c r="IP12" i="2"/>
  <c r="IP11" i="2"/>
  <c r="IP14" i="2"/>
  <c r="IP10" i="2"/>
  <c r="IR6" i="2"/>
  <c r="IQ7" i="2"/>
  <c r="IQ8" i="2"/>
  <c r="IQ14" i="2" l="1"/>
  <c r="IQ10" i="2"/>
  <c r="IQ11" i="2"/>
  <c r="IQ12" i="2"/>
  <c r="IQ13" i="2"/>
  <c r="IQ9" i="2"/>
  <c r="IR7" i="2"/>
  <c r="IS6" i="2"/>
  <c r="IR8" i="2"/>
  <c r="IR13" i="2" l="1"/>
  <c r="IR14" i="2"/>
  <c r="IR11" i="2"/>
  <c r="IR10" i="2"/>
  <c r="IR9" i="2"/>
  <c r="IR12" i="2"/>
  <c r="IS7" i="2"/>
  <c r="IT6" i="2"/>
  <c r="IS8" i="2"/>
  <c r="IT7" i="2" l="1"/>
  <c r="IU6" i="2"/>
  <c r="IT8" i="2"/>
  <c r="IS13" i="2"/>
  <c r="IS14" i="2"/>
  <c r="IS10" i="2"/>
  <c r="IS11" i="2"/>
  <c r="IS12" i="2"/>
  <c r="IS9" i="2"/>
  <c r="IT13" i="2" l="1"/>
  <c r="IT9" i="2"/>
  <c r="IT12" i="2"/>
  <c r="IT11" i="2"/>
  <c r="IT14" i="2"/>
  <c r="IT10" i="2"/>
  <c r="IU7" i="2"/>
  <c r="IV6" i="2"/>
  <c r="IU8" i="2"/>
  <c r="IU14" i="2" l="1"/>
  <c r="IU13" i="2"/>
  <c r="IU12" i="2"/>
  <c r="IU9" i="2"/>
  <c r="IU11" i="2"/>
  <c r="IU10" i="2"/>
  <c r="IV7" i="2"/>
  <c r="IW6" i="2"/>
  <c r="IV8" i="2"/>
  <c r="IV13" i="2" l="1"/>
  <c r="IV9" i="2"/>
  <c r="IV12" i="2"/>
  <c r="IV11" i="2"/>
  <c r="IV14" i="2"/>
  <c r="IV10" i="2"/>
  <c r="IW7" i="2"/>
  <c r="IX6" i="2"/>
  <c r="IW8" i="2"/>
  <c r="IX7" i="2" l="1"/>
  <c r="IY6" i="2"/>
  <c r="IX8" i="2"/>
  <c r="IW14" i="2"/>
  <c r="IW10" i="2"/>
  <c r="IW11" i="2"/>
  <c r="IW12" i="2"/>
  <c r="IW13" i="2"/>
  <c r="IW9" i="2"/>
  <c r="IX13" i="2" l="1"/>
  <c r="IX14" i="2"/>
  <c r="IX10" i="2"/>
  <c r="IX12" i="2"/>
  <c r="IX11" i="2"/>
  <c r="IX9" i="2"/>
  <c r="IZ6" i="2"/>
  <c r="IY7" i="2"/>
  <c r="IY8" i="2"/>
  <c r="IY14" i="2" l="1"/>
  <c r="IY10" i="2"/>
  <c r="IY11" i="2"/>
  <c r="IY12" i="2"/>
  <c r="IY13" i="2"/>
  <c r="IY9" i="2"/>
  <c r="IZ7" i="2"/>
  <c r="JA6" i="2"/>
  <c r="IZ8" i="2"/>
  <c r="IZ13" i="2" l="1"/>
  <c r="IZ14" i="2"/>
  <c r="IZ11" i="2"/>
  <c r="IZ10" i="2"/>
  <c r="IZ9" i="2"/>
  <c r="IZ12" i="2"/>
  <c r="JA7" i="2"/>
  <c r="JB6" i="2"/>
  <c r="JA8" i="2"/>
  <c r="JA12" i="2" l="1"/>
  <c r="JA13" i="2"/>
  <c r="JA9" i="2"/>
  <c r="JA14" i="2"/>
  <c r="JA10" i="2"/>
  <c r="JA11" i="2"/>
  <c r="JB7" i="2"/>
  <c r="JC6" i="2"/>
  <c r="JB8" i="2"/>
  <c r="JB13" i="2" l="1"/>
  <c r="JB9" i="2"/>
  <c r="JB12" i="2"/>
  <c r="JB11" i="2"/>
  <c r="JB14" i="2"/>
  <c r="JB10" i="2"/>
  <c r="JD6" i="2"/>
  <c r="JC7" i="2"/>
  <c r="JC8" i="2"/>
  <c r="JC14" i="2" l="1"/>
  <c r="JC13" i="2"/>
  <c r="JC12" i="2"/>
  <c r="JC9" i="2"/>
  <c r="JC11" i="2"/>
  <c r="JC10" i="2"/>
  <c r="JD7" i="2"/>
  <c r="JE6" i="2"/>
  <c r="JD8" i="2"/>
  <c r="JD13" i="2" l="1"/>
  <c r="JD9" i="2"/>
  <c r="JD12" i="2"/>
  <c r="JD11" i="2"/>
  <c r="JD14" i="2"/>
  <c r="JD10" i="2"/>
  <c r="JE7" i="2"/>
  <c r="JF6" i="2"/>
  <c r="JE8" i="2"/>
  <c r="JF7" i="2" l="1"/>
  <c r="JG6" i="2"/>
  <c r="JF8" i="2"/>
  <c r="JE12" i="2"/>
  <c r="JE13" i="2"/>
  <c r="JE9" i="2"/>
  <c r="JE14" i="2"/>
  <c r="JE10" i="2"/>
  <c r="JE11" i="2"/>
  <c r="JF11" i="2" l="1"/>
  <c r="JF14" i="2"/>
  <c r="JF10" i="2"/>
  <c r="JF13" i="2"/>
  <c r="JF9" i="2"/>
  <c r="JF12" i="2"/>
  <c r="JG7" i="2"/>
  <c r="JH6" i="2"/>
  <c r="JG8" i="2"/>
  <c r="JG12" i="2" l="1"/>
  <c r="JG13" i="2"/>
  <c r="JG9" i="2"/>
  <c r="JG14" i="2"/>
  <c r="JG10" i="2"/>
  <c r="JG11" i="2"/>
  <c r="JH7" i="2"/>
  <c r="JI6" i="2"/>
  <c r="JH8" i="2"/>
  <c r="JI7" i="2" l="1"/>
  <c r="JJ6" i="2"/>
  <c r="JI8" i="2"/>
  <c r="JH11" i="2"/>
  <c r="JH14" i="2"/>
  <c r="JH10" i="2"/>
  <c r="JH13" i="2"/>
  <c r="JH9" i="2"/>
  <c r="JH12" i="2"/>
  <c r="JI14" i="2" l="1"/>
  <c r="JI13" i="2"/>
  <c r="JI9" i="2"/>
  <c r="JI11" i="2"/>
  <c r="JI12" i="2"/>
  <c r="JI10" i="2"/>
  <c r="JJ7" i="2"/>
  <c r="JK6" i="2"/>
  <c r="JJ8" i="2"/>
  <c r="JL6" i="2" l="1"/>
  <c r="JK7" i="2"/>
  <c r="JK8" i="2"/>
  <c r="JJ13" i="2"/>
  <c r="JJ9" i="2"/>
  <c r="JJ12" i="2"/>
  <c r="JJ11" i="2"/>
  <c r="JJ14" i="2"/>
  <c r="JJ10" i="2"/>
  <c r="JK14" i="2" l="1"/>
  <c r="JK13" i="2"/>
  <c r="JK9" i="2"/>
  <c r="JK11" i="2"/>
  <c r="JK12" i="2"/>
  <c r="JK10" i="2"/>
  <c r="JL7" i="2"/>
  <c r="JM6" i="2"/>
  <c r="JL8" i="2"/>
  <c r="JM7" i="2" l="1"/>
  <c r="JN6" i="2"/>
  <c r="JM8" i="2"/>
  <c r="JL13" i="2"/>
  <c r="JL9" i="2"/>
  <c r="JL12" i="2"/>
  <c r="JL11" i="2"/>
  <c r="JL14" i="2"/>
  <c r="JL10" i="2"/>
  <c r="JM14" i="2" l="1"/>
  <c r="JM13" i="2"/>
  <c r="JM9" i="2"/>
  <c r="JM11" i="2"/>
  <c r="JM12" i="2"/>
  <c r="JM10" i="2"/>
  <c r="JN7" i="2"/>
  <c r="JO6" i="2"/>
  <c r="JN8" i="2"/>
  <c r="JO7" i="2" l="1"/>
  <c r="JP6" i="2"/>
  <c r="JO8" i="2"/>
  <c r="JN13" i="2"/>
  <c r="JN9" i="2"/>
  <c r="JN12" i="2"/>
  <c r="JN11" i="2"/>
  <c r="JN14" i="2"/>
  <c r="JN10" i="2"/>
  <c r="JO14" i="2" l="1"/>
  <c r="JO10" i="2"/>
  <c r="JO11" i="2"/>
  <c r="JO12" i="2"/>
  <c r="JO13" i="2"/>
  <c r="JO9" i="2"/>
  <c r="JQ6" i="2"/>
  <c r="JP7" i="2"/>
  <c r="JP8" i="2"/>
  <c r="JP13" i="2" l="1"/>
  <c r="JP9" i="2"/>
  <c r="JP12" i="2"/>
  <c r="JP11" i="2"/>
  <c r="JP14" i="2"/>
  <c r="JP10" i="2"/>
  <c r="JQ7" i="2"/>
  <c r="JR6" i="2"/>
  <c r="JQ8" i="2"/>
  <c r="JQ12" i="2" l="1"/>
  <c r="JQ9" i="2"/>
  <c r="JQ14" i="2"/>
  <c r="JQ10" i="2"/>
  <c r="JQ11" i="2"/>
  <c r="JQ13" i="2"/>
  <c r="JS6" i="2"/>
  <c r="JR7" i="2"/>
  <c r="JR8" i="2"/>
  <c r="JR9" i="2" l="1"/>
  <c r="JR11" i="2"/>
  <c r="JR14" i="2"/>
  <c r="JR10" i="2"/>
  <c r="JR13" i="2"/>
  <c r="JR12" i="2"/>
  <c r="JS7" i="2"/>
  <c r="JT6" i="2"/>
  <c r="JS8" i="2"/>
  <c r="JS14" i="2" l="1"/>
  <c r="JS10" i="2"/>
  <c r="JS11" i="2"/>
  <c r="JS12" i="2"/>
  <c r="JS13" i="2"/>
  <c r="JS9" i="2"/>
  <c r="JT7" i="2"/>
  <c r="JU6" i="2"/>
  <c r="JT8" i="2"/>
  <c r="JU7" i="2" l="1"/>
  <c r="JV6" i="2"/>
  <c r="JU8" i="2"/>
  <c r="JT13" i="2"/>
  <c r="JT9" i="2"/>
  <c r="JT12" i="2"/>
  <c r="JT11" i="2"/>
  <c r="JT14" i="2"/>
  <c r="JT10" i="2"/>
  <c r="JU14" i="2" l="1"/>
  <c r="JU10" i="2"/>
  <c r="JU11" i="2"/>
  <c r="JU12" i="2"/>
  <c r="JU13" i="2"/>
  <c r="JU9" i="2"/>
  <c r="JW6" i="2"/>
  <c r="JV7" i="2"/>
  <c r="JV8" i="2"/>
  <c r="JV11" i="2" l="1"/>
  <c r="JV14" i="2"/>
  <c r="JV10" i="2"/>
  <c r="JV13" i="2"/>
  <c r="JV9" i="2"/>
  <c r="JV12" i="2"/>
  <c r="JX6" i="2"/>
  <c r="JW7" i="2"/>
  <c r="JW8" i="2"/>
  <c r="JW13" i="2" l="1"/>
  <c r="JW11" i="2"/>
  <c r="JW9" i="2"/>
  <c r="JW14" i="2"/>
  <c r="JW12" i="2"/>
  <c r="JW10" i="2"/>
  <c r="JY6" i="2"/>
  <c r="JX7" i="2"/>
  <c r="JX8" i="2"/>
  <c r="JX13" i="2" l="1"/>
  <c r="JX11" i="2"/>
  <c r="JX9" i="2"/>
  <c r="JX14" i="2"/>
  <c r="JX12" i="2"/>
  <c r="JX10" i="2"/>
  <c r="JY7" i="2"/>
  <c r="JZ6" i="2"/>
  <c r="JY8" i="2"/>
  <c r="KA6" i="2" l="1"/>
  <c r="JZ7" i="2"/>
  <c r="JZ8" i="2"/>
  <c r="JY14" i="2"/>
  <c r="JY12" i="2"/>
  <c r="JY10" i="2"/>
  <c r="JY13" i="2"/>
  <c r="JY11" i="2"/>
  <c r="JY9" i="2"/>
  <c r="JZ14" i="2" l="1"/>
  <c r="JZ11" i="2"/>
  <c r="JZ13" i="2"/>
  <c r="JZ9" i="2"/>
  <c r="JZ12" i="2"/>
  <c r="JZ10" i="2"/>
  <c r="KA7" i="2"/>
  <c r="KB6" i="2"/>
  <c r="KA8" i="2"/>
  <c r="KA13" i="2" l="1"/>
  <c r="KA11" i="2"/>
  <c r="KA9" i="2"/>
  <c r="KA14" i="2"/>
  <c r="KA12" i="2"/>
  <c r="KA10" i="2"/>
  <c r="KB7" i="2"/>
  <c r="KC6" i="2"/>
  <c r="KB8" i="2"/>
  <c r="KD6" i="2" l="1"/>
  <c r="KC7" i="2"/>
  <c r="KC8" i="2"/>
  <c r="KB14" i="2"/>
  <c r="KB12" i="2"/>
  <c r="KB10" i="2"/>
  <c r="KB13" i="2"/>
  <c r="KB11" i="2"/>
  <c r="KB9" i="2"/>
  <c r="KC13" i="2" l="1"/>
  <c r="KC11" i="2"/>
  <c r="KC9" i="2"/>
  <c r="KC14" i="2"/>
  <c r="KC12" i="2"/>
  <c r="KC10" i="2"/>
  <c r="KE6" i="2"/>
  <c r="KD7" i="2"/>
  <c r="KD8" i="2"/>
  <c r="KD13" i="2" l="1"/>
  <c r="KD11" i="2"/>
  <c r="KD9" i="2"/>
  <c r="KD14" i="2"/>
  <c r="KD12" i="2"/>
  <c r="KD10" i="2"/>
  <c r="KE7" i="2"/>
  <c r="KF6" i="2"/>
  <c r="KE8" i="2"/>
  <c r="KE14" i="2" l="1"/>
  <c r="KE12" i="2"/>
  <c r="KE10" i="2"/>
  <c r="KE13" i="2"/>
  <c r="KE11" i="2"/>
  <c r="KE9" i="2"/>
  <c r="KG6" i="2"/>
  <c r="KF7" i="2"/>
  <c r="KF8" i="2"/>
  <c r="KF14" i="2" l="1"/>
  <c r="KF11" i="2"/>
  <c r="KF13" i="2"/>
  <c r="KF9" i="2"/>
  <c r="KF10" i="2"/>
  <c r="KF12" i="2"/>
  <c r="KH6" i="2"/>
  <c r="KG7" i="2"/>
  <c r="KG8" i="2"/>
  <c r="KG14" i="2" l="1"/>
  <c r="KG12" i="2"/>
  <c r="KG10" i="2"/>
  <c r="KG13" i="2"/>
  <c r="KG11" i="2"/>
  <c r="KG9" i="2"/>
  <c r="KI6" i="2"/>
  <c r="KH7" i="2"/>
  <c r="KH8" i="2"/>
  <c r="KH13" i="2" l="1"/>
  <c r="KH11" i="2"/>
  <c r="KH9" i="2"/>
  <c r="KH14" i="2"/>
  <c r="KH12" i="2"/>
  <c r="KH10" i="2"/>
  <c r="KJ6" i="2"/>
  <c r="KI7" i="2"/>
  <c r="KI8" i="2"/>
  <c r="KI13" i="2" l="1"/>
  <c r="KI11" i="2"/>
  <c r="KI9" i="2"/>
  <c r="KI14" i="2"/>
  <c r="KI12" i="2"/>
  <c r="KI10" i="2"/>
  <c r="KJ7" i="2"/>
  <c r="KK6" i="2"/>
  <c r="KJ8" i="2"/>
  <c r="KJ14" i="2" l="1"/>
  <c r="KJ11" i="2"/>
  <c r="KJ13" i="2"/>
  <c r="KJ9" i="2"/>
  <c r="KJ10" i="2"/>
  <c r="KJ12" i="2"/>
  <c r="KK7" i="2"/>
  <c r="KL6" i="2"/>
  <c r="KK8" i="2"/>
  <c r="KK13" i="2" l="1"/>
  <c r="KK11" i="2"/>
  <c r="KK9" i="2"/>
  <c r="KK14" i="2"/>
  <c r="KK12" i="2"/>
  <c r="KK10" i="2"/>
  <c r="KM6" i="2"/>
  <c r="KL7" i="2"/>
  <c r="KL8" i="2"/>
  <c r="KL13" i="2" l="1"/>
  <c r="KL11" i="2"/>
  <c r="KL9" i="2"/>
  <c r="KL14" i="2"/>
  <c r="KL12" i="2"/>
  <c r="KL10" i="2"/>
  <c r="KN6" i="2"/>
  <c r="KM7" i="2"/>
  <c r="KM8" i="2"/>
  <c r="KM14" i="2" l="1"/>
  <c r="KM11" i="2"/>
  <c r="KM13" i="2"/>
  <c r="KM9" i="2"/>
  <c r="KM10" i="2"/>
  <c r="KM12" i="2"/>
  <c r="KO6" i="2"/>
  <c r="KN7" i="2"/>
  <c r="KN8" i="2"/>
  <c r="KN14" i="2" l="1"/>
  <c r="KN12" i="2"/>
  <c r="KN10" i="2"/>
  <c r="KN13" i="2"/>
  <c r="KN11" i="2"/>
  <c r="KN9" i="2"/>
  <c r="KO7" i="2"/>
  <c r="KP6" i="2"/>
  <c r="KO8" i="2"/>
  <c r="KO14" i="2" l="1"/>
  <c r="KO12" i="2"/>
  <c r="KO10" i="2"/>
  <c r="KO13" i="2"/>
  <c r="KO11" i="2"/>
  <c r="KO9" i="2"/>
  <c r="KQ6" i="2"/>
  <c r="KP7" i="2"/>
  <c r="KP8" i="2"/>
  <c r="KP14" i="2" l="1"/>
  <c r="KP12" i="2"/>
  <c r="KP10" i="2"/>
  <c r="KP13" i="2"/>
  <c r="KP11" i="2"/>
  <c r="KP9" i="2"/>
  <c r="KQ7" i="2"/>
  <c r="KR6" i="2"/>
  <c r="KQ8" i="2"/>
  <c r="KQ13" i="2" l="1"/>
  <c r="KQ11" i="2"/>
  <c r="KQ9" i="2"/>
  <c r="KQ14" i="2"/>
  <c r="KQ12" i="2"/>
  <c r="KQ10" i="2"/>
  <c r="KS6" i="2"/>
  <c r="KR7" i="2"/>
  <c r="KR8" i="2"/>
  <c r="KR13" i="2" l="1"/>
  <c r="KR11" i="2"/>
  <c r="KR9" i="2"/>
  <c r="KR14" i="2"/>
  <c r="KR12" i="2"/>
  <c r="KR10" i="2"/>
  <c r="KT6" i="2"/>
  <c r="KS7" i="2"/>
  <c r="KS8" i="2"/>
  <c r="KS14" i="2" l="1"/>
  <c r="KS11" i="2"/>
  <c r="KS13" i="2"/>
  <c r="KS9" i="2"/>
  <c r="KS10" i="2"/>
  <c r="KS12" i="2"/>
  <c r="KT7" i="2"/>
  <c r="KU6" i="2"/>
  <c r="KT8" i="2"/>
  <c r="KT14" i="2" l="1"/>
  <c r="KT12" i="2"/>
  <c r="KT10" i="2"/>
  <c r="KT13" i="2"/>
  <c r="KT11" i="2"/>
  <c r="KT9" i="2"/>
  <c r="KU7" i="2"/>
  <c r="KV6" i="2"/>
  <c r="KU8" i="2"/>
  <c r="KU14" i="2" l="1"/>
  <c r="KU11" i="2"/>
  <c r="KU13" i="2"/>
  <c r="KU9" i="2"/>
  <c r="KU10" i="2"/>
  <c r="KU12" i="2"/>
  <c r="KW6" i="2"/>
  <c r="KV7" i="2"/>
  <c r="KV8" i="2"/>
  <c r="KV13" i="2" l="1"/>
  <c r="KV11" i="2"/>
  <c r="KV9" i="2"/>
  <c r="KV14" i="2"/>
  <c r="KV12" i="2"/>
  <c r="KV10" i="2"/>
  <c r="KW7" i="2"/>
  <c r="KX6" i="2"/>
  <c r="KW8" i="2"/>
  <c r="KY6" i="2" l="1"/>
  <c r="KX7" i="2"/>
  <c r="KX8" i="2"/>
  <c r="KW13" i="2"/>
  <c r="KW11" i="2"/>
  <c r="KW9" i="2"/>
  <c r="KW14" i="2"/>
  <c r="KW12" i="2"/>
  <c r="KW10" i="2"/>
  <c r="KX13" i="2" l="1"/>
  <c r="KX11" i="2"/>
  <c r="KX9" i="2"/>
  <c r="KX14" i="2"/>
  <c r="KX12" i="2"/>
  <c r="KX10" i="2"/>
  <c r="KZ6" i="2"/>
  <c r="KY7" i="2"/>
  <c r="KY8" i="2"/>
  <c r="KY13" i="2" l="1"/>
  <c r="KY11" i="2"/>
  <c r="KY9" i="2"/>
  <c r="KY14" i="2"/>
  <c r="KY12" i="2"/>
  <c r="KY10" i="2"/>
  <c r="LA6" i="2"/>
  <c r="KZ7" i="2"/>
  <c r="KZ8" i="2"/>
  <c r="KZ14" i="2" l="1"/>
  <c r="KZ11" i="2"/>
  <c r="KZ13" i="2"/>
  <c r="KZ12" i="2"/>
  <c r="KZ9" i="2"/>
  <c r="KZ10" i="2"/>
  <c r="LA7" i="2"/>
  <c r="LB6" i="2"/>
  <c r="LA8" i="2"/>
  <c r="LA13" i="2" l="1"/>
  <c r="LA11" i="2"/>
  <c r="LA9" i="2"/>
  <c r="LA14" i="2"/>
  <c r="LA12" i="2"/>
  <c r="LA10" i="2"/>
  <c r="LC6" i="2"/>
  <c r="LB7" i="2"/>
  <c r="LB8" i="2"/>
  <c r="LB14" i="2" l="1"/>
  <c r="LB12" i="2"/>
  <c r="LB10" i="2"/>
  <c r="LB13" i="2"/>
  <c r="LB11" i="2"/>
  <c r="LB9" i="2"/>
  <c r="LC7" i="2"/>
  <c r="LD6" i="2"/>
  <c r="LC8" i="2"/>
  <c r="LD7" i="2" l="1"/>
  <c r="LE6" i="2"/>
  <c r="LD8" i="2"/>
  <c r="LC14" i="2"/>
  <c r="LC12" i="2"/>
  <c r="LC10" i="2"/>
  <c r="LC13" i="2"/>
  <c r="LC11" i="2"/>
  <c r="LC9" i="2"/>
  <c r="LE7" i="2" l="1"/>
  <c r="LF6" i="2"/>
  <c r="LE8" i="2"/>
  <c r="LD14" i="2"/>
  <c r="LD12" i="2"/>
  <c r="LD10" i="2"/>
  <c r="LD13" i="2"/>
  <c r="LD11" i="2"/>
  <c r="LD9" i="2"/>
  <c r="LG6" i="2" l="1"/>
  <c r="LF7" i="2"/>
  <c r="LF8" i="2"/>
  <c r="LE14" i="2"/>
  <c r="LE12" i="2"/>
  <c r="LE10" i="2"/>
  <c r="LE13" i="2"/>
  <c r="LE11" i="2"/>
  <c r="LE9" i="2"/>
  <c r="LF13" i="2" l="1"/>
  <c r="LF11" i="2"/>
  <c r="LF9" i="2"/>
  <c r="LF14" i="2"/>
  <c r="LF12" i="2"/>
  <c r="LF10" i="2"/>
  <c r="LH6" i="2"/>
  <c r="LG7" i="2"/>
  <c r="LG8" i="2"/>
  <c r="LG14" i="2" l="1"/>
  <c r="LG13" i="2"/>
  <c r="LG9" i="2"/>
  <c r="LG11" i="2"/>
  <c r="LG12" i="2"/>
  <c r="LG10" i="2"/>
  <c r="LI6" i="2"/>
  <c r="LH7" i="2"/>
  <c r="LH8" i="2"/>
  <c r="LH14" i="2" l="1"/>
  <c r="LH12" i="2"/>
  <c r="LH10" i="2"/>
  <c r="LH13" i="2"/>
  <c r="LH11" i="2"/>
  <c r="LH9" i="2"/>
  <c r="LI7" i="2"/>
  <c r="LJ6" i="2"/>
  <c r="LI8" i="2"/>
  <c r="LK6" i="2" l="1"/>
  <c r="LJ7" i="2"/>
  <c r="LJ8" i="2"/>
  <c r="LI14" i="2"/>
  <c r="LI12" i="2"/>
  <c r="LI10" i="2"/>
  <c r="LI13" i="2"/>
  <c r="LI11" i="2"/>
  <c r="LI9" i="2"/>
  <c r="LJ13" i="2" l="1"/>
  <c r="LJ11" i="2"/>
  <c r="LJ9" i="2"/>
  <c r="LJ14" i="2"/>
  <c r="LJ12" i="2"/>
  <c r="LJ10" i="2"/>
  <c r="LK7" i="2"/>
  <c r="LL6" i="2"/>
  <c r="LK8" i="2"/>
  <c r="LM6" i="2" l="1"/>
  <c r="LL7" i="2"/>
  <c r="LL8" i="2"/>
  <c r="LK13" i="2"/>
  <c r="LK11" i="2"/>
  <c r="LK9" i="2"/>
  <c r="LK14" i="2"/>
  <c r="LK12" i="2"/>
  <c r="LK10" i="2"/>
  <c r="LL13" i="2" l="1"/>
  <c r="LL11" i="2"/>
  <c r="LL9" i="2"/>
  <c r="LL14" i="2"/>
  <c r="LL12" i="2"/>
  <c r="LL10" i="2"/>
  <c r="LM7" i="2"/>
  <c r="LN6" i="2"/>
  <c r="LM8" i="2"/>
  <c r="LO6" i="2" l="1"/>
  <c r="LN7" i="2"/>
  <c r="LN8" i="2"/>
  <c r="LM13" i="2"/>
  <c r="LM11" i="2"/>
  <c r="LM9" i="2"/>
  <c r="LM14" i="2"/>
  <c r="LM12" i="2"/>
  <c r="LM10" i="2"/>
  <c r="LN13" i="2" l="1"/>
  <c r="LN11" i="2"/>
  <c r="LN9" i="2"/>
  <c r="LN14" i="2"/>
  <c r="LN12" i="2"/>
  <c r="LN10" i="2"/>
  <c r="LP6" i="2"/>
  <c r="LO7" i="2"/>
  <c r="LO8" i="2"/>
  <c r="LO13" i="2" l="1"/>
  <c r="LO11" i="2"/>
  <c r="LO9" i="2"/>
  <c r="LO14" i="2"/>
  <c r="LO12" i="2"/>
  <c r="LO10" i="2"/>
  <c r="LQ6" i="2"/>
  <c r="LP7" i="2"/>
  <c r="LP8" i="2"/>
  <c r="LP13" i="2" l="1"/>
  <c r="LP11" i="2"/>
  <c r="LP9" i="2"/>
  <c r="LP14" i="2"/>
  <c r="LP12" i="2"/>
  <c r="LP10" i="2"/>
  <c r="LQ7" i="2"/>
  <c r="LR6" i="2"/>
  <c r="LQ8" i="2"/>
  <c r="LS6" i="2" l="1"/>
  <c r="LR7" i="2"/>
  <c r="LR8" i="2"/>
  <c r="LQ13" i="2"/>
  <c r="LQ11" i="2"/>
  <c r="LQ9" i="2"/>
  <c r="LQ14" i="2"/>
  <c r="LQ12" i="2"/>
  <c r="LQ10" i="2"/>
  <c r="LR13" i="2" l="1"/>
  <c r="LR11" i="2"/>
  <c r="LR9" i="2"/>
  <c r="LR14" i="2"/>
  <c r="LR12" i="2"/>
  <c r="LR10" i="2"/>
  <c r="LS7" i="2"/>
  <c r="LT6" i="2"/>
  <c r="LS8" i="2"/>
  <c r="LU6" i="2" l="1"/>
  <c r="LT7" i="2"/>
  <c r="LT8" i="2"/>
  <c r="LS13" i="2"/>
  <c r="LS11" i="2"/>
  <c r="LS9" i="2"/>
  <c r="LS14" i="2"/>
  <c r="LS12" i="2"/>
  <c r="LS10" i="2"/>
  <c r="LT13" i="2" l="1"/>
  <c r="LT11" i="2"/>
  <c r="LT9" i="2"/>
  <c r="LT14" i="2"/>
  <c r="LT12" i="2"/>
  <c r="LT10" i="2"/>
  <c r="LU7" i="2"/>
  <c r="LV6" i="2"/>
  <c r="LU8" i="2"/>
  <c r="LW6" i="2" l="1"/>
  <c r="LV7" i="2"/>
  <c r="LV8" i="2"/>
  <c r="LU13" i="2"/>
  <c r="LU11" i="2"/>
  <c r="LU9" i="2"/>
  <c r="LU14" i="2"/>
  <c r="LU12" i="2"/>
  <c r="LU10" i="2"/>
  <c r="LV13" i="2" l="1"/>
  <c r="LV11" i="2"/>
  <c r="LV9" i="2"/>
  <c r="LV14" i="2"/>
  <c r="LV12" i="2"/>
  <c r="LV10" i="2"/>
  <c r="LX6" i="2"/>
  <c r="LW7" i="2"/>
  <c r="LW8" i="2"/>
  <c r="LW13" i="2" l="1"/>
  <c r="LW11" i="2"/>
  <c r="LW9" i="2"/>
  <c r="LW14" i="2"/>
  <c r="LW12" i="2"/>
  <c r="LW10" i="2"/>
  <c r="LY6" i="2"/>
  <c r="LX7" i="2"/>
  <c r="LX8" i="2"/>
  <c r="LX13" i="2" l="1"/>
  <c r="LX11" i="2"/>
  <c r="LX9" i="2"/>
  <c r="LX14" i="2"/>
  <c r="LX12" i="2"/>
  <c r="LX10" i="2"/>
  <c r="LY7" i="2"/>
  <c r="LZ6" i="2"/>
  <c r="LY8" i="2"/>
  <c r="MA6" i="2" l="1"/>
  <c r="LZ7" i="2"/>
  <c r="LZ8" i="2"/>
  <c r="LY13" i="2"/>
  <c r="LY11" i="2"/>
  <c r="LY9" i="2"/>
  <c r="LY14" i="2"/>
  <c r="LY12" i="2"/>
  <c r="LY10" i="2"/>
  <c r="LZ14" i="2" l="1"/>
  <c r="LZ12" i="2"/>
  <c r="LZ10" i="2"/>
  <c r="LZ13" i="2"/>
  <c r="LZ11" i="2"/>
  <c r="LZ9" i="2"/>
  <c r="MB6" i="2"/>
  <c r="MA7" i="2"/>
  <c r="MA8" i="2"/>
  <c r="MA14" i="2" l="1"/>
  <c r="MA12" i="2"/>
  <c r="MA10" i="2"/>
  <c r="MA13" i="2"/>
  <c r="MA11" i="2"/>
  <c r="MA9" i="2"/>
  <c r="MC6" i="2"/>
  <c r="MB7" i="2"/>
  <c r="MB8" i="2"/>
  <c r="MB14" i="2" l="1"/>
  <c r="MB12" i="2"/>
  <c r="MB10" i="2"/>
  <c r="MB13" i="2"/>
  <c r="MB11" i="2"/>
  <c r="MB9" i="2"/>
  <c r="MC7" i="2"/>
  <c r="MD6" i="2"/>
  <c r="MC8" i="2"/>
  <c r="ME6" i="2" l="1"/>
  <c r="MD7" i="2"/>
  <c r="MD8" i="2"/>
  <c r="MC14" i="2"/>
  <c r="MC12" i="2"/>
  <c r="MC10" i="2"/>
  <c r="MC13" i="2"/>
  <c r="MC11" i="2"/>
  <c r="MC9" i="2"/>
  <c r="MD13" i="2" l="1"/>
  <c r="MD11" i="2"/>
  <c r="MD9" i="2"/>
  <c r="MD14" i="2"/>
  <c r="MD12" i="2"/>
  <c r="MD10" i="2"/>
  <c r="ME7" i="2"/>
  <c r="MF6" i="2"/>
  <c r="ME8" i="2"/>
  <c r="MG6" i="2" l="1"/>
  <c r="MF7" i="2"/>
  <c r="MF8" i="2"/>
  <c r="ME13" i="2"/>
  <c r="ME11" i="2"/>
  <c r="ME9" i="2"/>
  <c r="ME14" i="2"/>
  <c r="ME12" i="2"/>
  <c r="ME10" i="2"/>
  <c r="MF13" i="2" l="1"/>
  <c r="MF11" i="2"/>
  <c r="MF9" i="2"/>
  <c r="MF14" i="2"/>
  <c r="MF12" i="2"/>
  <c r="MF10" i="2"/>
  <c r="MG7" i="2"/>
  <c r="MH6" i="2"/>
  <c r="MG8" i="2"/>
  <c r="MI6" i="2" l="1"/>
  <c r="MH7" i="2"/>
  <c r="MH8" i="2"/>
  <c r="MG14" i="2"/>
  <c r="MG12" i="2"/>
  <c r="MG10" i="2"/>
  <c r="MG13" i="2"/>
  <c r="MG11" i="2"/>
  <c r="MG9" i="2"/>
  <c r="MH14" i="2" l="1"/>
  <c r="MH12" i="2"/>
  <c r="MH10" i="2"/>
  <c r="MH13" i="2"/>
  <c r="MH11" i="2"/>
  <c r="MH9" i="2"/>
  <c r="MJ6" i="2"/>
  <c r="MI7" i="2"/>
  <c r="MI8" i="2"/>
  <c r="MI14" i="2" l="1"/>
  <c r="MI12" i="2"/>
  <c r="MI10" i="2"/>
  <c r="MI13" i="2"/>
  <c r="MI11" i="2"/>
  <c r="MI9" i="2"/>
  <c r="MK6" i="2"/>
  <c r="MJ7" i="2"/>
  <c r="MJ8" i="2"/>
  <c r="MJ13" i="2" l="1"/>
  <c r="MJ11" i="2"/>
  <c r="MJ9" i="2"/>
  <c r="MJ14" i="2"/>
  <c r="MJ12" i="2"/>
  <c r="MJ10" i="2"/>
  <c r="MK7" i="2"/>
  <c r="ML6" i="2"/>
  <c r="MK8" i="2"/>
  <c r="MM6" i="2" l="1"/>
  <c r="ML7" i="2"/>
  <c r="ML8" i="2"/>
  <c r="MK13" i="2"/>
  <c r="MK11" i="2"/>
  <c r="MK9" i="2"/>
  <c r="MK14" i="2"/>
  <c r="MK12" i="2"/>
  <c r="MK10" i="2"/>
  <c r="ML14" i="2" l="1"/>
  <c r="ML12" i="2"/>
  <c r="ML10" i="2"/>
  <c r="ML13" i="2"/>
  <c r="ML11" i="2"/>
  <c r="ML9" i="2"/>
  <c r="MM7" i="2"/>
  <c r="MN6" i="2"/>
  <c r="MM8" i="2"/>
  <c r="MN7" i="2" l="1"/>
  <c r="MO6" i="2"/>
  <c r="MN8" i="2"/>
  <c r="MM14" i="2"/>
  <c r="MM12" i="2"/>
  <c r="MM10" i="2"/>
  <c r="MM13" i="2"/>
  <c r="MM11" i="2"/>
  <c r="MM9" i="2"/>
  <c r="MO7" i="2" l="1"/>
  <c r="MP6" i="2"/>
  <c r="MO8" i="2"/>
  <c r="MN14" i="2"/>
  <c r="MN12" i="2"/>
  <c r="MN10" i="2"/>
  <c r="MN13" i="2"/>
  <c r="MN11" i="2"/>
  <c r="MN9" i="2"/>
  <c r="MP7" i="2" l="1"/>
  <c r="MQ6" i="2"/>
  <c r="MP8" i="2"/>
  <c r="MO13" i="2"/>
  <c r="MO11" i="2"/>
  <c r="MO9" i="2"/>
  <c r="MO14" i="2"/>
  <c r="MO12" i="2"/>
  <c r="MO10" i="2"/>
  <c r="MQ7" i="2" l="1"/>
  <c r="MR6" i="2"/>
  <c r="MQ8" i="2"/>
  <c r="MP13" i="2"/>
  <c r="MP11" i="2"/>
  <c r="MP9" i="2"/>
  <c r="MP14" i="2"/>
  <c r="MP12" i="2"/>
  <c r="MP10" i="2"/>
  <c r="MS6" i="2" l="1"/>
  <c r="MR7" i="2"/>
  <c r="MR8" i="2"/>
  <c r="MQ14" i="2"/>
  <c r="MQ12" i="2"/>
  <c r="MQ10" i="2"/>
  <c r="MQ13" i="2"/>
  <c r="MQ11" i="2"/>
  <c r="MQ9" i="2"/>
  <c r="MR14" i="2" l="1"/>
  <c r="MR12" i="2"/>
  <c r="MR10" i="2"/>
  <c r="MR13" i="2"/>
  <c r="MR11" i="2"/>
  <c r="MR9" i="2"/>
  <c r="MS7" i="2"/>
  <c r="MT6" i="2"/>
  <c r="MS8" i="2"/>
  <c r="MU6" i="2" l="1"/>
  <c r="MT7" i="2"/>
  <c r="MT8" i="2"/>
  <c r="MS14" i="2"/>
  <c r="MS13" i="2"/>
  <c r="MS9" i="2"/>
  <c r="MS11" i="2"/>
  <c r="MS10" i="2"/>
  <c r="MS12" i="2"/>
  <c r="MT13" i="2" l="1"/>
  <c r="MT11" i="2"/>
  <c r="MT9" i="2"/>
  <c r="MT14" i="2"/>
  <c r="MT12" i="2"/>
  <c r="MT10" i="2"/>
  <c r="MU7" i="2"/>
  <c r="MV6" i="2"/>
  <c r="MU8" i="2"/>
  <c r="MW6" i="2" l="1"/>
  <c r="MV7" i="2"/>
  <c r="MV8" i="2"/>
  <c r="MU13" i="2"/>
  <c r="MU11" i="2"/>
  <c r="MU9" i="2"/>
  <c r="MU14" i="2"/>
  <c r="MU12" i="2"/>
  <c r="MU10" i="2"/>
  <c r="MV14" i="2" l="1"/>
  <c r="MV11" i="2"/>
  <c r="MV13" i="2"/>
  <c r="MV9" i="2"/>
  <c r="MV10" i="2"/>
  <c r="MV12" i="2"/>
  <c r="MW7" i="2"/>
  <c r="MX6" i="2"/>
  <c r="MW8" i="2"/>
  <c r="MY6" i="2" l="1"/>
  <c r="MX7" i="2"/>
  <c r="MX8" i="2"/>
  <c r="MW14" i="2"/>
  <c r="MW12" i="2"/>
  <c r="MW10" i="2"/>
  <c r="MW13" i="2"/>
  <c r="MW11" i="2"/>
  <c r="MW9" i="2"/>
  <c r="MX14" i="2" l="1"/>
  <c r="MX12" i="2"/>
  <c r="MX10" i="2"/>
  <c r="MX13" i="2"/>
  <c r="MX11" i="2"/>
  <c r="MX9" i="2"/>
  <c r="MY7" i="2"/>
  <c r="MZ6" i="2"/>
  <c r="MY8" i="2"/>
  <c r="NA6" i="2" l="1"/>
  <c r="MZ7" i="2"/>
  <c r="MZ8" i="2"/>
  <c r="MY13" i="2"/>
  <c r="MY11" i="2"/>
  <c r="MY9" i="2"/>
  <c r="MY14" i="2"/>
  <c r="MY12" i="2"/>
  <c r="MY10" i="2"/>
  <c r="MZ13" i="2" l="1"/>
  <c r="MZ11" i="2"/>
  <c r="MZ9" i="2"/>
  <c r="MZ14" i="2"/>
  <c r="MZ12" i="2"/>
  <c r="MZ10" i="2"/>
  <c r="NA7" i="2"/>
  <c r="NB6" i="2"/>
  <c r="NA8" i="2"/>
  <c r="NC6" i="2" l="1"/>
  <c r="NB7" i="2"/>
  <c r="NB8" i="2"/>
  <c r="NA14" i="2"/>
  <c r="NA11" i="2"/>
  <c r="NA13" i="2"/>
  <c r="NA9" i="2"/>
  <c r="NA10" i="2"/>
  <c r="NA12" i="2"/>
  <c r="NB14" i="2" l="1"/>
  <c r="NB12" i="2"/>
  <c r="NB10" i="2"/>
  <c r="NB13" i="2"/>
  <c r="NB11" i="2"/>
  <c r="NB9" i="2"/>
  <c r="NC7" i="2"/>
  <c r="ND6" i="2"/>
  <c r="NC8" i="2"/>
  <c r="NE6" i="2" l="1"/>
  <c r="ND7" i="2"/>
  <c r="ND8" i="2"/>
  <c r="NC14" i="2"/>
  <c r="NC12" i="2"/>
  <c r="NC10" i="2"/>
  <c r="NC13" i="2"/>
  <c r="NC11" i="2"/>
  <c r="NC9" i="2"/>
  <c r="ND13" i="2" l="1"/>
  <c r="ND11" i="2"/>
  <c r="ND9" i="2"/>
  <c r="ND14" i="2"/>
  <c r="ND12" i="2"/>
  <c r="ND10" i="2"/>
  <c r="NF6" i="2"/>
  <c r="NE7" i="2"/>
  <c r="NE8" i="2"/>
  <c r="NE13" i="2" l="1"/>
  <c r="NE11" i="2"/>
  <c r="NE9" i="2"/>
  <c r="NE14" i="2"/>
  <c r="NE12" i="2"/>
  <c r="NE10" i="2"/>
  <c r="NG6" i="2"/>
  <c r="NF7" i="2"/>
  <c r="NF8" i="2"/>
  <c r="NF14" i="2" l="1"/>
  <c r="NF11" i="2"/>
  <c r="NF9" i="2"/>
  <c r="NF12" i="2"/>
  <c r="NF13" i="2"/>
  <c r="NF10" i="2"/>
  <c r="NG7" i="2"/>
  <c r="NG8" i="2"/>
  <c r="NG13" i="2" l="1"/>
  <c r="NG9" i="2"/>
  <c r="NG12" i="2"/>
  <c r="NG11" i="2"/>
  <c r="NG14" i="2"/>
  <c r="NG10" i="2"/>
</calcChain>
</file>

<file path=xl/comments1.xml><?xml version="1.0" encoding="utf-8"?>
<comments xmlns="http://schemas.openxmlformats.org/spreadsheetml/2006/main">
  <authors>
    <author>Lin, Cheng-teX</author>
  </authors>
  <commentList>
    <comment ref="BF93" authorId="0">
      <text>
        <r>
          <rPr>
            <b/>
            <sz val="9"/>
            <color indexed="81"/>
            <rFont val="Tahoma"/>
            <family val="2"/>
          </rPr>
          <t>Lin, Cheng-teX:</t>
        </r>
        <r>
          <rPr>
            <sz val="9"/>
            <color indexed="81"/>
            <rFont val="Tahoma"/>
            <family val="2"/>
          </rPr>
          <t xml:space="preserve">
Filter: 534
</t>
        </r>
      </text>
    </comment>
    <comment ref="BG93" authorId="0">
      <text>
        <r>
          <rPr>
            <b/>
            <sz val="9"/>
            <color indexed="81"/>
            <rFont val="Tahoma"/>
            <family val="2"/>
          </rPr>
          <t>Lin, Cheng-teX:</t>
        </r>
        <r>
          <rPr>
            <sz val="9"/>
            <color indexed="81"/>
            <rFont val="Tahoma"/>
            <family val="2"/>
          </rPr>
          <t xml:space="preserve">
Filter: 534
</t>
        </r>
      </text>
    </comment>
    <comment ref="BF189" authorId="0">
      <text>
        <r>
          <rPr>
            <b/>
            <sz val="9"/>
            <color indexed="81"/>
            <rFont val="Tahoma"/>
            <family val="2"/>
          </rPr>
          <t>Lin, Cheng-teX:</t>
        </r>
        <r>
          <rPr>
            <sz val="9"/>
            <color indexed="81"/>
            <rFont val="Tahoma"/>
            <family val="2"/>
          </rPr>
          <t xml:space="preserve">
</t>
        </r>
        <r>
          <rPr>
            <b/>
            <sz val="12"/>
            <color indexed="81"/>
            <rFont val="Tahoma"/>
            <family val="2"/>
          </rPr>
          <t xml:space="preserve">DUT ran into inifinite test loop =&gt; CEventSink - QueryInterface Called
</t>
        </r>
      </text>
    </comment>
    <comment ref="C190" authorId="0">
      <text>
        <r>
          <rPr>
            <b/>
            <sz val="9"/>
            <color indexed="81"/>
            <rFont val="Tahoma"/>
            <family val="2"/>
          </rPr>
          <t>Lin, Cheng-teX:
Enable Driver Verifier:
Open elevated command prompt.
1. Check device manager and record devices with yellow bang
2. verifier.exe /standard /all
3. Reboot
4. Check device manager and make sure there are no other more devices with yellow bang
Disable Driver Verifier:
Open elevated command prompt
1. verifier.exe /reset</t>
        </r>
        <r>
          <rPr>
            <sz val="9"/>
            <color indexed="81"/>
            <rFont val="Tahoma"/>
            <family val="2"/>
          </rPr>
          <t xml:space="preserve">
</t>
        </r>
      </text>
    </comment>
  </commentList>
</comments>
</file>

<file path=xl/sharedStrings.xml><?xml version="1.0" encoding="utf-8"?>
<sst xmlns="http://schemas.openxmlformats.org/spreadsheetml/2006/main" count="15570" uniqueCount="983">
  <si>
    <t>WiFi Direct Performance Test Invitation PeerFinder APConnectBeforeWFD APConnectBeforeWFD</t>
  </si>
  <si>
    <t>06m</t>
  </si>
  <si>
    <t>Broadcom 802.11n Wireless SDIO Adapter</t>
  </si>
  <si>
    <t>WiFi Direct Performance Test Invitation PeerFinder APConnectBeforeWFD APConnectAfterWFD</t>
  </si>
  <si>
    <t>WiFi Direct Performance Test Invitation PeerFinder APConnectBeforeWFD NoAPConnection</t>
  </si>
  <si>
    <t>WiFi Direct Performance Test Invitation PeerFinder NoApConnection APConnectBeforeWFD</t>
  </si>
  <si>
    <t xml:space="preserve">WiFi Direct Performance Test Invitation PeerFinder NoAPConnection APConnectAfterWFD </t>
  </si>
  <si>
    <t>WiFi Direct Performance Test JoinExistingGO WFDPlatform NoApConnection NoApConnection</t>
  </si>
  <si>
    <t>WiFi Direct Performance Test JoinExistingGO WFDPlatform NoApConnection APConnectBeforeWFD</t>
  </si>
  <si>
    <t>WiFi Direct Performance Test Invitation PeerFinder APConnectAfterWFD APConnectAfterWFD</t>
  </si>
  <si>
    <t>WiFi Direct Performance Test Invitation PeerFinder APConnectAfterWFD NoAPConnection</t>
  </si>
  <si>
    <t>WiFi Direct Performance Test Invitation PeerFinder APConnectAfterWFD APConnectBeforeWFD</t>
  </si>
  <si>
    <t>WiFi Direct Performance Test Invitation WFDP2P APConnectBeforeWFD NoAPConnection</t>
  </si>
  <si>
    <t>WiFi Direct Performance Test Invitation WFDP2P APConnectBeforeWFD APConnectBeforeWFD</t>
  </si>
  <si>
    <t xml:space="preserve">WiFi Direct Performance Test Invitation WFDP2P NoAPConnection APConnectAfterWFD </t>
  </si>
  <si>
    <t>WiFi Direct Performance Test Invitation WFDP2P NoApConnection NoApConnection</t>
  </si>
  <si>
    <t>WiFi Direct Performance Test Invitation WFDP2P NoApConnection APConnectBeforeWFD</t>
  </si>
  <si>
    <t>WiFi Direct Performance Test Invitation WFDP2P APConnectAfterWFD APConnectAfterWFD</t>
  </si>
  <si>
    <t xml:space="preserve">WiFi Direct Performance Test Invitation PeerFinder NoApConnection NoApConnection </t>
  </si>
  <si>
    <t>WiFi Direct Performance Test Invitation WFDP2P APConnectAfterWFD APConnectBeforeWFD</t>
  </si>
  <si>
    <t>WiFi Direct Performance Test Invitation WFDP2P APConnectBeforeWFD APConnectAfterWFD</t>
  </si>
  <si>
    <t>WiFi Direct Performance Test Invitation WFDP2P APConnectAfterWFD NoAPConnection</t>
  </si>
  <si>
    <t xml:space="preserve">WiFi Direct FastDiscovery Wildcard APConnectBeforeWFD NoAPConnection </t>
  </si>
  <si>
    <t>WiFi Direct FastDiscovery Wildcard APConnectBeforeWFD APConnectBeforeWFD</t>
  </si>
  <si>
    <t xml:space="preserve">WiFi Direct FastDiscovery Wildcard NoAPConnection APConnectBeforeWFD </t>
  </si>
  <si>
    <t>NDISTest 6.5 - WlanD2SleepBVT</t>
  </si>
  <si>
    <t>05m</t>
  </si>
  <si>
    <t xml:space="preserve">WiFi Direct FastDiscovery Wildcard NoAPConnection NoAPConnection </t>
  </si>
  <si>
    <t>WiFi Direct FastDiscovery Targeted APConnectBeforeWFD APConnectBeforeWFD</t>
  </si>
  <si>
    <t xml:space="preserve">WiFi Direct FastDiscovery Targeted APConnectBeforeWFD NoAPConnection </t>
  </si>
  <si>
    <t>WiFi Direct FastDiscovery Targeted NoAPConnection NoAPConnection</t>
  </si>
  <si>
    <t>WiFi Direct FastDiscovery Targeted NoAPConnection APConnectBeforeWFD</t>
  </si>
  <si>
    <t>WiFi Direct Performance Test JoinExistingGO WFDPlatform APConnectBeforeWFD APConnectAfterWFD</t>
  </si>
  <si>
    <t>WiFi Direct Performance Test JoinExistingGO WFDPlatform APConnectAfterWFD NoAPConnection</t>
  </si>
  <si>
    <t>WiFi Direct Performance Test JoinExistingGO WFDPlatform APConnectBeforeWFD APConnectBeforeWFD</t>
  </si>
  <si>
    <t xml:space="preserve">WiFi Direct Performance Test JoinExistingGO WFDPlatform NoAPConnection APConnectAfterWFD </t>
  </si>
  <si>
    <t>WiFi Direct Performance Test JoinExistingGO WFDPlatform APConnectBeforeWFD NoAPConnection</t>
  </si>
  <si>
    <t>WiFi Direct PC to PC App to App Stress Tests</t>
  </si>
  <si>
    <t>01h 15m</t>
  </si>
  <si>
    <t>NDISTest 6.5 - WlanCheckConnectivityStress</t>
  </si>
  <si>
    <t>WiFi Direct PC to PC Scenario Stress Tests</t>
  </si>
  <si>
    <t>02h 30m</t>
  </si>
  <si>
    <t>WiFi Direct Performance Test JoinExistingGO WFDPlatform APConnectAfterWFD APConnectBeforeWFD</t>
  </si>
  <si>
    <t>WiFi Direct Performance Test JoinExistingGO WFDPlatform APConnectAfterWFD APConnectAfterWFD</t>
  </si>
  <si>
    <t>WiFi Direct Performance Test Invitation WFDPlatform APConnectAfterWFD APConnectAfterWFD</t>
  </si>
  <si>
    <t>WiFi Direct Performance Test GONegotiation WFDPlatform APConnectAfterWFD APConnectAfterWFD</t>
  </si>
  <si>
    <t>WiFi Direct Performance Test GONegotiation WFDP2P NoApConnection NoApConnection</t>
  </si>
  <si>
    <t>WiFi Direct Performance Test GONegotiation WFDPlatform APConnectAfterWFD APConnectBeforeWFD</t>
  </si>
  <si>
    <t>WiFi Direct Performance Test GONegotiation WFDPlatform APConnectBeforeWFD APConnectAfterWFD</t>
  </si>
  <si>
    <t>WiFi Direct Performance Test GONegotiation WFDPlatform APConnectAfterWFD NoAPConnection</t>
  </si>
  <si>
    <t>WiFi Direct Performance Test GONegotiation WFDP2P APConnectBeforeWFD APConnectBeforeWFD</t>
  </si>
  <si>
    <t>WiFi Direct Performance Test GONegotiation WFDP2P APConnectBeforeWFD APConnectAfterWFD</t>
  </si>
  <si>
    <t>WiFi Direct Performance Test GONegotiation WFDP2P APConnectBeforeWFD NoAPConnection</t>
  </si>
  <si>
    <t>WiFi Direct Performance Test GONegotiation WFDP2P NoApConnection APConnectBeforeWFD</t>
  </si>
  <si>
    <t xml:space="preserve">WiFi Direct Performance Test GONegotiation WFDP2P NoAPConnection APConnectAfterWFD </t>
  </si>
  <si>
    <t>WiFi Direct PC to PC Scenario Tests</t>
  </si>
  <si>
    <t>Run Wireless BVTs</t>
  </si>
  <si>
    <t>01h 35m</t>
  </si>
  <si>
    <t>Vwifi Stress Tests</t>
  </si>
  <si>
    <t>03h 00m</t>
  </si>
  <si>
    <t>Dot11W Tests</t>
  </si>
  <si>
    <t>15m</t>
  </si>
  <si>
    <t>DPC ISR Tests</t>
  </si>
  <si>
    <t>WiFi Direct Performance Test GONegotiation WFDPlatform APConnectBeforeWFD NoAPConnection</t>
  </si>
  <si>
    <t>WiFi Direct Performance Test GONegotiation WFDPlatform APConnectBeforeWFD APConnectBeforeWFD</t>
  </si>
  <si>
    <t xml:space="preserve">WiFi Direct Performance Test GONegotiation WFDPlatform NoAPConnection APConnectAfterWFD </t>
  </si>
  <si>
    <t>WiFi Direct Performance Test GONegotiation WFDPlatform NoApConnection NoApConnection</t>
  </si>
  <si>
    <t>WiFi Direct Performance Test GONegotiation WFDPlatform NoApConnection APConnectBeforeWFD</t>
  </si>
  <si>
    <t>WiFi Direct Performance Test Invitation WFDPlatform NoApConnection APConnectBeforeWFD</t>
  </si>
  <si>
    <t xml:space="preserve">WiFi Direct Performance Test Invitation WFDPlatform NoAPConnection APConnectAfterWFD </t>
  </si>
  <si>
    <t xml:space="preserve">WiFi Direct Performance Test Invitation WFDPlatform NoApConnection NoApConnection </t>
  </si>
  <si>
    <t>WiFi Direct Performance Test GONegotiation PeerFinder APConnectAfterWFD APConnectBeforeWFD</t>
  </si>
  <si>
    <t>WiFi Direct Performance Test GONegotiation PeerFinder APConnectAfterWFD APConnectAfterWFD</t>
  </si>
  <si>
    <t>WiFi Direct Performance Test Invitation WFDPlatform APConnectAfterWFD NoAPConnection</t>
  </si>
  <si>
    <t>WiFi Direct Performance Test Invitation WFDPlatform APConnectAfterWFD APConnectBeforeWFD</t>
  </si>
  <si>
    <t>WiFi Direct Performance Test Invitation WFDPlatform APConnectBeforeWFD APConnectAfterWFD</t>
  </si>
  <si>
    <t>WiFi Direct Performance Test Invitation WFDPlatform APConnectBeforeWFD NoAPConnection</t>
  </si>
  <si>
    <t>WiFi Direct Performance Test Invitation WFDPlatform APConnectBeforeWFD APConnectBeforeWFD</t>
  </si>
  <si>
    <t>WiFi Direct Performance Test GONegotiation PeerFinder NoApConnection NoApConnection</t>
  </si>
  <si>
    <t>WiFi Direct Performance Test GONegotiation PeerFinder NoApConnection APConnectBeforeWFD</t>
  </si>
  <si>
    <t>WiFi Direct Performance Test GONegotiation WFDP2P APConnectAfterWFD APConnectAfterWFD</t>
  </si>
  <si>
    <t>WiFi Direct Performance Test GONegotiation WFDP2P APConnectAfterWFD NoAPConnection</t>
  </si>
  <si>
    <t>WiFi Direct Performance Test GONegotiation WFDP2P APConnectAfterWFD APConnectBeforeWFD</t>
  </si>
  <si>
    <t>WiFi Direct Performance Test GONegotiation PeerFinder APConnectBeforeWFD APConnectAfterWFD</t>
  </si>
  <si>
    <t>WiFi Direct Performance Test GONegotiation PeerFinder APConnectAfterWFD NoAPConnection</t>
  </si>
  <si>
    <t>WiFi Direct Performance Test GONegotiation PeerFinder APConnectBeforeWFD APConnectBeforeWFD</t>
  </si>
  <si>
    <t>WiFi Direct Performance Test GONegotiation PeerFinder NoAPConnection APConnectAfterWFD</t>
  </si>
  <si>
    <t>WiFi Direct Performance Test GONegotiation PeerFinder APConnectBeforeWFD NoAPConnection</t>
  </si>
  <si>
    <t>Device Install Check For File System Consistency (Certification)</t>
  </si>
  <si>
    <t>05h 00m</t>
  </si>
  <si>
    <t>Embedded Signature Verification Test</t>
  </si>
  <si>
    <t>01m</t>
  </si>
  <si>
    <t>Device Install Check For Other Device Stability (Certification)</t>
  </si>
  <si>
    <t>Reinstall with IO Before and After (Certification)</t>
  </si>
  <si>
    <t>TDI filters and LSPs are not allowed</t>
  </si>
  <si>
    <t>Device Path Exerciser Test (Certification)</t>
  </si>
  <si>
    <t>Driver Memory Test</t>
  </si>
  <si>
    <t>30m</t>
  </si>
  <si>
    <t>DevFund INF Test</t>
  </si>
  <si>
    <t>Verify Driver Load Order Group is not WdfLoadGroup</t>
  </si>
  <si>
    <t>02m</t>
  </si>
  <si>
    <t>Sleep and PNP (disable and enable) with IO Before and After (Certification)</t>
  </si>
  <si>
    <t>Device Driver INF Verification Test (Certification)</t>
  </si>
  <si>
    <t>PCI Root Port Surprise Remove Test (PCI devices only)</t>
  </si>
  <si>
    <t>Plug and Play Driver Test (Certification)</t>
  </si>
  <si>
    <t>Concurrent Hardware And Operating System (CHAOS) Test (Certification)</t>
  </si>
  <si>
    <t>Bluetooth - Bluetooth 2.1 LogoTests</t>
  </si>
  <si>
    <t>45m</t>
  </si>
  <si>
    <t>Bluetooth Radio</t>
  </si>
  <si>
    <t>Bluetooth - Bluetooth LE LogoTests</t>
  </si>
  <si>
    <t>Bluetooth - SCO Tests</t>
  </si>
  <si>
    <t>Bluetooth - Point to Point Tests</t>
  </si>
  <si>
    <t>Bluetooth - Scatternet Tests</t>
  </si>
  <si>
    <t>NDISTest 6.5 - WlanGTKRefresh</t>
  </si>
  <si>
    <t>NDISTest 6.5 - WLANWakeTestsTestSoftAP</t>
  </si>
  <si>
    <t>Bluetooth - Machine Uses Microsoft Stack</t>
  </si>
  <si>
    <t>Bluetooth - Bluetooth LE Dual-Mode LogoTests</t>
  </si>
  <si>
    <t>Bluetooth - Bluetooth Device Version Check Tests</t>
  </si>
  <si>
    <t>Bluetooth - Radio On-Off LogoTests</t>
  </si>
  <si>
    <t>Bluetooth - Non-USB Logo Tests</t>
  </si>
  <si>
    <t>NDISTest 6.5 - WLANMPE</t>
  </si>
  <si>
    <t>WHCKProximityTest- NDEFEmpty</t>
  </si>
  <si>
    <t>NXP NearFieldProximity Provider</t>
  </si>
  <si>
    <t>WHCKProximityTest- GetNextSubCancelIo</t>
  </si>
  <si>
    <t>Check Kmdf Coinstaller Version</t>
  </si>
  <si>
    <t>Wdf Fault Injection Logo Test</t>
  </si>
  <si>
    <t>12m</t>
  </si>
  <si>
    <t>WHCKProximityTest- GetNextSubInputBuffer</t>
  </si>
  <si>
    <t>WHCKProximityTest- TagWriteAppLaunchNullDelimited</t>
  </si>
  <si>
    <t>WHCKProximityTest- TagWriteAppLaunchErrorHandling</t>
  </si>
  <si>
    <t>WHCKProximityTest- TagWriteAppLaunchMultipleTuples</t>
  </si>
  <si>
    <t>WHCKProximityTest- TagWriteAppLaunchTabDelimited</t>
  </si>
  <si>
    <t>WHCKProximityTest- GetNextSubTwice</t>
  </si>
  <si>
    <t>WHCKProximityTest- GetNextTransTwice</t>
  </si>
  <si>
    <t>WHCKProximityTest- GetNextTransInvalidHandle</t>
  </si>
  <si>
    <t>WHCKProximityTest- PublishMessageOversizeMessage</t>
  </si>
  <si>
    <t>WHCKProximityTest- GetNextTransInputBuffer</t>
  </si>
  <si>
    <t>WHCKProximityTest- GetNextSubInvalidHandle</t>
  </si>
  <si>
    <t>WHCKProximityTest- GetNextTransCancelIo</t>
  </si>
  <si>
    <t>WHCKProximityTest- GetNextTransOutputBuffer</t>
  </si>
  <si>
    <t>Check Umdf CoInstaller Version</t>
  </si>
  <si>
    <t>WHCKProximityTest- ReEnableSub</t>
  </si>
  <si>
    <t>WHCKProximityTest- ReEnablePub</t>
  </si>
  <si>
    <t>WHCKProximityTest- EnableTwice</t>
  </si>
  <si>
    <t>WHCKProximityTest- DisablePub</t>
  </si>
  <si>
    <t>WHCKProximityTest- PublishMessageOutputBuffer</t>
  </si>
  <si>
    <t>WHCKProximityTest- PublishMessageTwice</t>
  </si>
  <si>
    <t>WHCKProximityTest- PublishMessageToInvalidHandle</t>
  </si>
  <si>
    <t>WHCKProximityTest- MaxMessageSize</t>
  </si>
  <si>
    <t>WHCKProximityTest- ReservedIOCTLs</t>
  </si>
  <si>
    <t>WHCKProximityTest- NDEFBadFormat</t>
  </si>
  <si>
    <t>WHCKProximityTest- TagWritingTypesSupported</t>
  </si>
  <si>
    <t>WHCKProximityTest- TransmissionRate</t>
  </si>
  <si>
    <t>WHCKProximityTest- ProtocolDotSubtype</t>
  </si>
  <si>
    <t>WHCKProximityTest- TagWritingTypesDisallowed</t>
  </si>
  <si>
    <t>Broadcom GNSS Geolocation Sensor</t>
  </si>
  <si>
    <t>Sensor Required Properties</t>
  </si>
  <si>
    <t>Sensor Required Static Properties</t>
  </si>
  <si>
    <t>Sensor Required Location Data Fields</t>
  </si>
  <si>
    <t>Sensor Location Data Report</t>
  </si>
  <si>
    <t>Sensor Minimum Supported Data Fields</t>
  </si>
  <si>
    <t>Sensor Missing Property</t>
  </si>
  <si>
    <t>Sensor Validate Common Ready</t>
  </si>
  <si>
    <t>NDISTest 6.5 - NetworkListOffloadTests</t>
  </si>
  <si>
    <t>20m</t>
  </si>
  <si>
    <t>NDISTest 6.5 - WLANWakeTests</t>
  </si>
  <si>
    <t>NDISTest 6.5 - AutoPowerSaveModeTests</t>
  </si>
  <si>
    <t>10m</t>
  </si>
  <si>
    <t>NDISTest 6.5 - InstantConnectTests</t>
  </si>
  <si>
    <t>NDISTest 6.5 - D0CoalescingTests</t>
  </si>
  <si>
    <t>NDISTest 6.5 - WLanEXTAPVWIFITests</t>
  </si>
  <si>
    <t>NDISTest 6.5 - WLanWiFiDirectTests</t>
  </si>
  <si>
    <t>40m</t>
  </si>
  <si>
    <t>NDISTest 6.5 - WLanPowerTests</t>
  </si>
  <si>
    <t>02h 00m</t>
  </si>
  <si>
    <t>NDISTest 6.5 - WLanFUZZTests</t>
  </si>
  <si>
    <t>NDISTest 6.5 - [1 Machine] - GenericMiniportRequirements</t>
  </si>
  <si>
    <t>NDISTest 6.5 - [1 Machine] - PM_Requirements</t>
  </si>
  <si>
    <t>NDISTest 6.5 - WLanEXTSTATests</t>
  </si>
  <si>
    <t>01h 00m</t>
  </si>
  <si>
    <t>NDISTest 6.5 - WLanPremiumTests</t>
  </si>
  <si>
    <t>NDISTest 6.5 - WLanSTACommonTests</t>
  </si>
  <si>
    <t>01h 30m</t>
  </si>
  <si>
    <t>Sensor Ambient Light Data Lux Events</t>
  </si>
  <si>
    <t>Sensor Ambient Light Data Report Lux</t>
  </si>
  <si>
    <t>Sensor Ambient Light Data Fields</t>
  </si>
  <si>
    <t>WHCKProximityTest- NDEFMIME</t>
  </si>
  <si>
    <t>WHCKProximityTest- NDEFURI</t>
  </si>
  <si>
    <t>Windows 8 Sensor Tests</t>
  </si>
  <si>
    <t>WHCKProximityTest- NDEFwktU</t>
  </si>
  <si>
    <t>WHCKProximityTest- NDEFwktT</t>
  </si>
  <si>
    <t>WHCKProximityTest- SubscribeHungClient</t>
  </si>
  <si>
    <t>DevFund Broker Test</t>
  </si>
  <si>
    <t>WHCKProximityTest- SubscribeMessageDuplicate</t>
  </si>
  <si>
    <t>WHCKProximityTest- GetNextSubUndersizedBuffer</t>
  </si>
  <si>
    <t>WHCKProximityTest- NDEFext</t>
  </si>
  <si>
    <t>WHCKProximityTest- MaliciousPeer</t>
  </si>
  <si>
    <t>WHCKProximityTest- NDEFUnknown</t>
  </si>
  <si>
    <t>WHCKProximityTest- PairingSupport</t>
  </si>
  <si>
    <t>WHCKProximityTest- SessionEstablishment</t>
  </si>
  <si>
    <t>WHCKProximityDeviceTest - RangeOfActivation</t>
  </si>
  <si>
    <t>WHCKProximityTest- RangeOfActivation</t>
  </si>
  <si>
    <t>WHCKProximityTest- Scenario_Share</t>
  </si>
  <si>
    <t xml:space="preserve">Verify WiFi Alliance Certification </t>
  </si>
  <si>
    <t>WHCKProximityTest- Reliability</t>
  </si>
  <si>
    <t>WHCKProximityTest- Presence</t>
  </si>
  <si>
    <t>WHCKProximityTest- WindowsMimeHtml</t>
  </si>
  <si>
    <t>WHCKProximityTest- WindowsMimeCustom</t>
  </si>
  <si>
    <t>WHCKProximityTest- WindowsMimeDotImage</t>
  </si>
  <si>
    <t>WHCKProximityTest- WindowsUriNonNullTerminated</t>
  </si>
  <si>
    <t>WHCKProximityTest- WindowsUriNDEFwktU</t>
  </si>
  <si>
    <t>WHCKProximityTest- WindowsMimeImage</t>
  </si>
  <si>
    <t>WHCKProximityDeviceTest - NFCForumTag</t>
  </si>
  <si>
    <t>WHCKProximityDeviceTest - StandardsCertification</t>
  </si>
  <si>
    <t>WHCKProximityTest- WindowsMimeDotHtml</t>
  </si>
  <si>
    <t>WHCKProximityTest- WindowsMimeDotCustom</t>
  </si>
  <si>
    <t>WHCKProximityTest- StandardsCertification</t>
  </si>
  <si>
    <t>WHCKProximityTest- WindowsUriNullTerminated</t>
  </si>
  <si>
    <t>WHCKProximityTest- PublishMessageDuplicate</t>
  </si>
  <si>
    <t>WHCKProximityTest- PublishMessage</t>
  </si>
  <si>
    <t>WHCKProximityTest- UnSubscribe</t>
  </si>
  <si>
    <t>WHCKProximityTest- UnPublish</t>
  </si>
  <si>
    <t>WHCKProximityTest- PublishMessageTwoArrivals</t>
  </si>
  <si>
    <t>WHCKProximityTest- TagWritingToDevice</t>
  </si>
  <si>
    <t>WHCKProximityTest- WriteableTag</t>
  </si>
  <si>
    <t>WHCKProximityDeviceTest - DeviceTouchMark</t>
  </si>
  <si>
    <t>WHCKProximityDeviceTest - PairingSupport</t>
  </si>
  <si>
    <t>WHCKProximityTest- TagWritingToTag</t>
  </si>
  <si>
    <t>Test Name</t>
  </si>
  <si>
    <t>Type</t>
  </si>
  <si>
    <t>Target</t>
  </si>
  <si>
    <t>Area</t>
  </si>
  <si>
    <t>BT</t>
  </si>
  <si>
    <t>GPS</t>
  </si>
  <si>
    <t>NFC</t>
  </si>
  <si>
    <t>WIFI</t>
  </si>
  <si>
    <t>Length</t>
  </si>
  <si>
    <t>Automated</t>
  </si>
  <si>
    <t>Manual</t>
  </si>
  <si>
    <t>Status</t>
  </si>
  <si>
    <t>Comments</t>
  </si>
  <si>
    <t>Fail</t>
  </si>
  <si>
    <t>Not Executed</t>
  </si>
  <si>
    <t>Pass</t>
  </si>
  <si>
    <t>WHCK Version</t>
  </si>
  <si>
    <t>HW Version</t>
  </si>
  <si>
    <t>BKC Version</t>
  </si>
  <si>
    <t>Windows Build #</t>
  </si>
  <si>
    <t>In Progress</t>
  </si>
  <si>
    <t>NA</t>
  </si>
  <si>
    <t>Test Date</t>
  </si>
  <si>
    <t>B0 Pinole C++</t>
  </si>
  <si>
    <t>Config #</t>
  </si>
  <si>
    <t>Total Tests</t>
  </si>
  <si>
    <t>Tests Executed</t>
  </si>
  <si>
    <t>% Pass</t>
  </si>
  <si>
    <t>systems</t>
  </si>
  <si>
    <t>% Tested</t>
  </si>
  <si>
    <t>Test Configurations</t>
  </si>
  <si>
    <t>Date</t>
  </si>
  <si>
    <t>% Fail</t>
  </si>
  <si>
    <t>Data (Paste special Summary, values and number formats)</t>
  </si>
  <si>
    <t>Testing Status for CloverTrail WHCK tests - Bluetooth, WIFI, NFC, and GPS</t>
  </si>
  <si>
    <t>Total</t>
  </si>
  <si>
    <t>Offset</t>
  </si>
  <si>
    <t>Platform:</t>
  </si>
  <si>
    <t>Color Legend</t>
  </si>
  <si>
    <t>Firmware Version:</t>
  </si>
  <si>
    <t xml:space="preserve"> = 100% passing</t>
  </si>
  <si>
    <t>WLAN IHV:</t>
  </si>
  <si>
    <t xml:space="preserve"> &gt; 50% passing</t>
  </si>
  <si>
    <t>WLAN Driver Version:</t>
  </si>
  <si>
    <t xml:space="preserve"> &lt; 50% passing</t>
  </si>
  <si>
    <t>WHCK Build:</t>
  </si>
  <si>
    <t>OS Build:</t>
  </si>
  <si>
    <t>(Excluding Preconfig and Postconfig)</t>
  </si>
  <si>
    <t>ENTER # OF WHCK SUB-SUITES PASSED IN THIS COLUMN **</t>
  </si>
  <si>
    <t>Feature Area</t>
  </si>
  <si>
    <t>WHCK Test Name</t>
  </si>
  <si>
    <t xml:space="preserve">Test Pass % </t>
  </si>
  <si>
    <t xml:space="preserve">Wireless BVT </t>
  </si>
  <si>
    <t xml:space="preserve">Basic Wi-fi </t>
  </si>
  <si>
    <t>NDISTest 6.5 – WLanEXTSTATests</t>
  </si>
  <si>
    <t xml:space="preserve">Wake on Wi-Fi </t>
  </si>
  <si>
    <t>NDISTest 6.5 - WlanWakeTestsTestSoftAP</t>
  </si>
  <si>
    <t>NDISTest 6.5 - WlanWakeTests</t>
  </si>
  <si>
    <t xml:space="preserve">NDISTest 6.5 - WLanD2SleepBVT </t>
  </si>
  <si>
    <t xml:space="preserve">Network List offload </t>
  </si>
  <si>
    <t xml:space="preserve">Wi-Fi Auto PSM </t>
  </si>
  <si>
    <t>Advanced Wi-fi</t>
  </si>
  <si>
    <t xml:space="preserve">NDISTest 6.5 - WLanEXTAPVWIFITests </t>
  </si>
  <si>
    <t>NDISTest6.5 - WlanFUZZTests</t>
  </si>
  <si>
    <t>NDISTest6.5 - WLanPowerTests</t>
  </si>
  <si>
    <t xml:space="preserve">NDISTest6.5 - WlanPremiumTests </t>
  </si>
  <si>
    <t>VWifiStress Tests</t>
  </si>
  <si>
    <t>D0 packet coalescing</t>
  </si>
  <si>
    <t>No Pause on Suspend</t>
  </si>
  <si>
    <t>Wi-Fi Direct</t>
  </si>
  <si>
    <t>WiFi Direct Discovery *</t>
  </si>
  <si>
    <t>WiFi Direct PC to PC *</t>
  </si>
  <si>
    <t>WiFi Direct Performance Test *</t>
  </si>
  <si>
    <t>IEEE 802.11w</t>
  </si>
  <si>
    <t>Interrupt reduction</t>
  </si>
  <si>
    <t>InstantConnect</t>
  </si>
  <si>
    <t>NDISTest6.5 – InstantConnectTests</t>
  </si>
  <si>
    <t>Overall Passing Results</t>
  </si>
  <si>
    <t xml:space="preserve">Feature Area Test Pass % </t>
  </si>
  <si>
    <t>Steps for updating chart</t>
  </si>
  <si>
    <t>1.  Copy "Summary" and "Paste Special" (values and numbers format) to bottom of  table below</t>
  </si>
  <si>
    <t>Saved Data</t>
  </si>
  <si>
    <t>History Data for Chart   (all automatic, nothing needed to get data)</t>
  </si>
  <si>
    <t>2.  Add date to left of top line of pasted section (must be 2 columns left of "BT" label)</t>
  </si>
  <si>
    <t xml:space="preserve">** For Entering Test Results: </t>
  </si>
  <si>
    <t xml:space="preserve">For TE based tests:  </t>
  </si>
  <si>
    <t>List the number of passing test variations listed in the .HCKX.  For example WirelessBVT has 9 variation listed as "Run Wireless BVT 0" thru "Run Wireless BVT 8"</t>
  </si>
  <si>
    <t>For NDISTEST based tests:</t>
  </si>
  <si>
    <t>In .HCKX, open test name, right click on "Run NDISTEST client" job, under additional logs, select "client\*\*\ndistest.htm".  Count the number of passing test suites (excluding preconfig and postconfig).</t>
  </si>
  <si>
    <t>BT Driver</t>
  </si>
  <si>
    <t>WiFi Driver</t>
  </si>
  <si>
    <t>NFC Driver</t>
  </si>
  <si>
    <t>GPS Driver</t>
  </si>
  <si>
    <t>3.19.1.130917</t>
  </si>
  <si>
    <t>NXP 1.3.0.0</t>
  </si>
  <si>
    <t>(This table updates from data in tabs, on or after date entered)</t>
  </si>
  <si>
    <t>(This table updates from data in tabs, over all time)</t>
  </si>
  <si>
    <t>Win Build</t>
  </si>
  <si>
    <t>WHCK Build</t>
  </si>
  <si>
    <t>5.93.97.48</t>
  </si>
  <si>
    <t>5.93.97.47</t>
  </si>
  <si>
    <t>5.93.97.45</t>
  </si>
  <si>
    <t>% Not Tested</t>
  </si>
  <si>
    <t>HW/FW Version</t>
  </si>
  <si>
    <t>HW</t>
  </si>
  <si>
    <t>Driver Ver</t>
  </si>
  <si>
    <t>Driver
Ver</t>
  </si>
  <si>
    <t>Times Tested</t>
  </si>
  <si>
    <t>BCM 1.0.0.8</t>
  </si>
  <si>
    <t>Bluetooth Misc Driver Tests</t>
  </si>
  <si>
    <t>Bluetooth Logo Tests</t>
  </si>
  <si>
    <t>Proximity Device Tests</t>
  </si>
  <si>
    <t>Proximity NDEF Tests</t>
  </si>
  <si>
    <t>Tag Write Tests</t>
  </si>
  <si>
    <t>Windows Mime Tests</t>
  </si>
  <si>
    <t>Windows Uri Tests</t>
  </si>
  <si>
    <t>Proximity Misc Tests</t>
  </si>
  <si>
    <t>Misc Tests for all drivers</t>
  </si>
  <si>
    <t>Proximity Disable, Enable, ReEnableTests</t>
  </si>
  <si>
    <t>Proximity Pairing and Presence Tests</t>
  </si>
  <si>
    <t>Proximity Publish Subscribe Tests</t>
  </si>
  <si>
    <t>WHCKProximityDeviceTest - * (5 tests)</t>
  </si>
  <si>
    <t>WHCKProximityTest- Disable, Enable, ReEnable* (4 tests)</t>
  </si>
  <si>
    <t>WHCKProximityTest- TagWrite*  (9 tests)</t>
  </si>
  <si>
    <t>Location Sensor Tests</t>
  </si>
  <si>
    <t>General Driver Tests (Serial Bus)</t>
  </si>
  <si>
    <t>* Shaded cells filled in automatically from BT tab</t>
  </si>
  <si>
    <t>* Sub-Suites are determined by the number of tests listed in the hckx Results screen (primary and secondary)</t>
  </si>
  <si>
    <t>* Shaded cells filled in automatically from GPS tab</t>
  </si>
  <si>
    <t>* Shaded cells filled in automatically from NFC tab</t>
  </si>
  <si>
    <t>* Shaded cells fill in automatically from WIFI tab</t>
  </si>
  <si>
    <t>Sanity checks</t>
  </si>
  <si>
    <t>Sanity Checks</t>
  </si>
  <si>
    <t>Sanity</t>
  </si>
  <si>
    <t>5.93.97.49</t>
  </si>
  <si>
    <t>(Not all tests are run on all configs above.   )</t>
  </si>
  <si>
    <t>(if driver version is not specified, then the one from the BKC was used or none at all because that area was not tested)</t>
  </si>
  <si>
    <t>52-54</t>
  </si>
  <si>
    <t>56-117</t>
  </si>
  <si>
    <t>44-51,
118-121</t>
  </si>
  <si>
    <t>BT Tab Data Row</t>
  </si>
  <si>
    <t>WIFI Tab Data Row</t>
  </si>
  <si>
    <t>NFC Tab Data Row</t>
  </si>
  <si>
    <t>GPS Tab Data Row</t>
  </si>
  <si>
    <t>WiFi Direct StandardDiscovery Targeted APConnectBeforeWFD APConnectBeforeWFD</t>
  </si>
  <si>
    <t>WiFi Direct StandardDiscovery Wildcard APConnectBeforeWFD APConnectBeforeWFD</t>
  </si>
  <si>
    <t>WiFi Direct StandardDiscovery Targeted NoAPConnection NoAPConnection</t>
  </si>
  <si>
    <t>WiFi Direct StandardDiscovery Wildcard NoAPConnection NoAPConnection</t>
  </si>
  <si>
    <t>Test Level Summary - Overall (From Beginning)</t>
  </si>
  <si>
    <t xml:space="preserve">Test Summary - Recent (From Date)   </t>
  </si>
  <si>
    <t>SubTest Summary - Current</t>
  </si>
  <si>
    <t>SubTests</t>
  </si>
  <si>
    <t>(This table updates from the subtest Summary tabs)</t>
  </si>
  <si>
    <t>Broadcom GNSS Bus Driver</t>
  </si>
  <si>
    <t>BCM 1.0.0.1500</t>
  </si>
  <si>
    <t>Bluetooth - Bluetooth LE Dual-Mode LogoTests  (PIV will run)</t>
  </si>
  <si>
    <t>Bluetooth - Bluetooth LE LogoTests    (PIV will run)</t>
  </si>
  <si>
    <t>Bluetooth - Non-USB Logo Tests    (PIV will run)</t>
  </si>
  <si>
    <t>Bluetooth - System Logo Tests    (PIV will run)</t>
  </si>
  <si>
    <t>WHCKProximitySystemTest- SystemImplementingProximity    (PIV will run)</t>
  </si>
  <si>
    <t>WHCKProximitySystemTest- SystemNFCPlacement    (PIV will run)</t>
  </si>
  <si>
    <t>WHCKProximitySystemTest- SystemRange    (PIV will run)</t>
  </si>
  <si>
    <t>WHCKProximitySystemTest- Touchmark    (PIV will run)</t>
  </si>
  <si>
    <t>(PIV will run this test)</t>
  </si>
  <si>
    <t>Ivan</t>
  </si>
  <si>
    <t>WiFi</t>
  </si>
  <si>
    <t>Prasanna</t>
  </si>
  <si>
    <t>WIFITESTS_PC2_OS8432_WHCK8432_BKC20120615_BRCM.49_WFD2.hckx</t>
  </si>
  <si>
    <t>WIFITESTS_PC2_OS8432_WHCK8432_BKC20120615_BRCM.49_WFD1.hckx</t>
  </si>
  <si>
    <t>WIFITESTS_PC2_OS8432_BKC20120615_BRCM.49_WFD3.hckx</t>
  </si>
  <si>
    <t>Date Entered</t>
  </si>
  <si>
    <t>Time Entered</t>
  </si>
  <si>
    <t>Tester or Engineer</t>
  </si>
  <si>
    <t>Test Area</t>
  </si>
  <si>
    <t>WIFITESTS_PC2_OS8432_WHCK8432_BKC20120615_BRCM.49_WFD4.hckx</t>
  </si>
  <si>
    <t>13-27</t>
  </si>
  <si>
    <t>Hitesh</t>
  </si>
  <si>
    <t>WIFI Tests (HCK 8432, PC2, BKC20120615, v49) - WFD_PC_to_PC.hckx</t>
  </si>
  <si>
    <t>5.93.97.50</t>
  </si>
  <si>
    <t>WIFI_OS8432_BKC20120615_BRCM.50_MISC1.hckx</t>
  </si>
  <si>
    <t>WIFI NDIS Tests (P1.1).hckx</t>
  </si>
  <si>
    <t>WIFI NDIS Tests (P2.1).hckx</t>
  </si>
  <si>
    <t>WIFITESTS_PC2_OS8432_BKC20120615_BRCM.50_WFD1.hckx</t>
  </si>
  <si>
    <t>NFC Tests (HCK 8432, PC2, BKC20120615, 1.0.0.1600) - All Automated.hckx</t>
  </si>
  <si>
    <t>WIFI NDIS Tests (P2.2).hckx</t>
  </si>
  <si>
    <t>BKC0615+8432+BRCM1600-Testdate20120621</t>
  </si>
  <si>
    <t>Xing</t>
  </si>
  <si>
    <t>WIFI_OS8432_BKC20120615_BRCM.50_MISC2.hckx</t>
  </si>
  <si>
    <t>WIFI Tests (P2.3).hckx</t>
  </si>
  <si>
    <t>WIFITESTS_PC2_OS84342_WHCK8432_BKC20120615_BRCM.50_WFD2.hckx</t>
  </si>
  <si>
    <t>Fab C PC2 B0</t>
  </si>
  <si>
    <t>Jerry</t>
  </si>
  <si>
    <t>(corrections)</t>
  </si>
  <si>
    <t>HCKX Package / Reason</t>
  </si>
  <si>
    <t>WIFITESTS_OS84342_WHCK8432_BKC20120615_BRCM.50_NDIS1.hckx</t>
  </si>
  <si>
    <t>WIFI WFD PC to PC Tests (P2.4).hckx</t>
  </si>
  <si>
    <t>WIFI Misc (P2.5).hckx</t>
  </si>
  <si>
    <t>BRCMWIFIv50-20120622.hckx</t>
  </si>
  <si>
    <t>Solomon</t>
  </si>
  <si>
    <t>BCM 1.0.0.1700</t>
  </si>
  <si>
    <t>NFC Tests (HCK 8432, PC2, BKC20120615, 1.0.0.1700) - All Mannual_3.hckx</t>
  </si>
  <si>
    <t>Allen Li</t>
  </si>
  <si>
    <t>3.19.4.135961</t>
  </si>
  <si>
    <t>BT Tests (HCK 8432, PC2, BKC20120615, 12.0.0.1901) - System.hckx</t>
  </si>
  <si>
    <t>NFC Tests (HCK 8432, PC2, BKC20120615, 1.0.0.1700) - All Automated.hckx</t>
  </si>
  <si>
    <t>GPS Tests (HCK 8432, PC2, BKC20120615, 3.19.4.135961).hckx</t>
  </si>
  <si>
    <t>NFC Tests (HCK 8432, PC2, BKC20120622, 1.0.0.1700) - All Automated.hckx</t>
  </si>
  <si>
    <t>BT Tests (HCK 8432, PC2, BKC20120622, 12.0.0.1901) - All Automated.hckx</t>
  </si>
  <si>
    <t>NFC Tests (HCK 8432, PC2, BKC20120622, 1.0.0.1700) - All Manual.hckx</t>
  </si>
  <si>
    <t>12.0.0.1360</t>
  </si>
  <si>
    <t>BT Tests (HCK 8432, PC2, BKC20120622, 12.0.0.1360) - All Automated.hckx</t>
  </si>
  <si>
    <t>#</t>
  </si>
  <si>
    <t>Date -&gt;</t>
  </si>
  <si>
    <t>Config -&gt;</t>
  </si>
  <si>
    <t>BT Tests (HCK 8432, PC2, BKC20120622, 12.0.0.1360) - System.hckx</t>
  </si>
  <si>
    <t>29,30</t>
  </si>
  <si>
    <t>Microsoft Bug #</t>
  </si>
  <si>
    <t>BRCM
 Bug #</t>
  </si>
  <si>
    <t>HSD Bug #</t>
  </si>
  <si>
    <t>GPS (WHCK 8432,Fab D PC2, BKC20120622, 19.13.6254.4) - Outside.hckx</t>
  </si>
  <si>
    <t>3.19.4.136254</t>
  </si>
  <si>
    <t>NFC Tests (HCK 8432, PC2, FAB-D, BKC20120622, 1.0.0.1700) - All Automated.hckx</t>
  </si>
  <si>
    <t>Broadcom Serial Bus Driver over UART Bus Enumerator</t>
  </si>
  <si>
    <t>BCM Serial Bus Driver over UART Bus Enumerator (HCK 8432, PC2, BKC20120622, 12.0.0.1360).hckx</t>
  </si>
  <si>
    <t>12.0.0.1091</t>
  </si>
  <si>
    <t>WIFITESTS_PC2_OS8432_WHCK8432_BKC20120622_BRCM.53_WFD1.hckx</t>
  </si>
  <si>
    <t>5.93.97.53</t>
  </si>
  <si>
    <t>WIFITESTS_PC2_OS8432_WHCK8432_BKC20120622_BRCM.53_NDIS1.hckx</t>
  </si>
  <si>
    <t>WIFITESTS_PC2_OS8432_WHCK8432_BKC20120622_BRCM.53_MISC1.hckx</t>
  </si>
  <si>
    <t>WIFITESTS_PC2_OS8432_WHCK8432_BKC20120622_BRCM.53_MISC2.hckx</t>
  </si>
  <si>
    <t>GPS (WHCK 8432,Fab D PC2, BKC20120622, 19.13.6254.4) - Outside 2.hckx</t>
  </si>
  <si>
    <t>GPS (WHCK 8432,Fab D PC2, BKC20120622, 19.13.6254.4) - Outside 1.hckx</t>
  </si>
  <si>
    <t>35,39</t>
  </si>
  <si>
    <t>22, 24</t>
  </si>
  <si>
    <t>WIFITESTS_PC2_OS8432_WHCK8432_BKC20120622_BRCM.53_NDIS2.hckx</t>
  </si>
  <si>
    <t>NFC Tests (HCK 8432, PC2, BKC20120622, 1.0.0.1800) - All Mannual.hckx</t>
  </si>
  <si>
    <t>BCM 1.0.0.1800</t>
  </si>
  <si>
    <t>BT Tests - Systems.hckx</t>
  </si>
  <si>
    <t>General Driver Tests (Location Sensor)</t>
  </si>
  <si>
    <t># Expected WHCK 
Sub-Suites</t>
  </si>
  <si>
    <t># Passing WHCK 
Sub-Suites</t>
  </si>
  <si>
    <t># Failing WHCK 
Sub-Suites</t>
  </si>
  <si>
    <t># Failing WHCK
 Sub-Suites</t>
  </si>
  <si>
    <t>GPS (WHCK 8432,Fab D PC2, BKC20120622, 19.13.6254.4) - Outside 3.hckx</t>
  </si>
  <si>
    <t>WIFITESTS_PC2_OS8432_WHCK8432_BKC20120622_BRCM.53_WFD2.hckx</t>
  </si>
  <si>
    <t>(WHCK-TestingStatus-NFC-BKC0629-OS8432-Driver1800-0701.xlsx)</t>
  </si>
  <si>
    <t>Broadcom NFC I2C Device</t>
  </si>
  <si>
    <t>NFC Proximity Provider</t>
  </si>
  <si>
    <t>NFC Tests (DUT3 8423, HCK 8400, NXP 1.3.0.0) 2012.06.05 (MANUAL).hckx</t>
  </si>
  <si>
    <t>NFC Tests (DUT3 8423, HCK 8400, NXP 1.3.0.0) 2012.06.01 (AUTOMATED).hckx</t>
  </si>
  <si>
    <t>88-103</t>
  </si>
  <si>
    <t>104-108</t>
  </si>
  <si>
    <t>109,110,
142,143</t>
  </si>
  <si>
    <t>151-158,
171</t>
  </si>
  <si>
    <t>General Driver Tests - 
(NFC Proximity Provider)</t>
  </si>
  <si>
    <t>General Driver Tests - (Broadcom NFC I2C Device)</t>
  </si>
  <si>
    <t>172-188</t>
  </si>
  <si>
    <t>WIFITESTS_PC2_OS8432_WHCK8432_BKC20120622_BRCM.53_WFD3_with_MiltiChannelConfig.hckx</t>
  </si>
  <si>
    <t>NFC Tests (HCK 8432, PC2 B0, BKC20120629, 1.0.0.1800) - All Mannual.hckx</t>
  </si>
  <si>
    <t>45,47</t>
  </si>
  <si>
    <t>BCM NFC I2C Device (HCK 8432, PC2, Fab-D, BKC20120622, 1.0.0.1700).hckx</t>
  </si>
  <si>
    <t>General Driver Tests -
(BT Radio)</t>
  </si>
  <si>
    <t xml:space="preserve"> General Driver Tests - 
(Serial Bus Driver over UART)</t>
  </si>
  <si>
    <t>29-45</t>
  </si>
  <si>
    <t>Fab D PC2 B0</t>
  </si>
  <si>
    <t>Pass-Single</t>
  </si>
  <si>
    <t>WIFI *</t>
  </si>
  <si>
    <t>WIFITESTS_PC2_OS8432_WHCK8432_BKC20120622_BRCM.53_CompleteWFD3_with_SingleChannel(11)Config_Setup1.hckx</t>
  </si>
  <si>
    <t>WIFITESTS_PC2_OS8432_WHCK8432_BKC20120622_BRCM.53_CompleteWFD3_with_SingleChannel(11)Config_Setup3.hckx</t>
  </si>
  <si>
    <t>0704-3 manual NFC tests (2 BT paring fail, 1 reliability pass).hckx</t>
  </si>
  <si>
    <t>WlanGTKRefresh_NetworkListOffloadTests_WLanSTACommonTests.hckx
WlanFUZZTests_RunWirelessBVTs.hckx</t>
  </si>
  <si>
    <t>GPS *</t>
  </si>
  <si>
    <t>BT Tests (DUT12-8506, FAB D C0, BKC20120622 C0, v1360) - Systems.hckx
BT Tests (DUT12-8506, FAB D C0, BKC20120622 C0, v1360) - Device.hckx</t>
  </si>
  <si>
    <t>Fab D PC2 C0</t>
  </si>
  <si>
    <t>BT Tests (DUT12-8506, FAB D C0, BKC20120622 C0, v1360) - Device.hckx</t>
  </si>
  <si>
    <t>NFC Tests (DUT11-8506, FAB D C0, BKC20120622 C0, v1800) - Automated.hckx</t>
  </si>
  <si>
    <t>Data Source -&gt;</t>
  </si>
  <si>
    <t>NFC Tests (DUT11-8506, FAB D C0, BKC20120622 C0, v1800) - Manual.hckx</t>
  </si>
  <si>
    <t>WIFI Test (DUT11-8506) - 1.hckx</t>
  </si>
  <si>
    <t>Hitest</t>
  </si>
  <si>
    <t>WIFI Test (DUT11-8506, FAB D C0, BKC20120622 C0, v53).hckx</t>
  </si>
  <si>
    <t>WIFITESTS_PC2_OS8506_WHCK8400_BKC20120622_C0_BRCM.53_NDIS_BASIC.hckx</t>
  </si>
  <si>
    <t>WIFI Test (DUT12-8506, FAB D C0, BKC20120622 C0, v53).hckx</t>
  </si>
  <si>
    <t>D0 Coalescing Feature Test</t>
  </si>
  <si>
    <t>GPS (WHCK 8432,Fab D PC2 C0, BKC20120622, 19.13.6254.4) - Outside 4.hckx
GPS (WHCK 8432,Fab D PC2 C0, BKC20120622, 19.13.6254.4) - Outside 4b.hckx</t>
  </si>
  <si>
    <t>WIFITESTS_PC2_OS8506_WHCK8400_BKC20120622_C0_BRCM.53_NDIS_MISC1.hckx</t>
  </si>
  <si>
    <t>WIFITESTS_PC2_OS8506_WHCK8400_BKC20120622_C0_BRCM.53_BASIC_MISC1.hckx</t>
  </si>
  <si>
    <t>9 passes.hckx
1 pass.hckx</t>
  </si>
  <si>
    <t>SoftAP
Version</t>
  </si>
  <si>
    <t>RPT</t>
  </si>
  <si>
    <t>CH</t>
  </si>
  <si>
    <t>Team</t>
  </si>
  <si>
    <t>dut10results(SingleMachine).wtl</t>
  </si>
  <si>
    <t>WIFI_PC2_C0_OS8432_WHCK8432_BKC20120622_BRCM.53_WFD1.hckx</t>
  </si>
  <si>
    <t>WIFITESTS_PC2_C0_OS8432_WHCK8432_BKC20120622_BRCM.53_BASIC_MISC2.hckx</t>
  </si>
  <si>
    <t>WIFITESTS_PC2_C0_OS8432_WHCK8432_BKC20120622_BRCM.53_WFD2.hckx</t>
  </si>
  <si>
    <t>Pass-single</t>
  </si>
  <si>
    <t>WIFI Test (DUT11-8506, FAB D C0, BKC20120622 C0, v53)2.hckx
WIFI Test (DUT11-8506, FAB D C0, BKC20120622 C0, v53)3.hckx</t>
  </si>
  <si>
    <t>8.59.12618</t>
  </si>
  <si>
    <t>8.59.12621</t>
  </si>
  <si>
    <t>66,70</t>
  </si>
  <si>
    <t>57, 59,61,62</t>
  </si>
  <si>
    <t>60,63,64</t>
  </si>
  <si>
    <t>52,65</t>
  </si>
  <si>
    <t>34,36,37,38, 40,46,49,50</t>
  </si>
  <si>
    <t>Fail-Channel</t>
  </si>
  <si>
    <t>WIFITESTS_PC2_C0_OS8432_WHCK8432_BKC20120622_BRCM.53_WFD3.hckx
WIFI_PC2_C0_OS8432_WHCK8432_BKC20120622_BRCM.53_NDIS_SUT_is_PC2.hckx</t>
  </si>
  <si>
    <t>67,68,69,71</t>
  </si>
  <si>
    <t>3.19.4.136999</t>
  </si>
  <si>
    <t>GPS (WHCK 8400, Fab D PC2 C0, BKC20120706, 19.13.6999.4).hckx</t>
  </si>
  <si>
    <t>WIFI_Test_8432_0705_53_DUT11_ReExecute(Matts_list).hckx
WIFI_Test_8432_0705_53_DUT11_ReExecute(Matts_list)-1.hckx
WIFI_Test_8432_0705_53_DUT11_ReExecute(SingleChannel).hckx
WIFI_Test_8432_0705_53_DUT11_ReExecute(MultiChannel).hckx
WIFI_Test_8432_0705_53_DUT11_ReExecute(SingleChannel)-1.hckx
WIFI_Test_8432_0705_53_DUT11_ReExecute(MultiChannel)-1.hckx</t>
  </si>
  <si>
    <t>WIFI_PC2_C0_OS8432_WHCK8432_BKC20120622_BRCM.53_NDIS-FromSetup3.hckx
WIFI_PC2_C0_OS8432_WHCK8432_BKC20120622_BRCM.53_WFDDiscovery-FromSetup3.hckx
WIFI_PC2_C0_OS8432_WHCK8432_BKC20120622_BRCM.53_WFDDiscovery-FromSetup3_Rerun1.hckx
WIFI_PC2_C0_OS8432_WHCK8432_BKC20120622_BRCM.53_WFDDiscovery-FromSetup3-ResultsFromLastTest.hckx</t>
  </si>
  <si>
    <t>Dot11WTests (HCK 8400_QFE6, PC2, BKC20120706, 5.93.97.53).hckx
D0-Coalescing  (HCK 8400_QFE6, PC2, BKC20120706, 5.93.97.53).hckx</t>
  </si>
  <si>
    <t>David</t>
  </si>
  <si>
    <t>20120711_v53_2passing_0706bkc.hckx
20120711-1141-WFD-BKCWW26-V53.hckx
20120711-0251-WFD-BKCWW26-V53.hckx
20120710-2026-WFD-BKCWW26-V53.hckx</t>
  </si>
  <si>
    <t>8400+QFE</t>
  </si>
  <si>
    <t>Fail-Perf</t>
  </si>
  <si>
    <t>Fail-Connect</t>
  </si>
  <si>
    <t>Fail-Exception</t>
  </si>
  <si>
    <t>Fail-Config</t>
  </si>
  <si>
    <t xml:space="preserve">Pass </t>
  </si>
  <si>
    <t>Pass-Multi</t>
  </si>
  <si>
    <t>Fail*</t>
  </si>
  <si>
    <t>NFC_(WHCK 12621, PC FAB D C0, B0, BKC20120709).hckx</t>
  </si>
  <si>
    <t>Yaowei</t>
  </si>
  <si>
    <t>WIFITESTS_OS84342_WHCK8432_BKC20120622_BRCM.53_NDIS1.hckx
WIFITESTS_OS84342_WHCK8432_BKC20120622_BRCM.53_NDIS2.hckx
WIFI_PC2_C0_OS8432_WHCK8432_BKC20120622_BRCM.53_NDIS2-FromSetup3.hckx</t>
  </si>
  <si>
    <t>Harmohan</t>
  </si>
  <si>
    <t>NFC_Tests_8506_v1800_DUT10.hckx</t>
  </si>
  <si>
    <t>54,56,78</t>
  </si>
  <si>
    <t>WIFI_PC2_C0_OS8432_WHCK8432_BKC20120622_BRCM.53_NDIS-FromSetup3-last15WFD.hckx
WIFI_PC2_C0_OS8432_WHCK8432_BKC20120622_BRCM.53_NDIS-FromSetup3-last3NDIS.hckx
WIFI_PC2_C0_OS8432_WHCK8432_BKC20120622_BRCM.53_NDIS-FromSetup3-(last2tests).hckx</t>
  </si>
  <si>
    <t>73,77,79</t>
  </si>
  <si>
    <t>5.93.97.59</t>
  </si>
  <si>
    <t>Louis</t>
  </si>
  <si>
    <t>WIFI_8515(whck8400,bkc20120713, v0.59).hckx</t>
  </si>
  <si>
    <t>Jerry/Harmohan/Matt</t>
  </si>
  <si>
    <t>WIFITESTS_OS88515_WHCK8400_BKC20120713_BRCM.59_Basic_NDIS1.hckx</t>
  </si>
  <si>
    <t>ShieldRoom.hckx
20120714-WFD-BKCWW26-V59.hckx</t>
  </si>
  <si>
    <t>19.13.8151.4</t>
  </si>
  <si>
    <t>GPS (whck8509,8515,BkC20120713,BRCM19.13.8151.4)-10.hckx
GPS (whck8509,8515,BkC20120713,BRCM19.13.8151.4)-11.hckx
GPS (whck8509,8515,BkC20120713,BRCM19.13.8151.4)-12.hckx
GPS (whck8509,8515,BkC20120713,BRCM19.13.8151.4)-13.hckx</t>
  </si>
  <si>
    <t>NFC-WHCK-C0-OS8515-20120717_Device1.hckx
NFC-WHCK-C0-OS8515-20120717_Device2.hckx</t>
  </si>
  <si>
    <t>WIFITESTS_OS88515_WHCK8400_BKC20120713_BRCM.59_Basic_NDIS_MISC_WFDMultiChannel1.hckx</t>
  </si>
  <si>
    <t>SC</t>
  </si>
  <si>
    <t>EVT5</t>
  </si>
  <si>
    <t>8400 + QFE</t>
  </si>
  <si>
    <t xml:space="preserve"> 5.93.97.61</t>
  </si>
  <si>
    <t>20120719-SHIELDROM-v61-WFD.hckx</t>
  </si>
  <si>
    <t>20120719-SHIELDROM-v61-WFD(2).hckx</t>
  </si>
  <si>
    <t>12.0.0.1470</t>
  </si>
  <si>
    <t>BT-8515-v1470-DUT14_A.hckx
BT-8515-v1470-DUT15_A.hckx
BT-8515-v1470-DUT16_A.hckx</t>
  </si>
  <si>
    <t>Gyroscope Sensor Test</t>
  </si>
  <si>
    <t>Sensor DataReport Validation Test</t>
  </si>
  <si>
    <t>Sensor Properties Test</t>
  </si>
  <si>
    <t>Verify Advanced Orientation Sensors</t>
  </si>
  <si>
    <t>Verify Sensor Orientation - 3D Accelerometer</t>
  </si>
  <si>
    <t>Verify Sensor Orientation - 3D Compass</t>
  </si>
  <si>
    <t>Verify Sensor Orientation - 3D Inclinometer</t>
  </si>
  <si>
    <t>WIFITESTS_OS88515_WHCK8400_BKC20120713_BRCM.59_Basic_NDIS_MISC_WFDMultiChannel2.hckx</t>
  </si>
  <si>
    <t>WIFITESTS_OS8515_WHCK8400_BKC20120713_BRCM.59_WFD-FromSetup3-complete.hckx</t>
  </si>
  <si>
    <t>89,90</t>
  </si>
  <si>
    <t>Nfc_072012_8K_EEPROM_New_antenna_C0_1000am.hckx</t>
  </si>
  <si>
    <t>Ted</t>
  </si>
  <si>
    <t>5.93.97.62</t>
  </si>
  <si>
    <t>20120723-1331-ShieldRoom v62_724WFDcompletePMl.hckx</t>
  </si>
  <si>
    <t>Fail-Execption</t>
  </si>
  <si>
    <t>Fail-Pairing</t>
  </si>
  <si>
    <t>20120724-ShieldRoom v62_724pm(2).hckx</t>
  </si>
  <si>
    <t>Fail-NoLog</t>
  </si>
  <si>
    <t>19.13.8908.4</t>
  </si>
  <si>
    <t>Accelerometer Sensor Chake Event Test</t>
  </si>
  <si>
    <t>OR</t>
  </si>
  <si>
    <t>B0 FAB-D  PC2 EVT5</t>
  </si>
  <si>
    <t>20120724-JF3-2-BKC20120720-WHCK8515-DUTOS8515-v62.hckx</t>
  </si>
  <si>
    <t>SensorDataReportValidation(HCK 8515, PC2, BKC20120720, 19.13.8908.4).hckx</t>
  </si>
  <si>
    <t>Sanju</t>
  </si>
  <si>
    <t>Marco</t>
  </si>
  <si>
    <t>DPC-ISRTEST_PASSED.hckx
DPC-ISRTEST_PASSED_2times.hckx</t>
  </si>
  <si>
    <t>8400+QFE12628</t>
  </si>
  <si>
    <t>WIFI_OS8521_WHCK8515_BKC20120720_BRCM.62_BASIC_setup2(final) - Copy.hckx
WIFI_OS8521_WHCK8515_BKC20120720_BRCM.62_BASIC_setup2(final).hckx
WIFI_OS8521_WHCK8515_BKC20120720_BRCM.62_BASIC_setup2(partial).hckx
WIFI_OS8521_WHCK8515_BKC20120720_BRCM.62_MISC_setup3(final).hckx
WIFI_OS8521_WHCK8515_BKC20120720_BRCM.62_MISC_setup3(partial).hckx
WIFI_OS8521_WHCK8515_BKC20120720_BRCM.62_NDIS-WlangGTKRefresh_setup3.hckx
WIFI_OS8521_WHCK8515_BKC20120720_BRCM.62_NDIS_setup3(allButGTKRefresh).hckx
WIFI_OS8521_WHCK8515_BKC20120720_BRCM.62_NDIS_setup3(partial).hckx
WIFI_OS8521_WHCK8515_BKC20120720_BRCM.62_WFDsinglechannel_setup2(partial).hckx</t>
  </si>
  <si>
    <t>20120726-JF3-2-BKC20120720-WHCK8515-DUTOS8515-v62.hckx</t>
  </si>
  <si>
    <t>WIFI_OS8521_WHCK8515_BKC20120720_BRCM.62_WFDdiscovery,PCtoPC_setup2(final).hckx</t>
  </si>
  <si>
    <t>BT_UART (DT16-8515, 8515OS, 713BKC, v1470)_20120726.hckx</t>
  </si>
  <si>
    <t>Pass-Filter</t>
  </si>
  <si>
    <t>Fail-Filter</t>
  </si>
  <si>
    <t>WIFI_OS8521_WHCK8515_BKC20120720_BRCM.62_WLANWake,miscBVT,conn.stress_setup2).hckx</t>
  </si>
  <si>
    <t>20120726-JF3-2-BKC20120720-WHCK8515-DUTOS8515-v62_Evening.hckx</t>
  </si>
  <si>
    <t>98, 100, 102, 103</t>
  </si>
  <si>
    <t>20120725-SC663ShieldRoom v62.hckx</t>
  </si>
  <si>
    <t>WIFI_OS8523_WHCK8515_BKC20120720_BRCM.63_NDIS_setup2.hckx</t>
  </si>
  <si>
    <t>5.93.97.63</t>
  </si>
  <si>
    <t>WIFI_OS8523_WHCK8520_BKC20120720_BRCM.63_DOCoalescingFeatureTest_setup3.hckx</t>
  </si>
  <si>
    <t>BT-8515-1490-B0-Wdf-Fault-Injection-Logo-ww.31.1.hckx</t>
  </si>
  <si>
    <t>12.0.0.1490</t>
  </si>
  <si>
    <t>8515_EEAP.hckx</t>
  </si>
  <si>
    <t>Jean</t>
  </si>
  <si>
    <t>8515 EEAP</t>
  </si>
  <si>
    <t>20120728-SC_BOX663_v63drvr.hckx
20120728_hg_box_v63_8515_test4c_0729.hckx
20120728_SC-Shieldroom_v63_0729.hckx
20120729_SC-ShieldRoom_v63_0729.hckx</t>
  </si>
  <si>
    <t>WIFI_OS8523_WHCK8520_BKC20120720_BRCM.63_Basic,NDIS_setup2.hckx</t>
  </si>
  <si>
    <t>Fail-Unexpected Reboot</t>
  </si>
  <si>
    <t>WIFI_OS8523_WHCK8520_BKC20120720_BRCM.63_Misc,WFDMultichannel_setup3.hckx
WIFI_OS8523_WHCK8520_BKC20120720_BRCM.63_WFDsingleChannel_firstSet_setup2.hckx
WIFI_OS8523_WHCK8520_BKC20120720_BRCM.63_WFDsingleChannel_secondSet_setup3.hckx</t>
  </si>
  <si>
    <t>20120727-JF3-2-BKC20120720-WHCK8520-DUTOS8523-v63.hckx
20120728-JF3-2-BKC20120720-WHCK8520-DUTOS8523-v63.hckx
20120730-JF3-BKC20120720-WHCK8520-DUTOS8523-v63_Morning.hckx
20120730-JF3-BKC20120720-WHCK8520-DUTOS8523-v63.hckx</t>
  </si>
  <si>
    <t>WHCK_8520_BT_Device_Install_Check_For_Other_Device_Stability.hckx</t>
  </si>
  <si>
    <t>108, 113</t>
  </si>
  <si>
    <t>NXP1300</t>
  </si>
  <si>
    <t>NXP1300-BKC0727-CPP195-WW31.2.hckx</t>
  </si>
  <si>
    <t>Matt</t>
  </si>
  <si>
    <t>NXP</t>
  </si>
  <si>
    <t>NFC_1800_HCK_8515_BKC_20120720_8515OS_WW30.5_Partial.hckx</t>
  </si>
  <si>
    <t xml:space="preserve">Hari </t>
  </si>
  <si>
    <t>NFC-v2300-8515OS-8520HCK-0720BKC-DUT14-20120730.hckx</t>
  </si>
  <si>
    <t>BCM 1.0.0.2300</t>
  </si>
  <si>
    <t>BT-8515-1470-B0-System-Non-USB Logo-WW30.5.hckx</t>
  </si>
  <si>
    <t>113, 117</t>
  </si>
  <si>
    <t>20120729-JF3-BKC20120720-WHCK8520-DUTOS8523-v63.hckx
20120731-JF3-BKC20120720-WHCK8520-DUTOS8523-v63.hckx</t>
  </si>
  <si>
    <t>110, 111</t>
  </si>
  <si>
    <t>8/1/2012:
The configure is BKC20120727, OS8515, BT 1490, HCK 8520. For these case need three devices, we use two PC Fab C B0 and one PC Fab D B0.
Totally, we run this case 4 times with all pass.</t>
  </si>
  <si>
    <t>Fab C&amp;D PC2 B0</t>
  </si>
  <si>
    <t>BT-BKC07270-OS8515-1490-HCK8520-B0-LE-Dual-WW31.3.hckx</t>
  </si>
  <si>
    <t>19.13.9634.4</t>
  </si>
  <si>
    <t>FAB-D  PC2 C0</t>
  </si>
  <si>
    <t>WIFI_OS8523_WHCK8520_BKC20120727_BRCM.63_Basic,WFDmultiChannel_setup3.hckx
WIFI_OS8523_WHCK8520_BKC20120727_BRCM.63_Misc,NDIS_setup2.hckx</t>
  </si>
  <si>
    <t>BT-8515OS-8520WHCK-DUT14-1470v-20120801.hckx</t>
  </si>
  <si>
    <t>NI</t>
  </si>
  <si>
    <t>NFC_2300_BKC_20120727_HCK_8520_8515OS_WW31.1.hckx</t>
  </si>
  <si>
    <t>20120801-SC12-BKC20120727-OS8515-WHCK2.0.8520-NFCv2300_1206pm.hckx</t>
  </si>
  <si>
    <t>20120801-JF3-BKC20120720-WHCK8520-DUTOS8523-v63.hckx</t>
  </si>
  <si>
    <t>112, 118, 126</t>
  </si>
  <si>
    <t>WHCK_DPC_ISR_v63.hckx</t>
  </si>
  <si>
    <t>GPS(WHCK8520_OS8515_BKC20120720_GPS19.13.9634.4)DUT11.hckx
GPS(WHCK8520_OS8515_BKC20120720_GPS19.13.9634.4)DUTXX.hckx</t>
  </si>
  <si>
    <t>BCM 1.0.0.2400</t>
  </si>
  <si>
    <t>20120802_GPS.hckx</t>
  </si>
  <si>
    <t>Parmod</t>
  </si>
  <si>
    <t>Himanshu G</t>
  </si>
  <si>
    <t>20120731_hg_SC_SB_v63_8523DUT_8515WHCK.hckx
20120801_hg_SC_663_SB_v63_8523DUT_8515WHCK.hckx
20120801_hg_run1_SC-663_SB_v63_8523DUT_8515WHCK.hckx</t>
  </si>
  <si>
    <t>Himanshu P</t>
  </si>
  <si>
    <t>NFC_2400_BKC_20120727_HCK_8520_8515OS_Only_CHAOS_WW31.5.hckx
Result_Report_NFC_2400_BKC_20120727_HCK_8520_8515OS_Except_CHAOS_WW31.5.wtl
Result_Report_NFC_2400_BKC_20120727_HCK_8520_8515OS_Except_CHAOS_WW31.5.xml</t>
  </si>
  <si>
    <t>Pierre</t>
  </si>
  <si>
    <t>5.93.97.64</t>
  </si>
  <si>
    <t>GPS(WHCK9200_OS9200_BKC20120727_GPS19.13.9634.4)DUT11.hckx
GPS(WHCK9200_OS9200_BKC20120727_GPS19.13.9634.4)DUT14.hckx
GPS(WHCK9200_OS9200_BKC20120727_GPS19.13.9634.4)DUT11.hckx</t>
  </si>
  <si>
    <t>WIFI_OS9200_WHCK9200_BKC20120727_BRCM.64_NDIS_setup2.hckx
WIFI_OS9200_WHCK9200_BKC20120727_BRCM.64_Misc_setup3.hckx
WIFI_OS9200_WHCK9200_BKC20120727_BRCMv64_Basic_setup4.hckx
WIFI_OS9200_WHCK9200_BKC20120727_BRCM.64_Misc-final_setup3</t>
  </si>
  <si>
    <t>5.93.97.65-x86_Perf</t>
  </si>
  <si>
    <t>20120803-JF3-BKC20120727-WHCK8592-DUTOS9200-V65.hckx</t>
  </si>
  <si>
    <t>GPS20120803.hckx
20120802_GPS.hckx</t>
  </si>
  <si>
    <t>20120802-SC12-BKC20120727-OS8515-WHCK2.0.9200-NFCv2400CustomI2CDriver_0131pm.hckx
20120803-SC12-BKC20120727-OS8515-WHCK2.0.9200-NFCv2400CustomI2CDriver_0359pm.hckx</t>
  </si>
  <si>
    <t>BCM 1.0.0.2400 + Custom I2C Driver</t>
  </si>
  <si>
    <t xml:space="preserve">20120804-JF3-BKC20120727-WHCK8592-DUTOS9200-V65.hckx </t>
  </si>
  <si>
    <t>BT-SYSTEM_v1490-9200-OS_HCK-0727BKC-DUT10-20120803.hckx
BT-v1490-9200-OS_HCK-0727BKC-DUT15-20120803.hckx
BT-v1490-9200-OS_HCK-0727BKC-DUT13-20120803.hckx
BT-v1490-9200-OS_HCK-0727BKC-DUT10_DUT13-20120803.hckx</t>
  </si>
  <si>
    <t>NFC2400-BKC0727-8515-C0-116-IntelI2C13-Chaos-SleepPnp-WW31.5-2.hckx</t>
  </si>
  <si>
    <t>NXP1300-BKC0727-CPP006-IntelI2C13-SleepPnpChaos-All-Pass.hckx
NXP1300-BKC0727-CPP195-IntelI2C13-SleepPnpChaos-All-Pass.hckx</t>
  </si>
  <si>
    <t>BRCM2300-BKC0727-C0-115-SleepPNP-IntelI2C13-SleepPnpChaos.hckx
BRCM2300-BKC0727-C0-116-SleepPNP-IntelI2C13-SleepPnpChaos.hckx</t>
  </si>
  <si>
    <t>Fail-SUT</t>
  </si>
  <si>
    <t>WIFI_OS9200_WHCK9200_BKC20120727_BRCM.64_NDIS_part1_setup2.hckx
WIFI_OS9200_WHCK9200_BKC20120727_BRCM.64_NDIS_part2_setup2.hckx</t>
  </si>
  <si>
    <t>5.93.97.65</t>
  </si>
  <si>
    <t>WIFI_OS9200_WHCK9200_BKC20120727_BRCM.65_Misc_setup3.hckx
WIFI_OS9200_WHCK9200_BKC20120727_BRCMv65_Basic_setup4 Monday.hckx</t>
  </si>
  <si>
    <t>na</t>
  </si>
  <si>
    <t>20120804_SC663-ShldRm_v65.hckx</t>
  </si>
  <si>
    <t>20120806_GPS.hckx</t>
  </si>
  <si>
    <t>133, 143</t>
  </si>
  <si>
    <t>SC (Box)</t>
  </si>
  <si>
    <t>Na</t>
  </si>
  <si>
    <t>20120803_WIFID_HG_SB_DUT9200_BDCMV65_WHCK9200_SUT9200.hckx
20120805_SC-SBOX-9200all.hckx</t>
  </si>
  <si>
    <t>WIFI_OS9200_WHCK9200_BKC20120803_BRCMv65_Basic_setup4_Tuesday.hckx</t>
  </si>
  <si>
    <t>141, 146</t>
  </si>
  <si>
    <t>Pass*</t>
  </si>
  <si>
    <t>39-55</t>
  </si>
  <si>
    <t>4-18,
31-34</t>
  </si>
  <si>
    <t>BCM 1.0.0.2300 + Custom I2C driver</t>
  </si>
  <si>
    <t>Test no longer exists</t>
  </si>
  <si>
    <t>FAB-C B0</t>
  </si>
  <si>
    <t>19.13.8904.4</t>
  </si>
  <si>
    <t>20120807_GPS.hckx</t>
  </si>
  <si>
    <t>142, 149</t>
  </si>
  <si>
    <t>132, 135, 145, 151</t>
  </si>
  <si>
    <t>WIFI_OS9200_WHCK9200_BKC20120803_BRCM.65_NDIS2_setup2.hckx
WIFI_OS9200_WHCK9200_BKC20120803_BRCMv65_LINKSYS2500_Basic_setup4_Wed.hckx</t>
  </si>
  <si>
    <t>20120806-JF3-BKC20120727-WHCK8592-DUTOS9200-V65.hckx</t>
  </si>
  <si>
    <t>WIFI_OS9200_WHCK9200_BKC20120727_BRCM.65_Misc_setup3.hckx</t>
  </si>
  <si>
    <t>20120806_SC663-ShldRm_v65.hckx</t>
  </si>
  <si>
    <t>WIFITESTS_OS9200_WHCK9200_BKC20120803_BRCM.65_misc.hckx
WIFI_OS9200_WHCK9200_BKC20120803_BRCM.65_WFDmultichannel_setup3.hckx</t>
  </si>
  <si>
    <t>20120807-JF3-BKC20120727-WHCK8592-DUTOS9200-V65.hckx</t>
  </si>
  <si>
    <t>WIFI_OS9200_WHCK9200_BKC20120803_BRCMv65_LINKSYS2500_Basic_setup4_Wed_Afternoon.hckx</t>
  </si>
  <si>
    <t>20120808_GPS.hckx</t>
  </si>
  <si>
    <t>NFC2410_BKC20120810_OS9200_HCK9200_WW32.4_Except Manual Tests.hckx</t>
  </si>
  <si>
    <t>BCM 1.0.0.2410</t>
  </si>
  <si>
    <t>WIFI_OS9200_WHCK9200_BKC20120803_BRCM.65_NDIS_setup2.hckx
WIFI_OS9200_WHCK9200_BKC20120803_BRCM.65_NDISWlanStaCommon_setup3.hckx
WIFI_OS9200_WHCK9200_BKC20120803_BRCM.65_NDISWlanStaCommon_setup3.hckx</t>
  </si>
  <si>
    <t>147, 150, 152, 153, 156</t>
  </si>
  <si>
    <t>20120809_GPS.hckx</t>
  </si>
  <si>
    <t>20120809-JF3-BKC20120803-WHCK8592-DUTOS9200-V67.hckx</t>
  </si>
  <si>
    <t>BT_9200-OS-HCK_1820v_20120803BKC_20120809_1.hckx
BT_9200-OS-HCK_1820v_20120803BKC_20120809_2.hckx
BT_9200-OS-HCK_1820v_20120803BKC_20120809_3.hckx</t>
  </si>
  <si>
    <t>9200-16388</t>
  </si>
  <si>
    <t>9200-16384</t>
  </si>
  <si>
    <t>12.0.0.1820</t>
  </si>
  <si>
    <t>20120809_SC663-ShldRm_v67-0810.hckx</t>
  </si>
  <si>
    <t>5.93.97.67</t>
  </si>
  <si>
    <t>NFC2421_BKC20120810_OS9200_HCK9200_Except_WHCK_Long_Run_WW32.5.hckx</t>
  </si>
  <si>
    <t>Private Build
BCM 1.0.0.2421</t>
  </si>
  <si>
    <t>159, 162</t>
  </si>
  <si>
    <t>20120810_GPS.hckx</t>
  </si>
  <si>
    <t>148, 154, 157, 163</t>
  </si>
  <si>
    <t>BT_9200-OS-HCK_1820v_20120803BKC_20120809_4.hckx
BT_9200-OS-HCK_1820v_20120803BKC_20120809_INF.hckx</t>
  </si>
  <si>
    <t>20120810_SCRNB_OS9200_WHCK9200_BTv1820_BKC20120803_0310pm.hckx
20120810_SCRNB_OS9200_WHCK9200_BTv1820_BKC20120803_System_0134pm.hckx</t>
  </si>
  <si>
    <t>20120810-JF3-1-BKC20120803-WHCK8592-DUTOS9200-V68.hckx
20120810-JF3-2-BKC20100803-WHCK8592-DUTOS9200-v68.hckx
20120811-JF3-1-BKC20120803-WHCK8592-DUTOS9200-V68.hckx
20120811-JF3-2-BKC20100803-WHCK8592-DUTOS9200-v68.hckx
20120812-JF3-1-BKC20120803-WHCK8592-DUTOS9200-V68.hckx</t>
  </si>
  <si>
    <t>20120812-JF3-2-BKC20100810-WHCK8592-DUTOS9200-v68.hckx</t>
  </si>
  <si>
    <t>sc</t>
  </si>
  <si>
    <t>8.59.25584</t>
  </si>
  <si>
    <t>5.93.97.68</t>
  </si>
  <si>
    <t>PC 2 Fab D</t>
  </si>
  <si>
    <t>20120812_SC663-ShldRm_v68.hckx</t>
  </si>
  <si>
    <t>WHCK9200_OS9200_WIFI68_80211w_DPCISR.hckx</t>
  </si>
  <si>
    <t>WIFITESTS_OS9200_WHCK9200_BKC20120803_BRCM.67_misc_Setup1.hckx
WIFI_OS9200_WHCK9200_BKC20120803_BRCM.67_multirun_setup3.hckx
WIFI_OS9200_WHCK9200_BKC20120803_BRCM.67_NDIS,WFDmultichannel_setup2.hckx
WIFI_OS9200_WHCK9200_BKC20120803_BRCM.67_NDIS2_setup3.hckx
WIFI_OS9200_WHCK9200_BKC20120803_BRCM.67_NDIS_setup2.hckx
WIFI_OS9200_WHCK9200_BKC20120803_BRCMv67_Basic_setup4_Friday.hckx
WIFI_OS9200_WHCK9200_BKC20120803_BRCMv67_Basic_setup4_Friday_afternoon.hckx
WIFI_OS9200_WHCK9200_BKC20120803_BRCMv67_Basic_setup4_Monday_AM.hckx</t>
  </si>
  <si>
    <t>20120813_GPS.hckx</t>
  </si>
  <si>
    <t>20120813-JF3-1-BKC20120810-WHCK9200-DUTOS9200-V68-CHAOS.hckx</t>
  </si>
  <si>
    <t>Disabled - BCM 1.0.0.2400</t>
  </si>
  <si>
    <t>20120813_SC663-ShldRm_v68.hckx
20120813_SC663-ShldRm_v68.hckx</t>
  </si>
  <si>
    <t>SC (SR)</t>
  </si>
  <si>
    <t>RTM-9200</t>
  </si>
  <si>
    <t>20120814_GPS.hckx</t>
  </si>
  <si>
    <t>170, 173</t>
  </si>
  <si>
    <t>WIFITESTS_OS9200_WHCK9200_BKC20120810_BRCM.68_misc_Setup1.hckx
WIFI_OS9200_WHCK9200_BKC20120810_BRCM.68_Basic_Coalescing&amp;DPCISR_setup2.hckx
WIFI_OS9200_WHCK9200_BKC20120810_BRCM.68_MISC-BVT&amp;SleepPNP_setup3.hckx
WIFI_OS9200_WHCK9200_BKC20120810_BRCM.68_NDISWLANMPE_setup2.hckx
WIFI_OS9200_WHCK9200_BKC20120810_BRCM.68_NDIS_setup2.hckx
WIFI_OS9200_WHCK9200_BKC20120810_BRCM.68_NDIS_setup3.hckx
WIFI_OS9200_WHCK9200_BKC20120810_BRCM.68_WFDMultichannel&amp;Basic-reinstall_setup2.hckx
WIFI_OS9200_WHCK9200_BKC20120810_BRCMv68_Basic_setup4_Tues_Afternoon.hckx
WIFI_OS9200_WHCK9200_BKC20120810_BRCMv68_Basic_setup4_Tues_Afternoon_2.hckx
WIFI_OS9200_WHCK9200_BKC20120810_BRCMv68_Basic_setup4_Tues_AM.hckx</t>
  </si>
  <si>
    <t>802.11W-20120815-jf3-1BKC20120810+WHCK8592-DUTOS9200-v68.hckx</t>
  </si>
  <si>
    <t>HimanshuP</t>
  </si>
  <si>
    <t>OR 
(SR)</t>
  </si>
  <si>
    <t>NXP_20120815.hckx</t>
  </si>
  <si>
    <t>BT_WDF_PNP_9200-OS-HCK_1820v_20120810BKC_20120816.hckx</t>
  </si>
  <si>
    <t>PC2 Fab D C0</t>
  </si>
  <si>
    <t>9200 + QFE0</t>
  </si>
  <si>
    <t>9200-8.59.29688</t>
  </si>
  <si>
    <t>20120815_SCRNB_OS9200_WHCK9200+_BTv1820_BKC20120810_0629pm.hckx</t>
  </si>
  <si>
    <t xml:space="preserve">FAB C B0 </t>
  </si>
  <si>
    <t>WIFI_OS9200_WHCK9200_BKC20120810_BRCMv68_Basic_setup4_Stability_Test.hckx</t>
  </si>
  <si>
    <t>NXP 1.3.4.0</t>
  </si>
  <si>
    <t>WIFITESTS_OS9200_WHCK9200_BKC20120810_BRCM.68_ALL1.hckx</t>
  </si>
  <si>
    <t>174, 179, 180</t>
  </si>
  <si>
    <t>NXP_20120817.hckx</t>
  </si>
  <si>
    <t>20120817-JF3-2-BKC20100810-WHCK85929688-DUTOS9200-v68.hckx</t>
  </si>
  <si>
    <t>NXP 1.3.4.2</t>
  </si>
  <si>
    <t>20120817-SCRNB-BKC20120810-OS9200-WHCK9200-29688+_NFCv2600_IFWI-12.CA_NewHW_1059pm.hckx</t>
  </si>
  <si>
    <t>CVT PC2 C-STEP QS 
C-CLASS</t>
  </si>
  <si>
    <t>1.0.0.2600_2F00_as_2F04</t>
  </si>
  <si>
    <t>20120820-JF3-2-BKC20100810-WHCK85929688-DUTOS9200-v68.hckx</t>
  </si>
  <si>
    <t>20120820-JF3-1-BKC20120817-WHCK85929688-DUTOS9200-v68.hckx</t>
  </si>
  <si>
    <t>WIFI_OS9200_WHCK9200_BKC20120817_BRCMv68_Basic_setup4.hckx
WIFI_OS9200+_WHCK9200_BKC20120817_BRCM.68_MISC,WFDmultichannel_setup2.hckx
WIFI_OS9200+_WHCK9200_BKC20120817_BRCM.68_NDIS_setup3.hckx
WIFITESTS_OS9200_WHCK9200_BKC20120810_BRCM.68_ALL2.hckx</t>
  </si>
  <si>
    <t>175, 185</t>
  </si>
  <si>
    <t>BT_9200-OS-HCK(QFEs)_1860v_20120816BKC_20120820_1.hckx
BT_9200-OS-HCK(QFEs)_1860v_20120816BKC_20120820_2.hckx
BT_9200-OS-HCK(QFEs)_1860v_20120816BKC_20120820_3.hckx</t>
  </si>
  <si>
    <t>12.0.0.1860</t>
  </si>
  <si>
    <t>176, 181</t>
  </si>
  <si>
    <t>NXP_20120820.hckx
NXP_20120820b.hckx
NXP_20120820_DUT6.hckx
NXP_20120820_DUT4.hckx</t>
  </si>
  <si>
    <t>1.0.0.2600 - 2F04</t>
  </si>
  <si>
    <t>1.0.0.2600 - 2F00</t>
  </si>
  <si>
    <t>NFC2600_C0_BKC20120817_HCK9200QFE_2F04_8KEEPROM_RadioManagerTests_WW34.3.hckx
NFC2600_C0_BKC20120817_HCK9200QFE_2F04_8KEEPROM_WW34.3.hckx</t>
  </si>
  <si>
    <t>NFC2600_C0_BKC20120817_HCK9200QFE_2F00_4KEEPROM_WW34.3.hckx</t>
  </si>
  <si>
    <t xml:space="preserve">20120822-JF3-1-BKC20120817-WHCK859296920-DUTOS9200-v68.hckx
20120822-JF3-2-BKC20100817-WHCK859296920-DUTOS9200-v68.hckx </t>
  </si>
  <si>
    <t xml:space="preserve">20120823-JF3-1-BKC20120817-WHCK859296920-DUTOS9200-v68.hckx
20120823-JF3-2-BKC20100817-WHCK859296920-DUTOS9200-v68.hckx </t>
  </si>
  <si>
    <t>FaIl</t>
  </si>
  <si>
    <t>D0 coalescing Feature Test.hckx
DPC_ISR_Tests.hckx
Run_Wieless_BVT.hckx
WiFi Direct PC to PC App to App Stress Tests.hckx</t>
  </si>
  <si>
    <t>PC2 C0 FabD</t>
  </si>
  <si>
    <t>20120823_SCRNB_OS9200_WHCK9200-92692_BTv1860_BKC20120817_NFCv2600_SPIDeleted_NoExtUSBHub_BTSystem_0210pm.hckx
20120823_SCRNB_OS9200_WHCK9200-92692_BTv1860_BKC20120817_NFCv2600_SPIDeleted_NoExtUSBHub_BTRadioInfTests_C0DUT2_0229pm.hckx
20120823_SCRNB_OS9200_WHCK9200-92692_BTv1860_BKC20120817_NFCv2600_SPIDeleted_NoExtUSBHub_1219pm.hckx</t>
  </si>
  <si>
    <t>9200-8.59.29692</t>
  </si>
  <si>
    <t>SC
(SR)</t>
  </si>
  <si>
    <t>BT_9200-OS-HCK(QFEs)_1860v_20120817BKC_20120820_1.hckx
BT_9200-OS-HCK(QFEs)_1860v_20120817BKC_20120820_2.hckx
BT_9200-OS-HCK(QFEs)_1860v_20120817BKC_20120820_3.hckx</t>
  </si>
  <si>
    <t>9200 + QFE1</t>
  </si>
  <si>
    <t>WIFITESTS_OS9200_WHCK9200_BKC20120817_BRCM.68_D0CoalescingFeature_RunWiFiBVT.hckx</t>
  </si>
  <si>
    <t>187, 196</t>
  </si>
  <si>
    <t>20120824_GPS.hckx</t>
  </si>
  <si>
    <t>PC 2 Fab D B0</t>
  </si>
  <si>
    <t>20120823-JF3-2-BKC20100817-WHCK859296920-DUTOS9200-v68.hckx
20120823-JF3-1-BKC20120817-WHCK859296920-DUTOS9200-v68.hckx</t>
  </si>
  <si>
    <t>20120825-JF3-1-BKC20120817-WHCK859296920-DUTOS9200-v68.hckx
20120825-JF3-2-BKC20100817-WHCK859296920-DUTOS9200-v68.hckx</t>
  </si>
  <si>
    <t>182, 186, 192, 198, 199</t>
  </si>
  <si>
    <t>5.93.97.70</t>
  </si>
  <si>
    <t>9200+QFE2</t>
  </si>
  <si>
    <t>9200+QFE1</t>
  </si>
  <si>
    <t>WIFI_OS9200_WHCK9200_BKC20120824_BRCMv70_Basic_setup4.hckx
WIFI_OS9200+_WHCK9200qf1_BKC20120824_BRCM.70_WFDPERF_multichannel_setup3.hckx</t>
  </si>
  <si>
    <t>BT_9200-OS-HCK(QFEs)_1860v_20120824BKC_DUT13.hckx
BT_9200-OS-HCK(QFEs)_1860v_20120824BKC_DUT14.hckx
BT_9200-OS-HCK(QFEs)_1860v_20120824BKC_DUT16.hckx</t>
  </si>
  <si>
    <t>20120829-JF3-1-BKC20120824-WHCK85929696-DUTOS9200-v70.hckx
20120829-JF3-2-BKC20100824-WHCK85929696-DUTOS9200-v70.hckx</t>
  </si>
  <si>
    <t>20120828_SCRNB_OS9200_WHCK9200-92696_BTv1860_BKC20120824_NFCv2600_NoExtUSBHub_System_0700pm.hckx
20120830_SCRNB_OS9200_WHCK9200-92696_BTv1860_BKC20120824_NFCv2600_NoExtUSBHub_1207pm.hckx</t>
  </si>
  <si>
    <t>Fab_D PC2 C0</t>
  </si>
  <si>
    <t>9200-8.59.29696</t>
  </si>
  <si>
    <t>WIFI_OS9200+_WHCK9200qf1_BKC20120824_BRCM.70_NDIS_+MISC_setup2.hckx
WIFI_OS9200+_WHCK9200qf1_BKC20120824_BRCM.70_WFDPERF_multichannel_setup3_thurs.hckx
WIFI_OS9200+_WHCK9200qf1_BKC20120824_BRCM.70_NDIS_+MISC_setup2_fri#1.hckx
WIFI_OS9200+_WHCK9200qf1_BKC20120824_BRCM.70_WFDPERF_multichannel_setup3_fri#1.hckx
WIFI_OS9200+_WHCK9200qf1_BKC20120824_BRCM.70_WFDPERF_multichannel_setup3_thurs#2.hckx</t>
  </si>
  <si>
    <t>20120830-JF3-2-BKC20100824-WHCK85929696-DUTOS9200-v70.hckx</t>
  </si>
  <si>
    <t>20120831-JF3-1-BKC20120829-WHCK85929696-DUTOS9200-v70.hckx
20120831-JF3-1-BKC20120829-WHCK85929696-DUTOS9200-v70_D0_Coalescing_Test.hckx</t>
  </si>
  <si>
    <t>20120903-JF3-1-BKC20120829-WHCK85929696-DUTOS9200-v70.hckx</t>
  </si>
  <si>
    <t>20120904_GPS.hckx</t>
  </si>
  <si>
    <t>205, 206, 207</t>
  </si>
  <si>
    <t>19.13.2874.4</t>
  </si>
  <si>
    <t>WIFITESTS_OS9200_WHCK9200_BKC20120824_BRCM.70_NDIS_MISC.hckx</t>
  </si>
  <si>
    <t>200, 204, 209</t>
  </si>
  <si>
    <t>20120904_GPS_WW35.hckx
20120905_GPS_WW35.hckx</t>
  </si>
  <si>
    <t>9200-8.59.29702</t>
  </si>
  <si>
    <t>20120904_BKC831-SC663-ShldRm_v71.hckx</t>
  </si>
  <si>
    <t>5.93.97.71</t>
  </si>
  <si>
    <t>WIFI_WHCK9200_OS9200QFE1_BKC20120829_V70_DUT11.hckx</t>
  </si>
  <si>
    <t>BT_9200-OS-HCK(QFEs)_1960v_20120831BKC_DUT13_2.hckx
BT_9200-OS-HCK(QFEs)_1960v_20120831BKC_DUT14_2.hckx
BT_9200-OS-HCK(QFEs)_1960v_20120831BKC_DUT16_1.hckx
BT_9200-OS-HCK(QFEs)_1960v_20120831BKC_DUT13_1.hckx
BT_9200-OS-HCK(QFEs)_1960v_20120831BKC_DUT14_1.hckx</t>
  </si>
  <si>
    <t>12.0.0.1960</t>
  </si>
  <si>
    <t>WIFI_WHCK9200_QFE3_OS9200_QFE1_DRV71_DUT11.hckx
WIFI_WHCK9200_QFE3_OS9200_QFE1_DRV71_DUTV.hckx</t>
  </si>
  <si>
    <t>20120905_SCRNB_OS9200_WHCK9200-92702_BTv1960_BKCww35_NFCv2600_NoExtUSBHub_0437pm.hckx
20120905_SCRNB_OS9200_WHCK9200-92702_BTv1960_BKCww35_NFCv2600_NoExtUSBHub_0654pm.hckx
20120905_SCRNB_OS9200_WHCK9200-92702_BTv1960_BKCww35_NFCv2600_NoExtUSBHub_System_1017am.hckx</t>
  </si>
  <si>
    <t>20120906_GPS_WW35.hckx</t>
  </si>
  <si>
    <t>Use a row for each person's submission (they might include multiple hckx files for one set of tests)</t>
  </si>
  <si>
    <t>Right click on HCKX file cell, and select "Hyperlink"</t>
  </si>
  <si>
    <t>In File Explorer, open the directory that contains the HCKX file(s) submitted by the tester.</t>
  </si>
  <si>
    <t>In the Spreadsheet, open the "Data Source" tab.</t>
  </si>
  <si>
    <t>Enter the current date, time, name of person submitting the package(s) or results</t>
  </si>
  <si>
    <t>Enter name of HCKX file(s)   (usually a copy from the file explorer window that you openned with the submitted results and paste to the spreadsheet cell)</t>
  </si>
  <si>
    <t>Enter the link to the directory containing the HCKX file  (usually a copy from the file explorer window that you openned and a paste into the dialog edit box)</t>
  </si>
  <si>
    <t>In the Spreadsheet, open the "Summary" tab</t>
  </si>
  <si>
    <t>Use a row for each configuration that was used.  (Sometimes a tester will do multiple tests over a week of time on the same configuration)</t>
  </si>
  <si>
    <t>If a new configuration is being used, enter the appropriate information for each column in the "Test Configurations" table.</t>
  </si>
  <si>
    <t>In the Spreadsheet, open the appropriate tab for the test data being entered (BT, WIFI, NFC, GPS)</t>
  </si>
  <si>
    <t>If the data is from the same tester  with the same configuration as before (tester continued a test that was previously submitted), then use the same column as before.  Just add the data number from the row in the "Data Source" tab to the 3rd row in the test tab.</t>
  </si>
  <si>
    <t>If the data is a new test, start a new column.  Enter the date the test was done (sometimes the day before), the configuration number from the "Summary" tab, and the data source number from the "Data Source" tab.</t>
  </si>
  <si>
    <t>Open the HCKX file in the HCK Studio, and go to the "Results" tab.</t>
  </si>
  <si>
    <t>For each test in HCKX file, enter "Pass" or "Fail".  If more information is desired, you can add anything after the "Pass" or "Fail".  (Ex: "Pass-Filter", "Fail-Config", "Fail-Perf", etc.)</t>
  </si>
  <si>
    <t>Repeat entering data for each HCKX file submitted.</t>
  </si>
  <si>
    <t>In the Spreadsheet, open the "Summary" tab.</t>
  </si>
  <si>
    <t>Copy data from the "Test Level Summary - Overall (From Beginning)" table.  Cells to copy are from B15 to H20.</t>
  </si>
  <si>
    <t>Goto the bottom of the "Saved Data" table.  If the data is for a new date, enter the date in the first column below the last data.  If the data is for the same date as previously entered, plan to overwrite the previous data.</t>
  </si>
  <si>
    <t>Goto the bottom of the "Saved Data" table and select the cell directly to the right of the cell containing the date.</t>
  </si>
  <si>
    <t>Paste the data using paste special for values and formats.  (press {alt} e s u {enter})</t>
  </si>
  <si>
    <t>Instructions for Entering Data</t>
  </si>
  <si>
    <t>Save the spreadsheet and check it in.</t>
  </si>
  <si>
    <t>History &amp; Comments about the Tabs in the Spreadsheet</t>
  </si>
  <si>
    <t>Summary</t>
  </si>
  <si>
    <t>Tab</t>
  </si>
  <si>
    <t xml:space="preserve">This tab contains information about the tests.  The summary of information and chart down the left hand side, a table of configuration information, a history table of saved data, and a table of data used by the chart.
The only data that should need changing is the configuration information and saving data.  The other tables should update all their information automatically.
</t>
  </si>
  <si>
    <t>BT Summary</t>
  </si>
  <si>
    <t>WIFI Summary</t>
  </si>
  <si>
    <t>NFC Summary</t>
  </si>
  <si>
    <t>GPS Summary</t>
  </si>
  <si>
    <t>Data Source</t>
  </si>
  <si>
    <t>Instructions</t>
  </si>
  <si>
    <t>This page</t>
  </si>
  <si>
    <t>This page lists the steps for updating the spreadsheet for data</t>
  </si>
  <si>
    <t xml:space="preserve">This tab contains the table of where the data has come from.  There are no automated formulas on this tab.
The reason this tab came into existance was when questions came up about where the data came from.  </t>
  </si>
  <si>
    <t>This tab is obsolete (IMO)  It contains the table of BT tests in a format similar to the way Microsoft combined tests into various areas.  
The data in this automatically entered into the "SubTest Summary - Current" table on the "Summary" tab</t>
  </si>
  <si>
    <t>This tab is where the pass fail information is entered for BT.  
The first 5 columns are static info about the test from Microsoft.
Next, there are columns based on the latest data, with Column L (Status) containing the formula to find the latest data.  The other data is based off of Column L.  Then there is a section of Bug info that is automatically obtained from the Defects.xlsx spreadsheet.  Comments can be anything.
Finally there is all the data that has been entered, with a new column for each configuration.
If a test is determined to not be required for the BT WHCK drivers, then the formula in column L is replaced by "NA" which then causes the results for that test to be ignored.</t>
  </si>
  <si>
    <t>This tab is where the pass fail information is entered for WIFI.  
The first 5 columns are static info about the test from Microsoft.
Next, there are columns based on the latest data, with Column L (Status) containing the formula to find the latest data.  The other data is based off of Column L.  Then there is a section of Bug info that is automatically obtained from the Defects.xlsx spreadsheet.  Comments can be anything.
Finally there is all the data that has been entered, with a new column for each configuration.
If a test is determined to not be required for the BT WHCK drivers, then the formula in column L is replaced by "NA" which then causes the results for that test to be ignored.</t>
  </si>
  <si>
    <t>This tab is where the pass fail information is entered for GPS.  
The first 5 columns are static info about the test from Microsoft.
Next, there are columns based on the latest data, with Column L (Status) containing the formula to find the latest data.  The other data is based off of Column L.  Then there is a section of Bug info that is automatically obtained from the Defects.xlsx spreadsheet.  Comments can be anything.
Finally there is all the data that has been entered, with a new column for each configuration.
If a test is determined to not be required for the BT WHCK drivers, then the formula in column L is replaced by "NA" which then causes the results for that test to be ignored.  This was done for all the other sensor tests that got lumped together with the GPS tests.</t>
  </si>
  <si>
    <t>This tab is obsolete (IMO)  It contains the table of NFC tests in a format similar to the way Microsoft combined tests into various areas.  
The data in this automatically entered into the "SubTest Summary - Current" table on the "Summary" tab</t>
  </si>
  <si>
    <t>This tab is obsolete (IMO)  It contains the table of WIFI tests in a format the way Microsoft combined tests into various areas.  The data requires entering data from the "ndistest.htm files for the test that have those file. 
If updating this tab is required and the test does not have a "ndistest.htm" file the "# of Sub-Suites" data is entered as the number of main tasks seen in the test results of the HCKX file.  (Usually this is one, but can be more)
If updating this tab is required and the test has a "ndistest.htm" file  (right click on the "Run Client" task, choose "additional files", pick the ndistest.htm file that has a long path).  In the file look at the tasks between the preconfig and post config tasks, counting the number that pass and fail. 
The data in this automatically entered into the "SubTest Summary - Current" table on the "Summary" tab</t>
  </si>
  <si>
    <t>This tab is obsolete (IMO)  It contains the table of GPS tests in a format similar to the way Microsoft combined tests into various areas.  
The data in this automatically entered into the "SubTest Summary - Current" table on the "Summary" tab</t>
  </si>
  <si>
    <t>Key Formulas</t>
  </si>
  <si>
    <t>Status (Column L) finds the last (latest) data in th data area, and records it. If no data is available for that test, it records "Not Executed"
Multiple other columns of data then use the status coumn to retrieve data from the configuration table on the "Summary" tab.
Data in the bugs area is automatically retreived fromt eh same name of tests in the defect.xlsx spreadsheet.
Cells are colored based on cell contents or in some cases on status cell content.</t>
  </si>
  <si>
    <t>The spreadsheet has many cells that just contain values and many cells that contain formulas to automatically update information.  At one time, I protected the cells that contained formulas, but found that editing the formulas was a pain, so all the cells are unprotected.
If a cell gets wiped out accidently, it often can be restored by copying the formula from a cell in the same column and doing a past special of formula to fix it.</t>
  </si>
  <si>
    <t>Some of the data comes from the individual test tabs.
Since there is some manual data to enter, there are some "sanity" check data that compares data to the individual data.  If that number is 0, then all checks out.  If it is not zero, then there is a problem.  Unfortunately, everytime the individual tests are changed (new tests added, etc), the sanity check calculation is incorrect and may be the problem itself.</t>
  </si>
  <si>
    <t>20120906-SCRNB-BKCww35-OS9200-WHCK9200-29702_NFCv2800_8kCStepQS74_0924am.hckx</t>
  </si>
  <si>
    <t xml:space="preserve">20120906-SCRNB-BKCww35-OS9200-WHCK9200-29702_NFCv2800_8kCStepQS74_NewGFXDriver9.14.3.1065_1151am.hckx </t>
  </si>
  <si>
    <t>20120905_BKC831-SC663-ShldRm_v71.hckx</t>
  </si>
  <si>
    <t>This tab is where the pass fail information is entered for NFC.  
Note:  The tab contains data for both the NXP driver and the Broadcom  NFC driver.  The NXP driver tests are at the top. This section was the only section at the start of the project, and was hidden most of the time after the NFC testing was started, and the unhidden when testing resumed some for the NXP driver.
The first 5 columns are static info about the test from Microsoft.
Next, there are columns based on the latest data, with Column L (Status) containing the formula to find the latest data.  The other data is based off of Column L.  Then there is a section of Bug info that is automatically obtained from the Defects.xlsx spreadsheet.  Comments can be anything.
Finally there is all the data that has been entered, with a new column for each configuration.
If a test is determined to not be required for the BT WHCK drivers, then the formula in column L is replaced by "NA" which then causes the results for that test to be ignored.</t>
  </si>
  <si>
    <t>Fab_D PC2 C0
new GFX driver</t>
  </si>
  <si>
    <t>If a test is canceled, or has hour glass (waiting), then that data is not entered.  Also, if a test looks like it was run incorrectly (failed due to operator error), then it is ignored as well.</t>
  </si>
  <si>
    <t>The data in cells B2 &amp; B3 come directly from the last data in the "Data Source" tab.
The summary tables automatically get data from the individual test tabs. This is mostly done through counting the "Pass"and "Fail" entries in the Status column of those test tabs.
The "History Data for Chart" table automatically finds the last data available for each date in the "Saved Data" table.  This is done by finding the data that is closest to the date needed, then uses relative referencing to get the data required.
The X &amp; Y axis of the chart can be adjusted to show the portion of the graph most interest in.  (Latest few weeks, and percentages most interested in)</t>
  </si>
  <si>
    <t>19.14.3820.4</t>
  </si>
  <si>
    <t>20120907_GPSv19.14.3820.4_OS9200_BKCww35NewGfx_HCK9200-29702.hckx</t>
  </si>
  <si>
    <t>5.93.97.72</t>
  </si>
  <si>
    <t>\\ntg-ch6-tfsdb\BKC_Releases\WHCK\Packages\SC_ScreenRoom\20120911_SCSR
\\ntg-ch6-tfsdb\BKC_Releases\WHCK\Packages\SC_ShieldBox_wifi\20120911-SCSBox</t>
  </si>
  <si>
    <t>v72</t>
  </si>
  <si>
    <t>Himanshu</t>
  </si>
  <si>
    <t>20120911-JF3-1-BKC20120907-WHCK85929702-DUTOS9200-v72.hckx
20120911-JF3-2-BKC20120907-WHCK85929702-DUTOS9200-v72.hckx</t>
  </si>
  <si>
    <t>1.0.0.3000</t>
  </si>
  <si>
    <t>QS:PC2 C-STEP QS C-CLASS Build7.4</t>
  </si>
  <si>
    <t>Broadcom NFC Devices</t>
  </si>
  <si>
    <t>Driver Verifier (verifier.exe /standard /all)</t>
  </si>
  <si>
    <t>7-4 QS</t>
  </si>
  <si>
    <t>\\tsiewin1\CloverTrail\WHCK\Packages\Louis_WIFI</t>
  </si>
  <si>
    <t>\\tsiewin1\CloverTrail\WHCK\Packages\SC_NFC\20120911\20120911-SCRNB-NFCv3000_BKC20120911-OS9200-WHCK9200-29702_QS74-NFCA-NFCB_AutomatedTests_0757pm.hckx
\\tsiewin1\CloverTrail\WHCK\Packages\SC_NFC\20120911\20120911-SCRNB-NFCv3000_BKC20120911-OS9200-WHCK9200-29702_QS74-450-477_44ManualTests_0504pm.hckx
\\tsiewin1\CloverTrail\WHCK\Packages\SC_NFC\20120911\20120911-SCRNB-NFCv3000_BKC20120911-OS9200-WHCK9200-29702_QS74-051_Proximity-SleepPNP-CHAOS_0710pm.hckx
\\tsiewin1\CloverTrail\WHCK\Packages\SC_NFC\20120911\20120911-SCRNB-NFCv3000_BKC20120911-OS9200-WHCK9200-29702_QS74-051_I2C-SleepPNP-CHAOS_0709pm.hckx
\\tsiewin1\CloverTrail\WHCK\Packages\SC_NFC\20120912</t>
  </si>
  <si>
    <t>Anil</t>
  </si>
  <si>
    <t>BKC 37.2</t>
  </si>
  <si>
    <t>DPC_Passed_WW37.2_WIIF_V72.hckx</t>
  </si>
  <si>
    <t>Fab_D PC2 C0 / C1</t>
  </si>
  <si>
    <t xml:space="preserve">\\tsiewin1\CloverTrail\WHCK\Results\WIFI\OR\JF3-BKC20120907-WHCK85929702-DUTOS9200-v72\20120913 </t>
  </si>
  <si>
    <t>9200-8.59.29708</t>
  </si>
  <si>
    <t xml:space="preserve"> \\tsiewin1\CloverTrail\WHCK\Results\WIFI\OR\JF3-BKC20120907-WHCK85929708-DUTOS9200-v72\20120913  </t>
  </si>
  <si>
    <t>pass</t>
  </si>
  <si>
    <t>\\tsiewin1\CloverTrail\WHCK\Results\WIFI\OR\JF3-BKC20120907-WHCK85929708-DUTOS9200-v72\20120914</t>
  </si>
  <si>
    <t>Drv Ver -&gt;</t>
  </si>
  <si>
    <t>Test Level Summary - Driver</t>
  </si>
  <si>
    <t>Driver Version</t>
  </si>
  <si>
    <t>Status Last Driver</t>
  </si>
  <si>
    <t>DUT1: QS 7.3, DUT2:Fab_D PC2 C0, SUT: QS 7.3, 5 hr tests: QS 7.4 * 4 with cooling fan</t>
  </si>
  <si>
    <t>9200-8.59.29708(System and short tests) &amp; 29702(5hr tests)</t>
  </si>
  <si>
    <t>v2240</t>
  </si>
  <si>
    <t>v3000</t>
  </si>
  <si>
    <t>Pass- treated</t>
  </si>
  <si>
    <t>\\tsiewin1\CloverTrail\WHCK\Packages\SC_BT\20120914</t>
  </si>
  <si>
    <t xml:space="preserve">\\tsiewin1\CloverTrail\WHCK\Packages\SC_NFC\20120917 </t>
  </si>
  <si>
    <t>QS:PC2 C-STEP QS C-CLASS Build7.4, QS-Build7.3</t>
  </si>
  <si>
    <t>9200-8.59.29702 &amp; 29708</t>
  </si>
  <si>
    <t>v3200</t>
  </si>
  <si>
    <t>\\tsiewin1\CloverTrail\WHCK\Results\WIFI\OR\JF3-BKC20120914-WHCK85929708-DUTOS9200-v73\20120918</t>
  </si>
  <si>
    <t>PC 2 Fab D C0/C1</t>
  </si>
  <si>
    <t>8.59.29708</t>
  </si>
  <si>
    <t>v73</t>
  </si>
  <si>
    <t>7-4 QS / C1</t>
  </si>
  <si>
    <t>RTM-9200/8.59.29702</t>
  </si>
  <si>
    <t>WW37.5-914</t>
  </si>
  <si>
    <t>\\tsiewin1\CloverTrail\WHCK\Packages\Louis_WIFI\SC_ScreenRoom\20120918-SCSR</t>
  </si>
  <si>
    <t>\\tsiewin1\CloverTrail\WHCK\Packages\Louis_WIFI\SC_ShieldBox_wifi\20120918-SCSBox</t>
  </si>
  <si>
    <t>v3210</t>
  </si>
  <si>
    <t xml:space="preserve">\\tsiewin1\CloverTrail\WHCK\Packages\SC_NFC\20120918 </t>
  </si>
  <si>
    <t>Radio Manager - Verify Radio State</t>
  </si>
  <si>
    <t>Radio Manager - Verify SetRadio State</t>
  </si>
  <si>
    <t>\\tsiewin1\CloverTrail\WHCK\Results\WIFI\OR\JF3-BKC20120914-WHCK85929708-DUTOS9200-v73\20120918_Evening</t>
  </si>
  <si>
    <t xml:space="preserve">\\tsiewin1\CloverTrail\WHCK\Packages\Louis_WIFI\SC_ShieldBox_wifi\20120918-2-SCSBox </t>
  </si>
  <si>
    <t>\\tsiewin1\CloverTrail\WHCK\Packages\Louis_WIFI\SC_ScreenRoom\20120918-2-SCSR</t>
  </si>
  <si>
    <t xml:space="preserve">\\tsiewin1\CloverTrail\WHCK\Packages\Anil_WIFI\DPC_ISR_PASS_V73_20120914BKC.hckx </t>
  </si>
  <si>
    <t>\\tsiewin1\CloverTrail\WHCK\Packages\Louis_WIFI\SC_ScreenRoom\20120919-SCSR</t>
  </si>
  <si>
    <t xml:space="preserve">\\tsiewin1\CloverTrail\WHCK\Packages\GPS_parm </t>
  </si>
  <si>
    <t>PC2 Fab D C0 C-Class</t>
  </si>
  <si>
    <t>\\tsiewin1\CloverTrail\WHCK\Packages\TED_GPS</t>
  </si>
  <si>
    <t>\\tsiewin1\CloverTrail\WHCK\Packages\SC_BT\20120921</t>
  </si>
  <si>
    <t>DUT1: QS 7.3, DUT2:Fab_D PC2 C0, SUT: QS 7.3</t>
  </si>
  <si>
    <t>Pass-Erata715</t>
  </si>
  <si>
    <t>9200-8.59.29709</t>
  </si>
  <si>
    <t>\\tsiewin1\CloverTrail\WHCK\Results\WIFI\OR\JF3-BKC20120921-WHCK85929708-DUTOS9200-v73\20120924</t>
  </si>
  <si>
    <t>7-4/C1 DUT</t>
  </si>
  <si>
    <t xml:space="preserve">\\tsiewin1\CloverTrail\WHCK\Packages\Louis_WIFI\SC_ScreenRoom\20120924-BKC0921_SC663-ShldRm_v73n.hckx </t>
  </si>
  <si>
    <t xml:space="preserve">\\tsiewin1\CloverTrail\WHCK\Results\WIFI\OR\JF3-BKC20120921-WHCK85929708-DUTOS9200-v73\20120925 </t>
  </si>
  <si>
    <t>\\tsiewin1\CloverTrail\WHCK\Results\WIFI\OR\JF3-BKC20120921-WHCK85929708-DUTOS9200-v73\20120925_OvernightRun</t>
  </si>
  <si>
    <t xml:space="preserve">\\tsiewin1\CloverTrail\WHCK\Packages\Louis_WIFI\SC_ScreenRoom\20120926-SCSR </t>
  </si>
  <si>
    <t>Wifi</t>
  </si>
  <si>
    <t xml:space="preserve"> 7-4 QS/C1</t>
  </si>
  <si>
    <t>\\tsiewin1\CloverTrail\WHCK\Packages\SC_BT\20120925</t>
  </si>
  <si>
    <t>\\tsiewin1\CloverTrail\WHCK\Packages\SC_BT\20120926</t>
  </si>
  <si>
    <t>20120921-PR1</t>
  </si>
  <si>
    <t xml:space="preserve">\\tsiewin1\CloverTrail\WHCK\Packages\GPS_parm\20120926_GPS_BKC20120921-PR1.hckx </t>
  </si>
  <si>
    <t>\\tsiewin1\CloverTrail\WHCK\Results\WIFI\OR\JF3-BKC20120921-WHCK85929708-DUTOS9200-v73\20120926_OverNight_Run</t>
  </si>
  <si>
    <t>\\tsiewin1\CloverTrail\WHCK\Packages\Louis_WIFI\SC_ScreenRoom\20120927-SCSR</t>
  </si>
  <si>
    <t xml:space="preserve">\\tsiewin1\CloverTrail\WHCK\Results\WIFI\OR\JF3-BKC20120926-WHCK85929708-DUTOS9200-v73 </t>
  </si>
  <si>
    <t>\\tsiewin1\CloverTrail\WHCK\Results\WIFI\OR\JF3-BKC20120926-WHCK85929708-DUTOS9200-v73\20120927_EveningExecution</t>
  </si>
  <si>
    <t>HID</t>
  </si>
  <si>
    <t>HID Keyboard Device</t>
  </si>
  <si>
    <t>Hot Key Test (Manual)</t>
  </si>
  <si>
    <t>Windows Key Test (Manual)</t>
  </si>
  <si>
    <t>Winkey 1-Key Test (Manual)</t>
  </si>
  <si>
    <t>Winkey Media-Key Test (Manual)</t>
  </si>
  <si>
    <t>HID Sensor Collection</t>
  </si>
  <si>
    <t>Accelerometer Sensor Shake Event Test</t>
  </si>
  <si>
    <t>I2C HID Device</t>
  </si>
  <si>
    <t>5-23.</t>
  </si>
  <si>
    <t>24-57</t>
  </si>
  <si>
    <t>58-74</t>
  </si>
  <si>
    <t>v75</t>
  </si>
  <si>
    <t>\\tsiewin1\CloverTrail\WHCK\Results\WIFI\OR\JF3-BKC20120926-WHCK85929708-DUTOS9200-v75</t>
  </si>
  <si>
    <t>\\tsiewin1\CloverTrail\WHCK\Packages\Louis_WIFI\SC_ScreenRoom2\20120930-SCSR2</t>
  </si>
  <si>
    <t>20120926-PR1</t>
  </si>
  <si>
    <t xml:space="preserve">\\tsiewin1\CloverTrail\WHCK\Packages\GPS_parm\10-01-2012 </t>
  </si>
  <si>
    <t>\\tsiewin1\CloverTrail\WHCK\Packages\SC_BT\20121002</t>
  </si>
  <si>
    <t>DUT1, DUT2, SUT: QS Build 7.4</t>
  </si>
  <si>
    <t>20120930-PR1</t>
  </si>
  <si>
    <t xml:space="preserve">\\tsiewin1\CloverTrail\WHCK\Packages\SC_NFC\20121002 </t>
  </si>
  <si>
    <t>v3410</t>
  </si>
  <si>
    <t>Pass - errata 1018</t>
  </si>
  <si>
    <t>\\tsiewin1\CloverTrail\WHCK\Results\WIFI\OR\JF3-BKC20120926-WHCK85929708-DUTOS9200-v76\20121002</t>
  </si>
  <si>
    <t>Himnashu</t>
  </si>
  <si>
    <t>C0/C1</t>
  </si>
  <si>
    <t>v76</t>
  </si>
  <si>
    <t>\\tsiewin1\CloverTrail\WHCK\Packages\Louis_WIFI\SC_ScreenRoom2\20121002-SCSR2</t>
  </si>
  <si>
    <t>\\tsiewin1\CloverTrail\WHCK\Results\WIFI\OR\JF3-BKC20120926-WHCK85929708-DUTOS9200-v76\20121003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</si>
</sst>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
  </numFmts>
  <fonts count="5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b/>
      <sz val="10"/>
      <color theme="1"/>
      <name val="Calibri"/>
      <family val="2"/>
      <scheme val="minor"/>
    </font>
    <font>
      <sz val="9"/>
      <name val="Calibri"/>
      <family val="2"/>
      <scheme val="minor"/>
    </font>
    <font>
      <b/>
      <sz val="12"/>
      <color theme="0"/>
      <name val="Calibri"/>
      <family val="2"/>
      <scheme val="minor"/>
    </font>
    <font>
      <sz val="12"/>
      <color theme="0"/>
      <name val="Calibri"/>
      <family val="2"/>
      <scheme val="minor"/>
    </font>
    <font>
      <b/>
      <sz val="16"/>
      <color theme="0"/>
      <name val="Calibri"/>
      <family val="2"/>
      <scheme val="minor"/>
    </font>
    <font>
      <b/>
      <sz val="14"/>
      <color theme="1"/>
      <name val="Calibri"/>
      <family val="2"/>
      <scheme val="minor"/>
    </font>
    <font>
      <sz val="14"/>
      <color theme="1"/>
      <name val="Calibri"/>
      <family val="2"/>
      <scheme val="minor"/>
    </font>
    <font>
      <b/>
      <sz val="11"/>
      <color theme="1"/>
      <name val="Calibri"/>
      <family val="2"/>
    </font>
    <font>
      <b/>
      <sz val="8"/>
      <color theme="1"/>
      <name val="Tahoma"/>
      <family val="2"/>
    </font>
    <font>
      <sz val="10"/>
      <color theme="1"/>
      <name val="Calibri"/>
      <family val="2"/>
    </font>
    <font>
      <sz val="8"/>
      <color theme="1"/>
      <name val="Tahoma"/>
      <family val="2"/>
    </font>
    <font>
      <b/>
      <sz val="12"/>
      <color rgb="FFFF0000"/>
      <name val="Calibri"/>
      <family val="2"/>
      <scheme val="minor"/>
    </font>
    <font>
      <b/>
      <sz val="12"/>
      <color theme="1"/>
      <name val="Calibri"/>
      <family val="2"/>
    </font>
    <font>
      <sz val="8"/>
      <color theme="0"/>
      <name val="Tahoma"/>
      <family val="2"/>
    </font>
    <font>
      <b/>
      <u/>
      <sz val="14"/>
      <color rgb="FFFF0000"/>
      <name val="Calibri"/>
      <family val="2"/>
      <scheme val="minor"/>
    </font>
    <font>
      <b/>
      <sz val="11"/>
      <color rgb="FFFF0000"/>
      <name val="Calibri"/>
      <family val="2"/>
      <scheme val="minor"/>
    </font>
    <font>
      <b/>
      <sz val="11"/>
      <color rgb="FF009200"/>
      <name val="Calibri"/>
      <family val="2"/>
      <scheme val="minor"/>
    </font>
    <font>
      <sz val="11"/>
      <color theme="1"/>
      <name val="Calibri"/>
      <family val="2"/>
    </font>
    <font>
      <sz val="9"/>
      <color theme="1"/>
      <name val="Tahoma"/>
      <family val="2"/>
    </font>
    <font>
      <sz val="9"/>
      <name val="Tahoma"/>
      <family val="2"/>
    </font>
    <font>
      <sz val="10"/>
      <color rgb="FF333333"/>
      <name val="Arial"/>
      <family val="2"/>
    </font>
    <font>
      <b/>
      <sz val="9"/>
      <color rgb="FFFF0000"/>
      <name val="Calibri"/>
      <family val="2"/>
      <scheme val="minor"/>
    </font>
    <font>
      <b/>
      <sz val="9"/>
      <color theme="1"/>
      <name val="Calibri"/>
      <family val="2"/>
      <scheme val="minor"/>
    </font>
    <font>
      <b/>
      <sz val="16"/>
      <color rgb="FFFF0000"/>
      <name val="Calibri"/>
      <family val="2"/>
      <scheme val="minor"/>
    </font>
    <font>
      <b/>
      <sz val="9"/>
      <color theme="0"/>
      <name val="Calibri"/>
      <family val="2"/>
      <scheme val="minor"/>
    </font>
    <font>
      <b/>
      <sz val="9"/>
      <name val="Calibri"/>
      <family val="2"/>
      <scheme val="minor"/>
    </font>
    <font>
      <sz val="9"/>
      <color theme="0"/>
      <name val="Calibri"/>
      <family val="2"/>
      <scheme val="minor"/>
    </font>
    <font>
      <b/>
      <sz val="14"/>
      <color rgb="FFC00000"/>
      <name val="Calibri"/>
      <family val="2"/>
      <scheme val="minor"/>
    </font>
    <font>
      <b/>
      <sz val="9"/>
      <color rgb="FFC00000"/>
      <name val="Calibri"/>
      <family val="2"/>
      <scheme val="minor"/>
    </font>
    <font>
      <u/>
      <sz val="11"/>
      <color theme="10"/>
      <name val="Calibri"/>
      <family val="2"/>
    </font>
    <font>
      <sz val="16"/>
      <color theme="1"/>
      <name val="Calibri"/>
      <family val="2"/>
      <scheme val="minor"/>
    </font>
    <font>
      <b/>
      <sz val="16"/>
      <color theme="1"/>
      <name val="Calibri"/>
      <family val="2"/>
      <scheme val="minor"/>
    </font>
    <font>
      <b/>
      <sz val="9"/>
      <color indexed="81"/>
      <name val="Tahoma"/>
      <family val="2"/>
    </font>
    <font>
      <sz val="9"/>
      <color indexed="81"/>
      <name val="Tahoma"/>
      <family val="2"/>
    </font>
    <font>
      <b/>
      <sz val="12"/>
      <color indexed="81"/>
      <name val="Tahoma"/>
      <family val="2"/>
    </font>
  </fonts>
  <fills count="5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6337778862885"/>
        <bgColor indexed="64"/>
      </patternFill>
    </fill>
    <fill>
      <patternFill patternType="solid">
        <fgColor theme="6" tint="0.79998168889431442"/>
        <bgColor indexed="64"/>
      </patternFill>
    </fill>
    <fill>
      <patternFill patternType="solid">
        <fgColor theme="1" tint="0.49998474074526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4" tint="-0.24994659260841701"/>
        <bgColor indexed="64"/>
      </patternFill>
    </fill>
    <fill>
      <patternFill patternType="solid">
        <fgColor theme="0" tint="-0.14996795556505021"/>
        <bgColor indexed="64"/>
      </patternFill>
    </fill>
    <fill>
      <patternFill patternType="solid">
        <fgColor rgb="FFF79646"/>
        <bgColor indexed="64"/>
      </patternFill>
    </fill>
    <fill>
      <patternFill patternType="solid">
        <fgColor theme="9" tint="0.79998168889431442"/>
        <bgColor indexed="64"/>
      </patternFill>
    </fill>
    <fill>
      <patternFill patternType="solid">
        <fgColor rgb="FFD2FFD2"/>
        <bgColor indexed="64"/>
      </patternFill>
    </fill>
    <fill>
      <patternFill patternType="solid">
        <fgColor theme="0" tint="-4.9989318521683403E-2"/>
        <bgColor indexed="64"/>
      </patternFill>
    </fill>
    <fill>
      <patternFill patternType="solid">
        <fgColor rgb="FF00B0F0"/>
        <bgColor indexed="64"/>
      </patternFill>
    </fill>
    <fill>
      <patternFill patternType="solid">
        <fgColor rgb="FF7030A0"/>
        <bgColor indexed="64"/>
      </patternFill>
    </fill>
    <fill>
      <patternFill patternType="solid">
        <fgColor theme="7" tint="0.59999389629810485"/>
        <bgColor indexed="64"/>
      </patternFill>
    </fill>
    <fill>
      <patternFill patternType="solid">
        <fgColor theme="3"/>
        <bgColor indexed="64"/>
      </patternFill>
    </fill>
    <fill>
      <patternFill patternType="solid">
        <fgColor rgb="FFFFC8C8"/>
        <bgColor indexed="64"/>
      </patternFill>
    </fill>
    <fill>
      <patternFill patternType="solid">
        <fgColor theme="3" tint="0.59996337778862885"/>
        <bgColor indexed="64"/>
      </patternFill>
    </fill>
    <fill>
      <patternFill patternType="solid">
        <fgColor theme="5" tint="0.79998168889431442"/>
        <bgColor indexed="64"/>
      </patternFill>
    </fill>
    <fill>
      <patternFill patternType="solid">
        <fgColor theme="6" tint="-0.249977111117893"/>
        <bgColor indexed="64"/>
      </patternFill>
    </fill>
    <fill>
      <patternFill patternType="solid">
        <fgColor theme="9" tint="0.59999389629810485"/>
        <bgColor indexed="64"/>
      </patternFill>
    </fill>
    <fill>
      <patternFill patternType="solid">
        <fgColor theme="0" tint="-0.14999847407452621"/>
        <bgColor indexed="64"/>
      </patternFill>
    </fill>
  </fills>
  <borders count="9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n">
        <color indexed="64"/>
      </left>
      <right/>
      <top style="thin">
        <color indexed="64"/>
      </top>
      <bottom style="thin">
        <color indexed="64"/>
      </bottom>
      <diagonal/>
    </border>
    <border>
      <left style="thick">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ck">
        <color auto="1"/>
      </right>
      <top style="thin">
        <color auto="1"/>
      </top>
      <bottom/>
      <diagonal/>
    </border>
    <border>
      <left/>
      <right/>
      <top/>
      <bottom style="thick">
        <color auto="1"/>
      </bottom>
      <diagonal/>
    </border>
    <border>
      <left/>
      <right style="thin">
        <color auto="1"/>
      </right>
      <top style="thin">
        <color auto="1"/>
      </top>
      <bottom style="thin">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style="thick">
        <color auto="1"/>
      </top>
      <bottom/>
      <diagonal/>
    </border>
    <border>
      <left/>
      <right style="thin">
        <color auto="1"/>
      </right>
      <top style="thick">
        <color auto="1"/>
      </top>
      <bottom/>
      <diagonal/>
    </border>
    <border>
      <left style="thin">
        <color auto="1"/>
      </left>
      <right style="thin">
        <color auto="1"/>
      </right>
      <top style="thick">
        <color auto="1"/>
      </top>
      <bottom/>
      <diagonal/>
    </border>
    <border>
      <left style="thick">
        <color auto="1"/>
      </left>
      <right style="thick">
        <color auto="1"/>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right style="thick">
        <color auto="1"/>
      </right>
      <top style="thick">
        <color auto="1"/>
      </top>
      <bottom/>
      <diagonal/>
    </border>
    <border>
      <left style="thick">
        <color auto="1"/>
      </left>
      <right/>
      <top style="thick">
        <color auto="1"/>
      </top>
      <bottom style="thick">
        <color auto="1"/>
      </bottom>
      <diagonal/>
    </border>
    <border>
      <left style="thick">
        <color indexed="64"/>
      </left>
      <right/>
      <top/>
      <bottom style="thick">
        <color indexed="64"/>
      </bottom>
      <diagonal/>
    </border>
    <border>
      <left/>
      <right style="thick">
        <color auto="1"/>
      </right>
      <top style="thick">
        <color auto="1"/>
      </top>
      <bottom style="thin">
        <color auto="1"/>
      </bottom>
      <diagonal/>
    </border>
    <border>
      <left/>
      <right style="thick">
        <color auto="1"/>
      </right>
      <top style="thin">
        <color auto="1"/>
      </top>
      <bottom style="thin">
        <color auto="1"/>
      </bottom>
      <diagonal/>
    </border>
    <border>
      <left/>
      <right style="thick">
        <color auto="1"/>
      </right>
      <top style="thin">
        <color auto="1"/>
      </top>
      <bottom style="thick">
        <color auto="1"/>
      </bottom>
      <diagonal/>
    </border>
    <border>
      <left style="thin">
        <color auto="1"/>
      </left>
      <right/>
      <top style="thick">
        <color auto="1"/>
      </top>
      <bottom style="thin">
        <color auto="1"/>
      </bottom>
      <diagonal/>
    </border>
    <border>
      <left style="thin">
        <color indexed="64"/>
      </left>
      <right style="thin">
        <color indexed="64"/>
      </right>
      <top/>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style="thick">
        <color auto="1"/>
      </left>
      <right style="thin">
        <color auto="1"/>
      </right>
      <top/>
      <bottom style="thin">
        <color auto="1"/>
      </bottom>
      <diagonal/>
    </border>
    <border>
      <left style="thin">
        <color auto="1"/>
      </left>
      <right/>
      <top/>
      <bottom style="thin">
        <color auto="1"/>
      </bottom>
      <diagonal/>
    </border>
    <border>
      <left/>
      <right style="thin">
        <color auto="1"/>
      </right>
      <top style="thick">
        <color auto="1"/>
      </top>
      <bottom style="thin">
        <color auto="1"/>
      </bottom>
      <diagonal/>
    </border>
    <border>
      <left/>
      <right style="thin">
        <color auto="1"/>
      </right>
      <top style="thin">
        <color auto="1"/>
      </top>
      <bottom style="thick">
        <color auto="1"/>
      </bottom>
      <diagonal/>
    </border>
    <border>
      <left style="thin">
        <color auto="1"/>
      </left>
      <right/>
      <top style="thin">
        <color auto="1"/>
      </top>
      <bottom style="thick">
        <color auto="1"/>
      </bottom>
      <diagonal/>
    </border>
    <border>
      <left style="thin">
        <color auto="1"/>
      </left>
      <right style="thin">
        <color auto="1"/>
      </right>
      <top/>
      <bottom style="thick">
        <color auto="1"/>
      </bottom>
      <diagonal/>
    </border>
    <border>
      <left style="thick">
        <color auto="1"/>
      </left>
      <right style="thin">
        <color auto="1"/>
      </right>
      <top style="thick">
        <color auto="1"/>
      </top>
      <bottom/>
      <diagonal/>
    </border>
    <border>
      <left style="thick">
        <color auto="1"/>
      </left>
      <right style="thin">
        <color auto="1"/>
      </right>
      <top/>
      <bottom/>
      <diagonal/>
    </border>
    <border>
      <left style="thick">
        <color auto="1"/>
      </left>
      <right style="thin">
        <color auto="1"/>
      </right>
      <top/>
      <bottom style="thick">
        <color auto="1"/>
      </bottom>
      <diagonal/>
    </border>
    <border>
      <left/>
      <right/>
      <top style="thick">
        <color auto="1"/>
      </top>
      <bottom/>
      <diagonal/>
    </border>
    <border>
      <left style="thin">
        <color auto="1"/>
      </left>
      <right/>
      <top/>
      <bottom/>
      <diagonal/>
    </border>
    <border>
      <left/>
      <right style="thick">
        <color auto="1"/>
      </right>
      <top/>
      <bottom style="thick">
        <color auto="1"/>
      </bottom>
      <diagonal/>
    </border>
    <border>
      <left/>
      <right style="thin">
        <color auto="1"/>
      </right>
      <top/>
      <bottom style="thin">
        <color auto="1"/>
      </bottom>
      <diagonal/>
    </border>
    <border>
      <left style="thick">
        <color auto="1"/>
      </left>
      <right style="thick">
        <color auto="1"/>
      </right>
      <top/>
      <bottom style="thick">
        <color indexed="64"/>
      </bottom>
      <diagonal/>
    </border>
    <border>
      <left/>
      <right/>
      <top style="thin">
        <color auto="1"/>
      </top>
      <bottom style="thick">
        <color auto="1"/>
      </bottom>
      <diagonal/>
    </border>
    <border>
      <left/>
      <right/>
      <top style="thin">
        <color auto="1"/>
      </top>
      <bottom/>
      <diagonal/>
    </border>
    <border>
      <left/>
      <right/>
      <top style="thin">
        <color auto="1"/>
      </top>
      <bottom style="thin">
        <color auto="1"/>
      </bottom>
      <diagonal/>
    </border>
    <border>
      <left/>
      <right/>
      <top/>
      <bottom style="thin">
        <color auto="1"/>
      </bottom>
      <diagonal/>
    </border>
    <border>
      <left/>
      <right/>
      <top style="thick">
        <color auto="1"/>
      </top>
      <bottom style="thin">
        <color auto="1"/>
      </bottom>
      <diagonal/>
    </border>
    <border>
      <left style="thin">
        <color indexed="64"/>
      </left>
      <right/>
      <top style="thin">
        <color indexed="64"/>
      </top>
      <bottom/>
      <diagonal/>
    </border>
    <border>
      <left style="thin">
        <color auto="1"/>
      </left>
      <right style="thick">
        <color auto="1"/>
      </right>
      <top style="thick">
        <color auto="1"/>
      </top>
      <bottom/>
      <diagonal/>
    </border>
    <border>
      <left style="thin">
        <color auto="1"/>
      </left>
      <right style="thick">
        <color auto="1"/>
      </right>
      <top/>
      <bottom/>
      <diagonal/>
    </border>
    <border>
      <left style="thin">
        <color auto="1"/>
      </left>
      <right style="thick">
        <color auto="1"/>
      </right>
      <top/>
      <bottom style="thick">
        <color auto="1"/>
      </bottom>
      <diagonal/>
    </border>
    <border>
      <left style="thick">
        <color auto="1"/>
      </left>
      <right/>
      <top/>
      <bottom/>
      <diagonal/>
    </border>
    <border>
      <left/>
      <right style="thick">
        <color auto="1"/>
      </right>
      <top style="thin">
        <color auto="1"/>
      </top>
      <bottom/>
      <diagonal/>
    </border>
    <border>
      <left style="thick">
        <color auto="1"/>
      </left>
      <right/>
      <top style="thick">
        <color auto="1"/>
      </top>
      <bottom/>
      <diagonal/>
    </border>
    <border>
      <left/>
      <right style="thin">
        <color auto="1"/>
      </right>
      <top style="thin">
        <color auto="1"/>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thick">
        <color auto="1"/>
      </right>
      <top style="medium">
        <color indexed="64"/>
      </top>
      <bottom/>
      <diagonal/>
    </border>
    <border>
      <left style="thick">
        <color auto="1"/>
      </left>
      <right style="thin">
        <color auto="1"/>
      </right>
      <top style="medium">
        <color indexed="64"/>
      </top>
      <bottom/>
      <diagonal/>
    </border>
    <border>
      <left style="thin">
        <color indexed="64"/>
      </left>
      <right/>
      <top style="medium">
        <color indexed="64"/>
      </top>
      <bottom/>
      <diagonal/>
    </border>
    <border>
      <left style="medium">
        <color indexed="64"/>
      </left>
      <right style="thin">
        <color auto="1"/>
      </right>
      <top/>
      <bottom style="thick">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thick">
        <color auto="1"/>
      </right>
      <top style="medium">
        <color indexed="64"/>
      </top>
      <bottom style="thin">
        <color auto="1"/>
      </bottom>
      <diagonal/>
    </border>
    <border>
      <left/>
      <right/>
      <top style="medium">
        <color indexed="64"/>
      </top>
      <bottom style="thin">
        <color auto="1"/>
      </bottom>
      <diagonal/>
    </border>
    <border>
      <left style="thick">
        <color auto="1"/>
      </left>
      <right style="thin">
        <color auto="1"/>
      </right>
      <top style="medium">
        <color indexed="64"/>
      </top>
      <bottom style="thin">
        <color auto="1"/>
      </bottom>
      <diagonal/>
    </border>
    <border>
      <left style="medium">
        <color indexed="64"/>
      </left>
      <right style="thin">
        <color auto="1"/>
      </right>
      <top/>
      <bottom style="thin">
        <color auto="1"/>
      </bottom>
      <diagonal/>
    </border>
    <border>
      <left style="medium">
        <color indexed="64"/>
      </left>
      <right style="thin">
        <color auto="1"/>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thick">
        <color auto="1"/>
      </right>
      <top style="thin">
        <color auto="1"/>
      </top>
      <bottom style="medium">
        <color indexed="64"/>
      </bottom>
      <diagonal/>
    </border>
    <border>
      <left/>
      <right/>
      <top style="thin">
        <color auto="1"/>
      </top>
      <bottom style="medium">
        <color indexed="64"/>
      </bottom>
      <diagonal/>
    </border>
    <border>
      <left style="thick">
        <color auto="1"/>
      </left>
      <right style="thin">
        <color auto="1"/>
      </right>
      <top style="thin">
        <color auto="1"/>
      </top>
      <bottom style="medium">
        <color indexed="64"/>
      </bottom>
      <diagonal/>
    </border>
    <border>
      <left style="thin">
        <color auto="1"/>
      </left>
      <right style="thin">
        <color auto="1"/>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48" fillId="0" borderId="0" applyNumberFormat="0" applyFill="0" applyBorder="0" applyAlignment="0" applyProtection="0">
      <alignment vertical="top"/>
      <protection locked="0"/>
    </xf>
  </cellStyleXfs>
  <cellXfs count="726">
    <xf numFmtId="0" fontId="0" fillId="0" borderId="0" xfId="0"/>
    <xf numFmtId="0" fontId="0" fillId="0" borderId="0" xfId="0" applyAlignment="1">
      <alignment wrapText="1"/>
    </xf>
    <xf numFmtId="0" fontId="18" fillId="34" borderId="15" xfId="0" applyFont="1" applyFill="1" applyBorder="1" applyAlignment="1">
      <alignment wrapText="1"/>
    </xf>
    <xf numFmtId="0" fontId="18" fillId="0" borderId="0" xfId="0" applyFont="1" applyAlignment="1">
      <alignment wrapText="1"/>
    </xf>
    <xf numFmtId="0" fontId="0" fillId="36" borderId="31" xfId="0" applyFill="1" applyBorder="1" applyProtection="1"/>
    <xf numFmtId="0" fontId="0" fillId="36" borderId="32" xfId="0" applyFill="1" applyBorder="1" applyProtection="1"/>
    <xf numFmtId="0" fontId="0" fillId="0" borderId="0" xfId="0" applyProtection="1">
      <protection locked="0"/>
    </xf>
    <xf numFmtId="0" fontId="18" fillId="0" borderId="0" xfId="0" applyNumberFormat="1" applyFont="1" applyProtection="1">
      <protection locked="0"/>
    </xf>
    <xf numFmtId="0" fontId="18" fillId="0" borderId="0" xfId="0" applyFont="1" applyProtection="1">
      <protection locked="0"/>
    </xf>
    <xf numFmtId="0" fontId="0" fillId="0" borderId="0" xfId="0" applyBorder="1" applyAlignment="1" applyProtection="1">
      <alignment horizontal="center"/>
      <protection locked="0"/>
    </xf>
    <xf numFmtId="0" fontId="0" fillId="0" borderId="0" xfId="0" applyAlignment="1" applyProtection="1">
      <alignment horizontal="left"/>
      <protection locked="0"/>
    </xf>
    <xf numFmtId="0" fontId="18" fillId="0" borderId="0" xfId="0" applyNumberFormat="1" applyFont="1" applyAlignment="1" applyProtection="1">
      <alignment horizontal="left"/>
      <protection locked="0"/>
    </xf>
    <xf numFmtId="0" fontId="18" fillId="0" borderId="0" xfId="0" applyFont="1" applyAlignment="1" applyProtection="1">
      <alignment horizontal="left"/>
      <protection locked="0"/>
    </xf>
    <xf numFmtId="0" fontId="0" fillId="0" borderId="0" xfId="0" applyBorder="1" applyAlignment="1" applyProtection="1">
      <alignment horizontal="left"/>
      <protection locked="0"/>
    </xf>
    <xf numFmtId="0" fontId="19" fillId="33" borderId="21" xfId="0" applyNumberFormat="1" applyFont="1" applyFill="1" applyBorder="1" applyAlignment="1" applyProtection="1">
      <alignment horizontal="center" wrapText="1"/>
      <protection locked="0"/>
    </xf>
    <xf numFmtId="0" fontId="19" fillId="33" borderId="22" xfId="0" applyFont="1" applyFill="1" applyBorder="1" applyAlignment="1" applyProtection="1">
      <alignment horizontal="center" wrapText="1"/>
      <protection locked="0"/>
    </xf>
    <xf numFmtId="0" fontId="19" fillId="33" borderId="23" xfId="0" applyFont="1" applyFill="1" applyBorder="1" applyAlignment="1" applyProtection="1">
      <alignment horizontal="center" wrapText="1"/>
      <protection locked="0"/>
    </xf>
    <xf numFmtId="0" fontId="18" fillId="0" borderId="14" xfId="0" applyFont="1" applyBorder="1" applyAlignment="1" applyProtection="1">
      <alignment horizontal="center"/>
      <protection locked="0"/>
    </xf>
    <xf numFmtId="0" fontId="18" fillId="0" borderId="15" xfId="0" applyFont="1" applyBorder="1" applyAlignment="1" applyProtection="1">
      <alignment horizontal="center"/>
      <protection locked="0"/>
    </xf>
    <xf numFmtId="0" fontId="18" fillId="34" borderId="11" xfId="0" applyFont="1" applyFill="1" applyBorder="1" applyAlignment="1" applyProtection="1">
      <alignment horizontal="center"/>
      <protection locked="0"/>
    </xf>
    <xf numFmtId="0" fontId="18" fillId="34" borderId="12" xfId="0" applyFont="1" applyFill="1" applyBorder="1" applyAlignment="1" applyProtection="1">
      <alignment horizontal="center"/>
      <protection locked="0"/>
    </xf>
    <xf numFmtId="0" fontId="18" fillId="34" borderId="14" xfId="0" applyFont="1" applyFill="1" applyBorder="1" applyAlignment="1" applyProtection="1">
      <alignment horizontal="center" vertical="center"/>
      <protection locked="0"/>
    </xf>
    <xf numFmtId="9" fontId="18" fillId="34" borderId="14" xfId="0" applyNumberFormat="1" applyFont="1" applyFill="1" applyBorder="1" applyAlignment="1" applyProtection="1">
      <alignment horizontal="center"/>
      <protection locked="0"/>
    </xf>
    <xf numFmtId="9" fontId="18" fillId="34" borderId="15" xfId="0" applyNumberFormat="1" applyFont="1" applyFill="1" applyBorder="1" applyAlignment="1" applyProtection="1">
      <alignment horizontal="center"/>
      <protection locked="0"/>
    </xf>
    <xf numFmtId="9" fontId="18" fillId="34" borderId="26" xfId="0" applyNumberFormat="1" applyFont="1" applyFill="1" applyBorder="1" applyAlignment="1" applyProtection="1">
      <alignment horizontal="center"/>
      <protection locked="0"/>
    </xf>
    <xf numFmtId="9" fontId="18" fillId="34" borderId="27" xfId="0" applyNumberFormat="1" applyFont="1" applyFill="1" applyBorder="1" applyAlignment="1" applyProtection="1">
      <alignment horizontal="center"/>
      <protection locked="0"/>
    </xf>
    <xf numFmtId="9" fontId="18" fillId="34" borderId="18" xfId="0" applyNumberFormat="1" applyFont="1" applyFill="1" applyBorder="1" applyAlignment="1" applyProtection="1">
      <alignment horizontal="center"/>
      <protection locked="0"/>
    </xf>
    <xf numFmtId="0" fontId="20" fillId="34" borderId="11" xfId="0" applyFont="1" applyFill="1" applyBorder="1" applyAlignment="1" applyProtection="1">
      <alignment horizontal="center" vertical="center"/>
      <protection locked="0"/>
    </xf>
    <xf numFmtId="0" fontId="20" fillId="34" borderId="12" xfId="0" applyFont="1" applyFill="1" applyBorder="1" applyAlignment="1" applyProtection="1">
      <alignment horizontal="center" vertical="center"/>
      <protection locked="0"/>
    </xf>
    <xf numFmtId="14" fontId="16" fillId="0" borderId="10" xfId="0" applyNumberFormat="1" applyFont="1" applyBorder="1" applyAlignment="1" applyProtection="1">
      <alignment horizontal="center"/>
      <protection locked="0"/>
    </xf>
    <xf numFmtId="0" fontId="0" fillId="0" borderId="11" xfId="0" applyBorder="1" applyAlignment="1" applyProtection="1">
      <alignment horizontal="center"/>
      <protection locked="0"/>
    </xf>
    <xf numFmtId="0" fontId="16" fillId="0" borderId="13" xfId="0" applyFont="1" applyBorder="1" applyAlignment="1" applyProtection="1">
      <alignment horizontal="center"/>
      <protection locked="0"/>
    </xf>
    <xf numFmtId="0" fontId="0" fillId="0" borderId="14" xfId="0" applyBorder="1" applyAlignment="1" applyProtection="1">
      <alignment horizontal="center"/>
      <protection locked="0"/>
    </xf>
    <xf numFmtId="9" fontId="0" fillId="0" borderId="14" xfId="0" applyNumberFormat="1" applyBorder="1" applyAlignment="1" applyProtection="1">
      <alignment horizontal="center"/>
      <protection locked="0"/>
    </xf>
    <xf numFmtId="14" fontId="16" fillId="0" borderId="13" xfId="0" applyNumberFormat="1" applyFont="1" applyBorder="1" applyAlignment="1" applyProtection="1">
      <alignment horizontal="center"/>
      <protection locked="0"/>
    </xf>
    <xf numFmtId="14" fontId="0" fillId="0" borderId="0" xfId="0" applyNumberFormat="1" applyAlignment="1" applyProtection="1">
      <alignment horizontal="left"/>
      <protection locked="0"/>
    </xf>
    <xf numFmtId="0" fontId="16" fillId="36" borderId="33" xfId="0" applyFont="1" applyFill="1" applyBorder="1" applyAlignment="1" applyProtection="1">
      <alignment horizontal="right"/>
      <protection locked="0"/>
    </xf>
    <xf numFmtId="14" fontId="0" fillId="36" borderId="34" xfId="0" applyNumberFormat="1" applyFill="1" applyBorder="1" applyProtection="1">
      <protection locked="0"/>
    </xf>
    <xf numFmtId="14" fontId="0" fillId="36" borderId="35" xfId="0" applyNumberFormat="1" applyFill="1" applyBorder="1" applyProtection="1">
      <protection locked="0"/>
    </xf>
    <xf numFmtId="0" fontId="0" fillId="36" borderId="30" xfId="0" applyFill="1" applyBorder="1" applyProtection="1">
      <protection locked="0"/>
    </xf>
    <xf numFmtId="0" fontId="0" fillId="36" borderId="14" xfId="0" applyFill="1" applyBorder="1" applyProtection="1"/>
    <xf numFmtId="0" fontId="0" fillId="0" borderId="12" xfId="0" applyBorder="1" applyProtection="1">
      <protection locked="0"/>
    </xf>
    <xf numFmtId="0" fontId="0" fillId="0" borderId="15" xfId="0" applyBorder="1" applyProtection="1">
      <protection locked="0"/>
    </xf>
    <xf numFmtId="9" fontId="0" fillId="0" borderId="15" xfId="0" applyNumberFormat="1" applyBorder="1" applyProtection="1">
      <protection locked="0"/>
    </xf>
    <xf numFmtId="0" fontId="16" fillId="37" borderId="21" xfId="0" applyFont="1" applyFill="1" applyBorder="1" applyAlignment="1" applyProtection="1">
      <alignment horizontal="center"/>
      <protection locked="0"/>
    </xf>
    <xf numFmtId="0" fontId="18" fillId="34" borderId="31" xfId="0" applyFont="1" applyFill="1" applyBorder="1" applyAlignment="1" applyProtection="1">
      <alignment horizontal="center" vertical="center"/>
      <protection locked="0"/>
    </xf>
    <xf numFmtId="0" fontId="0" fillId="36" borderId="29" xfId="0" applyFill="1" applyBorder="1" applyProtection="1"/>
    <xf numFmtId="9" fontId="0" fillId="36" borderId="29" xfId="0" applyNumberFormat="1" applyFill="1" applyBorder="1" applyProtection="1"/>
    <xf numFmtId="0" fontId="16" fillId="36" borderId="39" xfId="0" applyFont="1" applyFill="1" applyBorder="1" applyAlignment="1" applyProtection="1">
      <alignment horizontal="right"/>
      <protection locked="0"/>
    </xf>
    <xf numFmtId="0" fontId="0" fillId="36" borderId="42" xfId="0" applyFill="1" applyBorder="1" applyProtection="1">
      <protection locked="0"/>
    </xf>
    <xf numFmtId="0" fontId="0" fillId="36" borderId="43" xfId="0" applyFill="1" applyBorder="1" applyProtection="1"/>
    <xf numFmtId="0" fontId="0" fillId="36" borderId="44" xfId="0" applyFill="1" applyBorder="1" applyProtection="1"/>
    <xf numFmtId="164" fontId="0" fillId="36" borderId="10" xfId="0" applyNumberFormat="1" applyFill="1" applyBorder="1" applyProtection="1">
      <protection locked="0"/>
    </xf>
    <xf numFmtId="164" fontId="0" fillId="36" borderId="11" xfId="0" applyNumberFormat="1" applyFill="1" applyBorder="1" applyProtection="1">
      <protection locked="0"/>
    </xf>
    <xf numFmtId="164" fontId="0" fillId="36" borderId="45" xfId="0" applyNumberFormat="1" applyFill="1" applyBorder="1" applyProtection="1">
      <protection locked="0"/>
    </xf>
    <xf numFmtId="0" fontId="18" fillId="39" borderId="13" xfId="0" applyNumberFormat="1" applyFont="1" applyFill="1" applyBorder="1" applyAlignment="1" applyProtection="1">
      <alignment horizontal="center"/>
      <protection locked="0"/>
    </xf>
    <xf numFmtId="0" fontId="0" fillId="0" borderId="0" xfId="0"/>
    <xf numFmtId="0" fontId="24" fillId="0" borderId="0" xfId="0" applyFont="1"/>
    <xf numFmtId="0" fontId="26" fillId="40" borderId="0" xfId="0" applyFont="1" applyFill="1" applyAlignment="1">
      <alignment vertical="center" wrapText="1"/>
    </xf>
    <xf numFmtId="0" fontId="25" fillId="0" borderId="0" xfId="0" applyFont="1" applyAlignment="1">
      <alignment horizontal="left"/>
    </xf>
    <xf numFmtId="0" fontId="0" fillId="0" borderId="0" xfId="0" applyAlignment="1">
      <alignment wrapText="1"/>
    </xf>
    <xf numFmtId="0" fontId="30" fillId="0" borderId="0" xfId="0" applyFont="1" applyAlignment="1">
      <alignment horizontal="center" wrapText="1"/>
    </xf>
    <xf numFmtId="0" fontId="6" fillId="2" borderId="0" xfId="6" applyAlignment="1">
      <alignment horizontal="left"/>
    </xf>
    <xf numFmtId="0" fontId="8" fillId="4" borderId="0" xfId="8" applyAlignment="1">
      <alignment horizontal="left"/>
    </xf>
    <xf numFmtId="0" fontId="7" fillId="3" borderId="0" xfId="7" applyAlignment="1">
      <alignment horizontal="left"/>
    </xf>
    <xf numFmtId="0" fontId="24" fillId="0" borderId="0" xfId="0" applyFont="1" applyAlignment="1">
      <alignment horizontal="left"/>
    </xf>
    <xf numFmtId="0" fontId="29" fillId="0" borderId="14" xfId="0" applyFont="1" applyBorder="1" applyAlignment="1">
      <alignment horizontal="center" vertical="center" wrapText="1"/>
    </xf>
    <xf numFmtId="9" fontId="32" fillId="0" borderId="14" xfId="42" applyFont="1" applyFill="1" applyBorder="1" applyAlignment="1">
      <alignment horizontal="center" vertical="center" wrapText="1"/>
    </xf>
    <xf numFmtId="9" fontId="32" fillId="0" borderId="26" xfId="42" applyFont="1" applyFill="1" applyBorder="1" applyAlignment="1">
      <alignment horizontal="center" vertical="center" wrapText="1"/>
    </xf>
    <xf numFmtId="9" fontId="32" fillId="0" borderId="19" xfId="42" applyFont="1" applyFill="1" applyBorder="1" applyAlignment="1">
      <alignment horizontal="center" vertical="center" wrapText="1"/>
    </xf>
    <xf numFmtId="9" fontId="32" fillId="0" borderId="46" xfId="42" applyFont="1" applyFill="1" applyBorder="1" applyAlignment="1">
      <alignment horizontal="center" vertical="center" wrapText="1"/>
    </xf>
    <xf numFmtId="0" fontId="28" fillId="0" borderId="14" xfId="0" applyFont="1" applyBorder="1" applyAlignment="1">
      <alignment horizontal="center" vertical="center" wrapText="1"/>
    </xf>
    <xf numFmtId="0" fontId="0" fillId="0" borderId="14" xfId="0" applyBorder="1" applyAlignment="1">
      <alignment wrapText="1"/>
    </xf>
    <xf numFmtId="0" fontId="33" fillId="0" borderId="0" xfId="0" applyFont="1"/>
    <xf numFmtId="0" fontId="34" fillId="0" borderId="0" xfId="0" applyFont="1" applyAlignment="1">
      <alignment horizontal="left" indent="2"/>
    </xf>
    <xf numFmtId="0" fontId="34" fillId="0" borderId="0" xfId="0" applyFont="1" applyAlignment="1">
      <alignment horizontal="left" indent="4"/>
    </xf>
    <xf numFmtId="0" fontId="0" fillId="0" borderId="19" xfId="0" applyBorder="1" applyAlignment="1">
      <alignment wrapText="1"/>
    </xf>
    <xf numFmtId="0" fontId="31" fillId="0" borderId="14" xfId="0" applyFont="1" applyBorder="1" applyAlignment="1">
      <alignment vertical="center" wrapText="1"/>
    </xf>
    <xf numFmtId="0" fontId="18" fillId="34" borderId="14" xfId="0" applyFont="1" applyFill="1" applyBorder="1" applyAlignment="1">
      <alignment horizontal="center" wrapText="1"/>
    </xf>
    <xf numFmtId="0" fontId="0" fillId="0" borderId="0" xfId="0" applyAlignment="1">
      <alignment horizontal="center" wrapText="1"/>
    </xf>
    <xf numFmtId="0" fontId="18" fillId="0" borderId="0" xfId="0" applyFont="1" applyAlignment="1">
      <alignment horizontal="center" wrapText="1"/>
    </xf>
    <xf numFmtId="0" fontId="18" fillId="34" borderId="14" xfId="0" applyFont="1" applyFill="1" applyBorder="1" applyAlignment="1">
      <alignment horizontal="center"/>
    </xf>
    <xf numFmtId="0" fontId="18" fillId="39" borderId="10" xfId="0" applyNumberFormat="1" applyFont="1" applyFill="1" applyBorder="1" applyAlignment="1" applyProtection="1">
      <alignment horizontal="center"/>
      <protection locked="0"/>
    </xf>
    <xf numFmtId="0" fontId="18" fillId="0" borderId="11" xfId="0" applyFont="1" applyBorder="1" applyAlignment="1" applyProtection="1">
      <alignment horizontal="center"/>
      <protection locked="0"/>
    </xf>
    <xf numFmtId="0" fontId="18" fillId="0" borderId="12" xfId="0" applyFont="1" applyBorder="1" applyAlignment="1" applyProtection="1">
      <alignment horizontal="center"/>
      <protection locked="0"/>
    </xf>
    <xf numFmtId="0" fontId="20" fillId="34" borderId="42" xfId="0" applyFont="1" applyFill="1" applyBorder="1" applyAlignment="1" applyProtection="1">
      <alignment horizontal="center" vertical="center"/>
      <protection locked="0"/>
    </xf>
    <xf numFmtId="0" fontId="20" fillId="34" borderId="17" xfId="0" applyFont="1" applyFill="1" applyBorder="1" applyAlignment="1" applyProtection="1">
      <alignment horizontal="center" vertical="center"/>
      <protection locked="0"/>
    </xf>
    <xf numFmtId="0" fontId="20" fillId="34" borderId="18" xfId="0" applyFont="1" applyFill="1" applyBorder="1" applyAlignment="1" applyProtection="1">
      <alignment horizontal="center" vertical="center"/>
      <protection locked="0"/>
    </xf>
    <xf numFmtId="0" fontId="18" fillId="0" borderId="0" xfId="0" applyFont="1" applyFill="1" applyBorder="1" applyAlignment="1" applyProtection="1">
      <alignment horizontal="center"/>
      <protection locked="0"/>
    </xf>
    <xf numFmtId="0" fontId="18" fillId="0" borderId="0" xfId="0" applyNumberFormat="1" applyFont="1" applyFill="1" applyBorder="1" applyAlignment="1" applyProtection="1">
      <alignment horizontal="left"/>
      <protection locked="0"/>
    </xf>
    <xf numFmtId="0" fontId="20" fillId="34" borderId="44" xfId="0" applyFont="1" applyFill="1" applyBorder="1" applyAlignment="1" applyProtection="1">
      <alignment horizontal="center" vertical="center"/>
      <protection locked="0"/>
    </xf>
    <xf numFmtId="9" fontId="18" fillId="34" borderId="17" xfId="0" applyNumberFormat="1" applyFont="1" applyFill="1" applyBorder="1" applyAlignment="1" applyProtection="1">
      <alignment horizontal="center"/>
      <protection locked="0"/>
    </xf>
    <xf numFmtId="9" fontId="18" fillId="34" borderId="31" xfId="0" applyNumberFormat="1" applyFont="1" applyFill="1" applyBorder="1" applyAlignment="1" applyProtection="1">
      <alignment horizontal="center"/>
      <protection locked="0"/>
    </xf>
    <xf numFmtId="9" fontId="18" fillId="34" borderId="32" xfId="0" applyNumberFormat="1" applyFont="1" applyFill="1" applyBorder="1" applyAlignment="1" applyProtection="1">
      <alignment horizontal="center"/>
      <protection locked="0"/>
    </xf>
    <xf numFmtId="0" fontId="0" fillId="0" borderId="0" xfId="0" applyFill="1" applyAlignment="1">
      <alignment horizontal="center" wrapText="1"/>
    </xf>
    <xf numFmtId="0" fontId="0" fillId="0" borderId="14" xfId="0" applyBorder="1" applyAlignment="1">
      <alignment horizontal="center" wrapText="1"/>
    </xf>
    <xf numFmtId="0" fontId="0" fillId="0" borderId="13" xfId="0" applyBorder="1" applyAlignment="1">
      <alignment wrapText="1"/>
    </xf>
    <xf numFmtId="0" fontId="0" fillId="0" borderId="49" xfId="0" applyBorder="1" applyAlignment="1">
      <alignment wrapText="1"/>
    </xf>
    <xf numFmtId="0" fontId="18" fillId="0" borderId="0" xfId="0" applyFont="1" applyFill="1" applyAlignment="1">
      <alignment horizontal="center" wrapText="1"/>
    </xf>
    <xf numFmtId="0" fontId="0" fillId="0" borderId="19" xfId="0" applyBorder="1" applyAlignment="1">
      <alignment wrapText="1"/>
    </xf>
    <xf numFmtId="14" fontId="19" fillId="33" borderId="11" xfId="0" applyNumberFormat="1" applyFont="1" applyFill="1" applyBorder="1" applyAlignment="1">
      <alignment wrapText="1"/>
    </xf>
    <xf numFmtId="0" fontId="19" fillId="33" borderId="17" xfId="0" applyFont="1" applyFill="1" applyBorder="1" applyAlignment="1">
      <alignment wrapText="1"/>
    </xf>
    <xf numFmtId="0" fontId="18" fillId="39" borderId="49" xfId="0" applyFont="1" applyFill="1" applyBorder="1" applyAlignment="1">
      <alignment wrapText="1"/>
    </xf>
    <xf numFmtId="0" fontId="18" fillId="39" borderId="19" xfId="0" applyFont="1" applyFill="1" applyBorder="1" applyAlignment="1">
      <alignment wrapText="1"/>
    </xf>
    <xf numFmtId="0" fontId="18" fillId="39" borderId="19" xfId="0" applyFont="1" applyFill="1" applyBorder="1" applyAlignment="1">
      <alignment horizontal="center" wrapText="1"/>
    </xf>
    <xf numFmtId="14" fontId="18" fillId="39" borderId="19" xfId="0" applyNumberFormat="1" applyFont="1" applyFill="1" applyBorder="1" applyAlignment="1">
      <alignment horizontal="center" wrapText="1"/>
    </xf>
    <xf numFmtId="0" fontId="18" fillId="39" borderId="20" xfId="0" applyFont="1" applyFill="1" applyBorder="1" applyAlignment="1">
      <alignment wrapText="1"/>
    </xf>
    <xf numFmtId="0" fontId="18" fillId="39" borderId="13" xfId="0" applyFont="1" applyFill="1" applyBorder="1" applyAlignment="1">
      <alignment wrapText="1"/>
    </xf>
    <xf numFmtId="0" fontId="18" fillId="39" borderId="14" xfId="0" applyFont="1" applyFill="1" applyBorder="1" applyAlignment="1">
      <alignment wrapText="1"/>
    </xf>
    <xf numFmtId="0" fontId="18" fillId="39" borderId="14" xfId="0" applyFont="1" applyFill="1" applyBorder="1" applyAlignment="1">
      <alignment horizontal="center" wrapText="1"/>
    </xf>
    <xf numFmtId="14" fontId="18" fillId="39" borderId="14" xfId="0" applyNumberFormat="1" applyFont="1" applyFill="1" applyBorder="1" applyAlignment="1">
      <alignment horizontal="center" wrapText="1"/>
    </xf>
    <xf numFmtId="0" fontId="18" fillId="39" borderId="15" xfId="0" applyFont="1" applyFill="1" applyBorder="1" applyAlignment="1">
      <alignment wrapText="1"/>
    </xf>
    <xf numFmtId="0" fontId="18" fillId="39" borderId="16" xfId="0" applyFont="1" applyFill="1" applyBorder="1" applyAlignment="1">
      <alignment wrapText="1"/>
    </xf>
    <xf numFmtId="0" fontId="18" fillId="39" borderId="17" xfId="0" applyFont="1" applyFill="1" applyBorder="1" applyAlignment="1">
      <alignment wrapText="1"/>
    </xf>
    <xf numFmtId="0" fontId="18" fillId="39" borderId="17" xfId="0" applyFont="1" applyFill="1" applyBorder="1" applyAlignment="1">
      <alignment horizontal="center" wrapText="1"/>
    </xf>
    <xf numFmtId="14" fontId="18" fillId="39" borderId="17" xfId="0" applyNumberFormat="1" applyFont="1" applyFill="1" applyBorder="1" applyAlignment="1">
      <alignment horizontal="center" wrapText="1"/>
    </xf>
    <xf numFmtId="0" fontId="18" fillId="39" borderId="18" xfId="0" applyFont="1" applyFill="1" applyBorder="1" applyAlignment="1">
      <alignment wrapText="1"/>
    </xf>
    <xf numFmtId="14" fontId="19" fillId="33" borderId="11" xfId="0" applyNumberFormat="1" applyFont="1" applyFill="1" applyBorder="1" applyAlignment="1">
      <alignment horizontal="center" wrapText="1"/>
    </xf>
    <xf numFmtId="0" fontId="19" fillId="33" borderId="17" xfId="0" applyFont="1" applyFill="1" applyBorder="1" applyAlignment="1">
      <alignment horizontal="center" wrapText="1"/>
    </xf>
    <xf numFmtId="0" fontId="18" fillId="39" borderId="10" xfId="0" applyFont="1" applyFill="1" applyBorder="1" applyAlignment="1">
      <alignment horizontal="center" wrapText="1"/>
    </xf>
    <xf numFmtId="0" fontId="18" fillId="39" borderId="11" xfId="0" applyFont="1" applyFill="1" applyBorder="1" applyAlignment="1">
      <alignment wrapText="1"/>
    </xf>
    <xf numFmtId="0" fontId="18" fillId="39" borderId="11" xfId="0" applyFont="1" applyFill="1" applyBorder="1" applyAlignment="1">
      <alignment horizontal="center" wrapText="1"/>
    </xf>
    <xf numFmtId="14" fontId="18" fillId="39" borderId="11" xfId="0" applyNumberFormat="1" applyFont="1" applyFill="1" applyBorder="1" applyAlignment="1">
      <alignment horizontal="center" wrapText="1"/>
    </xf>
    <xf numFmtId="0" fontId="18" fillId="39" borderId="13" xfId="0" applyFont="1" applyFill="1" applyBorder="1" applyAlignment="1">
      <alignment horizontal="center" wrapText="1"/>
    </xf>
    <xf numFmtId="0" fontId="18" fillId="39" borderId="16" xfId="0" applyFont="1" applyFill="1" applyBorder="1" applyAlignment="1">
      <alignment horizontal="center" wrapText="1"/>
    </xf>
    <xf numFmtId="0" fontId="18" fillId="39" borderId="13" xfId="0" applyFont="1" applyFill="1" applyBorder="1" applyAlignment="1">
      <alignment vertical="center" wrapText="1"/>
    </xf>
    <xf numFmtId="0" fontId="18" fillId="39" borderId="14" xfId="0" applyFont="1" applyFill="1" applyBorder="1" applyAlignment="1">
      <alignment vertical="center" wrapText="1"/>
    </xf>
    <xf numFmtId="0" fontId="18" fillId="39" borderId="14" xfId="0" applyFont="1" applyFill="1" applyBorder="1" applyAlignment="1">
      <alignment horizontal="center" vertical="center" wrapText="1"/>
    </xf>
    <xf numFmtId="0" fontId="18" fillId="39" borderId="16" xfId="0" applyFont="1" applyFill="1" applyBorder="1" applyAlignment="1">
      <alignment vertical="center" wrapText="1"/>
    </xf>
    <xf numFmtId="0" fontId="18" fillId="39" borderId="17" xfId="0" applyFont="1" applyFill="1" applyBorder="1" applyAlignment="1">
      <alignment vertical="center" wrapText="1"/>
    </xf>
    <xf numFmtId="0" fontId="18" fillId="39" borderId="17" xfId="0" applyFont="1" applyFill="1" applyBorder="1" applyAlignment="1">
      <alignment horizontal="center" vertical="center" wrapText="1"/>
    </xf>
    <xf numFmtId="0" fontId="0" fillId="0" borderId="0" xfId="0" applyFill="1" applyBorder="1" applyAlignment="1">
      <alignment wrapText="1"/>
    </xf>
    <xf numFmtId="9" fontId="18" fillId="39" borderId="11" xfId="0" applyNumberFormat="1" applyFont="1" applyFill="1" applyBorder="1" applyAlignment="1">
      <alignment horizontal="center" wrapText="1"/>
    </xf>
    <xf numFmtId="0" fontId="0" fillId="0" borderId="0" xfId="0" applyFill="1" applyBorder="1" applyAlignment="1">
      <alignment horizontal="center" wrapText="1"/>
    </xf>
    <xf numFmtId="0" fontId="18" fillId="0" borderId="0" xfId="0" applyFont="1" applyFill="1" applyBorder="1" applyAlignment="1">
      <alignment horizontal="center" wrapText="1"/>
    </xf>
    <xf numFmtId="9" fontId="18" fillId="39" borderId="14" xfId="0" applyNumberFormat="1" applyFont="1" applyFill="1" applyBorder="1" applyAlignment="1">
      <alignment horizontal="center" wrapText="1"/>
    </xf>
    <xf numFmtId="9" fontId="18" fillId="39" borderId="17" xfId="0" applyNumberFormat="1" applyFont="1" applyFill="1" applyBorder="1" applyAlignment="1">
      <alignment horizontal="center" wrapText="1"/>
    </xf>
    <xf numFmtId="0" fontId="18" fillId="34" borderId="11" xfId="0" applyFont="1" applyFill="1" applyBorder="1" applyAlignment="1">
      <alignment horizontal="center" wrapText="1"/>
    </xf>
    <xf numFmtId="0" fontId="18" fillId="34" borderId="17" xfId="0" applyFont="1" applyFill="1" applyBorder="1" applyAlignment="1">
      <alignment horizontal="center" wrapText="1"/>
    </xf>
    <xf numFmtId="0" fontId="18" fillId="34" borderId="18" xfId="0" applyFont="1" applyFill="1" applyBorder="1" applyAlignment="1">
      <alignment wrapText="1"/>
    </xf>
    <xf numFmtId="0" fontId="18" fillId="0" borderId="0" xfId="0" applyFont="1" applyFill="1" applyBorder="1" applyAlignment="1">
      <alignment wrapText="1"/>
    </xf>
    <xf numFmtId="0" fontId="26" fillId="0" borderId="0" xfId="0" applyFont="1" applyFill="1" applyAlignment="1">
      <alignment vertical="center" wrapText="1"/>
    </xf>
    <xf numFmtId="0" fontId="36" fillId="0" borderId="0" xfId="0" applyFont="1" applyFill="1" applyAlignment="1">
      <alignment vertical="center" wrapText="1"/>
    </xf>
    <xf numFmtId="0" fontId="0" fillId="0" borderId="0" xfId="0" applyFont="1"/>
    <xf numFmtId="0" fontId="29" fillId="0" borderId="14" xfId="0" applyFont="1" applyFill="1" applyBorder="1" applyAlignment="1">
      <alignment vertical="center" wrapText="1"/>
    </xf>
    <xf numFmtId="0" fontId="29" fillId="0" borderId="11" xfId="0" applyFont="1" applyFill="1" applyBorder="1" applyAlignment="1">
      <alignment vertical="center" wrapText="1"/>
    </xf>
    <xf numFmtId="9" fontId="32" fillId="0" borderId="11" xfId="42" applyFont="1" applyFill="1" applyBorder="1" applyAlignment="1">
      <alignment horizontal="center" vertical="center" wrapText="1"/>
    </xf>
    <xf numFmtId="0" fontId="29" fillId="0" borderId="17" xfId="0" applyFont="1" applyFill="1" applyBorder="1" applyAlignment="1">
      <alignment vertical="center" wrapText="1"/>
    </xf>
    <xf numFmtId="9" fontId="32" fillId="0" borderId="17" xfId="42" applyFont="1" applyFill="1" applyBorder="1" applyAlignment="1">
      <alignment horizontal="center" vertical="center" wrapText="1"/>
    </xf>
    <xf numFmtId="0" fontId="26" fillId="40" borderId="21" xfId="0" applyFont="1" applyFill="1" applyBorder="1" applyAlignment="1">
      <alignment vertical="center" wrapText="1"/>
    </xf>
    <xf numFmtId="0" fontId="26" fillId="40" borderId="22" xfId="0" applyFont="1" applyFill="1" applyBorder="1" applyAlignment="1">
      <alignment vertical="center" wrapText="1"/>
    </xf>
    <xf numFmtId="0" fontId="29" fillId="0" borderId="22" xfId="0" applyFont="1" applyFill="1" applyBorder="1" applyAlignment="1">
      <alignment vertical="center" wrapText="1"/>
    </xf>
    <xf numFmtId="9" fontId="32" fillId="0" borderId="22" xfId="42" applyFont="1" applyFill="1" applyBorder="1" applyAlignment="1">
      <alignment horizontal="center" vertical="center" wrapText="1"/>
    </xf>
    <xf numFmtId="9" fontId="26" fillId="40" borderId="22" xfId="0" applyNumberFormat="1" applyFont="1" applyFill="1" applyBorder="1" applyAlignment="1">
      <alignment horizontal="center" vertical="center" wrapText="1"/>
    </xf>
    <xf numFmtId="9" fontId="0" fillId="0" borderId="0" xfId="0" applyNumberFormat="1" applyAlignment="1">
      <alignment horizontal="center"/>
    </xf>
    <xf numFmtId="9" fontId="36" fillId="0" borderId="0" xfId="0" applyNumberFormat="1" applyFont="1" applyFill="1" applyAlignment="1">
      <alignment horizontal="center" vertical="center" wrapText="1"/>
    </xf>
    <xf numFmtId="9" fontId="26" fillId="0" borderId="0" xfId="0" applyNumberFormat="1" applyFont="1" applyFill="1" applyAlignment="1">
      <alignment horizontal="center" vertical="center" wrapText="1"/>
    </xf>
    <xf numFmtId="0" fontId="27" fillId="0" borderId="0" xfId="0" applyFont="1" applyBorder="1" applyAlignment="1">
      <alignment vertical="center" wrapText="1"/>
    </xf>
    <xf numFmtId="0" fontId="29" fillId="0" borderId="0" xfId="0" applyFont="1" applyFill="1" applyBorder="1" applyAlignment="1">
      <alignment vertical="center" wrapText="1"/>
    </xf>
    <xf numFmtId="9" fontId="29" fillId="0" borderId="0" xfId="0" applyNumberFormat="1" applyFont="1" applyFill="1" applyBorder="1" applyAlignment="1">
      <alignment horizontal="center" vertical="center" wrapText="1"/>
    </xf>
    <xf numFmtId="0" fontId="27" fillId="43" borderId="10" xfId="0" applyFont="1" applyFill="1" applyBorder="1" applyAlignment="1">
      <alignment vertical="center" wrapText="1"/>
    </xf>
    <xf numFmtId="0" fontId="29" fillId="43" borderId="11" xfId="0" applyFont="1" applyFill="1" applyBorder="1" applyAlignment="1">
      <alignment vertical="center" wrapText="1"/>
    </xf>
    <xf numFmtId="0" fontId="29" fillId="43" borderId="14" xfId="0" applyFont="1" applyFill="1" applyBorder="1" applyAlignment="1">
      <alignment vertical="center" wrapText="1"/>
    </xf>
    <xf numFmtId="0" fontId="29" fillId="43" borderId="17" xfId="0" applyFont="1" applyFill="1" applyBorder="1" applyAlignment="1">
      <alignment vertical="center" wrapText="1"/>
    </xf>
    <xf numFmtId="0" fontId="27" fillId="43" borderId="21" xfId="0" applyFont="1" applyFill="1" applyBorder="1" applyAlignment="1">
      <alignment vertical="center" wrapText="1"/>
    </xf>
    <xf numFmtId="0" fontId="29" fillId="43" borderId="22" xfId="0" applyFont="1" applyFill="1" applyBorder="1" applyAlignment="1">
      <alignment vertical="center" wrapText="1"/>
    </xf>
    <xf numFmtId="0" fontId="29" fillId="0" borderId="0" xfId="0" applyFont="1" applyBorder="1" applyAlignment="1">
      <alignment vertical="center"/>
    </xf>
    <xf numFmtId="0" fontId="31" fillId="43" borderId="14" xfId="0" applyFont="1" applyFill="1" applyBorder="1" applyAlignment="1">
      <alignment vertical="center" wrapText="1"/>
    </xf>
    <xf numFmtId="9" fontId="29" fillId="43" borderId="29" xfId="42" applyFont="1" applyFill="1" applyBorder="1" applyAlignment="1">
      <alignment vertical="center" wrapText="1"/>
    </xf>
    <xf numFmtId="9" fontId="29" fillId="43" borderId="11" xfId="0" applyNumberFormat="1" applyFont="1" applyFill="1" applyBorder="1" applyAlignment="1">
      <alignment horizontal="center" vertical="center" wrapText="1"/>
    </xf>
    <xf numFmtId="9" fontId="29" fillId="43" borderId="35" xfId="0" applyNumberFormat="1" applyFont="1" applyFill="1" applyBorder="1" applyAlignment="1">
      <alignment horizontal="center" vertical="center" wrapText="1"/>
    </xf>
    <xf numFmtId="0" fontId="37" fillId="0" borderId="0" xfId="0" applyFont="1" applyBorder="1" applyAlignment="1">
      <alignment vertical="center"/>
    </xf>
    <xf numFmtId="0" fontId="38" fillId="0" borderId="0" xfId="0" applyFont="1" applyFill="1" applyAlignment="1">
      <alignment vertical="center"/>
    </xf>
    <xf numFmtId="0" fontId="31" fillId="0" borderId="0" xfId="0" applyFont="1" applyFill="1" applyBorder="1" applyAlignment="1">
      <alignment vertical="center" wrapText="1"/>
    </xf>
    <xf numFmtId="9" fontId="29" fillId="0" borderId="0" xfId="42" applyFont="1" applyFill="1" applyBorder="1" applyAlignment="1">
      <alignment vertical="center" wrapText="1"/>
    </xf>
    <xf numFmtId="9" fontId="0" fillId="43" borderId="14" xfId="0" applyNumberFormat="1" applyFill="1" applyBorder="1" applyAlignment="1">
      <alignment horizontal="center" vertical="center"/>
    </xf>
    <xf numFmtId="0" fontId="29" fillId="0" borderId="0" xfId="0" applyFont="1" applyFill="1" applyBorder="1" applyAlignment="1">
      <alignment vertical="center"/>
    </xf>
    <xf numFmtId="0" fontId="31" fillId="0" borderId="0" xfId="0" applyFont="1" applyBorder="1" applyAlignment="1">
      <alignment vertical="center" wrapText="1"/>
    </xf>
    <xf numFmtId="0" fontId="29" fillId="0" borderId="14" xfId="0" applyFont="1" applyBorder="1"/>
    <xf numFmtId="9" fontId="36" fillId="0" borderId="0" xfId="0" applyNumberFormat="1" applyFont="1" applyFill="1" applyAlignment="1">
      <alignment vertical="center" wrapText="1"/>
    </xf>
    <xf numFmtId="9" fontId="0" fillId="0" borderId="0" xfId="0" applyNumberFormat="1"/>
    <xf numFmtId="0" fontId="29" fillId="0" borderId="26" xfId="0" applyFont="1" applyFill="1" applyBorder="1" applyAlignment="1">
      <alignment vertical="center" wrapText="1"/>
    </xf>
    <xf numFmtId="0" fontId="26" fillId="0" borderId="0" xfId="0" applyNumberFormat="1" applyFont="1" applyFill="1" applyAlignment="1">
      <alignment horizontal="center" vertical="center" wrapText="1"/>
    </xf>
    <xf numFmtId="0" fontId="0" fillId="0" borderId="0" xfId="0" applyAlignment="1">
      <alignment horizontal="center"/>
    </xf>
    <xf numFmtId="0" fontId="26" fillId="40" borderId="0" xfId="0" applyFont="1" applyFill="1" applyAlignment="1">
      <alignment horizontal="center" vertical="center" wrapText="1"/>
    </xf>
    <xf numFmtId="0" fontId="0" fillId="0" borderId="0" xfId="0" applyBorder="1"/>
    <xf numFmtId="0" fontId="29" fillId="43" borderId="0" xfId="0" applyFont="1" applyFill="1" applyBorder="1" applyAlignment="1">
      <alignment vertical="center" wrapText="1"/>
    </xf>
    <xf numFmtId="0" fontId="0" fillId="0" borderId="0" xfId="0" applyAlignment="1">
      <alignment horizontal="center"/>
    </xf>
    <xf numFmtId="0" fontId="26" fillId="40" borderId="59" xfId="0" applyFont="1" applyFill="1" applyBorder="1" applyAlignment="1">
      <alignment horizontal="center" vertical="center" wrapText="1"/>
    </xf>
    <xf numFmtId="0" fontId="0" fillId="0" borderId="0" xfId="0" applyFont="1" applyAlignment="1">
      <alignment horizontal="center"/>
    </xf>
    <xf numFmtId="0" fontId="0" fillId="0" borderId="0" xfId="0" applyAlignment="1">
      <alignment horizontal="center"/>
    </xf>
    <xf numFmtId="0" fontId="26" fillId="40" borderId="22" xfId="0" applyFont="1" applyFill="1" applyBorder="1" applyAlignment="1">
      <alignment horizontal="center" vertical="center" wrapText="1"/>
    </xf>
    <xf numFmtId="10" fontId="29" fillId="43" borderId="11" xfId="0" applyNumberFormat="1" applyFont="1" applyFill="1" applyBorder="1" applyAlignment="1">
      <alignment horizontal="center" vertical="center" wrapText="1"/>
    </xf>
    <xf numFmtId="0" fontId="36" fillId="0" borderId="0" xfId="0" applyFont="1" applyFill="1" applyAlignment="1">
      <alignment horizontal="center" vertical="center" wrapText="1"/>
    </xf>
    <xf numFmtId="0" fontId="26" fillId="0" borderId="0" xfId="0" applyFont="1" applyFill="1" applyAlignment="1">
      <alignment horizontal="center" vertical="center" wrapText="1"/>
    </xf>
    <xf numFmtId="0" fontId="0" fillId="0" borderId="0" xfId="0" applyBorder="1" applyAlignment="1">
      <alignment horizontal="center"/>
    </xf>
    <xf numFmtId="0" fontId="0" fillId="0" borderId="0" xfId="0" applyAlignment="1">
      <alignment horizontal="center"/>
    </xf>
    <xf numFmtId="14" fontId="0" fillId="0" borderId="0" xfId="0" applyNumberFormat="1" applyFont="1"/>
    <xf numFmtId="0" fontId="26" fillId="40" borderId="23" xfId="0" applyFont="1" applyFill="1" applyBorder="1" applyAlignment="1">
      <alignment horizontal="center" vertical="center" wrapText="1"/>
    </xf>
    <xf numFmtId="14" fontId="29" fillId="0" borderId="0" xfId="0" applyNumberFormat="1" applyFont="1" applyFill="1" applyBorder="1" applyAlignment="1">
      <alignment horizontal="center" vertical="center" wrapText="1"/>
    </xf>
    <xf numFmtId="0" fontId="29" fillId="43" borderId="11" xfId="0" applyFont="1" applyFill="1" applyBorder="1" applyAlignment="1">
      <alignment horizontal="center" vertical="center" wrapText="1"/>
    </xf>
    <xf numFmtId="0" fontId="29" fillId="43" borderId="17" xfId="0" applyFont="1" applyFill="1" applyBorder="1" applyAlignment="1">
      <alignment horizontal="center" vertical="center" wrapText="1"/>
    </xf>
    <xf numFmtId="0" fontId="29" fillId="43" borderId="14" xfId="0" applyFont="1" applyFill="1" applyBorder="1" applyAlignment="1">
      <alignment horizontal="center" vertical="center" wrapText="1"/>
    </xf>
    <xf numFmtId="0" fontId="29" fillId="0" borderId="0" xfId="0" applyFont="1" applyFill="1" applyBorder="1" applyAlignment="1">
      <alignment horizontal="center" vertical="center" wrapText="1"/>
    </xf>
    <xf numFmtId="0" fontId="35" fillId="42" borderId="36" xfId="0" applyFont="1" applyFill="1" applyBorder="1" applyAlignment="1">
      <alignment horizontal="center"/>
    </xf>
    <xf numFmtId="0" fontId="30" fillId="41" borderId="36" xfId="0" applyFont="1" applyFill="1" applyBorder="1" applyAlignment="1">
      <alignment horizontal="center"/>
    </xf>
    <xf numFmtId="9" fontId="29" fillId="43" borderId="29" xfId="42" applyFont="1" applyFill="1" applyBorder="1" applyAlignment="1">
      <alignment horizontal="center" vertical="center" wrapText="1"/>
    </xf>
    <xf numFmtId="0" fontId="36" fillId="0" borderId="0" xfId="0" applyNumberFormat="1" applyFont="1" applyFill="1" applyAlignment="1">
      <alignment horizontal="center" vertical="center" wrapText="1"/>
    </xf>
    <xf numFmtId="0" fontId="29" fillId="43" borderId="22" xfId="0" applyFont="1" applyFill="1" applyBorder="1" applyAlignment="1">
      <alignment horizontal="center" vertical="center" wrapText="1"/>
    </xf>
    <xf numFmtId="0" fontId="29" fillId="0" borderId="11" xfId="0" applyFont="1" applyFill="1" applyBorder="1" applyAlignment="1">
      <alignment horizontal="center" vertical="center" wrapText="1"/>
    </xf>
    <xf numFmtId="0" fontId="29" fillId="0" borderId="14" xfId="0" applyFont="1" applyFill="1" applyBorder="1" applyAlignment="1">
      <alignment horizontal="center" vertical="center" wrapText="1"/>
    </xf>
    <xf numFmtId="0" fontId="29" fillId="0" borderId="17" xfId="0" applyFont="1" applyFill="1" applyBorder="1" applyAlignment="1">
      <alignment horizontal="center" vertical="center" wrapText="1"/>
    </xf>
    <xf numFmtId="0" fontId="29" fillId="43" borderId="14" xfId="0" applyFont="1" applyFill="1" applyBorder="1" applyAlignment="1">
      <alignment horizontal="center"/>
    </xf>
    <xf numFmtId="0" fontId="16" fillId="43" borderId="24" xfId="0" applyFont="1" applyFill="1" applyBorder="1" applyAlignment="1">
      <alignment horizontal="center"/>
    </xf>
    <xf numFmtId="0" fontId="16" fillId="0" borderId="0" xfId="0" applyFont="1" applyFill="1" applyBorder="1" applyAlignment="1">
      <alignment horizontal="center"/>
    </xf>
    <xf numFmtId="0" fontId="35" fillId="0" borderId="0" xfId="0" applyFont="1" applyFill="1" applyBorder="1" applyAlignment="1">
      <alignment horizontal="center"/>
    </xf>
    <xf numFmtId="0" fontId="30" fillId="0" borderId="0" xfId="0" applyFont="1" applyFill="1" applyBorder="1" applyAlignment="1">
      <alignment horizontal="center"/>
    </xf>
    <xf numFmtId="14" fontId="29" fillId="43" borderId="12" xfId="0" applyNumberFormat="1" applyFont="1" applyFill="1" applyBorder="1" applyAlignment="1">
      <alignment horizontal="center" vertical="center" wrapText="1"/>
    </xf>
    <xf numFmtId="14" fontId="29" fillId="43" borderId="18" xfId="0" applyNumberFormat="1" applyFont="1" applyFill="1" applyBorder="1" applyAlignment="1">
      <alignment horizontal="center" vertical="center" wrapText="1"/>
    </xf>
    <xf numFmtId="14" fontId="29" fillId="43" borderId="15" xfId="0" applyNumberFormat="1" applyFont="1" applyFill="1" applyBorder="1" applyAlignment="1">
      <alignment horizontal="center" vertical="center" wrapText="1"/>
    </xf>
    <xf numFmtId="14" fontId="29" fillId="43" borderId="15" xfId="0" applyNumberFormat="1" applyFont="1" applyFill="1" applyBorder="1" applyAlignment="1">
      <alignment horizontal="center"/>
    </xf>
    <xf numFmtId="14" fontId="0" fillId="43" borderId="14" xfId="0" applyNumberFormat="1" applyFill="1" applyBorder="1"/>
    <xf numFmtId="14" fontId="0" fillId="43" borderId="46" xfId="0" applyNumberFormat="1" applyFill="1" applyBorder="1"/>
    <xf numFmtId="14" fontId="0" fillId="43" borderId="19" xfId="0" applyNumberFormat="1" applyFill="1" applyBorder="1"/>
    <xf numFmtId="14" fontId="0" fillId="43" borderId="26" xfId="0" applyNumberFormat="1" applyFill="1" applyBorder="1"/>
    <xf numFmtId="0" fontId="0" fillId="0" borderId="0" xfId="0" applyBorder="1" applyAlignment="1">
      <alignment horizontal="center"/>
    </xf>
    <xf numFmtId="0" fontId="0" fillId="0" borderId="0" xfId="0" applyAlignment="1">
      <alignment horizontal="center"/>
    </xf>
    <xf numFmtId="0" fontId="26" fillId="40" borderId="48" xfId="0" applyFont="1" applyFill="1" applyBorder="1" applyAlignment="1">
      <alignment horizontal="center" vertical="center" wrapText="1"/>
    </xf>
    <xf numFmtId="0" fontId="37" fillId="0" borderId="0" xfId="0" applyFont="1" applyBorder="1" applyAlignment="1">
      <alignment horizontal="center" vertical="center"/>
    </xf>
    <xf numFmtId="0" fontId="38" fillId="0" borderId="0" xfId="0" applyFont="1" applyFill="1" applyAlignment="1">
      <alignment horizontal="center" vertical="center"/>
    </xf>
    <xf numFmtId="0" fontId="27" fillId="43" borderId="14" xfId="0" applyFont="1" applyFill="1" applyBorder="1" applyAlignment="1">
      <alignment vertical="center" wrapText="1"/>
    </xf>
    <xf numFmtId="0" fontId="27" fillId="0" borderId="0" xfId="0" applyFont="1" applyBorder="1" applyAlignment="1">
      <alignment horizontal="center" vertical="center" wrapText="1"/>
    </xf>
    <xf numFmtId="0" fontId="29" fillId="0" borderId="0" xfId="0" applyFont="1" applyBorder="1" applyAlignment="1">
      <alignment horizontal="center" vertical="center"/>
    </xf>
    <xf numFmtId="0" fontId="29" fillId="43" borderId="51" xfId="0" applyFont="1" applyFill="1" applyBorder="1" applyAlignment="1">
      <alignment horizontal="center" vertical="center" wrapText="1"/>
    </xf>
    <xf numFmtId="0" fontId="0" fillId="43" borderId="14" xfId="0" applyFont="1" applyFill="1" applyBorder="1" applyAlignment="1">
      <alignment horizontal="center" vertical="center" wrapText="1"/>
    </xf>
    <xf numFmtId="0" fontId="0" fillId="43" borderId="17" xfId="0" applyFont="1" applyFill="1" applyBorder="1" applyAlignment="1">
      <alignment horizontal="center" vertical="center" wrapText="1"/>
    </xf>
    <xf numFmtId="0" fontId="29" fillId="43" borderId="48" xfId="0" applyFont="1" applyFill="1" applyBorder="1" applyAlignment="1">
      <alignment horizontal="center" vertical="center" wrapText="1"/>
    </xf>
    <xf numFmtId="49" fontId="29" fillId="43" borderId="51" xfId="0" applyNumberFormat="1" applyFont="1" applyFill="1" applyBorder="1" applyAlignment="1">
      <alignment horizontal="center" vertical="center" wrapText="1"/>
    </xf>
    <xf numFmtId="0" fontId="29" fillId="43" borderId="29" xfId="0" applyFont="1" applyFill="1" applyBorder="1" applyAlignment="1">
      <alignment horizontal="center" vertical="center" wrapText="1"/>
    </xf>
    <xf numFmtId="0" fontId="29" fillId="43" borderId="52" xfId="0" applyFont="1" applyFill="1" applyBorder="1" applyAlignment="1">
      <alignment horizontal="center" vertical="center" wrapText="1"/>
    </xf>
    <xf numFmtId="0" fontId="24" fillId="0" borderId="0" xfId="0" applyFont="1" applyAlignment="1">
      <alignment horizontal="center"/>
    </xf>
    <xf numFmtId="0" fontId="29" fillId="0" borderId="0" xfId="0" applyFont="1" applyFill="1" applyBorder="1" applyAlignment="1">
      <alignment horizontal="center" vertical="center"/>
    </xf>
    <xf numFmtId="0" fontId="33" fillId="0" borderId="0" xfId="0" applyFont="1" applyAlignment="1">
      <alignment horizontal="center"/>
    </xf>
    <xf numFmtId="0" fontId="34" fillId="0" borderId="0" xfId="0" applyFont="1" applyAlignment="1">
      <alignment horizontal="center"/>
    </xf>
    <xf numFmtId="0" fontId="29" fillId="43" borderId="14" xfId="0" applyFont="1" applyFill="1" applyBorder="1" applyAlignment="1">
      <alignment horizontal="left" vertical="center" wrapText="1"/>
    </xf>
    <xf numFmtId="0" fontId="28" fillId="43" borderId="14" xfId="0" applyFont="1" applyFill="1" applyBorder="1" applyAlignment="1">
      <alignment vertical="center" wrapText="1"/>
    </xf>
    <xf numFmtId="0" fontId="28" fillId="43" borderId="14" xfId="0" applyFont="1" applyFill="1" applyBorder="1" applyAlignment="1">
      <alignment horizontal="center" vertical="center" wrapText="1"/>
    </xf>
    <xf numFmtId="0" fontId="40" fillId="46" borderId="14" xfId="0" applyFont="1" applyFill="1" applyBorder="1" applyAlignment="1">
      <alignment horizontal="center" wrapText="1"/>
    </xf>
    <xf numFmtId="9" fontId="40" fillId="46" borderId="14" xfId="0" applyNumberFormat="1" applyFont="1" applyFill="1" applyBorder="1" applyAlignment="1">
      <alignment horizontal="center" wrapText="1"/>
    </xf>
    <xf numFmtId="0" fontId="41" fillId="46" borderId="14" xfId="0" applyFont="1" applyFill="1" applyBorder="1" applyAlignment="1">
      <alignment horizontal="center" wrapText="1"/>
    </xf>
    <xf numFmtId="0" fontId="42" fillId="0" borderId="14" xfId="0" applyFont="1" applyBorder="1" applyAlignment="1">
      <alignment wrapText="1"/>
    </xf>
    <xf numFmtId="0" fontId="20" fillId="34" borderId="14" xfId="0" applyFont="1" applyFill="1" applyBorder="1" applyAlignment="1" applyProtection="1">
      <alignment horizontal="center" vertical="center"/>
      <protection locked="0"/>
    </xf>
    <xf numFmtId="0" fontId="20" fillId="34" borderId="15" xfId="0" applyFont="1" applyFill="1" applyBorder="1" applyAlignment="1" applyProtection="1">
      <alignment horizontal="center" vertical="center"/>
      <protection locked="0"/>
    </xf>
    <xf numFmtId="0" fontId="18" fillId="34" borderId="30" xfId="0" applyFont="1" applyFill="1" applyBorder="1" applyAlignment="1" applyProtection="1">
      <alignment horizontal="center"/>
      <protection locked="0"/>
    </xf>
    <xf numFmtId="0" fontId="20" fillId="34" borderId="31" xfId="0" applyFont="1" applyFill="1" applyBorder="1" applyAlignment="1" applyProtection="1">
      <alignment horizontal="center" vertical="center"/>
      <protection locked="0"/>
    </xf>
    <xf numFmtId="0" fontId="16" fillId="33" borderId="21" xfId="18" applyFont="1" applyFill="1" applyBorder="1" applyProtection="1">
      <protection locked="0"/>
    </xf>
    <xf numFmtId="0" fontId="16" fillId="33" borderId="22" xfId="18" applyFont="1" applyFill="1" applyBorder="1" applyAlignment="1" applyProtection="1">
      <alignment horizontal="center" vertical="center"/>
      <protection locked="0"/>
    </xf>
    <xf numFmtId="0" fontId="16" fillId="33" borderId="23" xfId="18" applyFont="1" applyFill="1" applyBorder="1" applyAlignment="1" applyProtection="1">
      <alignment horizontal="center" vertical="center"/>
      <protection locked="0"/>
    </xf>
    <xf numFmtId="0" fontId="41" fillId="34" borderId="10" xfId="0" applyFont="1" applyFill="1" applyBorder="1" applyAlignment="1" applyProtection="1">
      <alignment horizontal="center"/>
      <protection locked="0"/>
    </xf>
    <xf numFmtId="0" fontId="43" fillId="35" borderId="13" xfId="0" applyFont="1" applyFill="1" applyBorder="1" applyAlignment="1" applyProtection="1">
      <alignment horizontal="center"/>
      <protection locked="0"/>
    </xf>
    <xf numFmtId="0" fontId="41" fillId="34" borderId="13" xfId="0" applyFont="1" applyFill="1" applyBorder="1" applyAlignment="1" applyProtection="1">
      <alignment horizontal="center"/>
      <protection locked="0"/>
    </xf>
    <xf numFmtId="0" fontId="41" fillId="34" borderId="16" xfId="0" applyFont="1" applyFill="1" applyBorder="1" applyAlignment="1" applyProtection="1">
      <alignment horizontal="center"/>
      <protection locked="0"/>
    </xf>
    <xf numFmtId="0" fontId="44" fillId="34" borderId="13" xfId="0" applyFont="1" applyFill="1" applyBorder="1" applyAlignment="1" applyProtection="1">
      <alignment horizontal="center"/>
      <protection locked="0"/>
    </xf>
    <xf numFmtId="0" fontId="41" fillId="34" borderId="25" xfId="0" applyFont="1" applyFill="1" applyBorder="1" applyAlignment="1" applyProtection="1">
      <alignment horizontal="center"/>
      <protection locked="0"/>
    </xf>
    <xf numFmtId="0" fontId="43" fillId="35" borderId="10" xfId="0" applyFont="1" applyFill="1" applyBorder="1" applyAlignment="1" applyProtection="1">
      <alignment horizontal="center"/>
      <protection locked="0"/>
    </xf>
    <xf numFmtId="1" fontId="0" fillId="0" borderId="0" xfId="0" applyNumberFormat="1" applyAlignment="1">
      <alignment horizontal="center"/>
    </xf>
    <xf numFmtId="0" fontId="0" fillId="0" borderId="14" xfId="0" applyBorder="1"/>
    <xf numFmtId="0" fontId="0" fillId="0" borderId="15" xfId="0" applyBorder="1"/>
    <xf numFmtId="0" fontId="0" fillId="0" borderId="17" xfId="0" applyBorder="1"/>
    <xf numFmtId="0" fontId="0" fillId="0" borderId="19" xfId="0" applyBorder="1"/>
    <xf numFmtId="14" fontId="0" fillId="0" borderId="49" xfId="0" applyNumberFormat="1" applyBorder="1" applyAlignment="1">
      <alignment horizontal="center"/>
    </xf>
    <xf numFmtId="0" fontId="0" fillId="0" borderId="13" xfId="0" applyBorder="1" applyAlignment="1">
      <alignment horizontal="center"/>
    </xf>
    <xf numFmtId="0" fontId="0" fillId="0" borderId="16" xfId="0" applyBorder="1" applyAlignment="1">
      <alignment horizontal="center"/>
    </xf>
    <xf numFmtId="0" fontId="0" fillId="0" borderId="19" xfId="0" applyBorder="1" applyAlignment="1">
      <alignment horizontal="center"/>
    </xf>
    <xf numFmtId="0" fontId="0" fillId="0" borderId="14" xfId="0" applyBorder="1" applyAlignment="1">
      <alignment horizontal="center"/>
    </xf>
    <xf numFmtId="0" fontId="0" fillId="0" borderId="17" xfId="0" applyBorder="1" applyAlignment="1">
      <alignment horizontal="center"/>
    </xf>
    <xf numFmtId="0" fontId="0" fillId="0" borderId="29" xfId="0" applyBorder="1" applyAlignment="1">
      <alignment horizontal="center"/>
    </xf>
    <xf numFmtId="0" fontId="0" fillId="0" borderId="52" xfId="0" applyBorder="1" applyAlignment="1">
      <alignment horizontal="center"/>
    </xf>
    <xf numFmtId="20" fontId="0" fillId="0" borderId="61" xfId="0" applyNumberFormat="1" applyBorder="1" applyAlignment="1">
      <alignment horizontal="center"/>
    </xf>
    <xf numFmtId="20" fontId="0" fillId="0" borderId="29" xfId="0" applyNumberFormat="1" applyBorder="1" applyAlignment="1">
      <alignment horizontal="center"/>
    </xf>
    <xf numFmtId="2" fontId="0" fillId="0" borderId="0" xfId="0" applyNumberFormat="1" applyProtection="1">
      <protection locked="0"/>
    </xf>
    <xf numFmtId="0" fontId="17" fillId="47" borderId="21" xfId="0" applyFont="1" applyFill="1" applyBorder="1" applyAlignment="1">
      <alignment horizontal="center" wrapText="1"/>
    </xf>
    <xf numFmtId="0" fontId="17" fillId="47" borderId="48" xfId="0" applyFont="1" applyFill="1" applyBorder="1" applyAlignment="1">
      <alignment horizontal="center" wrapText="1"/>
    </xf>
    <xf numFmtId="0" fontId="17" fillId="47" borderId="22" xfId="0" applyFont="1" applyFill="1" applyBorder="1" applyAlignment="1">
      <alignment wrapText="1"/>
    </xf>
    <xf numFmtId="0" fontId="17" fillId="47" borderId="22" xfId="0" applyFont="1" applyFill="1" applyBorder="1" applyAlignment="1">
      <alignment horizontal="center" wrapText="1"/>
    </xf>
    <xf numFmtId="0" fontId="17" fillId="47" borderId="23" xfId="0" applyFont="1" applyFill="1" applyBorder="1" applyAlignment="1">
      <alignment wrapText="1"/>
    </xf>
    <xf numFmtId="14" fontId="29" fillId="43" borderId="23" xfId="0" applyNumberFormat="1" applyFont="1" applyFill="1" applyBorder="1" applyAlignment="1">
      <alignment horizontal="center" vertical="center" wrapText="1"/>
    </xf>
    <xf numFmtId="14" fontId="43" fillId="38" borderId="33" xfId="0" applyNumberFormat="1" applyFont="1" applyFill="1" applyBorder="1" applyAlignment="1" applyProtection="1">
      <alignment horizontal="center" vertical="center"/>
      <protection locked="0"/>
    </xf>
    <xf numFmtId="20" fontId="45" fillId="38" borderId="62" xfId="0" applyNumberFormat="1" applyFont="1" applyFill="1" applyBorder="1" applyAlignment="1">
      <alignment horizontal="center" vertical="center"/>
    </xf>
    <xf numFmtId="0" fontId="18" fillId="39" borderId="14" xfId="0" applyFont="1" applyFill="1" applyBorder="1" applyAlignment="1">
      <alignment horizontal="center"/>
    </xf>
    <xf numFmtId="0" fontId="19" fillId="33" borderId="11" xfId="0" applyFont="1" applyFill="1" applyBorder="1" applyAlignment="1">
      <alignment horizontal="center" wrapText="1"/>
    </xf>
    <xf numFmtId="0" fontId="0" fillId="33" borderId="17" xfId="0" applyFill="1" applyBorder="1" applyAlignment="1">
      <alignment horizontal="center" wrapText="1"/>
    </xf>
    <xf numFmtId="0" fontId="19" fillId="33" borderId="10" xfId="0" applyFont="1" applyFill="1" applyBorder="1" applyAlignment="1">
      <alignment wrapText="1"/>
    </xf>
    <xf numFmtId="14" fontId="0" fillId="0" borderId="29" xfId="0" applyNumberFormat="1" applyBorder="1" applyAlignment="1">
      <alignment horizontal="center"/>
    </xf>
    <xf numFmtId="0" fontId="0" fillId="0" borderId="10" xfId="0" applyBorder="1" applyAlignment="1">
      <alignment horizontal="center"/>
    </xf>
    <xf numFmtId="0" fontId="18" fillId="39" borderId="65" xfId="0" applyFont="1" applyFill="1" applyBorder="1" applyAlignment="1">
      <alignment wrapText="1"/>
    </xf>
    <xf numFmtId="0" fontId="18" fillId="39" borderId="64" xfId="0" applyFont="1" applyFill="1" applyBorder="1" applyAlignment="1">
      <alignment wrapText="1"/>
    </xf>
    <xf numFmtId="9" fontId="18" fillId="39" borderId="19" xfId="0" applyNumberFormat="1" applyFont="1" applyFill="1" applyBorder="1" applyAlignment="1">
      <alignment horizontal="center" wrapText="1"/>
    </xf>
    <xf numFmtId="0" fontId="18" fillId="39" borderId="66" xfId="0" applyFont="1" applyFill="1" applyBorder="1" applyAlignment="1">
      <alignment wrapText="1"/>
    </xf>
    <xf numFmtId="0" fontId="19" fillId="0" borderId="11" xfId="0" applyFont="1" applyFill="1" applyBorder="1" applyAlignment="1">
      <alignment horizontal="center" wrapText="1"/>
    </xf>
    <xf numFmtId="0" fontId="0" fillId="33" borderId="14" xfId="0" applyFill="1" applyBorder="1" applyAlignment="1">
      <alignment horizontal="center" wrapText="1"/>
    </xf>
    <xf numFmtId="0" fontId="19" fillId="33" borderId="14" xfId="0" applyFont="1" applyFill="1" applyBorder="1" applyAlignment="1">
      <alignment horizontal="center" wrapText="1"/>
    </xf>
    <xf numFmtId="0" fontId="19" fillId="0" borderId="14" xfId="0" applyFont="1" applyFill="1" applyBorder="1" applyAlignment="1">
      <alignment horizontal="center" wrapText="1"/>
    </xf>
    <xf numFmtId="0" fontId="19" fillId="0" borderId="17" xfId="0" applyFont="1" applyFill="1" applyBorder="1" applyAlignment="1">
      <alignment horizontal="center" wrapText="1"/>
    </xf>
    <xf numFmtId="0" fontId="18" fillId="39" borderId="10" xfId="0" applyFont="1" applyFill="1" applyBorder="1" applyAlignment="1">
      <alignment wrapText="1"/>
    </xf>
    <xf numFmtId="0" fontId="0" fillId="0" borderId="11" xfId="0" applyFill="1"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4" xfId="0" applyFill="1" applyBorder="1" applyAlignment="1">
      <alignment horizontal="center" wrapText="1"/>
    </xf>
    <xf numFmtId="0" fontId="0" fillId="0" borderId="15" xfId="0" applyBorder="1" applyAlignment="1">
      <alignment horizontal="center" wrapText="1"/>
    </xf>
    <xf numFmtId="0" fontId="0" fillId="0" borderId="17" xfId="0" applyFill="1" applyBorder="1" applyAlignment="1">
      <alignment horizontal="center" wrapText="1"/>
    </xf>
    <xf numFmtId="0" fontId="0" fillId="0" borderId="17" xfId="0" applyBorder="1" applyAlignment="1">
      <alignment horizontal="center" wrapText="1"/>
    </xf>
    <xf numFmtId="0" fontId="0" fillId="0" borderId="18" xfId="0" applyBorder="1" applyAlignment="1">
      <alignment horizontal="center" wrapText="1"/>
    </xf>
    <xf numFmtId="0" fontId="16" fillId="33" borderId="13" xfId="0" applyFont="1" applyFill="1" applyBorder="1" applyAlignment="1">
      <alignment wrapText="1"/>
    </xf>
    <xf numFmtId="0" fontId="16" fillId="33" borderId="16" xfId="0" applyFont="1" applyFill="1" applyBorder="1" applyAlignment="1">
      <alignment wrapText="1"/>
    </xf>
    <xf numFmtId="0" fontId="18" fillId="34" borderId="20" xfId="0" applyFont="1" applyFill="1" applyBorder="1" applyAlignment="1">
      <alignment wrapText="1"/>
    </xf>
    <xf numFmtId="0" fontId="40" fillId="46" borderId="65" xfId="0" applyFont="1" applyFill="1" applyBorder="1" applyAlignment="1">
      <alignment wrapText="1"/>
    </xf>
    <xf numFmtId="0" fontId="0" fillId="0" borderId="29" xfId="0" applyBorder="1" applyAlignment="1">
      <alignment wrapText="1"/>
    </xf>
    <xf numFmtId="0" fontId="18" fillId="34" borderId="66" xfId="0" applyFont="1" applyFill="1" applyBorder="1" applyAlignment="1">
      <alignment wrapText="1"/>
    </xf>
    <xf numFmtId="0" fontId="18" fillId="34" borderId="65" xfId="0" applyFont="1" applyFill="1" applyBorder="1" applyAlignment="1">
      <alignment wrapText="1"/>
    </xf>
    <xf numFmtId="0" fontId="18" fillId="34" borderId="63" xfId="0" applyFont="1" applyFill="1" applyBorder="1" applyAlignment="1">
      <alignment wrapText="1"/>
    </xf>
    <xf numFmtId="0" fontId="18" fillId="39" borderId="63" xfId="0" applyFont="1" applyFill="1" applyBorder="1" applyAlignment="1">
      <alignment wrapText="1"/>
    </xf>
    <xf numFmtId="0" fontId="19" fillId="0" borderId="11" xfId="0" applyFont="1" applyFill="1" applyBorder="1" applyAlignment="1">
      <alignment wrapText="1"/>
    </xf>
    <xf numFmtId="0" fontId="19" fillId="33" borderId="14" xfId="0" applyFont="1" applyFill="1" applyBorder="1" applyAlignment="1">
      <alignment wrapText="1"/>
    </xf>
    <xf numFmtId="0" fontId="19" fillId="0" borderId="14" xfId="0" applyFont="1" applyFill="1" applyBorder="1" applyAlignment="1">
      <alignment wrapText="1"/>
    </xf>
    <xf numFmtId="0" fontId="19" fillId="0" borderId="17" xfId="0" applyFont="1" applyFill="1" applyBorder="1" applyAlignment="1">
      <alignment wrapText="1"/>
    </xf>
    <xf numFmtId="0" fontId="0" fillId="0" borderId="14" xfId="0" applyBorder="1" applyAlignment="1">
      <alignment wrapText="1"/>
    </xf>
    <xf numFmtId="0" fontId="0" fillId="0" borderId="14" xfId="0" applyBorder="1" applyAlignment="1">
      <alignment wrapText="1"/>
    </xf>
    <xf numFmtId="0" fontId="0" fillId="0" borderId="14" xfId="0" applyBorder="1" applyAlignment="1">
      <alignment wrapText="1"/>
    </xf>
    <xf numFmtId="0" fontId="41" fillId="33" borderId="17" xfId="0" applyFont="1" applyFill="1" applyBorder="1" applyAlignment="1">
      <alignment wrapText="1"/>
    </xf>
    <xf numFmtId="0" fontId="29" fillId="0" borderId="22" xfId="0" applyFont="1" applyFill="1" applyBorder="1" applyAlignment="1">
      <alignment horizontal="center" vertical="center" wrapText="1"/>
    </xf>
    <xf numFmtId="10" fontId="29" fillId="43" borderId="22" xfId="0" applyNumberFormat="1" applyFont="1" applyFill="1" applyBorder="1" applyAlignment="1">
      <alignment horizontal="center" vertical="center" wrapText="1"/>
    </xf>
    <xf numFmtId="0" fontId="0" fillId="0" borderId="0" xfId="0" applyAlignment="1">
      <alignment horizontal="center" wrapText="1"/>
    </xf>
    <xf numFmtId="0" fontId="0" fillId="0" borderId="14" xfId="0" applyBorder="1" applyAlignment="1">
      <alignment wrapText="1"/>
    </xf>
    <xf numFmtId="0" fontId="0" fillId="0" borderId="49" xfId="0" applyBorder="1" applyAlignment="1">
      <alignment horizontal="center" wrapText="1"/>
    </xf>
    <xf numFmtId="0" fontId="0" fillId="0" borderId="19" xfId="0" applyBorder="1" applyAlignment="1">
      <alignment horizontal="center" wrapText="1"/>
    </xf>
    <xf numFmtId="0" fontId="0" fillId="0" borderId="50" xfId="0" applyBorder="1" applyAlignment="1">
      <alignment horizontal="center" wrapText="1"/>
    </xf>
    <xf numFmtId="0" fontId="0" fillId="0" borderId="13" xfId="0" applyBorder="1" applyAlignment="1">
      <alignment horizontal="center" wrapText="1"/>
    </xf>
    <xf numFmtId="0" fontId="0" fillId="0" borderId="24" xfId="0" applyBorder="1" applyAlignment="1">
      <alignment horizontal="center" wrapText="1"/>
    </xf>
    <xf numFmtId="0" fontId="0" fillId="0" borderId="16" xfId="0" applyBorder="1" applyAlignment="1">
      <alignment horizontal="center" wrapText="1"/>
    </xf>
    <xf numFmtId="0" fontId="0" fillId="0" borderId="53" xfId="0" applyBorder="1" applyAlignment="1">
      <alignment horizontal="center" wrapText="1"/>
    </xf>
    <xf numFmtId="1" fontId="19" fillId="33" borderId="14" xfId="0" applyNumberFormat="1" applyFont="1" applyFill="1" applyBorder="1" applyAlignment="1">
      <alignment horizontal="center" wrapText="1"/>
    </xf>
    <xf numFmtId="1" fontId="19" fillId="33" borderId="17" xfId="0" applyNumberFormat="1" applyFont="1" applyFill="1" applyBorder="1" applyAlignment="1">
      <alignment horizontal="center" wrapText="1"/>
    </xf>
    <xf numFmtId="0" fontId="18" fillId="0" borderId="49" xfId="0" applyFont="1" applyBorder="1" applyAlignment="1">
      <alignment horizontal="center" wrapText="1"/>
    </xf>
    <xf numFmtId="0" fontId="18" fillId="0" borderId="19" xfId="0" applyFont="1" applyBorder="1" applyAlignment="1">
      <alignment horizontal="center" wrapText="1"/>
    </xf>
    <xf numFmtId="0" fontId="18" fillId="0" borderId="50" xfId="0" applyFont="1" applyBorder="1" applyAlignment="1">
      <alignment horizontal="center" wrapText="1"/>
    </xf>
    <xf numFmtId="0" fontId="18" fillId="0" borderId="13" xfId="0" applyFont="1" applyBorder="1" applyAlignment="1">
      <alignment horizontal="center" wrapText="1"/>
    </xf>
    <xf numFmtId="0" fontId="18" fillId="0" borderId="14" xfId="0" applyFont="1" applyBorder="1" applyAlignment="1">
      <alignment horizontal="center" wrapText="1"/>
    </xf>
    <xf numFmtId="0" fontId="18" fillId="0" borderId="24" xfId="0" applyFont="1" applyBorder="1" applyAlignment="1">
      <alignment horizontal="center" wrapText="1"/>
    </xf>
    <xf numFmtId="0" fontId="18" fillId="45" borderId="14" xfId="0" applyFont="1" applyFill="1" applyBorder="1" applyAlignment="1">
      <alignment horizontal="center" wrapText="1"/>
    </xf>
    <xf numFmtId="0" fontId="18" fillId="44" borderId="14" xfId="0" applyFont="1" applyFill="1" applyBorder="1" applyAlignment="1">
      <alignment horizontal="center" wrapText="1"/>
    </xf>
    <xf numFmtId="0" fontId="18" fillId="0" borderId="16" xfId="0" applyFont="1" applyBorder="1" applyAlignment="1">
      <alignment horizontal="center" wrapText="1"/>
    </xf>
    <xf numFmtId="0" fontId="18" fillId="0" borderId="17" xfId="0" applyFont="1" applyBorder="1" applyAlignment="1">
      <alignment horizontal="center" wrapText="1"/>
    </xf>
    <xf numFmtId="0" fontId="18" fillId="0" borderId="53" xfId="0" applyFont="1" applyBorder="1" applyAlignment="1">
      <alignment horizontal="center" wrapText="1"/>
    </xf>
    <xf numFmtId="1" fontId="0" fillId="0" borderId="0" xfId="0" applyNumberFormat="1" applyAlignment="1">
      <alignment horizontal="center" wrapText="1"/>
    </xf>
    <xf numFmtId="0" fontId="27" fillId="43" borderId="10" xfId="0" applyFont="1" applyFill="1" applyBorder="1" applyAlignment="1">
      <alignment vertical="center" wrapText="1"/>
    </xf>
    <xf numFmtId="0" fontId="16" fillId="0" borderId="24" xfId="0" applyFont="1" applyBorder="1" applyAlignment="1">
      <alignment horizontal="center"/>
    </xf>
    <xf numFmtId="9" fontId="29" fillId="0" borderId="29" xfId="42" applyFont="1" applyBorder="1" applyAlignment="1">
      <alignment horizontal="center" vertical="center" wrapText="1"/>
    </xf>
    <xf numFmtId="9" fontId="29" fillId="0" borderId="0" xfId="42" applyFont="1" applyFill="1" applyBorder="1" applyAlignment="1">
      <alignment horizontal="center" vertical="center" wrapText="1"/>
    </xf>
    <xf numFmtId="0" fontId="27" fillId="43" borderId="10" xfId="0" applyFont="1" applyFill="1" applyBorder="1" applyAlignment="1">
      <alignment vertical="center" wrapText="1"/>
    </xf>
    <xf numFmtId="0" fontId="0" fillId="0" borderId="14" xfId="0" applyBorder="1" applyAlignment="1">
      <alignment wrapText="1"/>
    </xf>
    <xf numFmtId="0" fontId="0" fillId="0" borderId="28" xfId="0" applyFill="1" applyBorder="1" applyAlignment="1">
      <alignment wrapText="1"/>
    </xf>
    <xf numFmtId="0" fontId="18" fillId="34" borderId="12" xfId="0" applyFont="1" applyFill="1" applyBorder="1" applyAlignment="1">
      <alignment wrapText="1"/>
    </xf>
    <xf numFmtId="0" fontId="18" fillId="34" borderId="67" xfId="0" applyFont="1" applyFill="1" applyBorder="1" applyAlignment="1">
      <alignment wrapText="1"/>
    </xf>
    <xf numFmtId="0" fontId="0" fillId="0" borderId="10" xfId="0" applyBorder="1" applyAlignment="1">
      <alignment horizontal="center" wrapText="1"/>
    </xf>
    <xf numFmtId="0" fontId="0" fillId="0" borderId="45" xfId="0" applyBorder="1" applyAlignment="1">
      <alignment horizontal="center" wrapText="1"/>
    </xf>
    <xf numFmtId="0" fontId="0" fillId="0" borderId="58" xfId="0" applyFill="1" applyBorder="1" applyAlignment="1">
      <alignment wrapText="1"/>
    </xf>
    <xf numFmtId="0" fontId="18" fillId="39" borderId="49" xfId="0" applyFont="1" applyFill="1" applyBorder="1" applyAlignment="1">
      <alignment horizontal="center" wrapText="1"/>
    </xf>
    <xf numFmtId="0" fontId="18" fillId="34" borderId="19" xfId="0" applyFont="1" applyFill="1" applyBorder="1" applyAlignment="1">
      <alignment horizontal="center" wrapText="1"/>
    </xf>
    <xf numFmtId="0" fontId="27" fillId="43" borderId="10" xfId="0" applyFont="1" applyFill="1" applyBorder="1" applyAlignment="1">
      <alignment vertical="center" wrapText="1"/>
    </xf>
    <xf numFmtId="2" fontId="0" fillId="0" borderId="0" xfId="0" applyNumberFormat="1" applyAlignment="1">
      <alignment horizontal="center"/>
    </xf>
    <xf numFmtId="0" fontId="0" fillId="0" borderId="14" xfId="0" applyBorder="1" applyAlignment="1">
      <alignment wrapText="1"/>
    </xf>
    <xf numFmtId="0" fontId="20" fillId="34" borderId="30" xfId="0" applyFont="1" applyFill="1" applyBorder="1" applyAlignment="1" applyProtection="1">
      <alignment horizontal="center" vertical="center"/>
      <protection locked="0"/>
    </xf>
    <xf numFmtId="0" fontId="20" fillId="34" borderId="32" xfId="0" applyFont="1" applyFill="1" applyBorder="1" applyAlignment="1" applyProtection="1">
      <alignment horizontal="center" vertical="center"/>
      <protection locked="0"/>
    </xf>
    <xf numFmtId="0" fontId="0" fillId="0" borderId="26" xfId="0" applyBorder="1" applyAlignment="1">
      <alignment wrapText="1"/>
    </xf>
    <xf numFmtId="0" fontId="46" fillId="0" borderId="14" xfId="0" applyFont="1" applyBorder="1" applyAlignment="1">
      <alignment wrapText="1"/>
    </xf>
    <xf numFmtId="0" fontId="18" fillId="39" borderId="26" xfId="0" applyFont="1" applyFill="1" applyBorder="1" applyAlignment="1">
      <alignment wrapText="1"/>
    </xf>
    <xf numFmtId="0" fontId="18" fillId="39" borderId="26" xfId="0" applyFont="1" applyFill="1" applyBorder="1" applyAlignment="1">
      <alignment horizontal="center" wrapText="1"/>
    </xf>
    <xf numFmtId="14" fontId="18" fillId="39" borderId="26" xfId="0" applyNumberFormat="1" applyFont="1" applyFill="1" applyBorder="1" applyAlignment="1">
      <alignment horizontal="center" wrapText="1"/>
    </xf>
    <xf numFmtId="9" fontId="18" fillId="39" borderId="26" xfId="0" applyNumberFormat="1" applyFont="1" applyFill="1" applyBorder="1" applyAlignment="1">
      <alignment horizontal="center" wrapText="1"/>
    </xf>
    <xf numFmtId="0" fontId="18" fillId="39" borderId="27" xfId="0" applyFont="1" applyFill="1" applyBorder="1" applyAlignment="1">
      <alignment wrapText="1"/>
    </xf>
    <xf numFmtId="0" fontId="18" fillId="0" borderId="25" xfId="0" applyFont="1" applyBorder="1" applyAlignment="1">
      <alignment horizontal="center" wrapText="1"/>
    </xf>
    <xf numFmtId="0" fontId="18" fillId="0" borderId="26" xfId="0" applyFont="1" applyBorder="1" applyAlignment="1">
      <alignment horizontal="center" wrapText="1"/>
    </xf>
    <xf numFmtId="0" fontId="18" fillId="0" borderId="68" xfId="0" applyFont="1" applyBorder="1" applyAlignment="1">
      <alignment horizontal="center" wrapText="1"/>
    </xf>
    <xf numFmtId="0" fontId="18" fillId="39" borderId="12" xfId="0" applyFont="1" applyFill="1" applyBorder="1" applyAlignment="1">
      <alignment wrapText="1"/>
    </xf>
    <xf numFmtId="0" fontId="18" fillId="39" borderId="67" xfId="0" applyFont="1" applyFill="1" applyBorder="1" applyAlignment="1">
      <alignment wrapText="1"/>
    </xf>
    <xf numFmtId="0" fontId="18" fillId="0" borderId="10" xfId="0" applyFont="1" applyBorder="1" applyAlignment="1">
      <alignment horizontal="center" wrapText="1"/>
    </xf>
    <xf numFmtId="0" fontId="18" fillId="0" borderId="11" xfId="0" applyFont="1" applyBorder="1" applyAlignment="1">
      <alignment horizontal="center" wrapText="1"/>
    </xf>
    <xf numFmtId="0" fontId="18" fillId="0" borderId="45" xfId="0" applyFont="1" applyBorder="1" applyAlignment="1">
      <alignment horizontal="center" wrapText="1"/>
    </xf>
    <xf numFmtId="0" fontId="18" fillId="0" borderId="58" xfId="0" applyFont="1" applyFill="1" applyBorder="1" applyAlignment="1">
      <alignment wrapText="1"/>
    </xf>
    <xf numFmtId="14" fontId="19" fillId="33" borderId="10" xfId="0" applyNumberFormat="1" applyFont="1" applyFill="1" applyBorder="1" applyAlignment="1">
      <alignment wrapText="1"/>
    </xf>
    <xf numFmtId="14" fontId="19" fillId="0" borderId="11" xfId="0" applyNumberFormat="1" applyFont="1" applyFill="1" applyBorder="1" applyAlignment="1">
      <alignment wrapText="1"/>
    </xf>
    <xf numFmtId="0" fontId="0" fillId="0" borderId="15" xfId="0" applyBorder="1" applyAlignment="1">
      <alignment wrapText="1"/>
    </xf>
    <xf numFmtId="0" fontId="0" fillId="0" borderId="14" xfId="0" applyBorder="1" applyAlignment="1">
      <alignment wrapText="1"/>
    </xf>
    <xf numFmtId="0" fontId="19" fillId="33" borderId="51" xfId="0" applyFont="1" applyFill="1" applyBorder="1" applyAlignment="1">
      <alignment wrapText="1"/>
    </xf>
    <xf numFmtId="0" fontId="16" fillId="33" borderId="29" xfId="0" applyFont="1" applyFill="1" applyBorder="1" applyAlignment="1">
      <alignment wrapText="1"/>
    </xf>
    <xf numFmtId="0" fontId="16" fillId="33" borderId="52" xfId="0" applyFont="1" applyFill="1" applyBorder="1" applyAlignment="1">
      <alignment wrapText="1"/>
    </xf>
    <xf numFmtId="0" fontId="0" fillId="0" borderId="14"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0" xfId="0" applyAlignment="1">
      <alignment horizontal="center" wrapText="1"/>
    </xf>
    <xf numFmtId="0" fontId="39" fillId="0" borderId="0" xfId="0" applyFont="1"/>
    <xf numFmtId="0" fontId="0" fillId="0" borderId="14" xfId="0" applyBorder="1" applyAlignment="1">
      <alignment wrapText="1"/>
    </xf>
    <xf numFmtId="0" fontId="0" fillId="0" borderId="14" xfId="0" applyBorder="1" applyAlignment="1">
      <alignment wrapText="1"/>
    </xf>
    <xf numFmtId="0" fontId="19" fillId="33" borderId="48" xfId="0" applyNumberFormat="1" applyFont="1" applyFill="1" applyBorder="1" applyAlignment="1" applyProtection="1">
      <alignment horizontal="center" wrapText="1"/>
      <protection locked="0"/>
    </xf>
    <xf numFmtId="0" fontId="0" fillId="0" borderId="0" xfId="0" quotePrefix="1" applyProtection="1">
      <protection locked="0"/>
    </xf>
    <xf numFmtId="0" fontId="0" fillId="0" borderId="0" xfId="0" applyFill="1" applyBorder="1" applyProtection="1">
      <protection locked="0"/>
    </xf>
    <xf numFmtId="9" fontId="0" fillId="0" borderId="0" xfId="0" applyNumberFormat="1" applyFill="1" applyBorder="1" applyProtection="1"/>
    <xf numFmtId="0" fontId="0" fillId="0" borderId="14" xfId="0" applyBorder="1" applyAlignment="1">
      <alignment wrapText="1"/>
    </xf>
    <xf numFmtId="0" fontId="0" fillId="0" borderId="14" xfId="0" applyBorder="1" applyAlignment="1">
      <alignment wrapText="1"/>
    </xf>
    <xf numFmtId="0" fontId="0" fillId="0" borderId="14" xfId="0" applyBorder="1" applyAlignment="1">
      <alignment wrapText="1"/>
    </xf>
    <xf numFmtId="0" fontId="0" fillId="0" borderId="0" xfId="0" applyAlignment="1">
      <alignment wrapText="1"/>
    </xf>
    <xf numFmtId="0" fontId="0" fillId="0" borderId="14" xfId="0" applyBorder="1" applyAlignment="1">
      <alignment wrapText="1"/>
    </xf>
    <xf numFmtId="0" fontId="0" fillId="0" borderId="0" xfId="0" applyBorder="1" applyAlignment="1" applyProtection="1">
      <protection locked="0"/>
    </xf>
    <xf numFmtId="0" fontId="21" fillId="0" borderId="0" xfId="0" applyFont="1" applyFill="1" applyBorder="1" applyAlignment="1" applyProtection="1">
      <alignment horizontal="center" vertical="center"/>
      <protection locked="0"/>
    </xf>
    <xf numFmtId="0" fontId="16" fillId="0" borderId="0" xfId="18" applyFont="1" applyFill="1" applyBorder="1" applyAlignment="1" applyProtection="1">
      <protection locked="0"/>
    </xf>
    <xf numFmtId="0" fontId="16" fillId="0" borderId="0" xfId="18" applyFont="1" applyFill="1" applyBorder="1" applyAlignment="1" applyProtection="1">
      <alignment horizontal="center" vertical="center"/>
      <protection locked="0"/>
    </xf>
    <xf numFmtId="0" fontId="0" fillId="0" borderId="0" xfId="0" applyFill="1" applyBorder="1" applyAlignment="1" applyProtection="1">
      <protection locked="0"/>
    </xf>
    <xf numFmtId="0" fontId="0" fillId="0" borderId="0" xfId="0" applyFill="1" applyBorder="1" applyAlignment="1">
      <alignment vertical="center"/>
    </xf>
    <xf numFmtId="0" fontId="0" fillId="0" borderId="0" xfId="0" applyFill="1" applyBorder="1" applyAlignment="1"/>
    <xf numFmtId="0" fontId="0" fillId="0" borderId="14" xfId="0" applyBorder="1" applyAlignment="1">
      <alignment wrapText="1"/>
    </xf>
    <xf numFmtId="0" fontId="0" fillId="0" borderId="14" xfId="0" applyBorder="1" applyAlignment="1">
      <alignment wrapText="1"/>
    </xf>
    <xf numFmtId="0" fontId="0" fillId="0" borderId="14" xfId="0" applyBorder="1" applyAlignment="1">
      <alignment wrapText="1"/>
    </xf>
    <xf numFmtId="0" fontId="0" fillId="0" borderId="14"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4" xfId="0" applyBorder="1" applyAlignment="1">
      <alignment wrapText="1"/>
    </xf>
    <xf numFmtId="0" fontId="0" fillId="0" borderId="14" xfId="0" applyBorder="1" applyAlignment="1">
      <alignment wrapText="1"/>
    </xf>
    <xf numFmtId="0" fontId="0" fillId="0" borderId="14" xfId="0" applyBorder="1" applyAlignment="1">
      <alignment wrapText="1"/>
    </xf>
    <xf numFmtId="0" fontId="0" fillId="0" borderId="14" xfId="0" applyBorder="1" applyAlignment="1">
      <alignment wrapText="1"/>
    </xf>
    <xf numFmtId="0" fontId="0" fillId="0" borderId="14" xfId="0" applyBorder="1" applyAlignment="1">
      <alignment wrapText="1"/>
    </xf>
    <xf numFmtId="0" fontId="0" fillId="0" borderId="14" xfId="0" applyBorder="1" applyAlignment="1">
      <alignment wrapText="1"/>
    </xf>
    <xf numFmtId="0" fontId="0" fillId="0" borderId="14" xfId="0" applyBorder="1" applyAlignment="1">
      <alignment wrapText="1"/>
    </xf>
    <xf numFmtId="0" fontId="0" fillId="0" borderId="14" xfId="0" applyBorder="1" applyAlignment="1">
      <alignment wrapText="1"/>
    </xf>
    <xf numFmtId="0" fontId="0" fillId="0" borderId="14" xfId="0" applyBorder="1" applyAlignment="1">
      <alignment wrapText="1"/>
    </xf>
    <xf numFmtId="0" fontId="0" fillId="0" borderId="14" xfId="0" applyBorder="1" applyAlignment="1">
      <alignment wrapText="1"/>
    </xf>
    <xf numFmtId="0" fontId="0" fillId="0" borderId="14" xfId="0" applyBorder="1" applyAlignment="1">
      <alignment wrapText="1"/>
    </xf>
    <xf numFmtId="0" fontId="0" fillId="43" borderId="11" xfId="0" applyFont="1" applyFill="1" applyBorder="1" applyAlignment="1">
      <alignment horizontal="center" vertical="center" wrapText="1"/>
    </xf>
    <xf numFmtId="0" fontId="0" fillId="0" borderId="14" xfId="0" applyBorder="1" applyAlignment="1">
      <alignment wrapText="1"/>
    </xf>
    <xf numFmtId="0" fontId="0" fillId="0" borderId="14" xfId="0" applyBorder="1" applyAlignment="1">
      <alignment wrapText="1"/>
    </xf>
    <xf numFmtId="0" fontId="0" fillId="0" borderId="14" xfId="0" applyBorder="1" applyAlignment="1">
      <alignment wrapText="1"/>
    </xf>
    <xf numFmtId="0" fontId="0" fillId="0" borderId="14" xfId="0" applyBorder="1" applyAlignment="1">
      <alignment wrapText="1"/>
    </xf>
    <xf numFmtId="0" fontId="0" fillId="0" borderId="14" xfId="0" applyBorder="1" applyAlignment="1">
      <alignment wrapText="1"/>
    </xf>
    <xf numFmtId="0" fontId="0" fillId="0" borderId="14" xfId="0" applyBorder="1" applyAlignment="1">
      <alignment wrapText="1"/>
    </xf>
    <xf numFmtId="3" fontId="19" fillId="33" borderId="17" xfId="0" applyNumberFormat="1" applyFont="1" applyFill="1" applyBorder="1" applyAlignment="1">
      <alignment wrapText="1"/>
    </xf>
    <xf numFmtId="0" fontId="0" fillId="0" borderId="14" xfId="0" applyBorder="1" applyAlignment="1">
      <alignment wrapText="1"/>
    </xf>
    <xf numFmtId="0" fontId="0" fillId="0" borderId="14" xfId="0" applyBorder="1" applyAlignment="1">
      <alignment wrapText="1"/>
    </xf>
    <xf numFmtId="0" fontId="0" fillId="0" borderId="14" xfId="0" applyBorder="1" applyAlignment="1">
      <alignment wrapText="1"/>
    </xf>
    <xf numFmtId="0" fontId="0" fillId="0" borderId="14" xfId="0" applyBorder="1" applyAlignment="1">
      <alignment wrapText="1"/>
    </xf>
    <xf numFmtId="0" fontId="0" fillId="0" borderId="14" xfId="0" applyBorder="1" applyAlignment="1">
      <alignment wrapText="1"/>
    </xf>
    <xf numFmtId="3" fontId="19" fillId="33" borderId="17" xfId="0" applyNumberFormat="1" applyFont="1" applyFill="1" applyBorder="1" applyAlignment="1">
      <alignment horizontal="center" wrapText="1"/>
    </xf>
    <xf numFmtId="0" fontId="0" fillId="0" borderId="14" xfId="0" applyBorder="1" applyAlignment="1">
      <alignment wrapText="1"/>
    </xf>
    <xf numFmtId="0" fontId="0" fillId="0" borderId="14" xfId="0" applyBorder="1" applyAlignment="1">
      <alignment wrapText="1"/>
    </xf>
    <xf numFmtId="0" fontId="18" fillId="0" borderId="14" xfId="0" applyFont="1" applyBorder="1" applyAlignment="1">
      <alignment horizontal="center"/>
    </xf>
    <xf numFmtId="0" fontId="0" fillId="0" borderId="14" xfId="0" applyBorder="1" applyAlignment="1">
      <alignment wrapText="1"/>
    </xf>
    <xf numFmtId="0" fontId="0" fillId="0" borderId="14" xfId="0" applyBorder="1" applyAlignment="1">
      <alignment wrapText="1"/>
    </xf>
    <xf numFmtId="0" fontId="0" fillId="0" borderId="14" xfId="0" applyBorder="1" applyAlignment="1">
      <alignment wrapText="1"/>
    </xf>
    <xf numFmtId="0" fontId="0" fillId="0" borderId="14" xfId="0" applyBorder="1" applyAlignment="1">
      <alignment wrapText="1"/>
    </xf>
    <xf numFmtId="0" fontId="18" fillId="0" borderId="0" xfId="0" applyFont="1" applyAlignment="1" applyProtection="1">
      <alignment wrapText="1"/>
      <protection locked="0"/>
    </xf>
    <xf numFmtId="0" fontId="18" fillId="0" borderId="0" xfId="0" applyFont="1" applyAlignment="1" applyProtection="1">
      <alignment horizontal="left" wrapText="1"/>
      <protection locked="0"/>
    </xf>
    <xf numFmtId="0" fontId="18" fillId="0" borderId="11" xfId="0" applyFont="1" applyBorder="1" applyAlignment="1" applyProtection="1">
      <alignment horizontal="center" wrapText="1"/>
      <protection locked="0"/>
    </xf>
    <xf numFmtId="0" fontId="18" fillId="0" borderId="14" xfId="0" applyFont="1" applyBorder="1" applyAlignment="1" applyProtection="1">
      <alignment horizontal="center" wrapText="1"/>
      <protection locked="0"/>
    </xf>
    <xf numFmtId="0" fontId="18" fillId="0" borderId="0" xfId="0" applyFont="1" applyFill="1" applyBorder="1" applyAlignment="1" applyProtection="1">
      <alignment horizontal="center" wrapText="1"/>
      <protection locked="0"/>
    </xf>
    <xf numFmtId="0" fontId="0" fillId="0" borderId="14" xfId="0" applyFill="1" applyBorder="1" applyAlignment="1">
      <alignment wrapText="1"/>
    </xf>
    <xf numFmtId="0" fontId="47" fillId="48" borderId="16" xfId="0" applyFont="1" applyFill="1" applyBorder="1" applyAlignment="1" applyProtection="1">
      <alignment horizontal="center"/>
      <protection locked="0"/>
    </xf>
    <xf numFmtId="0" fontId="41" fillId="39" borderId="13" xfId="0" applyFont="1" applyFill="1" applyBorder="1" applyAlignment="1">
      <alignment wrapText="1"/>
    </xf>
    <xf numFmtId="0" fontId="41" fillId="39" borderId="25" xfId="0" applyFont="1" applyFill="1" applyBorder="1" applyAlignment="1">
      <alignment wrapText="1"/>
    </xf>
    <xf numFmtId="0" fontId="18" fillId="0" borderId="0" xfId="0" applyNumberFormat="1" applyFont="1" applyAlignment="1" applyProtection="1">
      <alignment wrapText="1"/>
      <protection locked="0"/>
    </xf>
    <xf numFmtId="0" fontId="18" fillId="0" borderId="0" xfId="0" applyNumberFormat="1" applyFont="1" applyAlignment="1" applyProtection="1">
      <alignment horizontal="left" wrapText="1"/>
      <protection locked="0"/>
    </xf>
    <xf numFmtId="0" fontId="18" fillId="0" borderId="51" xfId="0" applyNumberFormat="1" applyFont="1" applyFill="1" applyBorder="1" applyAlignment="1" applyProtection="1">
      <alignment horizontal="center" wrapText="1"/>
      <protection locked="0"/>
    </xf>
    <xf numFmtId="0" fontId="18" fillId="0" borderId="29" xfId="0" applyNumberFormat="1" applyFont="1" applyFill="1" applyBorder="1" applyAlignment="1" applyProtection="1">
      <alignment horizontal="center" wrapText="1"/>
      <protection locked="0"/>
    </xf>
    <xf numFmtId="0" fontId="18" fillId="0" borderId="29" xfId="0" applyFont="1" applyFill="1" applyBorder="1" applyAlignment="1" applyProtection="1">
      <alignment horizontal="center" wrapText="1"/>
      <protection locked="0"/>
    </xf>
    <xf numFmtId="0" fontId="18" fillId="0" borderId="0" xfId="0" applyNumberFormat="1" applyFont="1" applyFill="1" applyBorder="1" applyAlignment="1" applyProtection="1">
      <alignment horizontal="left" wrapText="1"/>
      <protection locked="0"/>
    </xf>
    <xf numFmtId="0" fontId="0" fillId="0" borderId="0" xfId="0" applyAlignment="1">
      <alignment horizontal="center" wrapText="1"/>
    </xf>
    <xf numFmtId="0" fontId="0" fillId="0" borderId="15" xfId="0" applyBorder="1" applyAlignment="1">
      <alignment wrapText="1"/>
    </xf>
    <xf numFmtId="0" fontId="0" fillId="0" borderId="18" xfId="0" applyBorder="1" applyAlignment="1">
      <alignment wrapText="1"/>
    </xf>
    <xf numFmtId="0" fontId="0" fillId="0" borderId="0" xfId="0" applyAlignment="1">
      <alignment wrapText="1"/>
    </xf>
    <xf numFmtId="0" fontId="48" fillId="0" borderId="15" xfId="43" applyBorder="1" applyAlignment="1" applyProtection="1">
      <alignment wrapText="1"/>
    </xf>
    <xf numFmtId="0" fontId="48" fillId="0" borderId="0" xfId="43" applyAlignment="1" applyProtection="1">
      <alignment wrapText="1"/>
    </xf>
    <xf numFmtId="0" fontId="0" fillId="0" borderId="72" xfId="0" applyBorder="1"/>
    <xf numFmtId="0" fontId="0" fillId="0" borderId="20" xfId="0" applyBorder="1" applyAlignment="1">
      <alignment wrapText="1"/>
    </xf>
    <xf numFmtId="0" fontId="48" fillId="0" borderId="70" xfId="43" applyFill="1" applyBorder="1" applyAlignment="1" applyProtection="1">
      <alignment wrapText="1"/>
    </xf>
    <xf numFmtId="0" fontId="48" fillId="0" borderId="0" xfId="43" applyAlignment="1" applyProtection="1"/>
    <xf numFmtId="0" fontId="0" fillId="41" borderId="14" xfId="0" applyFill="1" applyBorder="1" applyAlignment="1">
      <alignment wrapText="1"/>
    </xf>
    <xf numFmtId="0" fontId="18" fillId="41" borderId="14" xfId="0" applyFont="1" applyFill="1" applyBorder="1" applyAlignment="1">
      <alignment horizontal="center" wrapText="1"/>
    </xf>
    <xf numFmtId="0" fontId="18" fillId="0" borderId="14" xfId="0" applyNumberFormat="1" applyFont="1" applyFill="1" applyBorder="1" applyAlignment="1" applyProtection="1">
      <alignment horizontal="center" wrapText="1"/>
      <protection locked="0"/>
    </xf>
    <xf numFmtId="0" fontId="18" fillId="0" borderId="14" xfId="0" applyNumberFormat="1" applyFont="1" applyFill="1" applyBorder="1" applyAlignment="1" applyProtection="1">
      <alignment horizontal="center"/>
      <protection locked="0"/>
    </xf>
    <xf numFmtId="0" fontId="18" fillId="34" borderId="42" xfId="0" applyFont="1" applyFill="1" applyBorder="1" applyAlignment="1" applyProtection="1">
      <alignment horizontal="center"/>
      <protection locked="0"/>
    </xf>
    <xf numFmtId="9" fontId="18" fillId="34" borderId="43" xfId="0" applyNumberFormat="1" applyFont="1" applyFill="1" applyBorder="1" applyAlignment="1" applyProtection="1">
      <alignment horizontal="center"/>
      <protection locked="0"/>
    </xf>
    <xf numFmtId="9" fontId="18" fillId="34" borderId="44" xfId="0" applyNumberFormat="1" applyFont="1" applyFill="1" applyBorder="1" applyAlignment="1" applyProtection="1">
      <alignment horizontal="center"/>
      <protection locked="0"/>
    </xf>
    <xf numFmtId="0" fontId="18" fillId="34" borderId="43" xfId="0" applyFont="1" applyFill="1" applyBorder="1" applyAlignment="1" applyProtection="1">
      <alignment horizontal="center" vertical="center"/>
      <protection locked="0"/>
    </xf>
    <xf numFmtId="9" fontId="18" fillId="34" borderId="73" xfId="0" applyNumberFormat="1" applyFont="1" applyFill="1" applyBorder="1" applyAlignment="1" applyProtection="1">
      <alignment horizontal="center"/>
      <protection locked="0"/>
    </xf>
    <xf numFmtId="0" fontId="18" fillId="34" borderId="15" xfId="0" applyFont="1" applyFill="1" applyBorder="1" applyAlignment="1" applyProtection="1">
      <alignment horizontal="center" vertical="center"/>
      <protection locked="0"/>
    </xf>
    <xf numFmtId="0" fontId="0" fillId="0" borderId="45" xfId="0" applyBorder="1" applyAlignment="1" applyProtection="1">
      <alignment horizontal="center"/>
      <protection locked="0"/>
    </xf>
    <xf numFmtId="0" fontId="0" fillId="0" borderId="24" xfId="0" applyBorder="1" applyAlignment="1" applyProtection="1">
      <alignment horizontal="center"/>
      <protection locked="0"/>
    </xf>
    <xf numFmtId="9" fontId="0" fillId="0" borderId="24" xfId="0" applyNumberFormat="1" applyBorder="1" applyAlignment="1" applyProtection="1">
      <alignment horizontal="center"/>
      <protection locked="0"/>
    </xf>
    <xf numFmtId="0" fontId="0" fillId="0" borderId="0" xfId="0" applyAlignment="1">
      <alignment horizontal="center" wrapText="1"/>
    </xf>
    <xf numFmtId="0" fontId="0" fillId="0" borderId="14" xfId="0" applyBorder="1" applyAlignment="1">
      <alignment wrapText="1"/>
    </xf>
    <xf numFmtId="0" fontId="0" fillId="0" borderId="17" xfId="0" applyBorder="1" applyAlignment="1">
      <alignment wrapText="1"/>
    </xf>
    <xf numFmtId="0" fontId="0" fillId="0" borderId="15" xfId="0" applyBorder="1" applyAlignment="1">
      <alignment wrapText="1"/>
    </xf>
    <xf numFmtId="0" fontId="0" fillId="0" borderId="18" xfId="0" applyBorder="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horizontal="center" vertical="top"/>
    </xf>
    <xf numFmtId="0" fontId="0" fillId="0" borderId="0" xfId="0" applyBorder="1" applyAlignment="1">
      <alignment horizontal="center" vertical="top"/>
    </xf>
    <xf numFmtId="0" fontId="0" fillId="0" borderId="13" xfId="0" applyBorder="1" applyAlignment="1">
      <alignment horizontal="center" vertical="top"/>
    </xf>
    <xf numFmtId="0" fontId="0" fillId="0" borderId="16" xfId="0" applyBorder="1" applyAlignment="1">
      <alignment horizontal="center" vertical="top"/>
    </xf>
    <xf numFmtId="0" fontId="49" fillId="0" borderId="0" xfId="0" applyFont="1"/>
    <xf numFmtId="0" fontId="24" fillId="0" borderId="10" xfId="0" applyFont="1" applyBorder="1" applyAlignment="1">
      <alignment horizontal="center" vertical="top"/>
    </xf>
    <xf numFmtId="0" fontId="24" fillId="0" borderId="11" xfId="0" applyFont="1" applyBorder="1" applyAlignment="1">
      <alignment wrapText="1"/>
    </xf>
    <xf numFmtId="0" fontId="24" fillId="0" borderId="12" xfId="0" applyFont="1" applyBorder="1" applyAlignment="1">
      <alignment wrapText="1"/>
    </xf>
    <xf numFmtId="0" fontId="0" fillId="0" borderId="12" xfId="0" applyBorder="1" applyAlignment="1">
      <alignment wrapText="1"/>
    </xf>
    <xf numFmtId="0" fontId="0" fillId="0" borderId="21" xfId="0" applyBorder="1" applyAlignment="1">
      <alignment horizontal="center"/>
    </xf>
    <xf numFmtId="0" fontId="0" fillId="0" borderId="23" xfId="0" applyBorder="1" applyAlignment="1">
      <alignment wrapText="1"/>
    </xf>
    <xf numFmtId="0" fontId="0" fillId="0" borderId="74" xfId="0" applyBorder="1" applyAlignment="1">
      <alignment horizontal="center"/>
    </xf>
    <xf numFmtId="0" fontId="0" fillId="0" borderId="39" xfId="0" applyBorder="1"/>
    <xf numFmtId="0" fontId="0" fillId="0" borderId="41" xfId="0" applyBorder="1" applyAlignment="1">
      <alignment horizontal="center"/>
    </xf>
    <xf numFmtId="0" fontId="0" fillId="0" borderId="60" xfId="0" applyBorder="1" applyAlignment="1">
      <alignment wrapText="1"/>
    </xf>
    <xf numFmtId="0" fontId="0" fillId="0" borderId="39"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27" xfId="0" applyBorder="1" applyAlignment="1">
      <alignment wrapText="1"/>
    </xf>
    <xf numFmtId="0" fontId="0" fillId="0" borderId="46" xfId="0" applyBorder="1" applyAlignment="1">
      <alignment horizontal="center" wrapText="1"/>
    </xf>
    <xf numFmtId="0" fontId="18" fillId="34" borderId="26" xfId="0" applyFont="1" applyFill="1" applyBorder="1" applyAlignment="1">
      <alignment horizontal="center" wrapText="1"/>
    </xf>
    <xf numFmtId="0" fontId="18" fillId="34" borderId="27" xfId="0" applyFont="1" applyFill="1" applyBorder="1" applyAlignment="1">
      <alignment wrapText="1"/>
    </xf>
    <xf numFmtId="0" fontId="18" fillId="34" borderId="64" xfId="0" applyFont="1" applyFill="1" applyBorder="1" applyAlignment="1">
      <alignment wrapText="1"/>
    </xf>
    <xf numFmtId="0" fontId="0" fillId="0" borderId="25" xfId="0" applyBorder="1" applyAlignment="1">
      <alignment horizontal="center" wrapText="1"/>
    </xf>
    <xf numFmtId="0" fontId="0" fillId="0" borderId="26" xfId="0" applyBorder="1" applyAlignment="1">
      <alignment horizontal="center" wrapText="1"/>
    </xf>
    <xf numFmtId="0" fontId="0" fillId="0" borderId="68" xfId="0" applyBorder="1" applyAlignment="1">
      <alignment horizontal="center" wrapText="1"/>
    </xf>
    <xf numFmtId="0" fontId="0" fillId="0" borderId="13" xfId="0" applyBorder="1" applyAlignment="1">
      <alignment horizontal="center" vertical="center"/>
    </xf>
    <xf numFmtId="14" fontId="0" fillId="0" borderId="29" xfId="0" applyNumberFormat="1" applyBorder="1" applyAlignment="1">
      <alignment horizontal="center" vertical="center"/>
    </xf>
    <xf numFmtId="20" fontId="0" fillId="0" borderId="29" xfId="0" applyNumberFormat="1" applyBorder="1" applyAlignment="1">
      <alignment horizontal="center" vertical="center"/>
    </xf>
    <xf numFmtId="0" fontId="0" fillId="0" borderId="14" xfId="0" applyBorder="1" applyAlignment="1">
      <alignment vertical="center"/>
    </xf>
    <xf numFmtId="0" fontId="0" fillId="0" borderId="14" xfId="0" applyBorder="1" applyAlignment="1">
      <alignment horizontal="center" vertical="center"/>
    </xf>
    <xf numFmtId="0" fontId="0" fillId="50" borderId="14" xfId="0" applyFill="1" applyBorder="1" applyAlignment="1">
      <alignment wrapText="1"/>
    </xf>
    <xf numFmtId="0" fontId="0" fillId="0" borderId="0" xfId="0" applyAlignment="1">
      <alignment horizontal="center" wrapText="1"/>
    </xf>
    <xf numFmtId="0" fontId="0" fillId="0" borderId="29" xfId="0" applyFill="1" applyBorder="1" applyAlignment="1">
      <alignment wrapText="1"/>
    </xf>
    <xf numFmtId="0" fontId="0" fillId="50" borderId="29" xfId="0" applyFill="1" applyBorder="1" applyAlignment="1">
      <alignment wrapText="1"/>
    </xf>
    <xf numFmtId="0" fontId="16" fillId="33" borderId="25" xfId="0" applyFont="1" applyFill="1" applyBorder="1" applyAlignment="1">
      <alignment wrapText="1"/>
    </xf>
    <xf numFmtId="0" fontId="0" fillId="33" borderId="26" xfId="0" applyFill="1" applyBorder="1" applyAlignment="1">
      <alignment horizontal="center" wrapText="1"/>
    </xf>
    <xf numFmtId="0" fontId="19" fillId="33" borderId="26" xfId="0" applyFont="1" applyFill="1" applyBorder="1" applyAlignment="1">
      <alignment horizontal="center" wrapText="1"/>
    </xf>
    <xf numFmtId="0" fontId="19" fillId="0" borderId="26" xfId="0" applyFont="1" applyFill="1" applyBorder="1" applyAlignment="1">
      <alignment horizontal="center" wrapText="1"/>
    </xf>
    <xf numFmtId="0" fontId="16" fillId="33" borderId="75" xfId="0" applyFont="1" applyFill="1" applyBorder="1" applyAlignment="1">
      <alignment wrapText="1"/>
    </xf>
    <xf numFmtId="0" fontId="19" fillId="33" borderId="26" xfId="0" applyFont="1" applyFill="1" applyBorder="1" applyAlignment="1">
      <alignment wrapText="1"/>
    </xf>
    <xf numFmtId="0" fontId="19" fillId="0" borderId="26" xfId="0" applyFont="1" applyFill="1" applyBorder="1" applyAlignment="1">
      <alignment wrapText="1"/>
    </xf>
    <xf numFmtId="1" fontId="19" fillId="33" borderId="26" xfId="0" applyNumberFormat="1" applyFont="1" applyFill="1" applyBorder="1" applyAlignment="1">
      <alignment horizontal="center" wrapText="1"/>
    </xf>
    <xf numFmtId="0" fontId="18" fillId="0" borderId="11" xfId="0" applyFont="1" applyFill="1" applyBorder="1" applyAlignment="1" applyProtection="1">
      <alignment horizontal="center"/>
      <protection locked="0"/>
    </xf>
    <xf numFmtId="0" fontId="18" fillId="0" borderId="12" xfId="0" applyFont="1" applyFill="1" applyBorder="1" applyAlignment="1" applyProtection="1">
      <alignment horizontal="center"/>
      <protection locked="0"/>
    </xf>
    <xf numFmtId="0" fontId="0" fillId="51" borderId="14" xfId="0" applyFill="1" applyBorder="1" applyAlignment="1">
      <alignment horizontal="center" wrapText="1"/>
    </xf>
    <xf numFmtId="0" fontId="0" fillId="0" borderId="46" xfId="0" applyBorder="1" applyAlignment="1">
      <alignment horizontal="center" wrapText="1"/>
    </xf>
    <xf numFmtId="0" fontId="18" fillId="39" borderId="55" xfId="0" applyFont="1" applyFill="1" applyBorder="1" applyAlignment="1">
      <alignment horizontal="center" wrapText="1"/>
    </xf>
    <xf numFmtId="0" fontId="18" fillId="39" borderId="35" xfId="0" applyFont="1" applyFill="1" applyBorder="1" applyAlignment="1">
      <alignment wrapText="1"/>
    </xf>
    <xf numFmtId="0" fontId="18" fillId="39" borderId="35" xfId="0" applyFont="1" applyFill="1" applyBorder="1" applyAlignment="1">
      <alignment horizontal="center" wrapText="1"/>
    </xf>
    <xf numFmtId="0" fontId="0" fillId="0" borderId="76" xfId="0" applyFill="1" applyBorder="1" applyAlignment="1">
      <alignment wrapText="1"/>
    </xf>
    <xf numFmtId="0" fontId="0" fillId="0" borderId="77" xfId="0" applyFill="1" applyBorder="1" applyAlignment="1">
      <alignment wrapText="1"/>
    </xf>
    <xf numFmtId="0" fontId="18" fillId="39" borderId="78" xfId="0" applyFont="1" applyFill="1" applyBorder="1" applyAlignment="1">
      <alignment wrapText="1"/>
    </xf>
    <xf numFmtId="0" fontId="18" fillId="39" borderId="79" xfId="0" applyFont="1" applyFill="1" applyBorder="1" applyAlignment="1">
      <alignment horizontal="center" wrapText="1"/>
    </xf>
    <xf numFmtId="0" fontId="18" fillId="39" borderId="80" xfId="0" applyFont="1" applyFill="1" applyBorder="1" applyAlignment="1">
      <alignment wrapText="1"/>
    </xf>
    <xf numFmtId="0" fontId="18" fillId="39" borderId="80" xfId="0" applyFont="1" applyFill="1" applyBorder="1" applyAlignment="1">
      <alignment horizontal="center"/>
    </xf>
    <xf numFmtId="14" fontId="18" fillId="39" borderId="80" xfId="0" applyNumberFormat="1" applyFont="1" applyFill="1" applyBorder="1" applyAlignment="1">
      <alignment horizontal="center" wrapText="1"/>
    </xf>
    <xf numFmtId="0" fontId="18" fillId="39" borderId="80" xfId="0" applyFont="1" applyFill="1" applyBorder="1" applyAlignment="1">
      <alignment horizontal="center" wrapText="1"/>
    </xf>
    <xf numFmtId="0" fontId="18" fillId="34" borderId="80" xfId="0" applyFont="1" applyFill="1" applyBorder="1" applyAlignment="1">
      <alignment horizontal="center" wrapText="1"/>
    </xf>
    <xf numFmtId="9" fontId="18" fillId="39" borderId="80" xfId="0" applyNumberFormat="1" applyFont="1" applyFill="1" applyBorder="1" applyAlignment="1">
      <alignment horizontal="center" wrapText="1"/>
    </xf>
    <xf numFmtId="0" fontId="18" fillId="34" borderId="80" xfId="0" applyFont="1" applyFill="1" applyBorder="1" applyAlignment="1">
      <alignment horizontal="center"/>
    </xf>
    <xf numFmtId="0" fontId="18" fillId="34" borderId="81" xfId="0" applyFont="1" applyFill="1" applyBorder="1" applyAlignment="1">
      <alignment wrapText="1"/>
    </xf>
    <xf numFmtId="0" fontId="18" fillId="34" borderId="76" xfId="0" applyFont="1" applyFill="1" applyBorder="1" applyAlignment="1">
      <alignment wrapText="1"/>
    </xf>
    <xf numFmtId="0" fontId="0" fillId="0" borderId="82" xfId="0" applyBorder="1" applyAlignment="1">
      <alignment horizontal="center" wrapText="1"/>
    </xf>
    <xf numFmtId="0" fontId="0" fillId="0" borderId="80" xfId="0" applyBorder="1" applyAlignment="1">
      <alignment horizontal="center" wrapText="1"/>
    </xf>
    <xf numFmtId="0" fontId="0" fillId="0" borderId="83" xfId="0" applyBorder="1" applyAlignment="1">
      <alignment horizontal="center" wrapText="1"/>
    </xf>
    <xf numFmtId="0" fontId="18" fillId="39" borderId="84" xfId="0" applyFont="1" applyFill="1" applyBorder="1" applyAlignment="1">
      <alignment horizontal="center" wrapText="1"/>
    </xf>
    <xf numFmtId="0" fontId="18" fillId="39" borderId="54" xfId="0" applyFont="1" applyFill="1" applyBorder="1" applyAlignment="1">
      <alignment wrapText="1"/>
    </xf>
    <xf numFmtId="0" fontId="18" fillId="34" borderId="14" xfId="0" applyFont="1" applyFill="1" applyBorder="1" applyAlignment="1">
      <alignment wrapText="1"/>
    </xf>
    <xf numFmtId="14" fontId="18" fillId="39" borderId="35" xfId="0" applyNumberFormat="1" applyFont="1" applyFill="1" applyBorder="1" applyAlignment="1">
      <alignment horizontal="center" wrapText="1"/>
    </xf>
    <xf numFmtId="0" fontId="18" fillId="52" borderId="14" xfId="0" applyFont="1" applyFill="1" applyBorder="1" applyAlignment="1">
      <alignment horizontal="center" wrapText="1"/>
    </xf>
    <xf numFmtId="16" fontId="18" fillId="0" borderId="14" xfId="0" applyNumberFormat="1" applyFont="1" applyBorder="1" applyAlignment="1" applyProtection="1">
      <alignment horizontal="center"/>
      <protection locked="0"/>
    </xf>
    <xf numFmtId="0" fontId="19" fillId="33" borderId="10" xfId="0" applyFont="1" applyFill="1" applyBorder="1" applyAlignment="1">
      <alignment wrapText="1"/>
    </xf>
    <xf numFmtId="0" fontId="0" fillId="0" borderId="0" xfId="0" applyAlignment="1">
      <alignment wrapText="1"/>
    </xf>
    <xf numFmtId="0" fontId="27" fillId="43" borderId="10" xfId="0" applyFont="1" applyFill="1" applyBorder="1" applyAlignment="1">
      <alignment vertical="center" wrapText="1"/>
    </xf>
    <xf numFmtId="0" fontId="27" fillId="43" borderId="55" xfId="0" applyFont="1" applyFill="1" applyBorder="1" applyAlignment="1">
      <alignment vertical="center" wrapText="1"/>
    </xf>
    <xf numFmtId="9" fontId="29" fillId="43" borderId="35" xfId="0" applyNumberFormat="1" applyFont="1" applyFill="1" applyBorder="1" applyAlignment="1">
      <alignment horizontal="center" vertical="center" wrapText="1"/>
    </xf>
    <xf numFmtId="0" fontId="18" fillId="39" borderId="85" xfId="0" applyFont="1" applyFill="1" applyBorder="1" applyAlignment="1">
      <alignment wrapText="1"/>
    </xf>
    <xf numFmtId="0" fontId="18" fillId="53" borderId="86" xfId="0" applyFont="1" applyFill="1" applyBorder="1"/>
    <xf numFmtId="0" fontId="18" fillId="53" borderId="86" xfId="0" applyFont="1" applyFill="1" applyBorder="1" applyAlignment="1">
      <alignment horizontal="center" wrapText="1"/>
    </xf>
    <xf numFmtId="0" fontId="0" fillId="53" borderId="14" xfId="0" applyFill="1" applyBorder="1"/>
    <xf numFmtId="14" fontId="18" fillId="53" borderId="86" xfId="0" applyNumberFormat="1" applyFont="1" applyFill="1" applyBorder="1" applyAlignment="1">
      <alignment horizontal="center" wrapText="1"/>
    </xf>
    <xf numFmtId="0" fontId="18" fillId="53" borderId="80" xfId="0" applyFont="1" applyFill="1" applyBorder="1" applyAlignment="1">
      <alignment horizontal="center" wrapText="1"/>
    </xf>
    <xf numFmtId="9" fontId="18" fillId="53" borderId="80" xfId="0" applyNumberFormat="1" applyFont="1" applyFill="1" applyBorder="1" applyAlignment="1">
      <alignment horizontal="center" wrapText="1"/>
    </xf>
    <xf numFmtId="9" fontId="18" fillId="53" borderId="86" xfId="0" applyNumberFormat="1" applyFont="1" applyFill="1" applyBorder="1" applyAlignment="1">
      <alignment horizontal="center" wrapText="1"/>
    </xf>
    <xf numFmtId="0" fontId="18" fillId="53" borderId="87" xfId="0" applyFont="1" applyFill="1" applyBorder="1" applyAlignment="1">
      <alignment wrapText="1"/>
    </xf>
    <xf numFmtId="0" fontId="18" fillId="39" borderId="88" xfId="0" applyFont="1" applyFill="1" applyBorder="1" applyAlignment="1">
      <alignment wrapText="1"/>
    </xf>
    <xf numFmtId="0" fontId="18" fillId="0" borderId="89" xfId="0" applyFont="1" applyBorder="1" applyAlignment="1">
      <alignment horizontal="center" wrapText="1"/>
    </xf>
    <xf numFmtId="0" fontId="18" fillId="0" borderId="86" xfId="0" applyFont="1" applyBorder="1" applyAlignment="1">
      <alignment horizontal="center" wrapText="1"/>
    </xf>
    <xf numFmtId="0" fontId="18" fillId="39" borderId="90" xfId="0" applyFont="1" applyFill="1" applyBorder="1" applyAlignment="1">
      <alignment wrapText="1"/>
    </xf>
    <xf numFmtId="0" fontId="18" fillId="53" borderId="14" xfId="0" applyFont="1" applyFill="1" applyBorder="1"/>
    <xf numFmtId="0" fontId="18" fillId="53" borderId="19" xfId="0" applyFont="1" applyFill="1" applyBorder="1" applyAlignment="1">
      <alignment horizontal="center" wrapText="1"/>
    </xf>
    <xf numFmtId="14" fontId="18" fillId="53" borderId="19" xfId="0" applyNumberFormat="1" applyFont="1" applyFill="1" applyBorder="1" applyAlignment="1">
      <alignment horizontal="center" wrapText="1"/>
    </xf>
    <xf numFmtId="0" fontId="18" fillId="53" borderId="14" xfId="0" applyFont="1" applyFill="1" applyBorder="1" applyAlignment="1">
      <alignment horizontal="center" wrapText="1"/>
    </xf>
    <xf numFmtId="9" fontId="18" fillId="53" borderId="14" xfId="0" applyNumberFormat="1" applyFont="1" applyFill="1" applyBorder="1" applyAlignment="1">
      <alignment horizontal="center" wrapText="1"/>
    </xf>
    <xf numFmtId="9" fontId="18" fillId="53" borderId="19" xfId="0" applyNumberFormat="1" applyFont="1" applyFill="1" applyBorder="1" applyAlignment="1">
      <alignment horizontal="center" wrapText="1"/>
    </xf>
    <xf numFmtId="0" fontId="18" fillId="53" borderId="20" xfId="0" applyFont="1" applyFill="1" applyBorder="1" applyAlignment="1">
      <alignment wrapText="1"/>
    </xf>
    <xf numFmtId="14" fontId="18" fillId="53" borderId="14" xfId="0" applyNumberFormat="1" applyFont="1" applyFill="1" applyBorder="1" applyAlignment="1">
      <alignment horizontal="center" wrapText="1"/>
    </xf>
    <xf numFmtId="0" fontId="18" fillId="53" borderId="15" xfId="0" applyFont="1" applyFill="1" applyBorder="1" applyAlignment="1">
      <alignment wrapText="1"/>
    </xf>
    <xf numFmtId="0" fontId="0" fillId="53" borderId="15" xfId="0" applyFill="1" applyBorder="1"/>
    <xf numFmtId="0" fontId="18" fillId="39" borderId="91" xfId="0" applyFont="1" applyFill="1" applyBorder="1" applyAlignment="1">
      <alignment wrapText="1"/>
    </xf>
    <xf numFmtId="0" fontId="18" fillId="53" borderId="92" xfId="0" applyFont="1" applyFill="1" applyBorder="1"/>
    <xf numFmtId="0" fontId="0" fillId="53" borderId="92" xfId="0" applyFill="1" applyBorder="1"/>
    <xf numFmtId="0" fontId="0" fillId="53" borderId="93" xfId="0" applyFill="1" applyBorder="1"/>
    <xf numFmtId="0" fontId="18" fillId="39" borderId="94" xfId="0" applyFont="1" applyFill="1" applyBorder="1" applyAlignment="1">
      <alignment wrapText="1"/>
    </xf>
    <xf numFmtId="0" fontId="18" fillId="0" borderId="95" xfId="0" applyFont="1" applyBorder="1" applyAlignment="1">
      <alignment horizontal="center" wrapText="1"/>
    </xf>
    <xf numFmtId="0" fontId="18" fillId="0" borderId="92" xfId="0" applyFont="1" applyBorder="1" applyAlignment="1">
      <alignment horizontal="center" wrapText="1"/>
    </xf>
    <xf numFmtId="0" fontId="18" fillId="41" borderId="92" xfId="0" applyFont="1" applyFill="1" applyBorder="1" applyAlignment="1">
      <alignment horizontal="center" wrapText="1"/>
    </xf>
    <xf numFmtId="0" fontId="18" fillId="52" borderId="92" xfId="0" applyFont="1" applyFill="1" applyBorder="1" applyAlignment="1">
      <alignment horizontal="center" wrapText="1"/>
    </xf>
    <xf numFmtId="0" fontId="18" fillId="0" borderId="96" xfId="0" applyFont="1" applyBorder="1" applyAlignment="1">
      <alignment horizontal="center" wrapText="1"/>
    </xf>
    <xf numFmtId="0" fontId="18" fillId="41" borderId="86" xfId="0" applyFont="1" applyFill="1" applyBorder="1" applyAlignment="1">
      <alignment horizontal="center" wrapText="1"/>
    </xf>
    <xf numFmtId="0" fontId="18" fillId="53" borderId="27" xfId="0" applyFont="1" applyFill="1" applyBorder="1" applyAlignment="1">
      <alignment wrapText="1"/>
    </xf>
    <xf numFmtId="0" fontId="18" fillId="53" borderId="26" xfId="0" applyFont="1" applyFill="1" applyBorder="1" applyAlignment="1">
      <alignment horizontal="center" wrapText="1"/>
    </xf>
    <xf numFmtId="14" fontId="18" fillId="53" borderId="26" xfId="0" applyNumberFormat="1" applyFont="1" applyFill="1" applyBorder="1" applyAlignment="1">
      <alignment horizontal="center" wrapText="1"/>
    </xf>
    <xf numFmtId="9" fontId="18" fillId="53" borderId="26" xfId="0" applyNumberFormat="1" applyFont="1" applyFill="1" applyBorder="1" applyAlignment="1">
      <alignment horizontal="center" wrapText="1"/>
    </xf>
    <xf numFmtId="0" fontId="18" fillId="53" borderId="92" xfId="0" applyFont="1" applyFill="1" applyBorder="1" applyAlignment="1">
      <alignment horizontal="center" wrapText="1"/>
    </xf>
    <xf numFmtId="0" fontId="0" fillId="53" borderId="92" xfId="0" applyFont="1" applyFill="1" applyBorder="1" applyAlignment="1">
      <alignment horizontal="left" vertical="center" wrapText="1"/>
    </xf>
    <xf numFmtId="14" fontId="18" fillId="53" borderId="92" xfId="0" applyNumberFormat="1" applyFont="1" applyFill="1" applyBorder="1" applyAlignment="1">
      <alignment horizontal="center" wrapText="1"/>
    </xf>
    <xf numFmtId="0" fontId="0" fillId="53" borderId="86" xfId="0" applyFill="1" applyBorder="1"/>
    <xf numFmtId="0" fontId="0" fillId="53" borderId="87" xfId="0" applyFill="1" applyBorder="1"/>
    <xf numFmtId="14" fontId="18" fillId="53" borderId="92" xfId="0" applyNumberFormat="1" applyFont="1" applyFill="1" applyBorder="1" applyAlignment="1">
      <alignment horizontal="left" vertical="center" wrapText="1"/>
    </xf>
    <xf numFmtId="16" fontId="29" fillId="43" borderId="34" xfId="0" applyNumberFormat="1" applyFont="1" applyFill="1" applyBorder="1" applyAlignment="1">
      <alignment horizontal="center" vertical="center" wrapText="1"/>
    </xf>
    <xf numFmtId="0" fontId="29" fillId="43" borderId="34" xfId="0" applyFont="1" applyFill="1" applyBorder="1" applyAlignment="1">
      <alignment horizontal="center" vertical="center" wrapText="1"/>
    </xf>
    <xf numFmtId="0" fontId="29" fillId="43" borderId="35" xfId="0" applyFont="1" applyFill="1" applyBorder="1" applyAlignment="1">
      <alignment vertical="center" wrapText="1"/>
    </xf>
    <xf numFmtId="0" fontId="29" fillId="43" borderId="35" xfId="0" applyFont="1" applyFill="1" applyBorder="1" applyAlignment="1">
      <alignment horizontal="center" vertical="center" wrapText="1"/>
    </xf>
    <xf numFmtId="9" fontId="32" fillId="0" borderId="35" xfId="42" applyFont="1" applyFill="1" applyBorder="1" applyAlignment="1">
      <alignment horizontal="center" vertical="center" wrapText="1"/>
    </xf>
    <xf numFmtId="0" fontId="29" fillId="0" borderId="35" xfId="0" applyFont="1" applyFill="1" applyBorder="1" applyAlignment="1">
      <alignment vertical="center" wrapText="1"/>
    </xf>
    <xf numFmtId="0" fontId="27" fillId="43" borderId="97" xfId="0" applyFont="1" applyFill="1" applyBorder="1" applyAlignment="1">
      <alignment vertical="center" wrapText="1"/>
    </xf>
    <xf numFmtId="0" fontId="29" fillId="43" borderId="98" xfId="0" applyFont="1" applyFill="1" applyBorder="1" applyAlignment="1">
      <alignment horizontal="center" vertical="center" wrapText="1"/>
    </xf>
    <xf numFmtId="0" fontId="29" fillId="43" borderId="98" xfId="0" applyFont="1" applyFill="1" applyBorder="1" applyAlignment="1">
      <alignment vertical="center" wrapText="1"/>
    </xf>
    <xf numFmtId="9" fontId="32" fillId="0" borderId="98" xfId="42" applyFont="1" applyFill="1" applyBorder="1" applyAlignment="1">
      <alignment horizontal="center" vertical="center" wrapText="1"/>
    </xf>
    <xf numFmtId="9" fontId="29" fillId="43" borderId="98" xfId="0" applyNumberFormat="1" applyFont="1" applyFill="1" applyBorder="1" applyAlignment="1">
      <alignment horizontal="center" vertical="center" wrapText="1"/>
    </xf>
    <xf numFmtId="0" fontId="29" fillId="0" borderId="98" xfId="0" applyFont="1" applyFill="1" applyBorder="1" applyAlignment="1">
      <alignment vertical="center" wrapText="1"/>
    </xf>
    <xf numFmtId="0" fontId="0" fillId="0" borderId="46" xfId="0" applyBorder="1" applyAlignment="1">
      <alignment horizontal="center" wrapText="1"/>
    </xf>
    <xf numFmtId="0" fontId="16" fillId="37" borderId="22" xfId="0" applyFont="1" applyFill="1" applyBorder="1" applyAlignment="1" applyProtection="1">
      <alignment horizontal="center"/>
      <protection locked="0"/>
    </xf>
    <xf numFmtId="0" fontId="0" fillId="0" borderId="22" xfId="0" applyBorder="1" applyAlignment="1" applyProtection="1">
      <alignment horizontal="center"/>
      <protection locked="0"/>
    </xf>
    <xf numFmtId="0" fontId="0" fillId="0" borderId="47" xfId="0" applyBorder="1" applyAlignment="1" applyProtection="1">
      <alignment horizontal="center"/>
      <protection locked="0"/>
    </xf>
    <xf numFmtId="0" fontId="0" fillId="0" borderId="23" xfId="0" applyBorder="1" applyAlignment="1"/>
    <xf numFmtId="0" fontId="21" fillId="38" borderId="36" xfId="0" applyFont="1" applyFill="1" applyBorder="1" applyAlignment="1" applyProtection="1">
      <alignment horizontal="center"/>
      <protection locked="0"/>
    </xf>
    <xf numFmtId="0" fontId="22" fillId="38" borderId="36" xfId="0" applyFont="1" applyFill="1" applyBorder="1" applyAlignment="1" applyProtection="1">
      <alignment horizontal="center"/>
      <protection locked="0"/>
    </xf>
    <xf numFmtId="0" fontId="0" fillId="0" borderId="36" xfId="0" applyBorder="1" applyAlignment="1"/>
    <xf numFmtId="0" fontId="21" fillId="38" borderId="40" xfId="0" applyNumberFormat="1" applyFont="1" applyFill="1" applyBorder="1" applyAlignment="1" applyProtection="1">
      <alignment horizontal="center" vertical="center"/>
      <protection locked="0"/>
    </xf>
    <xf numFmtId="0" fontId="21" fillId="38" borderId="37" xfId="0" applyNumberFormat="1" applyFont="1" applyFill="1" applyBorder="1" applyAlignment="1" applyProtection="1">
      <alignment horizontal="center" vertical="center"/>
      <protection locked="0"/>
    </xf>
    <xf numFmtId="0" fontId="22" fillId="38" borderId="37" xfId="0" applyFont="1" applyFill="1" applyBorder="1" applyAlignment="1" applyProtection="1">
      <alignment horizontal="center" vertical="center"/>
      <protection locked="0"/>
    </xf>
    <xf numFmtId="0" fontId="0" fillId="0" borderId="37" xfId="0" applyBorder="1" applyAlignment="1">
      <alignment horizontal="center" vertical="center"/>
    </xf>
    <xf numFmtId="0" fontId="0" fillId="0" borderId="38" xfId="0" applyBorder="1" applyAlignment="1">
      <alignment horizontal="center" vertical="center"/>
    </xf>
    <xf numFmtId="0" fontId="21" fillId="38" borderId="41" xfId="0" applyFont="1" applyFill="1" applyBorder="1" applyAlignment="1" applyProtection="1">
      <alignment horizontal="left"/>
      <protection locked="0"/>
    </xf>
    <xf numFmtId="0" fontId="21" fillId="38" borderId="28" xfId="0" applyFont="1" applyFill="1" applyBorder="1" applyAlignment="1" applyProtection="1">
      <alignment horizontal="left"/>
      <protection locked="0"/>
    </xf>
    <xf numFmtId="0" fontId="0" fillId="0" borderId="28" xfId="0" applyBorder="1" applyAlignment="1">
      <alignment horizontal="left"/>
    </xf>
    <xf numFmtId="0" fontId="23" fillId="38" borderId="58" xfId="0" applyFont="1" applyFill="1" applyBorder="1" applyAlignment="1" applyProtection="1">
      <alignment horizontal="center" vertical="center"/>
      <protection locked="0"/>
    </xf>
    <xf numFmtId="0" fontId="0" fillId="0" borderId="58" xfId="0" applyBorder="1" applyAlignment="1">
      <alignment horizontal="center" vertical="center"/>
    </xf>
    <xf numFmtId="0" fontId="0" fillId="0" borderId="39" xfId="0" applyBorder="1" applyAlignment="1">
      <alignment horizontal="center" vertical="center"/>
    </xf>
    <xf numFmtId="0" fontId="0" fillId="0" borderId="28" xfId="0" applyBorder="1" applyAlignment="1">
      <alignment horizontal="center" vertical="center"/>
    </xf>
    <xf numFmtId="0" fontId="0" fillId="0" borderId="60" xfId="0" applyBorder="1" applyAlignment="1">
      <alignment horizontal="center" vertical="center"/>
    </xf>
    <xf numFmtId="0" fontId="18" fillId="0" borderId="58" xfId="0" applyNumberFormat="1" applyFont="1" applyFill="1" applyBorder="1" applyAlignment="1" applyProtection="1">
      <alignment horizontal="left" wrapText="1"/>
      <protection locked="0"/>
    </xf>
    <xf numFmtId="0" fontId="21" fillId="38" borderId="40" xfId="0" applyFont="1" applyFill="1" applyBorder="1" applyAlignment="1" applyProtection="1">
      <alignment horizontal="center" vertical="center"/>
      <protection locked="0"/>
    </xf>
    <xf numFmtId="0" fontId="0" fillId="0" borderId="37" xfId="0" applyBorder="1" applyAlignment="1">
      <alignment vertical="center"/>
    </xf>
    <xf numFmtId="0" fontId="0" fillId="0" borderId="38" xfId="0" applyBorder="1" applyAlignment="1">
      <alignment vertical="center"/>
    </xf>
    <xf numFmtId="0" fontId="21" fillId="38" borderId="40" xfId="0" applyFont="1" applyFill="1" applyBorder="1" applyAlignment="1" applyProtection="1">
      <alignment horizontal="right" vertical="center"/>
      <protection locked="0"/>
    </xf>
    <xf numFmtId="0" fontId="0" fillId="0" borderId="37" xfId="0" applyBorder="1" applyAlignment="1">
      <alignment horizontal="right" vertical="center"/>
    </xf>
    <xf numFmtId="0" fontId="0" fillId="0" borderId="48" xfId="0" applyBorder="1" applyAlignment="1">
      <alignment horizontal="right" vertical="center"/>
    </xf>
    <xf numFmtId="14" fontId="16" fillId="36" borderId="47" xfId="0" applyNumberFormat="1" applyFont="1" applyFill="1" applyBorder="1" applyAlignment="1">
      <alignment horizontal="right" vertical="center"/>
    </xf>
    <xf numFmtId="14" fontId="0" fillId="0" borderId="38" xfId="0" applyNumberFormat="1" applyBorder="1" applyAlignment="1">
      <alignment horizontal="right" vertical="center"/>
    </xf>
    <xf numFmtId="0" fontId="19" fillId="33" borderId="11" xfId="0" applyFont="1" applyFill="1" applyBorder="1" applyAlignment="1">
      <alignment wrapText="1"/>
    </xf>
    <xf numFmtId="0" fontId="0" fillId="0" borderId="14" xfId="0" applyBorder="1" applyAlignment="1">
      <alignment wrapText="1"/>
    </xf>
    <xf numFmtId="0" fontId="0" fillId="0" borderId="26" xfId="0" applyBorder="1" applyAlignment="1">
      <alignment wrapText="1"/>
    </xf>
    <xf numFmtId="0" fontId="0" fillId="0" borderId="17" xfId="0" applyBorder="1" applyAlignment="1">
      <alignment wrapText="1"/>
    </xf>
    <xf numFmtId="0" fontId="19" fillId="33" borderId="10" xfId="0" applyFont="1" applyFill="1" applyBorder="1" applyAlignment="1">
      <alignment wrapText="1"/>
    </xf>
    <xf numFmtId="0" fontId="0" fillId="0" borderId="13" xfId="0" applyBorder="1" applyAlignment="1">
      <alignment wrapText="1"/>
    </xf>
    <xf numFmtId="0" fontId="0" fillId="0" borderId="25" xfId="0" applyBorder="1" applyAlignment="1">
      <alignment wrapText="1"/>
    </xf>
    <xf numFmtId="0" fontId="0" fillId="0" borderId="16" xfId="0" applyBorder="1" applyAlignment="1">
      <alignment wrapText="1"/>
    </xf>
    <xf numFmtId="0" fontId="19" fillId="33" borderId="12" xfId="0" applyFont="1" applyFill="1" applyBorder="1" applyAlignment="1">
      <alignment wrapText="1"/>
    </xf>
    <xf numFmtId="0" fontId="0" fillId="0" borderId="15" xfId="0" applyBorder="1" applyAlignment="1">
      <alignment wrapText="1"/>
    </xf>
    <xf numFmtId="0" fontId="0" fillId="0" borderId="27" xfId="0" applyBorder="1" applyAlignment="1">
      <alignment wrapText="1"/>
    </xf>
    <xf numFmtId="0" fontId="0" fillId="0" borderId="18" xfId="0" applyBorder="1" applyAlignment="1">
      <alignment wrapText="1"/>
    </xf>
    <xf numFmtId="0" fontId="19" fillId="33" borderId="35" xfId="0" applyFont="1" applyFill="1" applyBorder="1" applyAlignment="1">
      <alignment horizontal="center" wrapText="1"/>
    </xf>
    <xf numFmtId="0" fontId="19" fillId="33" borderId="46" xfId="0" applyFont="1" applyFill="1" applyBorder="1" applyAlignment="1">
      <alignment horizontal="center" wrapText="1"/>
    </xf>
    <xf numFmtId="0" fontId="19" fillId="33" borderId="54" xfId="0" applyFont="1" applyFill="1" applyBorder="1" applyAlignment="1">
      <alignment horizontal="center" wrapText="1"/>
    </xf>
    <xf numFmtId="0" fontId="0" fillId="0" borderId="46" xfId="0" applyBorder="1" applyAlignment="1">
      <alignment horizontal="center" wrapText="1"/>
    </xf>
    <xf numFmtId="0" fontId="0" fillId="0" borderId="54" xfId="0" applyBorder="1" applyAlignment="1">
      <alignment horizontal="center" wrapText="1"/>
    </xf>
    <xf numFmtId="0" fontId="19" fillId="33" borderId="69" xfId="0" applyFont="1" applyFill="1" applyBorder="1" applyAlignment="1">
      <alignment horizontal="center" wrapText="1"/>
    </xf>
    <xf numFmtId="0" fontId="0" fillId="0" borderId="70" xfId="0" applyBorder="1" applyAlignment="1">
      <alignment wrapText="1"/>
    </xf>
    <xf numFmtId="0" fontId="0" fillId="0" borderId="71" xfId="0" applyBorder="1" applyAlignment="1">
      <alignment wrapText="1"/>
    </xf>
    <xf numFmtId="0" fontId="0" fillId="0" borderId="46" xfId="0" applyBorder="1" applyAlignment="1">
      <alignment wrapText="1"/>
    </xf>
    <xf numFmtId="0" fontId="0" fillId="0" borderId="54" xfId="0" applyBorder="1" applyAlignment="1">
      <alignment wrapText="1"/>
    </xf>
    <xf numFmtId="0" fontId="0" fillId="0" borderId="0" xfId="0" applyAlignment="1">
      <alignment horizontal="center" wrapText="1"/>
    </xf>
    <xf numFmtId="0" fontId="0" fillId="0" borderId="0" xfId="0" applyAlignment="1">
      <alignment wrapText="1"/>
    </xf>
    <xf numFmtId="0" fontId="27" fillId="43" borderId="10" xfId="0" applyFont="1" applyFill="1" applyBorder="1" applyAlignment="1">
      <alignment vertical="center" wrapText="1"/>
    </xf>
    <xf numFmtId="0" fontId="27" fillId="43" borderId="13" xfId="0" applyFont="1" applyFill="1" applyBorder="1" applyAlignment="1">
      <alignment vertical="center" wrapText="1"/>
    </xf>
    <xf numFmtId="0" fontId="27" fillId="43" borderId="16" xfId="0" applyFont="1" applyFill="1" applyBorder="1" applyAlignment="1">
      <alignment vertical="center" wrapText="1"/>
    </xf>
    <xf numFmtId="10" fontId="29" fillId="43" borderId="11" xfId="0" applyNumberFormat="1" applyFont="1" applyFill="1" applyBorder="1" applyAlignment="1">
      <alignment horizontal="center" vertical="center" wrapText="1"/>
    </xf>
    <xf numFmtId="10" fontId="29" fillId="43" borderId="14" xfId="0" applyNumberFormat="1" applyFont="1" applyFill="1" applyBorder="1" applyAlignment="1">
      <alignment horizontal="center" vertical="center" wrapText="1"/>
    </xf>
    <xf numFmtId="10" fontId="29" fillId="43" borderId="17" xfId="0" applyNumberFormat="1" applyFont="1" applyFill="1" applyBorder="1" applyAlignment="1">
      <alignment horizontal="center" vertical="center" wrapText="1"/>
    </xf>
    <xf numFmtId="0" fontId="27" fillId="43" borderId="26" xfId="0" applyFont="1" applyFill="1" applyBorder="1" applyAlignment="1">
      <alignment vertical="center" wrapText="1"/>
    </xf>
    <xf numFmtId="0" fontId="27" fillId="43" borderId="46" xfId="0" applyFont="1" applyFill="1" applyBorder="1" applyAlignment="1">
      <alignment vertical="center" wrapText="1"/>
    </xf>
    <xf numFmtId="0" fontId="27" fillId="43" borderId="19" xfId="0" applyFont="1" applyFill="1" applyBorder="1" applyAlignment="1">
      <alignment vertical="center" wrapText="1"/>
    </xf>
    <xf numFmtId="0" fontId="27" fillId="43" borderId="26" xfId="0" applyFont="1" applyFill="1" applyBorder="1" applyAlignment="1">
      <alignment horizontal="left" vertical="center" wrapText="1"/>
    </xf>
    <xf numFmtId="0" fontId="27" fillId="43" borderId="46" xfId="0" applyFont="1" applyFill="1" applyBorder="1" applyAlignment="1">
      <alignment horizontal="left" vertical="center" wrapText="1"/>
    </xf>
    <xf numFmtId="0" fontId="27" fillId="43" borderId="19" xfId="0" applyFont="1" applyFill="1" applyBorder="1" applyAlignment="1">
      <alignment horizontal="left" vertical="center" wrapText="1"/>
    </xf>
    <xf numFmtId="9" fontId="0" fillId="43" borderId="26" xfId="0" applyNumberFormat="1" applyFill="1" applyBorder="1" applyAlignment="1">
      <alignment horizontal="center" vertical="center"/>
    </xf>
    <xf numFmtId="9" fontId="0" fillId="43" borderId="19" xfId="0" applyNumberFormat="1" applyFill="1" applyBorder="1" applyAlignment="1">
      <alignment horizontal="center" vertical="center"/>
    </xf>
    <xf numFmtId="9" fontId="0" fillId="43" borderId="46" xfId="0" applyNumberFormat="1" applyFill="1" applyBorder="1" applyAlignment="1">
      <alignment horizontal="center" vertical="center"/>
    </xf>
    <xf numFmtId="0" fontId="27" fillId="43" borderId="55" xfId="0" applyFont="1" applyFill="1" applyBorder="1" applyAlignment="1">
      <alignment vertical="center" wrapText="1"/>
    </xf>
    <xf numFmtId="0" fontId="27" fillId="43" borderId="56" xfId="0" applyFont="1" applyFill="1" applyBorder="1" applyAlignment="1">
      <alignment vertical="center" wrapText="1"/>
    </xf>
    <xf numFmtId="0" fontId="27" fillId="43" borderId="57" xfId="0" applyFont="1" applyFill="1" applyBorder="1" applyAlignment="1">
      <alignment vertical="center" wrapText="1"/>
    </xf>
    <xf numFmtId="9" fontId="29" fillId="43" borderId="35" xfId="0" applyNumberFormat="1" applyFont="1" applyFill="1" applyBorder="1" applyAlignment="1">
      <alignment horizontal="center" vertical="center" wrapText="1"/>
    </xf>
    <xf numFmtId="0" fontId="29" fillId="0" borderId="46" xfId="0" applyFont="1" applyBorder="1" applyAlignment="1">
      <alignment horizontal="center" vertical="center" wrapText="1"/>
    </xf>
    <xf numFmtId="0" fontId="29" fillId="0" borderId="54" xfId="0" applyFont="1" applyBorder="1" applyAlignment="1">
      <alignment horizontal="center" vertical="center" wrapText="1"/>
    </xf>
    <xf numFmtId="0" fontId="27" fillId="43" borderId="55" xfId="0" applyFont="1" applyFill="1" applyBorder="1" applyAlignment="1">
      <alignment horizontal="left" vertical="center" wrapText="1"/>
    </xf>
    <xf numFmtId="0" fontId="0" fillId="0" borderId="56" xfId="0" applyBorder="1" applyAlignment="1">
      <alignment horizontal="left" vertical="center" wrapText="1"/>
    </xf>
    <xf numFmtId="0" fontId="0" fillId="0" borderId="57" xfId="0" applyBorder="1" applyAlignment="1">
      <alignment horizontal="left" vertical="center" wrapText="1"/>
    </xf>
    <xf numFmtId="9" fontId="29" fillId="43" borderId="46" xfId="0" applyNumberFormat="1" applyFont="1" applyFill="1" applyBorder="1" applyAlignment="1">
      <alignment horizontal="center" vertical="center" wrapText="1"/>
    </xf>
    <xf numFmtId="9" fontId="29" fillId="43" borderId="54" xfId="0" applyNumberFormat="1" applyFont="1" applyFill="1" applyBorder="1" applyAlignment="1">
      <alignment horizontal="center" vertical="center" wrapText="1"/>
    </xf>
    <xf numFmtId="0" fontId="0" fillId="0" borderId="46"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vertical="center" wrapText="1"/>
    </xf>
    <xf numFmtId="0" fontId="0" fillId="0" borderId="56" xfId="0" applyBorder="1" applyAlignment="1">
      <alignment vertical="center" wrapText="1"/>
    </xf>
    <xf numFmtId="0" fontId="0" fillId="0" borderId="57" xfId="0" applyBorder="1" applyAlignment="1">
      <alignment vertical="center" wrapText="1"/>
    </xf>
    <xf numFmtId="0" fontId="24" fillId="49" borderId="40" xfId="0" applyFont="1" applyFill="1" applyBorder="1" applyAlignment="1">
      <alignment horizontal="center" wrapText="1"/>
    </xf>
    <xf numFmtId="0" fontId="0" fillId="0" borderId="38" xfId="0" applyBorder="1" applyAlignment="1">
      <alignment horizontal="center" wrapText="1"/>
    </xf>
    <xf numFmtId="0" fontId="50" fillId="49" borderId="0" xfId="0" applyFont="1" applyFill="1" applyAlignment="1">
      <alignment wrapText="1"/>
    </xf>
    <xf numFmtId="0" fontId="0" fillId="49" borderId="0" xfId="0" applyFill="1" applyAlignment="1">
      <alignment wrapText="1"/>
    </xf>
    <xf numFmtId="0" fontId="0" fillId="0" borderId="0" xfId="0"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581">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D8D8D8"/>
        </patternFill>
      </fill>
    </dxf>
    <dxf>
      <fill>
        <patternFill>
          <bgColor rgb="FFFFC8C8"/>
        </patternFill>
      </fill>
    </dxf>
    <dxf>
      <fill>
        <patternFill>
          <bgColor rgb="FFC8FFC8"/>
        </patternFill>
      </fill>
    </dxf>
    <dxf>
      <fill>
        <patternFill>
          <bgColor rgb="FFFFC8C8"/>
        </patternFill>
      </fill>
    </dxf>
    <dxf>
      <fill>
        <patternFill>
          <bgColor rgb="FFC8FFC8"/>
        </patternFill>
      </fill>
    </dxf>
    <dxf>
      <fill>
        <patternFill>
          <bgColor rgb="FFD8D8D8"/>
        </patternFill>
      </fill>
    </dxf>
    <dxf>
      <fill>
        <patternFill>
          <bgColor rgb="FFD8D8D8"/>
        </patternFill>
      </fill>
    </dxf>
    <dxf>
      <fill>
        <patternFill>
          <bgColor rgb="FFFFC8C8"/>
        </patternFill>
      </fill>
    </dxf>
    <dxf>
      <fill>
        <patternFill>
          <bgColor rgb="FFC8FFC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D8D8D8"/>
        </patternFill>
      </fill>
    </dxf>
    <dxf>
      <fill>
        <patternFill>
          <bgColor rgb="FFFFC8C8"/>
        </patternFill>
      </fill>
    </dxf>
    <dxf>
      <fill>
        <patternFill>
          <bgColor rgb="FFC8FFC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ill>
        <patternFill>
          <bgColor rgb="FFFF8080"/>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ill>
        <patternFill>
          <bgColor rgb="FFFF8080"/>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ill>
        <patternFill>
          <bgColor rgb="FFFF8080"/>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lor auto="1"/>
      </font>
      <fill>
        <patternFill>
          <bgColor rgb="FFFF8080"/>
        </patternFill>
      </fill>
    </dxf>
    <dxf>
      <fill>
        <patternFill>
          <bgColor rgb="FFFF8080"/>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ill>
        <patternFill>
          <bgColor theme="0" tint="-0.14996795556505021"/>
        </patternFill>
      </fill>
    </dxf>
    <dxf>
      <fill>
        <patternFill>
          <bgColor theme="8" tint="0.79998168889431442"/>
        </patternFill>
      </fill>
    </dxf>
    <dxf>
      <fill>
        <patternFill>
          <bgColor theme="0" tint="-0.24994659260841701"/>
        </patternFill>
      </fill>
    </dxf>
    <dxf>
      <fill>
        <patternFill>
          <bgColor rgb="FFC8FFC8"/>
        </patternFill>
      </fill>
    </dxf>
    <dxf>
      <fill>
        <patternFill>
          <bgColor rgb="FFFFC8C8"/>
        </patternFill>
      </fill>
    </dxf>
    <dxf>
      <fill>
        <patternFill>
          <bgColor theme="0" tint="-4.9989318521683403E-2"/>
        </patternFill>
      </fill>
    </dxf>
    <dxf>
      <fill>
        <patternFill>
          <bgColor rgb="FFFFFF99"/>
        </patternFill>
      </fill>
    </dxf>
    <dxf>
      <fill>
        <patternFill>
          <bgColor rgb="FFC8FFC8"/>
        </patternFill>
      </fill>
    </dxf>
    <dxf>
      <fill>
        <patternFill>
          <bgColor rgb="FFFFC8C8"/>
        </patternFill>
      </fill>
    </dxf>
    <dxf>
      <fill>
        <patternFill>
          <bgColor theme="0" tint="-0.14996795556505021"/>
        </patternFill>
      </fill>
    </dxf>
    <dxf>
      <fill>
        <patternFill>
          <bgColor rgb="FFC8FFC8"/>
        </patternFill>
      </fill>
    </dxf>
    <dxf>
      <fill>
        <patternFill>
          <bgColor rgb="FFFFC8C8"/>
        </patternFill>
      </fill>
    </dxf>
    <dxf>
      <fill>
        <patternFill>
          <bgColor rgb="FFFFFF99"/>
        </patternFill>
      </fill>
    </dxf>
    <dxf>
      <fill>
        <patternFill>
          <bgColor theme="0" tint="-4.9989318521683403E-2"/>
        </patternFill>
      </fill>
    </dxf>
    <dxf>
      <fill>
        <patternFill>
          <bgColor theme="0" tint="-0.14996795556505021"/>
        </patternFill>
      </fill>
    </dxf>
    <dxf>
      <fill>
        <patternFill>
          <bgColor rgb="FFC8FFC8"/>
        </patternFill>
      </fill>
    </dxf>
    <dxf>
      <fill>
        <patternFill>
          <bgColor rgb="FFFFC8C8"/>
        </patternFill>
      </fill>
    </dxf>
    <dxf>
      <fill>
        <patternFill>
          <bgColor rgb="FFFFFF99"/>
        </patternFill>
      </fill>
    </dxf>
    <dxf>
      <fill>
        <patternFill>
          <bgColor rgb="FFC8FFC8"/>
        </patternFill>
      </fill>
    </dxf>
    <dxf>
      <fill>
        <patternFill>
          <bgColor rgb="FFFFC8C8"/>
        </patternFill>
      </fill>
    </dxf>
    <dxf>
      <fill>
        <patternFill>
          <bgColor theme="0" tint="-0.14996795556505021"/>
        </patternFill>
      </fill>
    </dxf>
    <dxf>
      <fill>
        <patternFill>
          <bgColor rgb="FFFFFF99"/>
        </patternFill>
      </fill>
    </dxf>
    <dxf>
      <fill>
        <patternFill>
          <bgColor theme="0" tint="-4.9989318521683403E-2"/>
        </patternFill>
      </fill>
    </dxf>
    <dxf>
      <fill>
        <patternFill>
          <bgColor theme="0" tint="-4.9989318521683403E-2"/>
        </patternFill>
      </fill>
    </dxf>
    <dxf>
      <fill>
        <patternFill>
          <bgColor rgb="FFC8FFC8"/>
        </patternFill>
      </fill>
    </dxf>
    <dxf>
      <fill>
        <patternFill>
          <bgColor rgb="FFFFC8C8"/>
        </patternFill>
      </fill>
    </dxf>
    <dxf>
      <fill>
        <patternFill>
          <bgColor theme="8" tint="0.79998168889431442"/>
        </patternFill>
      </fill>
    </dxf>
    <dxf>
      <fill>
        <patternFill>
          <bgColor rgb="FF6699FF"/>
        </patternFill>
      </fill>
    </dxf>
    <dxf>
      <fill>
        <patternFill>
          <bgColor rgb="FFC8FFC8"/>
        </patternFill>
      </fill>
    </dxf>
    <dxf>
      <fill>
        <patternFill>
          <bgColor rgb="FFFFC8C8"/>
        </patternFill>
      </fill>
    </dxf>
    <dxf>
      <fill>
        <patternFill>
          <bgColor theme="0" tint="-0.14996795556505021"/>
        </patternFill>
      </fill>
    </dxf>
    <dxf>
      <fill>
        <patternFill>
          <bgColor rgb="FFFFFF99"/>
        </patternFill>
      </fill>
    </dxf>
    <dxf>
      <fill>
        <patternFill>
          <bgColor theme="0" tint="-4.9989318521683403E-2"/>
        </patternFill>
      </fill>
    </dxf>
    <dxf>
      <fill>
        <patternFill>
          <bgColor theme="0" tint="-0.24994659260841701"/>
        </patternFill>
      </fill>
    </dxf>
    <dxf>
      <fill>
        <patternFill>
          <bgColor rgb="FFC8FFC8"/>
        </patternFill>
      </fill>
    </dxf>
    <dxf>
      <fill>
        <patternFill>
          <bgColor rgb="FFFFC8C8"/>
        </patternFill>
      </fill>
    </dxf>
    <dxf>
      <fill>
        <patternFill>
          <bgColor theme="0" tint="-4.9989318521683403E-2"/>
        </patternFill>
      </fill>
    </dxf>
    <dxf>
      <fill>
        <patternFill>
          <bgColor rgb="FFFFFF99"/>
        </patternFill>
      </fill>
    </dxf>
    <dxf>
      <fill>
        <patternFill>
          <bgColor rgb="FFC8FFC8"/>
        </patternFill>
      </fill>
    </dxf>
    <dxf>
      <fill>
        <patternFill>
          <bgColor rgb="FFFFC8C8"/>
        </patternFill>
      </fill>
    </dxf>
    <dxf>
      <fill>
        <patternFill>
          <bgColor theme="0" tint="-0.14996795556505021"/>
        </patternFill>
      </fill>
    </dxf>
    <dxf>
      <fill>
        <patternFill>
          <bgColor rgb="FFC8FFC8"/>
        </patternFill>
      </fill>
    </dxf>
    <dxf>
      <fill>
        <patternFill>
          <bgColor rgb="FFFFC8C8"/>
        </patternFill>
      </fill>
    </dxf>
    <dxf>
      <fill>
        <patternFill>
          <bgColor rgb="FFFFFF99"/>
        </patternFill>
      </fill>
    </dxf>
    <dxf>
      <fill>
        <patternFill>
          <bgColor theme="0" tint="-4.9989318521683403E-2"/>
        </patternFill>
      </fill>
    </dxf>
    <dxf>
      <fill>
        <patternFill>
          <bgColor theme="0" tint="-0.24994659260841701"/>
        </patternFill>
      </fill>
    </dxf>
    <dxf>
      <fill>
        <patternFill>
          <bgColor theme="0" tint="-0.14996795556505021"/>
        </patternFill>
      </fill>
    </dxf>
    <dxf>
      <fill>
        <patternFill>
          <bgColor theme="0" tint="-0.14996795556505021"/>
        </patternFill>
      </fill>
    </dxf>
    <dxf>
      <fill>
        <patternFill>
          <bgColor rgb="FFC8FFC8"/>
        </patternFill>
      </fill>
    </dxf>
    <dxf>
      <fill>
        <patternFill>
          <bgColor rgb="FFFFC8C8"/>
        </patternFill>
      </fill>
    </dxf>
    <dxf>
      <fill>
        <patternFill>
          <bgColor rgb="FFFFFF99"/>
        </patternFill>
      </fill>
    </dxf>
    <dxf>
      <fill>
        <patternFill>
          <bgColor rgb="FFC8FFC8"/>
        </patternFill>
      </fill>
    </dxf>
    <dxf>
      <fill>
        <patternFill>
          <bgColor rgb="FFFFC8C8"/>
        </patternFill>
      </fill>
    </dxf>
    <dxf>
      <fill>
        <patternFill>
          <bgColor theme="0" tint="-0.14996795556505021"/>
        </patternFill>
      </fill>
    </dxf>
    <dxf>
      <fill>
        <patternFill>
          <bgColor rgb="FFFFFF99"/>
        </patternFill>
      </fill>
    </dxf>
    <dxf>
      <fill>
        <patternFill>
          <bgColor theme="0" tint="-4.9989318521683403E-2"/>
        </patternFill>
      </fill>
    </dxf>
    <dxf>
      <fill>
        <patternFill>
          <bgColor theme="0" tint="-4.9989318521683403E-2"/>
        </patternFill>
      </fill>
    </dxf>
    <dxf>
      <fill>
        <patternFill>
          <bgColor rgb="FFC8FFC8"/>
        </patternFill>
      </fill>
    </dxf>
    <dxf>
      <fill>
        <patternFill>
          <bgColor rgb="FFFFC8C8"/>
        </patternFill>
      </fill>
    </dxf>
    <dxf>
      <fill>
        <patternFill>
          <bgColor theme="8" tint="0.79998168889431442"/>
        </patternFill>
      </fill>
    </dxf>
    <dxf>
      <fill>
        <patternFill>
          <bgColor theme="2" tint="-9.9948118533890809E-2"/>
        </patternFill>
      </fill>
    </dxf>
    <dxf>
      <fill>
        <patternFill>
          <bgColor rgb="FF6699FF"/>
        </patternFill>
      </fill>
    </dxf>
    <dxf>
      <fill>
        <patternFill>
          <bgColor rgb="FFC8FFC8"/>
        </patternFill>
      </fill>
    </dxf>
    <dxf>
      <fill>
        <patternFill>
          <bgColor rgb="FFFFC8C8"/>
        </patternFill>
      </fill>
    </dxf>
    <dxf>
      <fill>
        <patternFill>
          <bgColor theme="0" tint="-0.14996795556505021"/>
        </patternFill>
      </fill>
    </dxf>
    <dxf>
      <fill>
        <patternFill>
          <bgColor rgb="FFFFFF99"/>
        </patternFill>
      </fill>
    </dxf>
    <dxf>
      <fill>
        <patternFill>
          <bgColor theme="0" tint="-4.9989318521683403E-2"/>
        </patternFill>
      </fill>
    </dxf>
    <dxf>
      <fill>
        <patternFill>
          <bgColor theme="0" tint="-0.24994659260841701"/>
        </patternFill>
      </fill>
    </dxf>
    <dxf>
      <fill>
        <patternFill>
          <bgColor rgb="FFC8FFC8"/>
        </patternFill>
      </fill>
    </dxf>
    <dxf>
      <fill>
        <patternFill>
          <bgColor rgb="FFFFC8C8"/>
        </patternFill>
      </fill>
    </dxf>
    <dxf>
      <fill>
        <patternFill>
          <bgColor theme="0" tint="-4.9989318521683403E-2"/>
        </patternFill>
      </fill>
    </dxf>
    <dxf>
      <fill>
        <patternFill>
          <bgColor rgb="FFFFFF99"/>
        </patternFill>
      </fill>
    </dxf>
    <dxf>
      <fill>
        <patternFill>
          <bgColor rgb="FFC8FFC8"/>
        </patternFill>
      </fill>
    </dxf>
    <dxf>
      <fill>
        <patternFill>
          <bgColor rgb="FFFFC8C8"/>
        </patternFill>
      </fill>
    </dxf>
    <dxf>
      <fill>
        <patternFill>
          <bgColor theme="0" tint="-0.14996795556505021"/>
        </patternFill>
      </fill>
    </dxf>
    <dxf>
      <fill>
        <patternFill>
          <bgColor rgb="FFC8FFC8"/>
        </patternFill>
      </fill>
    </dxf>
    <dxf>
      <fill>
        <patternFill>
          <bgColor rgb="FFFFC8C8"/>
        </patternFill>
      </fill>
    </dxf>
    <dxf>
      <fill>
        <patternFill>
          <bgColor rgb="FFFFFF99"/>
        </patternFill>
      </fill>
    </dxf>
    <dxf>
      <fill>
        <patternFill>
          <bgColor theme="0" tint="-4.9989318521683403E-2"/>
        </patternFill>
      </fill>
    </dxf>
    <dxf>
      <fill>
        <patternFill>
          <bgColor rgb="FFC8FFC8"/>
        </patternFill>
      </fill>
    </dxf>
    <dxf>
      <fill>
        <patternFill>
          <bgColor rgb="FFFFC8C8"/>
        </patternFill>
      </fill>
    </dxf>
    <dxf>
      <fill>
        <patternFill>
          <bgColor theme="0" tint="-0.14996795556505021"/>
        </patternFill>
      </fill>
    </dxf>
    <dxf>
      <fill>
        <patternFill>
          <bgColor theme="0" tint="-0.14996795556505021"/>
        </patternFill>
      </fill>
    </dxf>
    <dxf>
      <fill>
        <patternFill>
          <bgColor rgb="FFC8FFC8"/>
        </patternFill>
      </fill>
    </dxf>
    <dxf>
      <fill>
        <patternFill>
          <bgColor rgb="FFFFC8C8"/>
        </patternFill>
      </fill>
    </dxf>
    <dxf>
      <fill>
        <patternFill>
          <bgColor theme="0" tint="-0.14996795556505021"/>
        </patternFill>
      </fill>
    </dxf>
    <dxf>
      <fill>
        <patternFill>
          <bgColor theme="0" tint="-0.14996795556505021"/>
        </patternFill>
      </fill>
    </dxf>
    <dxf>
      <fill>
        <patternFill>
          <bgColor rgb="FFC8FFC8"/>
        </patternFill>
      </fill>
    </dxf>
    <dxf>
      <fill>
        <patternFill>
          <bgColor rgb="FFFFC8C8"/>
        </patternFill>
      </fill>
    </dxf>
    <dxf>
      <fill>
        <patternFill>
          <bgColor theme="0" tint="-0.14996795556505021"/>
        </patternFill>
      </fill>
    </dxf>
    <dxf>
      <fill>
        <patternFill>
          <bgColor theme="0" tint="-0.14996795556505021"/>
        </patternFill>
      </fill>
    </dxf>
    <dxf>
      <fill>
        <patternFill>
          <bgColor rgb="FFC8FFC8"/>
        </patternFill>
      </fill>
    </dxf>
    <dxf>
      <fill>
        <patternFill>
          <bgColor rgb="FFFFC8C8"/>
        </patternFill>
      </fill>
    </dxf>
    <dxf>
      <fill>
        <patternFill>
          <bgColor theme="0" tint="-0.14996795556505021"/>
        </patternFill>
      </fill>
    </dxf>
    <dxf>
      <fill>
        <patternFill>
          <bgColor theme="0" tint="-0.14996795556505021"/>
        </patternFill>
      </fill>
    </dxf>
    <dxf>
      <fill>
        <patternFill>
          <bgColor rgb="FFC8FFC8"/>
        </patternFill>
      </fill>
    </dxf>
    <dxf>
      <fill>
        <patternFill>
          <bgColor rgb="FFFFC8C8"/>
        </patternFill>
      </fill>
    </dxf>
    <dxf>
      <fill>
        <patternFill>
          <bgColor theme="0" tint="-0.14996795556505021"/>
        </patternFill>
      </fill>
    </dxf>
    <dxf>
      <fill>
        <patternFill>
          <bgColor theme="0" tint="-0.14996795556505021"/>
        </patternFill>
      </fill>
    </dxf>
    <dxf>
      <fill>
        <patternFill>
          <bgColor rgb="FFC8FFC8"/>
        </patternFill>
      </fill>
    </dxf>
    <dxf>
      <fill>
        <patternFill>
          <bgColor rgb="FFFFC8C8"/>
        </patternFill>
      </fill>
    </dxf>
    <dxf>
      <fill>
        <patternFill>
          <bgColor theme="0" tint="-0.14996795556505021"/>
        </patternFill>
      </fill>
    </dxf>
    <dxf>
      <fill>
        <patternFill>
          <bgColor theme="0" tint="-0.14996795556505021"/>
        </patternFill>
      </fill>
    </dxf>
    <dxf>
      <fill>
        <patternFill>
          <bgColor rgb="FFC8FFC8"/>
        </patternFill>
      </fill>
    </dxf>
    <dxf>
      <fill>
        <patternFill>
          <bgColor rgb="FFFFC8C8"/>
        </patternFill>
      </fill>
    </dxf>
    <dxf>
      <fill>
        <patternFill>
          <bgColor theme="0" tint="-0.14996795556505021"/>
        </patternFill>
      </fill>
    </dxf>
    <dxf>
      <fill>
        <patternFill>
          <bgColor theme="0" tint="-0.14996795556505021"/>
        </patternFill>
      </fill>
    </dxf>
    <dxf>
      <fill>
        <patternFill>
          <bgColor rgb="FFC8FFC8"/>
        </patternFill>
      </fill>
    </dxf>
    <dxf>
      <fill>
        <patternFill>
          <bgColor rgb="FFFFC8C8"/>
        </patternFill>
      </fill>
    </dxf>
    <dxf>
      <fill>
        <patternFill>
          <bgColor theme="0" tint="-0.14996795556505021"/>
        </patternFill>
      </fill>
    </dxf>
    <dxf>
      <fill>
        <patternFill>
          <bgColor theme="0" tint="-0.14996795556505021"/>
        </patternFill>
      </fill>
    </dxf>
    <dxf>
      <fill>
        <patternFill>
          <bgColor rgb="FFC8FFC8"/>
        </patternFill>
      </fill>
    </dxf>
    <dxf>
      <fill>
        <patternFill>
          <bgColor rgb="FFFFC8C8"/>
        </patternFill>
      </fill>
    </dxf>
    <dxf>
      <fill>
        <patternFill>
          <bgColor theme="0" tint="-0.14996795556505021"/>
        </patternFill>
      </fill>
    </dxf>
    <dxf>
      <fill>
        <patternFill>
          <bgColor theme="0" tint="-0.14996795556505021"/>
        </patternFill>
      </fill>
    </dxf>
    <dxf>
      <fill>
        <patternFill>
          <bgColor rgb="FFC8FFC8"/>
        </patternFill>
      </fill>
    </dxf>
    <dxf>
      <fill>
        <patternFill>
          <bgColor rgb="FFFFC8C8"/>
        </patternFill>
      </fill>
    </dxf>
    <dxf>
      <fill>
        <patternFill>
          <bgColor theme="0" tint="-0.14996795556505021"/>
        </patternFill>
      </fill>
    </dxf>
    <dxf>
      <fill>
        <patternFill>
          <bgColor rgb="FFC8FFC8"/>
        </patternFill>
      </fill>
    </dxf>
    <dxf>
      <fill>
        <patternFill>
          <bgColor rgb="FFFFC8C8"/>
        </patternFill>
      </fill>
    </dxf>
    <dxf>
      <fill>
        <patternFill>
          <bgColor rgb="FFFFFF99"/>
        </patternFill>
      </fill>
    </dxf>
    <dxf>
      <fill>
        <patternFill>
          <bgColor theme="0" tint="-4.9989318521683403E-2"/>
        </patternFill>
      </fill>
    </dxf>
    <dxf>
      <fill>
        <patternFill>
          <bgColor theme="0" tint="-0.14996795556505021"/>
        </patternFill>
      </fill>
    </dxf>
    <dxf>
      <fill>
        <patternFill>
          <bgColor rgb="FFC8FFC8"/>
        </patternFill>
      </fill>
    </dxf>
    <dxf>
      <fill>
        <patternFill>
          <bgColor rgb="FFFFC8C8"/>
        </patternFill>
      </fill>
    </dxf>
    <dxf>
      <fill>
        <patternFill>
          <bgColor theme="0" tint="-4.9989318521683403E-2"/>
        </patternFill>
      </fill>
    </dxf>
    <dxf>
      <fill>
        <patternFill>
          <bgColor rgb="FFFFFF99"/>
        </patternFill>
      </fill>
    </dxf>
    <dxf>
      <fill>
        <patternFill>
          <bgColor rgb="FFFFC8C8"/>
        </patternFill>
      </fill>
    </dxf>
    <dxf>
      <fill>
        <patternFill>
          <bgColor rgb="FFC8FFC8"/>
        </patternFill>
      </fill>
    </dxf>
    <dxf>
      <fill>
        <patternFill>
          <bgColor rgb="FFFFC8C8"/>
        </patternFill>
      </fill>
    </dxf>
    <dxf>
      <fill>
        <patternFill>
          <bgColor theme="0" tint="-0.14996795556505021"/>
        </patternFill>
      </fill>
    </dxf>
    <dxf>
      <fill>
        <patternFill>
          <bgColor theme="0" tint="-0.14996795556505021"/>
        </patternFill>
      </fill>
    </dxf>
    <dxf>
      <fill>
        <patternFill>
          <bgColor rgb="FFC8FFC8"/>
        </patternFill>
      </fill>
    </dxf>
    <dxf>
      <fill>
        <patternFill>
          <bgColor rgb="FFFFC8C8"/>
        </patternFill>
      </fill>
    </dxf>
    <dxf>
      <fill>
        <patternFill>
          <bgColor theme="0" tint="-0.14996795556505021"/>
        </patternFill>
      </fill>
    </dxf>
    <dxf>
      <fill>
        <patternFill>
          <bgColor theme="0" tint="-0.14996795556505021"/>
        </patternFill>
      </fill>
    </dxf>
    <dxf>
      <fill>
        <patternFill>
          <bgColor rgb="FFC8FFC8"/>
        </patternFill>
      </fill>
    </dxf>
    <dxf>
      <fill>
        <patternFill>
          <bgColor rgb="FFFFC8C8"/>
        </patternFill>
      </fill>
    </dxf>
    <dxf>
      <fill>
        <patternFill>
          <bgColor theme="0" tint="-0.14996795556505021"/>
        </patternFill>
      </fill>
    </dxf>
    <dxf>
      <fill>
        <patternFill>
          <bgColor theme="0" tint="-0.14996795556505021"/>
        </patternFill>
      </fill>
    </dxf>
    <dxf>
      <fill>
        <patternFill>
          <bgColor rgb="FFC8FFC8"/>
        </patternFill>
      </fill>
    </dxf>
    <dxf>
      <fill>
        <patternFill>
          <bgColor rgb="FFFFC8C8"/>
        </patternFill>
      </fill>
    </dxf>
    <dxf>
      <fill>
        <patternFill>
          <bgColor theme="0" tint="-0.14996795556505021"/>
        </patternFill>
      </fill>
    </dxf>
    <dxf>
      <fill>
        <patternFill>
          <bgColor theme="0" tint="-0.14996795556505021"/>
        </patternFill>
      </fill>
    </dxf>
    <dxf>
      <fill>
        <patternFill>
          <bgColor rgb="FFC8FFC8"/>
        </patternFill>
      </fill>
    </dxf>
    <dxf>
      <fill>
        <patternFill>
          <bgColor rgb="FFFFC8C8"/>
        </patternFill>
      </fill>
    </dxf>
    <dxf>
      <fill>
        <patternFill>
          <bgColor theme="0" tint="-0.14996795556505021"/>
        </patternFill>
      </fill>
    </dxf>
    <dxf>
      <fill>
        <patternFill>
          <bgColor theme="0" tint="-0.14996795556505021"/>
        </patternFill>
      </fill>
    </dxf>
    <dxf>
      <fill>
        <patternFill>
          <bgColor rgb="FFC8FFC8"/>
        </patternFill>
      </fill>
    </dxf>
    <dxf>
      <fill>
        <patternFill>
          <bgColor rgb="FFFFC8C8"/>
        </patternFill>
      </fill>
    </dxf>
    <dxf>
      <fill>
        <patternFill>
          <bgColor theme="0" tint="-0.14996795556505021"/>
        </patternFill>
      </fill>
    </dxf>
    <dxf>
      <fill>
        <patternFill>
          <bgColor theme="0" tint="-0.14996795556505021"/>
        </patternFill>
      </fill>
    </dxf>
    <dxf>
      <fill>
        <patternFill>
          <bgColor rgb="FFC8FFC8"/>
        </patternFill>
      </fill>
    </dxf>
    <dxf>
      <fill>
        <patternFill>
          <bgColor rgb="FFFFC8C8"/>
        </patternFill>
      </fill>
    </dxf>
    <dxf>
      <fill>
        <patternFill>
          <bgColor theme="0" tint="-0.14996795556505021"/>
        </patternFill>
      </fill>
    </dxf>
    <dxf>
      <fill>
        <patternFill>
          <bgColor theme="0" tint="-0.14996795556505021"/>
        </patternFill>
      </fill>
    </dxf>
    <dxf>
      <fill>
        <patternFill>
          <bgColor rgb="FFC8FFC8"/>
        </patternFill>
      </fill>
    </dxf>
    <dxf>
      <fill>
        <patternFill>
          <bgColor rgb="FFFFC8C8"/>
        </patternFill>
      </fill>
    </dxf>
    <dxf>
      <fill>
        <patternFill>
          <bgColor rgb="FFFFFF99"/>
        </patternFill>
      </fill>
    </dxf>
    <dxf>
      <fill>
        <patternFill>
          <bgColor rgb="FFC8FFC8"/>
        </patternFill>
      </fill>
    </dxf>
    <dxf>
      <fill>
        <patternFill>
          <bgColor rgb="FFFFC8C8"/>
        </patternFill>
      </fill>
    </dxf>
    <dxf>
      <fill>
        <patternFill>
          <bgColor theme="0" tint="-0.14996795556505021"/>
        </patternFill>
      </fill>
    </dxf>
    <dxf>
      <fill>
        <patternFill>
          <bgColor rgb="FFFFFF99"/>
        </patternFill>
      </fill>
    </dxf>
    <dxf>
      <fill>
        <patternFill>
          <bgColor theme="0" tint="-4.9989318521683403E-2"/>
        </patternFill>
      </fill>
    </dxf>
    <dxf>
      <fill>
        <patternFill>
          <bgColor theme="0" tint="-4.9989318521683403E-2"/>
        </patternFill>
      </fill>
    </dxf>
    <dxf>
      <fill>
        <patternFill>
          <bgColor rgb="FFC8FFC8"/>
        </patternFill>
      </fill>
    </dxf>
    <dxf>
      <fill>
        <patternFill>
          <bgColor rgb="FFFFC8C8"/>
        </patternFill>
      </fill>
    </dxf>
    <dxf>
      <fill>
        <patternFill>
          <bgColor rgb="FFC8FFC8"/>
        </patternFill>
      </fill>
    </dxf>
    <dxf>
      <fill>
        <patternFill>
          <bgColor rgb="FFFFC8C8"/>
        </patternFill>
      </fill>
    </dxf>
    <dxf>
      <fill>
        <patternFill>
          <bgColor theme="0" tint="-0.14996795556505021"/>
        </patternFill>
      </fill>
    </dxf>
    <dxf>
      <fill>
        <patternFill>
          <bgColor theme="0" tint="-0.14996795556505021"/>
        </patternFill>
      </fill>
    </dxf>
    <dxf>
      <fill>
        <patternFill>
          <bgColor rgb="FFC8FFC8"/>
        </patternFill>
      </fill>
    </dxf>
    <dxf>
      <fill>
        <patternFill>
          <bgColor rgb="FFFFC8C8"/>
        </patternFill>
      </fill>
    </dxf>
    <dxf>
      <fill>
        <patternFill>
          <bgColor theme="0" tint="-0.14996795556505021"/>
        </patternFill>
      </fill>
    </dxf>
    <dxf>
      <fill>
        <patternFill>
          <bgColor theme="0" tint="-0.14996795556505021"/>
        </patternFill>
      </fill>
    </dxf>
    <dxf>
      <fill>
        <patternFill>
          <bgColor theme="2" tint="-9.9948118533890809E-2"/>
        </patternFill>
      </fill>
    </dxf>
    <dxf>
      <fill>
        <patternFill>
          <bgColor rgb="FF6699FF"/>
        </patternFill>
      </fill>
    </dxf>
    <dxf>
      <fill>
        <patternFill>
          <bgColor rgb="FFC8FFC8"/>
        </patternFill>
      </fill>
    </dxf>
    <dxf>
      <fill>
        <patternFill>
          <bgColor rgb="FFFFC8C8"/>
        </patternFill>
      </fill>
    </dxf>
    <dxf>
      <fill>
        <patternFill>
          <bgColor theme="0" tint="-0.14996795556505021"/>
        </patternFill>
      </fill>
    </dxf>
    <dxf>
      <fill>
        <patternFill>
          <bgColor rgb="FFFFFF99"/>
        </patternFill>
      </fill>
    </dxf>
    <dxf>
      <fill>
        <patternFill>
          <bgColor theme="0" tint="-4.9989318521683403E-2"/>
        </patternFill>
      </fill>
    </dxf>
    <dxf>
      <fill>
        <patternFill>
          <bgColor rgb="FFC8FFC8"/>
        </patternFill>
      </fill>
    </dxf>
    <dxf>
      <fill>
        <patternFill>
          <bgColor rgb="FFFFC8C8"/>
        </patternFill>
      </fill>
    </dxf>
    <dxf>
      <fill>
        <patternFill>
          <bgColor theme="0" tint="-0.14996795556505021"/>
        </patternFill>
      </fill>
    </dxf>
    <dxf>
      <fill>
        <patternFill>
          <bgColor rgb="FFC8FFC8"/>
        </patternFill>
      </fill>
    </dxf>
    <dxf>
      <fill>
        <patternFill>
          <bgColor rgb="FFFFC8C8"/>
        </patternFill>
      </fill>
    </dxf>
    <dxf>
      <fill>
        <patternFill>
          <bgColor rgb="FFFFFF99"/>
        </patternFill>
      </fill>
    </dxf>
    <dxf>
      <fill>
        <patternFill>
          <bgColor theme="0" tint="-4.9989318521683403E-2"/>
        </patternFill>
      </fill>
    </dxf>
    <dxf>
      <fill>
        <patternFill>
          <bgColor theme="0" tint="-0.14996795556505021"/>
        </patternFill>
      </fill>
    </dxf>
    <dxf>
      <fill>
        <patternFill>
          <bgColor rgb="FFC8FFC8"/>
        </patternFill>
      </fill>
    </dxf>
    <dxf>
      <fill>
        <patternFill>
          <bgColor rgb="FFFFC8C8"/>
        </patternFill>
      </fill>
    </dxf>
    <dxf>
      <fill>
        <patternFill>
          <bgColor theme="0" tint="-4.9989318521683403E-2"/>
        </patternFill>
      </fill>
    </dxf>
    <dxf>
      <fill>
        <patternFill>
          <bgColor rgb="FFFFFF99"/>
        </patternFill>
      </fill>
    </dxf>
    <dxf>
      <fill>
        <patternFill>
          <bgColor rgb="FFFFC8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theme="0" tint="-0.24994659260841701"/>
        </patternFill>
      </fill>
    </dxf>
    <dxf>
      <fill>
        <patternFill>
          <bgColor theme="0" tint="-0.14996795556505021"/>
        </patternFill>
      </fill>
    </dxf>
    <dxf>
      <fill>
        <patternFill>
          <bgColor rgb="FFC8FFC8"/>
        </patternFill>
      </fill>
    </dxf>
    <dxf>
      <fill>
        <patternFill>
          <bgColor rgb="FFFFC8C8"/>
        </patternFill>
      </fill>
    </dxf>
    <dxf>
      <fill>
        <patternFill>
          <bgColor rgb="FFFFFF99"/>
        </patternFill>
      </fill>
    </dxf>
    <dxf>
      <fill>
        <patternFill>
          <bgColor rgb="FFC8FFC8"/>
        </patternFill>
      </fill>
    </dxf>
    <dxf>
      <fill>
        <patternFill>
          <bgColor rgb="FFFFC8C8"/>
        </patternFill>
      </fill>
    </dxf>
    <dxf>
      <fill>
        <patternFill>
          <bgColor theme="0" tint="-0.14996795556505021"/>
        </patternFill>
      </fill>
    </dxf>
    <dxf>
      <fill>
        <patternFill>
          <bgColor rgb="FFFFFF99"/>
        </patternFill>
      </fill>
    </dxf>
    <dxf>
      <fill>
        <patternFill>
          <bgColor theme="0" tint="-4.9989318521683403E-2"/>
        </patternFill>
      </fill>
    </dxf>
    <dxf>
      <fill>
        <patternFill>
          <bgColor theme="0" tint="-4.9989318521683403E-2"/>
        </patternFill>
      </fill>
    </dxf>
    <dxf>
      <fill>
        <patternFill>
          <bgColor rgb="FFC8FFC8"/>
        </patternFill>
      </fill>
    </dxf>
    <dxf>
      <fill>
        <patternFill>
          <bgColor rgb="FFFFC8C8"/>
        </patternFill>
      </fill>
    </dxf>
    <dxf>
      <fill>
        <patternFill>
          <bgColor theme="0" tint="-0.24994659260841701"/>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FFC8C8"/>
        </patternFill>
      </fill>
    </dxf>
    <dxf>
      <fill>
        <patternFill>
          <bgColor rgb="FFC8FFC8"/>
        </patternFill>
      </fill>
    </dxf>
    <dxf>
      <fill>
        <patternFill>
          <bgColor theme="0" tint="-0.24994659260841701"/>
        </patternFill>
      </fill>
    </dxf>
    <dxf>
      <font>
        <b/>
        <i val="0"/>
      </font>
      <fill>
        <patternFill>
          <bgColor theme="0" tint="-0.14996795556505021"/>
        </patternFill>
      </fill>
    </dxf>
    <dxf>
      <fill>
        <patternFill>
          <bgColor theme="0" tint="-0.14996795556505021"/>
        </patternFill>
      </fill>
    </dxf>
    <dxf>
      <fill>
        <patternFill>
          <bgColor rgb="FF6699FF"/>
        </patternFill>
      </fill>
    </dxf>
    <dxf>
      <fill>
        <patternFill>
          <bgColor rgb="FFC8FFC8"/>
        </patternFill>
      </fill>
    </dxf>
    <dxf>
      <fill>
        <patternFill>
          <bgColor rgb="FFFFC8C8"/>
        </patternFill>
      </fill>
    </dxf>
    <dxf>
      <fill>
        <patternFill>
          <bgColor theme="0" tint="-0.14996795556505021"/>
        </patternFill>
      </fill>
    </dxf>
    <dxf>
      <fill>
        <patternFill>
          <bgColor rgb="FFFFFF99"/>
        </patternFill>
      </fill>
    </dxf>
    <dxf>
      <fill>
        <patternFill>
          <bgColor theme="0" tint="-4.9989318521683403E-2"/>
        </patternFill>
      </fill>
    </dxf>
    <dxf>
      <fill>
        <patternFill>
          <bgColor rgb="FFD8D8D8"/>
        </patternFill>
      </fill>
    </dxf>
    <dxf>
      <fill>
        <patternFill>
          <bgColor rgb="FFFFC8C8"/>
        </patternFill>
      </fill>
    </dxf>
    <dxf>
      <fill>
        <patternFill>
          <bgColor rgb="FFC8FFC8"/>
        </patternFill>
      </fill>
    </dxf>
    <dxf>
      <fill>
        <patternFill>
          <bgColor rgb="FFD8D8D8"/>
        </patternFill>
      </fill>
    </dxf>
    <dxf>
      <fill>
        <patternFill>
          <bgColor rgb="FFC8FFC8"/>
        </patternFill>
      </fill>
    </dxf>
    <dxf>
      <fill>
        <patternFill>
          <bgColor rgb="FFFFC8C8"/>
        </patternFill>
      </fill>
    </dxf>
    <dxf>
      <fill>
        <patternFill>
          <bgColor rgb="FFFFFF99"/>
        </patternFill>
      </fill>
    </dxf>
    <dxf>
      <fill>
        <patternFill>
          <bgColor theme="0" tint="-4.9989318521683403E-2"/>
        </patternFill>
      </fill>
    </dxf>
    <dxf>
      <fill>
        <patternFill>
          <bgColor rgb="FFC8FFC8"/>
        </patternFill>
      </fill>
    </dxf>
    <dxf>
      <fill>
        <patternFill>
          <bgColor rgb="FFC8FFC8"/>
        </patternFill>
      </fill>
    </dxf>
    <dxf>
      <fill>
        <patternFill>
          <bgColor rgb="FF80AFE6"/>
        </patternFill>
      </fill>
    </dxf>
    <dxf>
      <fill>
        <patternFill>
          <bgColor theme="7" tint="0.39994506668294322"/>
        </patternFill>
      </fill>
    </dxf>
    <dxf>
      <fill>
        <patternFill>
          <bgColor theme="0" tint="-0.14996795556505021"/>
        </patternFill>
      </fill>
    </dxf>
    <dxf>
      <fill>
        <patternFill>
          <bgColor rgb="FFC8FFC8"/>
        </patternFill>
      </fill>
    </dxf>
    <dxf>
      <fill>
        <patternFill>
          <bgColor rgb="FFFFC8C8"/>
        </patternFill>
      </fill>
    </dxf>
    <dxf>
      <fill>
        <patternFill>
          <bgColor theme="0" tint="-0.14996795556505021"/>
        </patternFill>
      </fill>
    </dxf>
    <dxf>
      <fill>
        <patternFill>
          <bgColor rgb="FFC8FFC8"/>
        </patternFill>
      </fill>
    </dxf>
    <dxf>
      <fill>
        <patternFill>
          <bgColor rgb="FFFFC8C8"/>
        </patternFill>
      </fill>
    </dxf>
    <dxf>
      <fill>
        <patternFill>
          <bgColor rgb="FFFFFF99"/>
        </patternFill>
      </fill>
    </dxf>
    <dxf>
      <fill>
        <patternFill>
          <bgColor rgb="FF6699FF"/>
        </patternFill>
      </fill>
    </dxf>
    <dxf>
      <fill>
        <patternFill>
          <bgColor rgb="FFC8FFC8"/>
        </patternFill>
      </fill>
    </dxf>
    <dxf>
      <fill>
        <patternFill>
          <bgColor rgb="FFFFC8C8"/>
        </patternFill>
      </fill>
    </dxf>
    <dxf>
      <fill>
        <patternFill>
          <bgColor theme="0" tint="-0.14996795556505021"/>
        </patternFill>
      </fill>
    </dxf>
    <dxf>
      <fill>
        <patternFill>
          <bgColor rgb="FFFFFF99"/>
        </patternFill>
      </fill>
    </dxf>
    <dxf>
      <fill>
        <patternFill>
          <bgColor theme="0" tint="-4.9989318521683403E-2"/>
        </patternFill>
      </fill>
    </dxf>
    <dxf>
      <fill>
        <patternFill>
          <bgColor theme="0" tint="-4.9989318521683403E-2"/>
        </patternFill>
      </fill>
    </dxf>
    <dxf>
      <fill>
        <patternFill>
          <bgColor rgb="FFC8FFC8"/>
        </patternFill>
      </fill>
    </dxf>
    <dxf>
      <fill>
        <patternFill>
          <bgColor rgb="FFFFC8C8"/>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s>
  <tableStyles count="0" defaultTableStyle="TableStyleMedium2" defaultPivotStyle="PivotStyleLight16"/>
  <colors>
    <mruColors>
      <color rgb="FF1FD0F3"/>
      <color rgb="FFFFC8C8"/>
      <color rgb="FFC8FFC8"/>
      <color rgb="FFD8D8D8"/>
      <color rgb="FF00C800"/>
      <color rgb="FFC8FF80"/>
      <color rgb="FFFF8080"/>
      <color rgb="FF80FF80"/>
      <color rgb="FFD2FFD2"/>
      <color rgb="FFDCFFD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t>
            </a:r>
            <a:r>
              <a:rPr lang="en-US" baseline="0"/>
              <a:t> Tests Pass (Overall)</a:t>
            </a:r>
            <a:endParaRPr lang="en-US"/>
          </a:p>
        </c:rich>
      </c:tx>
      <c:layout/>
      <c:overlay val="0"/>
    </c:title>
    <c:autoTitleDeleted val="0"/>
    <c:plotArea>
      <c:layout>
        <c:manualLayout>
          <c:layoutTarget val="inner"/>
          <c:xMode val="edge"/>
          <c:yMode val="edge"/>
          <c:x val="3.2178515922945912E-2"/>
          <c:y val="0.11811244647050829"/>
          <c:w val="0.89005014212990308"/>
          <c:h val="0.81156712253073626"/>
        </c:manualLayout>
      </c:layout>
      <c:lineChart>
        <c:grouping val="standard"/>
        <c:varyColors val="0"/>
        <c:ser>
          <c:idx val="0"/>
          <c:order val="0"/>
          <c:tx>
            <c:strRef>
              <c:f>Summary!$AE$9</c:f>
              <c:strCache>
                <c:ptCount val="1"/>
                <c:pt idx="0">
                  <c:v>BT</c:v>
                </c:pt>
              </c:strCache>
            </c:strRef>
          </c:tx>
          <c:spPr>
            <a:ln w="31750">
              <a:solidFill>
                <a:srgbClr val="00B050"/>
              </a:solidFill>
            </a:ln>
          </c:spPr>
          <c:marker>
            <c:spPr>
              <a:solidFill>
                <a:srgbClr val="00B050"/>
              </a:solidFill>
              <a:ln>
                <a:solidFill>
                  <a:srgbClr val="00B050"/>
                </a:solidFill>
              </a:ln>
            </c:spPr>
          </c:marker>
          <c:cat>
            <c:numRef>
              <c:f>Summary!$AG$7:$ZZ$7</c:f>
              <c:numCache>
                <c:formatCode>m/d;@</c:formatCode>
                <c:ptCount val="670"/>
                <c:pt idx="0">
                  <c:v>41029</c:v>
                </c:pt>
                <c:pt idx="1">
                  <c:v>41033</c:v>
                </c:pt>
                <c:pt idx="2">
                  <c:v>41043</c:v>
                </c:pt>
                <c:pt idx="3">
                  <c:v>41044</c:v>
                </c:pt>
                <c:pt idx="4">
                  <c:v>41045</c:v>
                </c:pt>
                <c:pt idx="5">
                  <c:v>41046</c:v>
                </c:pt>
                <c:pt idx="6">
                  <c:v>41047</c:v>
                </c:pt>
                <c:pt idx="7">
                  <c:v>41047</c:v>
                </c:pt>
                <c:pt idx="8">
                  <c:v>41047</c:v>
                </c:pt>
                <c:pt idx="9">
                  <c:v>41050</c:v>
                </c:pt>
                <c:pt idx="10">
                  <c:v>41050</c:v>
                </c:pt>
                <c:pt idx="11">
                  <c:v>41052</c:v>
                </c:pt>
                <c:pt idx="12">
                  <c:v>41053</c:v>
                </c:pt>
                <c:pt idx="13">
                  <c:v>41053</c:v>
                </c:pt>
                <c:pt idx="14">
                  <c:v>41053</c:v>
                </c:pt>
                <c:pt idx="15">
                  <c:v>41053</c:v>
                </c:pt>
                <c:pt idx="16">
                  <c:v>41053</c:v>
                </c:pt>
                <c:pt idx="17">
                  <c:v>41053</c:v>
                </c:pt>
                <c:pt idx="18">
                  <c:v>41059</c:v>
                </c:pt>
                <c:pt idx="19">
                  <c:v>41059</c:v>
                </c:pt>
                <c:pt idx="20">
                  <c:v>41061</c:v>
                </c:pt>
                <c:pt idx="21">
                  <c:v>41061</c:v>
                </c:pt>
                <c:pt idx="22">
                  <c:v>41061</c:v>
                </c:pt>
                <c:pt idx="23">
                  <c:v>41064</c:v>
                </c:pt>
                <c:pt idx="24">
                  <c:v>41065</c:v>
                </c:pt>
                <c:pt idx="25">
                  <c:v>41066</c:v>
                </c:pt>
                <c:pt idx="26">
                  <c:v>41067</c:v>
                </c:pt>
                <c:pt idx="27">
                  <c:v>41068</c:v>
                </c:pt>
                <c:pt idx="28">
                  <c:v>41068</c:v>
                </c:pt>
                <c:pt idx="29">
                  <c:v>41070</c:v>
                </c:pt>
                <c:pt idx="30">
                  <c:v>41071</c:v>
                </c:pt>
                <c:pt idx="31">
                  <c:v>41072</c:v>
                </c:pt>
                <c:pt idx="32">
                  <c:v>41073</c:v>
                </c:pt>
                <c:pt idx="33">
                  <c:v>41074</c:v>
                </c:pt>
                <c:pt idx="34">
                  <c:v>41074</c:v>
                </c:pt>
                <c:pt idx="35">
                  <c:v>41074</c:v>
                </c:pt>
                <c:pt idx="36">
                  <c:v>41077</c:v>
                </c:pt>
                <c:pt idx="37">
                  <c:v>41077</c:v>
                </c:pt>
                <c:pt idx="38">
                  <c:v>41079</c:v>
                </c:pt>
                <c:pt idx="39">
                  <c:v>41080</c:v>
                </c:pt>
                <c:pt idx="40">
                  <c:v>41081</c:v>
                </c:pt>
                <c:pt idx="41">
                  <c:v>41081</c:v>
                </c:pt>
                <c:pt idx="42">
                  <c:v>41083</c:v>
                </c:pt>
                <c:pt idx="43">
                  <c:v>41083</c:v>
                </c:pt>
                <c:pt idx="44">
                  <c:v>41085</c:v>
                </c:pt>
                <c:pt idx="45">
                  <c:v>41086</c:v>
                </c:pt>
                <c:pt idx="46">
                  <c:v>41087</c:v>
                </c:pt>
                <c:pt idx="47">
                  <c:v>41087</c:v>
                </c:pt>
                <c:pt idx="48">
                  <c:v>41087</c:v>
                </c:pt>
                <c:pt idx="49">
                  <c:v>41087</c:v>
                </c:pt>
                <c:pt idx="50">
                  <c:v>41087</c:v>
                </c:pt>
                <c:pt idx="51">
                  <c:v>41092</c:v>
                </c:pt>
                <c:pt idx="52">
                  <c:v>41093</c:v>
                </c:pt>
                <c:pt idx="53">
                  <c:v>41094</c:v>
                </c:pt>
                <c:pt idx="54">
                  <c:v>41095</c:v>
                </c:pt>
                <c:pt idx="55">
                  <c:v>41096</c:v>
                </c:pt>
                <c:pt idx="56">
                  <c:v>41097</c:v>
                </c:pt>
                <c:pt idx="57">
                  <c:v>41098</c:v>
                </c:pt>
                <c:pt idx="58">
                  <c:v>41099</c:v>
                </c:pt>
                <c:pt idx="59">
                  <c:v>41100</c:v>
                </c:pt>
                <c:pt idx="60">
                  <c:v>41101</c:v>
                </c:pt>
                <c:pt idx="61">
                  <c:v>41102</c:v>
                </c:pt>
                <c:pt idx="62">
                  <c:v>41103</c:v>
                </c:pt>
                <c:pt idx="63">
                  <c:v>41104</c:v>
                </c:pt>
                <c:pt idx="64">
                  <c:v>41104</c:v>
                </c:pt>
                <c:pt idx="65">
                  <c:v>41104</c:v>
                </c:pt>
                <c:pt idx="66">
                  <c:v>41104</c:v>
                </c:pt>
                <c:pt idx="67">
                  <c:v>41108</c:v>
                </c:pt>
                <c:pt idx="68">
                  <c:v>41109</c:v>
                </c:pt>
                <c:pt idx="69">
                  <c:v>41109</c:v>
                </c:pt>
                <c:pt idx="70">
                  <c:v>41109</c:v>
                </c:pt>
                <c:pt idx="71">
                  <c:v>41112</c:v>
                </c:pt>
                <c:pt idx="72">
                  <c:v>41112</c:v>
                </c:pt>
                <c:pt idx="73">
                  <c:v>41114</c:v>
                </c:pt>
                <c:pt idx="74">
                  <c:v>41115</c:v>
                </c:pt>
                <c:pt idx="75">
                  <c:v>41116</c:v>
                </c:pt>
                <c:pt idx="76">
                  <c:v>41117</c:v>
                </c:pt>
                <c:pt idx="77">
                  <c:v>41117</c:v>
                </c:pt>
                <c:pt idx="78">
                  <c:v>41117</c:v>
                </c:pt>
                <c:pt idx="79">
                  <c:v>41120</c:v>
                </c:pt>
                <c:pt idx="80">
                  <c:v>41121</c:v>
                </c:pt>
                <c:pt idx="81">
                  <c:v>41122</c:v>
                </c:pt>
                <c:pt idx="82">
                  <c:v>41123</c:v>
                </c:pt>
                <c:pt idx="83">
                  <c:v>41124</c:v>
                </c:pt>
                <c:pt idx="84">
                  <c:v>41124</c:v>
                </c:pt>
                <c:pt idx="85">
                  <c:v>41126</c:v>
                </c:pt>
                <c:pt idx="86">
                  <c:v>41127</c:v>
                </c:pt>
                <c:pt idx="87">
                  <c:v>41128</c:v>
                </c:pt>
                <c:pt idx="88">
                  <c:v>41129</c:v>
                </c:pt>
                <c:pt idx="89">
                  <c:v>41130</c:v>
                </c:pt>
                <c:pt idx="90">
                  <c:v>41131</c:v>
                </c:pt>
                <c:pt idx="91">
                  <c:v>41131</c:v>
                </c:pt>
                <c:pt idx="92">
                  <c:v>41133</c:v>
                </c:pt>
                <c:pt idx="93">
                  <c:v>41134</c:v>
                </c:pt>
                <c:pt idx="94">
                  <c:v>41135</c:v>
                </c:pt>
                <c:pt idx="95">
                  <c:v>41136</c:v>
                </c:pt>
                <c:pt idx="96">
                  <c:v>41137</c:v>
                </c:pt>
                <c:pt idx="97">
                  <c:v>41138</c:v>
                </c:pt>
                <c:pt idx="98">
                  <c:v>41138</c:v>
                </c:pt>
                <c:pt idx="99">
                  <c:v>41140</c:v>
                </c:pt>
                <c:pt idx="100">
                  <c:v>41141</c:v>
                </c:pt>
                <c:pt idx="101">
                  <c:v>41142</c:v>
                </c:pt>
                <c:pt idx="102">
                  <c:v>41143</c:v>
                </c:pt>
                <c:pt idx="103">
                  <c:v>41144</c:v>
                </c:pt>
                <c:pt idx="104">
                  <c:v>41144</c:v>
                </c:pt>
                <c:pt idx="105">
                  <c:v>41146</c:v>
                </c:pt>
                <c:pt idx="106">
                  <c:v>41147</c:v>
                </c:pt>
                <c:pt idx="107">
                  <c:v>41147</c:v>
                </c:pt>
                <c:pt idx="108">
                  <c:v>41147</c:v>
                </c:pt>
                <c:pt idx="109">
                  <c:v>41150</c:v>
                </c:pt>
                <c:pt idx="110">
                  <c:v>41151</c:v>
                </c:pt>
                <c:pt idx="111">
                  <c:v>41152</c:v>
                </c:pt>
                <c:pt idx="112">
                  <c:v>41152</c:v>
                </c:pt>
                <c:pt idx="113">
                  <c:v>41152</c:v>
                </c:pt>
                <c:pt idx="114">
                  <c:v>41155</c:v>
                </c:pt>
                <c:pt idx="115">
                  <c:v>41156</c:v>
                </c:pt>
                <c:pt idx="116">
                  <c:v>41157</c:v>
                </c:pt>
                <c:pt idx="117">
                  <c:v>41158</c:v>
                </c:pt>
                <c:pt idx="118">
                  <c:v>41158</c:v>
                </c:pt>
                <c:pt idx="119">
                  <c:v>41158</c:v>
                </c:pt>
                <c:pt idx="120">
                  <c:v>41158</c:v>
                </c:pt>
                <c:pt idx="121">
                  <c:v>41158</c:v>
                </c:pt>
                <c:pt idx="122">
                  <c:v>41163</c:v>
                </c:pt>
                <c:pt idx="123">
                  <c:v>41164</c:v>
                </c:pt>
                <c:pt idx="124">
                  <c:v>41165</c:v>
                </c:pt>
                <c:pt idx="125">
                  <c:v>41166</c:v>
                </c:pt>
                <c:pt idx="126">
                  <c:v>41166</c:v>
                </c:pt>
                <c:pt idx="127">
                  <c:v>41166</c:v>
                </c:pt>
                <c:pt idx="128">
                  <c:v>41169</c:v>
                </c:pt>
                <c:pt idx="129">
                  <c:v>41170</c:v>
                </c:pt>
                <c:pt idx="130">
                  <c:v>41171</c:v>
                </c:pt>
                <c:pt idx="131">
                  <c:v>41172</c:v>
                </c:pt>
                <c:pt idx="132">
                  <c:v>41173</c:v>
                </c:pt>
                <c:pt idx="133">
                  <c:v>41173</c:v>
                </c:pt>
                <c:pt idx="134">
                  <c:v>41173</c:v>
                </c:pt>
                <c:pt idx="135">
                  <c:v>41173</c:v>
                </c:pt>
                <c:pt idx="136">
                  <c:v>41177</c:v>
                </c:pt>
                <c:pt idx="137">
                  <c:v>41178</c:v>
                </c:pt>
                <c:pt idx="138">
                  <c:v>41179</c:v>
                </c:pt>
                <c:pt idx="139">
                  <c:v>41180</c:v>
                </c:pt>
                <c:pt idx="140">
                  <c:v>41180</c:v>
                </c:pt>
                <c:pt idx="141">
                  <c:v>41180</c:v>
                </c:pt>
                <c:pt idx="142">
                  <c:v>41183</c:v>
                </c:pt>
                <c:pt idx="143">
                  <c:v>41184</c:v>
                </c:pt>
                <c:pt idx="144">
                  <c:v>41185</c:v>
                </c:pt>
                <c:pt idx="145">
                  <c:v>41185</c:v>
                </c:pt>
                <c:pt idx="146">
                  <c:v>41185</c:v>
                </c:pt>
                <c:pt idx="147">
                  <c:v>41185</c:v>
                </c:pt>
                <c:pt idx="148">
                  <c:v>41185</c:v>
                </c:pt>
                <c:pt idx="149">
                  <c:v>41185</c:v>
                </c:pt>
                <c:pt idx="150">
                  <c:v>41185</c:v>
                </c:pt>
                <c:pt idx="151">
                  <c:v>41185</c:v>
                </c:pt>
                <c:pt idx="152">
                  <c:v>41185</c:v>
                </c:pt>
                <c:pt idx="153">
                  <c:v>41185</c:v>
                </c:pt>
                <c:pt idx="154">
                  <c:v>41185</c:v>
                </c:pt>
                <c:pt idx="155">
                  <c:v>41185</c:v>
                </c:pt>
                <c:pt idx="156">
                  <c:v>41185</c:v>
                </c:pt>
                <c:pt idx="157">
                  <c:v>41185</c:v>
                </c:pt>
                <c:pt idx="158">
                  <c:v>41185</c:v>
                </c:pt>
                <c:pt idx="159">
                  <c:v>41185</c:v>
                </c:pt>
                <c:pt idx="160">
                  <c:v>41185</c:v>
                </c:pt>
                <c:pt idx="161">
                  <c:v>41185</c:v>
                </c:pt>
                <c:pt idx="162">
                  <c:v>41185</c:v>
                </c:pt>
                <c:pt idx="163">
                  <c:v>41185</c:v>
                </c:pt>
                <c:pt idx="164">
                  <c:v>41185</c:v>
                </c:pt>
                <c:pt idx="165">
                  <c:v>41185</c:v>
                </c:pt>
                <c:pt idx="166">
                  <c:v>41185</c:v>
                </c:pt>
                <c:pt idx="167">
                  <c:v>41185</c:v>
                </c:pt>
                <c:pt idx="168">
                  <c:v>41185</c:v>
                </c:pt>
                <c:pt idx="169">
                  <c:v>41185</c:v>
                </c:pt>
                <c:pt idx="170">
                  <c:v>41185</c:v>
                </c:pt>
                <c:pt idx="171">
                  <c:v>41185</c:v>
                </c:pt>
                <c:pt idx="172">
                  <c:v>41185</c:v>
                </c:pt>
                <c:pt idx="173">
                  <c:v>41185</c:v>
                </c:pt>
                <c:pt idx="174">
                  <c:v>41185</c:v>
                </c:pt>
                <c:pt idx="175">
                  <c:v>41185</c:v>
                </c:pt>
                <c:pt idx="176">
                  <c:v>41185</c:v>
                </c:pt>
                <c:pt idx="177">
                  <c:v>41185</c:v>
                </c:pt>
                <c:pt idx="178">
                  <c:v>41185</c:v>
                </c:pt>
                <c:pt idx="179">
                  <c:v>41185</c:v>
                </c:pt>
                <c:pt idx="180">
                  <c:v>41185</c:v>
                </c:pt>
                <c:pt idx="181">
                  <c:v>41185</c:v>
                </c:pt>
                <c:pt idx="182">
                  <c:v>41185</c:v>
                </c:pt>
                <c:pt idx="183">
                  <c:v>41185</c:v>
                </c:pt>
                <c:pt idx="184">
                  <c:v>41185</c:v>
                </c:pt>
                <c:pt idx="185">
                  <c:v>41185</c:v>
                </c:pt>
                <c:pt idx="186">
                  <c:v>41185</c:v>
                </c:pt>
                <c:pt idx="187">
                  <c:v>41185</c:v>
                </c:pt>
                <c:pt idx="188">
                  <c:v>41185</c:v>
                </c:pt>
                <c:pt idx="189">
                  <c:v>41185</c:v>
                </c:pt>
                <c:pt idx="190">
                  <c:v>41185</c:v>
                </c:pt>
                <c:pt idx="191">
                  <c:v>41185</c:v>
                </c:pt>
                <c:pt idx="192">
                  <c:v>41185</c:v>
                </c:pt>
                <c:pt idx="193">
                  <c:v>41185</c:v>
                </c:pt>
                <c:pt idx="194">
                  <c:v>41185</c:v>
                </c:pt>
                <c:pt idx="195">
                  <c:v>41185</c:v>
                </c:pt>
                <c:pt idx="196">
                  <c:v>41185</c:v>
                </c:pt>
                <c:pt idx="197">
                  <c:v>41185</c:v>
                </c:pt>
                <c:pt idx="198">
                  <c:v>41185</c:v>
                </c:pt>
                <c:pt idx="199">
                  <c:v>41185</c:v>
                </c:pt>
                <c:pt idx="200">
                  <c:v>41185</c:v>
                </c:pt>
                <c:pt idx="201">
                  <c:v>41185</c:v>
                </c:pt>
                <c:pt idx="202">
                  <c:v>41185</c:v>
                </c:pt>
                <c:pt idx="203">
                  <c:v>41185</c:v>
                </c:pt>
                <c:pt idx="204">
                  <c:v>41185</c:v>
                </c:pt>
                <c:pt idx="205">
                  <c:v>41185</c:v>
                </c:pt>
                <c:pt idx="206">
                  <c:v>41185</c:v>
                </c:pt>
                <c:pt idx="207">
                  <c:v>41185</c:v>
                </c:pt>
                <c:pt idx="208">
                  <c:v>41185</c:v>
                </c:pt>
                <c:pt idx="209">
                  <c:v>41185</c:v>
                </c:pt>
                <c:pt idx="210">
                  <c:v>41185</c:v>
                </c:pt>
                <c:pt idx="211">
                  <c:v>41185</c:v>
                </c:pt>
                <c:pt idx="212">
                  <c:v>41185</c:v>
                </c:pt>
                <c:pt idx="213">
                  <c:v>41185</c:v>
                </c:pt>
                <c:pt idx="214">
                  <c:v>41185</c:v>
                </c:pt>
                <c:pt idx="215">
                  <c:v>41185</c:v>
                </c:pt>
                <c:pt idx="216">
                  <c:v>41185</c:v>
                </c:pt>
                <c:pt idx="217">
                  <c:v>41185</c:v>
                </c:pt>
                <c:pt idx="218">
                  <c:v>41185</c:v>
                </c:pt>
                <c:pt idx="219">
                  <c:v>41185</c:v>
                </c:pt>
                <c:pt idx="220">
                  <c:v>41185</c:v>
                </c:pt>
                <c:pt idx="221">
                  <c:v>41185</c:v>
                </c:pt>
                <c:pt idx="222">
                  <c:v>41185</c:v>
                </c:pt>
                <c:pt idx="223">
                  <c:v>41185</c:v>
                </c:pt>
                <c:pt idx="224">
                  <c:v>41185</c:v>
                </c:pt>
                <c:pt idx="225">
                  <c:v>41185</c:v>
                </c:pt>
                <c:pt idx="226">
                  <c:v>41185</c:v>
                </c:pt>
                <c:pt idx="227">
                  <c:v>41185</c:v>
                </c:pt>
                <c:pt idx="228">
                  <c:v>41185</c:v>
                </c:pt>
                <c:pt idx="229">
                  <c:v>41185</c:v>
                </c:pt>
                <c:pt idx="230">
                  <c:v>41185</c:v>
                </c:pt>
                <c:pt idx="231">
                  <c:v>41185</c:v>
                </c:pt>
                <c:pt idx="232">
                  <c:v>41185</c:v>
                </c:pt>
                <c:pt idx="233">
                  <c:v>41185</c:v>
                </c:pt>
                <c:pt idx="234">
                  <c:v>41185</c:v>
                </c:pt>
                <c:pt idx="235">
                  <c:v>41185</c:v>
                </c:pt>
                <c:pt idx="236">
                  <c:v>41185</c:v>
                </c:pt>
                <c:pt idx="237">
                  <c:v>41185</c:v>
                </c:pt>
                <c:pt idx="238">
                  <c:v>41185</c:v>
                </c:pt>
                <c:pt idx="239">
                  <c:v>41185</c:v>
                </c:pt>
                <c:pt idx="240">
                  <c:v>41185</c:v>
                </c:pt>
                <c:pt idx="241">
                  <c:v>41185</c:v>
                </c:pt>
                <c:pt idx="242">
                  <c:v>41185</c:v>
                </c:pt>
                <c:pt idx="243">
                  <c:v>41185</c:v>
                </c:pt>
                <c:pt idx="244">
                  <c:v>41185</c:v>
                </c:pt>
                <c:pt idx="245">
                  <c:v>41185</c:v>
                </c:pt>
                <c:pt idx="246">
                  <c:v>41185</c:v>
                </c:pt>
                <c:pt idx="247">
                  <c:v>41185</c:v>
                </c:pt>
                <c:pt idx="248">
                  <c:v>41185</c:v>
                </c:pt>
                <c:pt idx="249">
                  <c:v>41185</c:v>
                </c:pt>
                <c:pt idx="250">
                  <c:v>41185</c:v>
                </c:pt>
                <c:pt idx="251">
                  <c:v>41185</c:v>
                </c:pt>
                <c:pt idx="252">
                  <c:v>41185</c:v>
                </c:pt>
                <c:pt idx="253">
                  <c:v>41185</c:v>
                </c:pt>
                <c:pt idx="254">
                  <c:v>41185</c:v>
                </c:pt>
                <c:pt idx="255">
                  <c:v>41185</c:v>
                </c:pt>
                <c:pt idx="256">
                  <c:v>41185</c:v>
                </c:pt>
                <c:pt idx="257">
                  <c:v>41185</c:v>
                </c:pt>
                <c:pt idx="258">
                  <c:v>41185</c:v>
                </c:pt>
                <c:pt idx="259">
                  <c:v>41185</c:v>
                </c:pt>
                <c:pt idx="260">
                  <c:v>41185</c:v>
                </c:pt>
                <c:pt idx="261">
                  <c:v>41185</c:v>
                </c:pt>
                <c:pt idx="262">
                  <c:v>41185</c:v>
                </c:pt>
                <c:pt idx="263">
                  <c:v>41185</c:v>
                </c:pt>
                <c:pt idx="264">
                  <c:v>41185</c:v>
                </c:pt>
                <c:pt idx="265">
                  <c:v>41185</c:v>
                </c:pt>
                <c:pt idx="266">
                  <c:v>41185</c:v>
                </c:pt>
                <c:pt idx="267">
                  <c:v>41185</c:v>
                </c:pt>
                <c:pt idx="268">
                  <c:v>41185</c:v>
                </c:pt>
                <c:pt idx="269">
                  <c:v>41185</c:v>
                </c:pt>
                <c:pt idx="270">
                  <c:v>41185</c:v>
                </c:pt>
                <c:pt idx="271">
                  <c:v>41185</c:v>
                </c:pt>
                <c:pt idx="272">
                  <c:v>41185</c:v>
                </c:pt>
                <c:pt idx="273">
                  <c:v>41185</c:v>
                </c:pt>
                <c:pt idx="274">
                  <c:v>41185</c:v>
                </c:pt>
                <c:pt idx="275">
                  <c:v>41185</c:v>
                </c:pt>
                <c:pt idx="276">
                  <c:v>41185</c:v>
                </c:pt>
                <c:pt idx="277">
                  <c:v>41185</c:v>
                </c:pt>
                <c:pt idx="278">
                  <c:v>41185</c:v>
                </c:pt>
                <c:pt idx="279">
                  <c:v>41185</c:v>
                </c:pt>
                <c:pt idx="280">
                  <c:v>41185</c:v>
                </c:pt>
                <c:pt idx="281">
                  <c:v>41185</c:v>
                </c:pt>
                <c:pt idx="282">
                  <c:v>41185</c:v>
                </c:pt>
                <c:pt idx="283">
                  <c:v>41185</c:v>
                </c:pt>
                <c:pt idx="284">
                  <c:v>41185</c:v>
                </c:pt>
                <c:pt idx="285">
                  <c:v>41185</c:v>
                </c:pt>
                <c:pt idx="286">
                  <c:v>41185</c:v>
                </c:pt>
                <c:pt idx="287">
                  <c:v>41185</c:v>
                </c:pt>
                <c:pt idx="288">
                  <c:v>41185</c:v>
                </c:pt>
                <c:pt idx="289">
                  <c:v>41185</c:v>
                </c:pt>
                <c:pt idx="290">
                  <c:v>41185</c:v>
                </c:pt>
                <c:pt idx="291">
                  <c:v>41185</c:v>
                </c:pt>
                <c:pt idx="292">
                  <c:v>41185</c:v>
                </c:pt>
                <c:pt idx="293">
                  <c:v>41185</c:v>
                </c:pt>
                <c:pt idx="294">
                  <c:v>41185</c:v>
                </c:pt>
                <c:pt idx="295">
                  <c:v>41185</c:v>
                </c:pt>
                <c:pt idx="296">
                  <c:v>41185</c:v>
                </c:pt>
                <c:pt idx="297">
                  <c:v>41185</c:v>
                </c:pt>
                <c:pt idx="298">
                  <c:v>41185</c:v>
                </c:pt>
                <c:pt idx="299">
                  <c:v>41185</c:v>
                </c:pt>
                <c:pt idx="300">
                  <c:v>41185</c:v>
                </c:pt>
                <c:pt idx="301">
                  <c:v>41185</c:v>
                </c:pt>
                <c:pt idx="302">
                  <c:v>41185</c:v>
                </c:pt>
                <c:pt idx="303">
                  <c:v>41185</c:v>
                </c:pt>
                <c:pt idx="304">
                  <c:v>41185</c:v>
                </c:pt>
                <c:pt idx="305">
                  <c:v>41185</c:v>
                </c:pt>
                <c:pt idx="306">
                  <c:v>41185</c:v>
                </c:pt>
                <c:pt idx="307">
                  <c:v>41185</c:v>
                </c:pt>
                <c:pt idx="308">
                  <c:v>41185</c:v>
                </c:pt>
                <c:pt idx="309">
                  <c:v>41185</c:v>
                </c:pt>
                <c:pt idx="310">
                  <c:v>41185</c:v>
                </c:pt>
                <c:pt idx="311">
                  <c:v>41185</c:v>
                </c:pt>
                <c:pt idx="312">
                  <c:v>41185</c:v>
                </c:pt>
                <c:pt idx="313">
                  <c:v>41185</c:v>
                </c:pt>
                <c:pt idx="314">
                  <c:v>41185</c:v>
                </c:pt>
                <c:pt idx="315">
                  <c:v>41185</c:v>
                </c:pt>
                <c:pt idx="316">
                  <c:v>41185</c:v>
                </c:pt>
                <c:pt idx="317">
                  <c:v>41185</c:v>
                </c:pt>
                <c:pt idx="318">
                  <c:v>41185</c:v>
                </c:pt>
                <c:pt idx="319">
                  <c:v>41185</c:v>
                </c:pt>
                <c:pt idx="320">
                  <c:v>41185</c:v>
                </c:pt>
                <c:pt idx="321">
                  <c:v>41185</c:v>
                </c:pt>
                <c:pt idx="322">
                  <c:v>41185</c:v>
                </c:pt>
                <c:pt idx="323">
                  <c:v>41185</c:v>
                </c:pt>
                <c:pt idx="324">
                  <c:v>41185</c:v>
                </c:pt>
                <c:pt idx="325">
                  <c:v>41185</c:v>
                </c:pt>
                <c:pt idx="326">
                  <c:v>41185</c:v>
                </c:pt>
                <c:pt idx="327">
                  <c:v>41185</c:v>
                </c:pt>
                <c:pt idx="328">
                  <c:v>41185</c:v>
                </c:pt>
                <c:pt idx="329">
                  <c:v>41185</c:v>
                </c:pt>
                <c:pt idx="330">
                  <c:v>41185</c:v>
                </c:pt>
                <c:pt idx="331">
                  <c:v>41185</c:v>
                </c:pt>
                <c:pt idx="332">
                  <c:v>41185</c:v>
                </c:pt>
                <c:pt idx="333">
                  <c:v>41185</c:v>
                </c:pt>
                <c:pt idx="334">
                  <c:v>41185</c:v>
                </c:pt>
                <c:pt idx="335">
                  <c:v>41185</c:v>
                </c:pt>
                <c:pt idx="336">
                  <c:v>41185</c:v>
                </c:pt>
                <c:pt idx="337">
                  <c:v>41185</c:v>
                </c:pt>
                <c:pt idx="338">
                  <c:v>41185</c:v>
                </c:pt>
              </c:numCache>
            </c:numRef>
          </c:cat>
          <c:val>
            <c:numRef>
              <c:f>Summary!$AG$9:$ZZ$9</c:f>
              <c:numCache>
                <c:formatCode>0%</c:formatCode>
                <c:ptCount val="670"/>
                <c:pt idx="0">
                  <c:v>0</c:v>
                </c:pt>
                <c:pt idx="1">
                  <c:v>0.35164835164835168</c:v>
                </c:pt>
                <c:pt idx="2">
                  <c:v>0.35164835164835168</c:v>
                </c:pt>
                <c:pt idx="3">
                  <c:v>0.35164835164835168</c:v>
                </c:pt>
                <c:pt idx="4">
                  <c:v>0.35164835164835168</c:v>
                </c:pt>
                <c:pt idx="5">
                  <c:v>0.35164835164835168</c:v>
                </c:pt>
                <c:pt idx="6">
                  <c:v>0.35164835164835168</c:v>
                </c:pt>
                <c:pt idx="7">
                  <c:v>0.35164835164835168</c:v>
                </c:pt>
                <c:pt idx="8">
                  <c:v>0.35164835164835168</c:v>
                </c:pt>
                <c:pt idx="9">
                  <c:v>0.35164835164835168</c:v>
                </c:pt>
                <c:pt idx="10">
                  <c:v>0.35164835164835168</c:v>
                </c:pt>
                <c:pt idx="11">
                  <c:v>0.35164835164835168</c:v>
                </c:pt>
                <c:pt idx="12">
                  <c:v>0.36263736263736263</c:v>
                </c:pt>
                <c:pt idx="13">
                  <c:v>0.36263736263736263</c:v>
                </c:pt>
                <c:pt idx="14">
                  <c:v>0.36263736263736263</c:v>
                </c:pt>
                <c:pt idx="15">
                  <c:v>0.36263736263736263</c:v>
                </c:pt>
                <c:pt idx="16">
                  <c:v>0.36263736263736263</c:v>
                </c:pt>
                <c:pt idx="17">
                  <c:v>0.36263736263736263</c:v>
                </c:pt>
                <c:pt idx="18">
                  <c:v>0.36263736263736263</c:v>
                </c:pt>
                <c:pt idx="19">
                  <c:v>0.36263736263736263</c:v>
                </c:pt>
                <c:pt idx="20">
                  <c:v>0.41379310344827586</c:v>
                </c:pt>
                <c:pt idx="21">
                  <c:v>0.41379310344827586</c:v>
                </c:pt>
                <c:pt idx="22">
                  <c:v>0.41379310344827586</c:v>
                </c:pt>
                <c:pt idx="23">
                  <c:v>0.41379310344827586</c:v>
                </c:pt>
                <c:pt idx="24">
                  <c:v>0.41379310344827586</c:v>
                </c:pt>
                <c:pt idx="25">
                  <c:v>0.41379310344827586</c:v>
                </c:pt>
                <c:pt idx="26">
                  <c:v>0.41379310344827586</c:v>
                </c:pt>
                <c:pt idx="27">
                  <c:v>0.41379310344827586</c:v>
                </c:pt>
                <c:pt idx="28">
                  <c:v>0.41379310344827586</c:v>
                </c:pt>
                <c:pt idx="29">
                  <c:v>0.41379310344827586</c:v>
                </c:pt>
                <c:pt idx="30">
                  <c:v>0.55172413793103448</c:v>
                </c:pt>
                <c:pt idx="31">
                  <c:v>0.55172413793103448</c:v>
                </c:pt>
                <c:pt idx="32">
                  <c:v>0.55172413793103448</c:v>
                </c:pt>
                <c:pt idx="33">
                  <c:v>0.55172413793103448</c:v>
                </c:pt>
                <c:pt idx="34">
                  <c:v>0.55172413793103448</c:v>
                </c:pt>
                <c:pt idx="35">
                  <c:v>0.55172413793103448</c:v>
                </c:pt>
                <c:pt idx="36">
                  <c:v>0.55172413793103448</c:v>
                </c:pt>
                <c:pt idx="37">
                  <c:v>0.55172413793103448</c:v>
                </c:pt>
                <c:pt idx="38">
                  <c:v>0.7142857142857143</c:v>
                </c:pt>
                <c:pt idx="39">
                  <c:v>0.79166666666666663</c:v>
                </c:pt>
                <c:pt idx="40">
                  <c:v>0.79166666666666663</c:v>
                </c:pt>
                <c:pt idx="41">
                  <c:v>0.79166666666666663</c:v>
                </c:pt>
                <c:pt idx="42">
                  <c:v>0.79166666666666663</c:v>
                </c:pt>
                <c:pt idx="43">
                  <c:v>0.79166666666666663</c:v>
                </c:pt>
                <c:pt idx="44">
                  <c:v>0.79166666666666663</c:v>
                </c:pt>
                <c:pt idx="45">
                  <c:v>0.79166666666666663</c:v>
                </c:pt>
                <c:pt idx="46">
                  <c:v>0.75</c:v>
                </c:pt>
                <c:pt idx="47">
                  <c:v>0.75</c:v>
                </c:pt>
                <c:pt idx="48">
                  <c:v>0.75</c:v>
                </c:pt>
                <c:pt idx="49">
                  <c:v>0.75</c:v>
                </c:pt>
                <c:pt idx="50">
                  <c:v>0.75</c:v>
                </c:pt>
                <c:pt idx="51">
                  <c:v>0.75</c:v>
                </c:pt>
                <c:pt idx="52">
                  <c:v>0.75</c:v>
                </c:pt>
                <c:pt idx="53">
                  <c:v>0.75</c:v>
                </c:pt>
                <c:pt idx="54">
                  <c:v>0.75</c:v>
                </c:pt>
                <c:pt idx="55">
                  <c:v>0.875</c:v>
                </c:pt>
                <c:pt idx="56">
                  <c:v>0.875</c:v>
                </c:pt>
                <c:pt idx="57">
                  <c:v>0.875</c:v>
                </c:pt>
                <c:pt idx="58">
                  <c:v>0.875</c:v>
                </c:pt>
                <c:pt idx="59">
                  <c:v>0.875</c:v>
                </c:pt>
                <c:pt idx="60">
                  <c:v>0.875</c:v>
                </c:pt>
                <c:pt idx="61">
                  <c:v>0.875</c:v>
                </c:pt>
                <c:pt idx="62">
                  <c:v>0.875</c:v>
                </c:pt>
                <c:pt idx="63">
                  <c:v>0.875</c:v>
                </c:pt>
                <c:pt idx="64">
                  <c:v>0.875</c:v>
                </c:pt>
                <c:pt idx="65">
                  <c:v>0.875</c:v>
                </c:pt>
                <c:pt idx="66">
                  <c:v>0.875</c:v>
                </c:pt>
                <c:pt idx="67">
                  <c:v>0.875</c:v>
                </c:pt>
                <c:pt idx="68">
                  <c:v>0.875</c:v>
                </c:pt>
                <c:pt idx="69">
                  <c:v>0.875</c:v>
                </c:pt>
                <c:pt idx="70">
                  <c:v>0.875</c:v>
                </c:pt>
                <c:pt idx="71">
                  <c:v>0.8</c:v>
                </c:pt>
                <c:pt idx="72">
                  <c:v>0.8</c:v>
                </c:pt>
                <c:pt idx="73">
                  <c:v>0.8</c:v>
                </c:pt>
                <c:pt idx="74">
                  <c:v>0.8</c:v>
                </c:pt>
                <c:pt idx="75">
                  <c:v>0.85</c:v>
                </c:pt>
                <c:pt idx="76">
                  <c:v>0.85</c:v>
                </c:pt>
                <c:pt idx="77">
                  <c:v>0.85</c:v>
                </c:pt>
                <c:pt idx="78">
                  <c:v>0.85</c:v>
                </c:pt>
                <c:pt idx="79">
                  <c:v>0.97499999999999998</c:v>
                </c:pt>
                <c:pt idx="80">
                  <c:v>0.92500000000000004</c:v>
                </c:pt>
                <c:pt idx="81">
                  <c:v>0.9</c:v>
                </c:pt>
                <c:pt idx="82">
                  <c:v>0.9</c:v>
                </c:pt>
                <c:pt idx="83">
                  <c:v>0.9</c:v>
                </c:pt>
                <c:pt idx="84">
                  <c:v>0.9</c:v>
                </c:pt>
                <c:pt idx="85">
                  <c:v>0.9</c:v>
                </c:pt>
                <c:pt idx="86">
                  <c:v>0.875</c:v>
                </c:pt>
                <c:pt idx="87">
                  <c:v>0.875</c:v>
                </c:pt>
                <c:pt idx="88">
                  <c:v>0.875</c:v>
                </c:pt>
                <c:pt idx="89">
                  <c:v>0.9</c:v>
                </c:pt>
                <c:pt idx="90">
                  <c:v>0.95</c:v>
                </c:pt>
                <c:pt idx="91">
                  <c:v>0.95</c:v>
                </c:pt>
                <c:pt idx="92">
                  <c:v>0.97499999999999998</c:v>
                </c:pt>
                <c:pt idx="93">
                  <c:v>0.97499999999999998</c:v>
                </c:pt>
                <c:pt idx="94">
                  <c:v>0.97499999999999998</c:v>
                </c:pt>
                <c:pt idx="95">
                  <c:v>1</c:v>
                </c:pt>
                <c:pt idx="96">
                  <c:v>1</c:v>
                </c:pt>
                <c:pt idx="97">
                  <c:v>1</c:v>
                </c:pt>
                <c:pt idx="98">
                  <c:v>1</c:v>
                </c:pt>
                <c:pt idx="99">
                  <c:v>1</c:v>
                </c:pt>
                <c:pt idx="100">
                  <c:v>1</c:v>
                </c:pt>
                <c:pt idx="101">
                  <c:v>0.92500000000000004</c:v>
                </c:pt>
                <c:pt idx="102">
                  <c:v>0.95</c:v>
                </c:pt>
                <c:pt idx="103">
                  <c:v>0.97499999999999998</c:v>
                </c:pt>
                <c:pt idx="104">
                  <c:v>0.97499999999999998</c:v>
                </c:pt>
                <c:pt idx="105">
                  <c:v>0.97499999999999998</c:v>
                </c:pt>
                <c:pt idx="106">
                  <c:v>0.97499999999999998</c:v>
                </c:pt>
                <c:pt idx="107">
                  <c:v>0.97499999999999998</c:v>
                </c:pt>
                <c:pt idx="108">
                  <c:v>0.97499999999999998</c:v>
                </c:pt>
                <c:pt idx="109">
                  <c:v>0.97499999999999998</c:v>
                </c:pt>
                <c:pt idx="110">
                  <c:v>0.97499999999999998</c:v>
                </c:pt>
                <c:pt idx="111">
                  <c:v>0.97499999999999998</c:v>
                </c:pt>
                <c:pt idx="112">
                  <c:v>0.97499999999999998</c:v>
                </c:pt>
                <c:pt idx="113">
                  <c:v>0.97499999999999998</c:v>
                </c:pt>
                <c:pt idx="114">
                  <c:v>0.97499999999999998</c:v>
                </c:pt>
                <c:pt idx="115">
                  <c:v>0.97499999999999998</c:v>
                </c:pt>
                <c:pt idx="116">
                  <c:v>0.97499999999999998</c:v>
                </c:pt>
                <c:pt idx="117">
                  <c:v>0.97499999999999998</c:v>
                </c:pt>
                <c:pt idx="118">
                  <c:v>0.97499999999999998</c:v>
                </c:pt>
                <c:pt idx="119">
                  <c:v>0.97499999999999998</c:v>
                </c:pt>
                <c:pt idx="120">
                  <c:v>0.97499999999999998</c:v>
                </c:pt>
                <c:pt idx="121">
                  <c:v>0.97499999999999998</c:v>
                </c:pt>
                <c:pt idx="122">
                  <c:v>0.97499999999999998</c:v>
                </c:pt>
                <c:pt idx="123">
                  <c:v>0.97499999999999998</c:v>
                </c:pt>
                <c:pt idx="124">
                  <c:v>0.97499999999999998</c:v>
                </c:pt>
                <c:pt idx="125">
                  <c:v>0.97499999999999998</c:v>
                </c:pt>
                <c:pt idx="126">
                  <c:v>0.97499999999999998</c:v>
                </c:pt>
                <c:pt idx="127">
                  <c:v>0.97499999999999998</c:v>
                </c:pt>
                <c:pt idx="128">
                  <c:v>1</c:v>
                </c:pt>
                <c:pt idx="129">
                  <c:v>1</c:v>
                </c:pt>
                <c:pt idx="130">
                  <c:v>1</c:v>
                </c:pt>
                <c:pt idx="131">
                  <c:v>1</c:v>
                </c:pt>
                <c:pt idx="132">
                  <c:v>1</c:v>
                </c:pt>
                <c:pt idx="133">
                  <c:v>1</c:v>
                </c:pt>
                <c:pt idx="134">
                  <c:v>1</c:v>
                </c:pt>
                <c:pt idx="135">
                  <c:v>1</c:v>
                </c:pt>
                <c:pt idx="136">
                  <c:v>1</c:v>
                </c:pt>
                <c:pt idx="137">
                  <c:v>1</c:v>
                </c:pt>
                <c:pt idx="138">
                  <c:v>0.97560975609756095</c:v>
                </c:pt>
                <c:pt idx="139">
                  <c:v>0.97560975609756095</c:v>
                </c:pt>
                <c:pt idx="140">
                  <c:v>0.97560975609756095</c:v>
                </c:pt>
                <c:pt idx="141">
                  <c:v>0.97560975609756095</c:v>
                </c:pt>
                <c:pt idx="142">
                  <c:v>0.97560975609756095</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numCache>
            </c:numRef>
          </c:val>
          <c:smooth val="0"/>
        </c:ser>
        <c:ser>
          <c:idx val="1"/>
          <c:order val="1"/>
          <c:tx>
            <c:strRef>
              <c:f>Summary!$AE$10</c:f>
              <c:strCache>
                <c:ptCount val="1"/>
                <c:pt idx="0">
                  <c:v>WIFI</c:v>
                </c:pt>
              </c:strCache>
            </c:strRef>
          </c:tx>
          <c:spPr>
            <a:ln w="31750"/>
          </c:spPr>
          <c:marker>
            <c:symbol val="square"/>
            <c:size val="4"/>
          </c:marker>
          <c:cat>
            <c:numRef>
              <c:f>Summary!$AG$7:$ZZ$7</c:f>
              <c:numCache>
                <c:formatCode>m/d;@</c:formatCode>
                <c:ptCount val="670"/>
                <c:pt idx="0">
                  <c:v>41029</c:v>
                </c:pt>
                <c:pt idx="1">
                  <c:v>41033</c:v>
                </c:pt>
                <c:pt idx="2">
                  <c:v>41043</c:v>
                </c:pt>
                <c:pt idx="3">
                  <c:v>41044</c:v>
                </c:pt>
                <c:pt idx="4">
                  <c:v>41045</c:v>
                </c:pt>
                <c:pt idx="5">
                  <c:v>41046</c:v>
                </c:pt>
                <c:pt idx="6">
                  <c:v>41047</c:v>
                </c:pt>
                <c:pt idx="7">
                  <c:v>41047</c:v>
                </c:pt>
                <c:pt idx="8">
                  <c:v>41047</c:v>
                </c:pt>
                <c:pt idx="9">
                  <c:v>41050</c:v>
                </c:pt>
                <c:pt idx="10">
                  <c:v>41050</c:v>
                </c:pt>
                <c:pt idx="11">
                  <c:v>41052</c:v>
                </c:pt>
                <c:pt idx="12">
                  <c:v>41053</c:v>
                </c:pt>
                <c:pt idx="13">
                  <c:v>41053</c:v>
                </c:pt>
                <c:pt idx="14">
                  <c:v>41053</c:v>
                </c:pt>
                <c:pt idx="15">
                  <c:v>41053</c:v>
                </c:pt>
                <c:pt idx="16">
                  <c:v>41053</c:v>
                </c:pt>
                <c:pt idx="17">
                  <c:v>41053</c:v>
                </c:pt>
                <c:pt idx="18">
                  <c:v>41059</c:v>
                </c:pt>
                <c:pt idx="19">
                  <c:v>41059</c:v>
                </c:pt>
                <c:pt idx="20">
                  <c:v>41061</c:v>
                </c:pt>
                <c:pt idx="21">
                  <c:v>41061</c:v>
                </c:pt>
                <c:pt idx="22">
                  <c:v>41061</c:v>
                </c:pt>
                <c:pt idx="23">
                  <c:v>41064</c:v>
                </c:pt>
                <c:pt idx="24">
                  <c:v>41065</c:v>
                </c:pt>
                <c:pt idx="25">
                  <c:v>41066</c:v>
                </c:pt>
                <c:pt idx="26">
                  <c:v>41067</c:v>
                </c:pt>
                <c:pt idx="27">
                  <c:v>41068</c:v>
                </c:pt>
                <c:pt idx="28">
                  <c:v>41068</c:v>
                </c:pt>
                <c:pt idx="29">
                  <c:v>41070</c:v>
                </c:pt>
                <c:pt idx="30">
                  <c:v>41071</c:v>
                </c:pt>
                <c:pt idx="31">
                  <c:v>41072</c:v>
                </c:pt>
                <c:pt idx="32">
                  <c:v>41073</c:v>
                </c:pt>
                <c:pt idx="33">
                  <c:v>41074</c:v>
                </c:pt>
                <c:pt idx="34">
                  <c:v>41074</c:v>
                </c:pt>
                <c:pt idx="35">
                  <c:v>41074</c:v>
                </c:pt>
                <c:pt idx="36">
                  <c:v>41077</c:v>
                </c:pt>
                <c:pt idx="37">
                  <c:v>41077</c:v>
                </c:pt>
                <c:pt idx="38">
                  <c:v>41079</c:v>
                </c:pt>
                <c:pt idx="39">
                  <c:v>41080</c:v>
                </c:pt>
                <c:pt idx="40">
                  <c:v>41081</c:v>
                </c:pt>
                <c:pt idx="41">
                  <c:v>41081</c:v>
                </c:pt>
                <c:pt idx="42">
                  <c:v>41083</c:v>
                </c:pt>
                <c:pt idx="43">
                  <c:v>41083</c:v>
                </c:pt>
                <c:pt idx="44">
                  <c:v>41085</c:v>
                </c:pt>
                <c:pt idx="45">
                  <c:v>41086</c:v>
                </c:pt>
                <c:pt idx="46">
                  <c:v>41087</c:v>
                </c:pt>
                <c:pt idx="47">
                  <c:v>41087</c:v>
                </c:pt>
                <c:pt idx="48">
                  <c:v>41087</c:v>
                </c:pt>
                <c:pt idx="49">
                  <c:v>41087</c:v>
                </c:pt>
                <c:pt idx="50">
                  <c:v>41087</c:v>
                </c:pt>
                <c:pt idx="51">
                  <c:v>41092</c:v>
                </c:pt>
                <c:pt idx="52">
                  <c:v>41093</c:v>
                </c:pt>
                <c:pt idx="53">
                  <c:v>41094</c:v>
                </c:pt>
                <c:pt idx="54">
                  <c:v>41095</c:v>
                </c:pt>
                <c:pt idx="55">
                  <c:v>41096</c:v>
                </c:pt>
                <c:pt idx="56">
                  <c:v>41097</c:v>
                </c:pt>
                <c:pt idx="57">
                  <c:v>41098</c:v>
                </c:pt>
                <c:pt idx="58">
                  <c:v>41099</c:v>
                </c:pt>
                <c:pt idx="59">
                  <c:v>41100</c:v>
                </c:pt>
                <c:pt idx="60">
                  <c:v>41101</c:v>
                </c:pt>
                <c:pt idx="61">
                  <c:v>41102</c:v>
                </c:pt>
                <c:pt idx="62">
                  <c:v>41103</c:v>
                </c:pt>
                <c:pt idx="63">
                  <c:v>41104</c:v>
                </c:pt>
                <c:pt idx="64">
                  <c:v>41104</c:v>
                </c:pt>
                <c:pt idx="65">
                  <c:v>41104</c:v>
                </c:pt>
                <c:pt idx="66">
                  <c:v>41104</c:v>
                </c:pt>
                <c:pt idx="67">
                  <c:v>41108</c:v>
                </c:pt>
                <c:pt idx="68">
                  <c:v>41109</c:v>
                </c:pt>
                <c:pt idx="69">
                  <c:v>41109</c:v>
                </c:pt>
                <c:pt idx="70">
                  <c:v>41109</c:v>
                </c:pt>
                <c:pt idx="71">
                  <c:v>41112</c:v>
                </c:pt>
                <c:pt idx="72">
                  <c:v>41112</c:v>
                </c:pt>
                <c:pt idx="73">
                  <c:v>41114</c:v>
                </c:pt>
                <c:pt idx="74">
                  <c:v>41115</c:v>
                </c:pt>
                <c:pt idx="75">
                  <c:v>41116</c:v>
                </c:pt>
                <c:pt idx="76">
                  <c:v>41117</c:v>
                </c:pt>
                <c:pt idx="77">
                  <c:v>41117</c:v>
                </c:pt>
                <c:pt idx="78">
                  <c:v>41117</c:v>
                </c:pt>
                <c:pt idx="79">
                  <c:v>41120</c:v>
                </c:pt>
                <c:pt idx="80">
                  <c:v>41121</c:v>
                </c:pt>
                <c:pt idx="81">
                  <c:v>41122</c:v>
                </c:pt>
                <c:pt idx="82">
                  <c:v>41123</c:v>
                </c:pt>
                <c:pt idx="83">
                  <c:v>41124</c:v>
                </c:pt>
                <c:pt idx="84">
                  <c:v>41124</c:v>
                </c:pt>
                <c:pt idx="85">
                  <c:v>41126</c:v>
                </c:pt>
                <c:pt idx="86">
                  <c:v>41127</c:v>
                </c:pt>
                <c:pt idx="87">
                  <c:v>41128</c:v>
                </c:pt>
                <c:pt idx="88">
                  <c:v>41129</c:v>
                </c:pt>
                <c:pt idx="89">
                  <c:v>41130</c:v>
                </c:pt>
                <c:pt idx="90">
                  <c:v>41131</c:v>
                </c:pt>
                <c:pt idx="91">
                  <c:v>41131</c:v>
                </c:pt>
                <c:pt idx="92">
                  <c:v>41133</c:v>
                </c:pt>
                <c:pt idx="93">
                  <c:v>41134</c:v>
                </c:pt>
                <c:pt idx="94">
                  <c:v>41135</c:v>
                </c:pt>
                <c:pt idx="95">
                  <c:v>41136</c:v>
                </c:pt>
                <c:pt idx="96">
                  <c:v>41137</c:v>
                </c:pt>
                <c:pt idx="97">
                  <c:v>41138</c:v>
                </c:pt>
                <c:pt idx="98">
                  <c:v>41138</c:v>
                </c:pt>
                <c:pt idx="99">
                  <c:v>41140</c:v>
                </c:pt>
                <c:pt idx="100">
                  <c:v>41141</c:v>
                </c:pt>
                <c:pt idx="101">
                  <c:v>41142</c:v>
                </c:pt>
                <c:pt idx="102">
                  <c:v>41143</c:v>
                </c:pt>
                <c:pt idx="103">
                  <c:v>41144</c:v>
                </c:pt>
                <c:pt idx="104">
                  <c:v>41144</c:v>
                </c:pt>
                <c:pt idx="105">
                  <c:v>41146</c:v>
                </c:pt>
                <c:pt idx="106">
                  <c:v>41147</c:v>
                </c:pt>
                <c:pt idx="107">
                  <c:v>41147</c:v>
                </c:pt>
                <c:pt idx="108">
                  <c:v>41147</c:v>
                </c:pt>
                <c:pt idx="109">
                  <c:v>41150</c:v>
                </c:pt>
                <c:pt idx="110">
                  <c:v>41151</c:v>
                </c:pt>
                <c:pt idx="111">
                  <c:v>41152</c:v>
                </c:pt>
                <c:pt idx="112">
                  <c:v>41152</c:v>
                </c:pt>
                <c:pt idx="113">
                  <c:v>41152</c:v>
                </c:pt>
                <c:pt idx="114">
                  <c:v>41155</c:v>
                </c:pt>
                <c:pt idx="115">
                  <c:v>41156</c:v>
                </c:pt>
                <c:pt idx="116">
                  <c:v>41157</c:v>
                </c:pt>
                <c:pt idx="117">
                  <c:v>41158</c:v>
                </c:pt>
                <c:pt idx="118">
                  <c:v>41158</c:v>
                </c:pt>
                <c:pt idx="119">
                  <c:v>41158</c:v>
                </c:pt>
                <c:pt idx="120">
                  <c:v>41158</c:v>
                </c:pt>
                <c:pt idx="121">
                  <c:v>41158</c:v>
                </c:pt>
                <c:pt idx="122">
                  <c:v>41163</c:v>
                </c:pt>
                <c:pt idx="123">
                  <c:v>41164</c:v>
                </c:pt>
                <c:pt idx="124">
                  <c:v>41165</c:v>
                </c:pt>
                <c:pt idx="125">
                  <c:v>41166</c:v>
                </c:pt>
                <c:pt idx="126">
                  <c:v>41166</c:v>
                </c:pt>
                <c:pt idx="127">
                  <c:v>41166</c:v>
                </c:pt>
                <c:pt idx="128">
                  <c:v>41169</c:v>
                </c:pt>
                <c:pt idx="129">
                  <c:v>41170</c:v>
                </c:pt>
                <c:pt idx="130">
                  <c:v>41171</c:v>
                </c:pt>
                <c:pt idx="131">
                  <c:v>41172</c:v>
                </c:pt>
                <c:pt idx="132">
                  <c:v>41173</c:v>
                </c:pt>
                <c:pt idx="133">
                  <c:v>41173</c:v>
                </c:pt>
                <c:pt idx="134">
                  <c:v>41173</c:v>
                </c:pt>
                <c:pt idx="135">
                  <c:v>41173</c:v>
                </c:pt>
                <c:pt idx="136">
                  <c:v>41177</c:v>
                </c:pt>
                <c:pt idx="137">
                  <c:v>41178</c:v>
                </c:pt>
                <c:pt idx="138">
                  <c:v>41179</c:v>
                </c:pt>
                <c:pt idx="139">
                  <c:v>41180</c:v>
                </c:pt>
                <c:pt idx="140">
                  <c:v>41180</c:v>
                </c:pt>
                <c:pt idx="141">
                  <c:v>41180</c:v>
                </c:pt>
                <c:pt idx="142">
                  <c:v>41183</c:v>
                </c:pt>
                <c:pt idx="143">
                  <c:v>41184</c:v>
                </c:pt>
                <c:pt idx="144">
                  <c:v>41185</c:v>
                </c:pt>
                <c:pt idx="145">
                  <c:v>41185</c:v>
                </c:pt>
                <c:pt idx="146">
                  <c:v>41185</c:v>
                </c:pt>
                <c:pt idx="147">
                  <c:v>41185</c:v>
                </c:pt>
                <c:pt idx="148">
                  <c:v>41185</c:v>
                </c:pt>
                <c:pt idx="149">
                  <c:v>41185</c:v>
                </c:pt>
                <c:pt idx="150">
                  <c:v>41185</c:v>
                </c:pt>
                <c:pt idx="151">
                  <c:v>41185</c:v>
                </c:pt>
                <c:pt idx="152">
                  <c:v>41185</c:v>
                </c:pt>
                <c:pt idx="153">
                  <c:v>41185</c:v>
                </c:pt>
                <c:pt idx="154">
                  <c:v>41185</c:v>
                </c:pt>
                <c:pt idx="155">
                  <c:v>41185</c:v>
                </c:pt>
                <c:pt idx="156">
                  <c:v>41185</c:v>
                </c:pt>
                <c:pt idx="157">
                  <c:v>41185</c:v>
                </c:pt>
                <c:pt idx="158">
                  <c:v>41185</c:v>
                </c:pt>
                <c:pt idx="159">
                  <c:v>41185</c:v>
                </c:pt>
                <c:pt idx="160">
                  <c:v>41185</c:v>
                </c:pt>
                <c:pt idx="161">
                  <c:v>41185</c:v>
                </c:pt>
                <c:pt idx="162">
                  <c:v>41185</c:v>
                </c:pt>
                <c:pt idx="163">
                  <c:v>41185</c:v>
                </c:pt>
                <c:pt idx="164">
                  <c:v>41185</c:v>
                </c:pt>
                <c:pt idx="165">
                  <c:v>41185</c:v>
                </c:pt>
                <c:pt idx="166">
                  <c:v>41185</c:v>
                </c:pt>
                <c:pt idx="167">
                  <c:v>41185</c:v>
                </c:pt>
                <c:pt idx="168">
                  <c:v>41185</c:v>
                </c:pt>
                <c:pt idx="169">
                  <c:v>41185</c:v>
                </c:pt>
                <c:pt idx="170">
                  <c:v>41185</c:v>
                </c:pt>
                <c:pt idx="171">
                  <c:v>41185</c:v>
                </c:pt>
                <c:pt idx="172">
                  <c:v>41185</c:v>
                </c:pt>
                <c:pt idx="173">
                  <c:v>41185</c:v>
                </c:pt>
                <c:pt idx="174">
                  <c:v>41185</c:v>
                </c:pt>
                <c:pt idx="175">
                  <c:v>41185</c:v>
                </c:pt>
                <c:pt idx="176">
                  <c:v>41185</c:v>
                </c:pt>
                <c:pt idx="177">
                  <c:v>41185</c:v>
                </c:pt>
                <c:pt idx="178">
                  <c:v>41185</c:v>
                </c:pt>
                <c:pt idx="179">
                  <c:v>41185</c:v>
                </c:pt>
                <c:pt idx="180">
                  <c:v>41185</c:v>
                </c:pt>
                <c:pt idx="181">
                  <c:v>41185</c:v>
                </c:pt>
                <c:pt idx="182">
                  <c:v>41185</c:v>
                </c:pt>
                <c:pt idx="183">
                  <c:v>41185</c:v>
                </c:pt>
                <c:pt idx="184">
                  <c:v>41185</c:v>
                </c:pt>
                <c:pt idx="185">
                  <c:v>41185</c:v>
                </c:pt>
                <c:pt idx="186">
                  <c:v>41185</c:v>
                </c:pt>
                <c:pt idx="187">
                  <c:v>41185</c:v>
                </c:pt>
                <c:pt idx="188">
                  <c:v>41185</c:v>
                </c:pt>
                <c:pt idx="189">
                  <c:v>41185</c:v>
                </c:pt>
                <c:pt idx="190">
                  <c:v>41185</c:v>
                </c:pt>
                <c:pt idx="191">
                  <c:v>41185</c:v>
                </c:pt>
                <c:pt idx="192">
                  <c:v>41185</c:v>
                </c:pt>
                <c:pt idx="193">
                  <c:v>41185</c:v>
                </c:pt>
                <c:pt idx="194">
                  <c:v>41185</c:v>
                </c:pt>
                <c:pt idx="195">
                  <c:v>41185</c:v>
                </c:pt>
                <c:pt idx="196">
                  <c:v>41185</c:v>
                </c:pt>
                <c:pt idx="197">
                  <c:v>41185</c:v>
                </c:pt>
                <c:pt idx="198">
                  <c:v>41185</c:v>
                </c:pt>
                <c:pt idx="199">
                  <c:v>41185</c:v>
                </c:pt>
                <c:pt idx="200">
                  <c:v>41185</c:v>
                </c:pt>
                <c:pt idx="201">
                  <c:v>41185</c:v>
                </c:pt>
                <c:pt idx="202">
                  <c:v>41185</c:v>
                </c:pt>
                <c:pt idx="203">
                  <c:v>41185</c:v>
                </c:pt>
                <c:pt idx="204">
                  <c:v>41185</c:v>
                </c:pt>
                <c:pt idx="205">
                  <c:v>41185</c:v>
                </c:pt>
                <c:pt idx="206">
                  <c:v>41185</c:v>
                </c:pt>
                <c:pt idx="207">
                  <c:v>41185</c:v>
                </c:pt>
                <c:pt idx="208">
                  <c:v>41185</c:v>
                </c:pt>
                <c:pt idx="209">
                  <c:v>41185</c:v>
                </c:pt>
                <c:pt idx="210">
                  <c:v>41185</c:v>
                </c:pt>
                <c:pt idx="211">
                  <c:v>41185</c:v>
                </c:pt>
                <c:pt idx="212">
                  <c:v>41185</c:v>
                </c:pt>
                <c:pt idx="213">
                  <c:v>41185</c:v>
                </c:pt>
                <c:pt idx="214">
                  <c:v>41185</c:v>
                </c:pt>
                <c:pt idx="215">
                  <c:v>41185</c:v>
                </c:pt>
                <c:pt idx="216">
                  <c:v>41185</c:v>
                </c:pt>
                <c:pt idx="217">
                  <c:v>41185</c:v>
                </c:pt>
                <c:pt idx="218">
                  <c:v>41185</c:v>
                </c:pt>
                <c:pt idx="219">
                  <c:v>41185</c:v>
                </c:pt>
                <c:pt idx="220">
                  <c:v>41185</c:v>
                </c:pt>
                <c:pt idx="221">
                  <c:v>41185</c:v>
                </c:pt>
                <c:pt idx="222">
                  <c:v>41185</c:v>
                </c:pt>
                <c:pt idx="223">
                  <c:v>41185</c:v>
                </c:pt>
                <c:pt idx="224">
                  <c:v>41185</c:v>
                </c:pt>
                <c:pt idx="225">
                  <c:v>41185</c:v>
                </c:pt>
                <c:pt idx="226">
                  <c:v>41185</c:v>
                </c:pt>
                <c:pt idx="227">
                  <c:v>41185</c:v>
                </c:pt>
                <c:pt idx="228">
                  <c:v>41185</c:v>
                </c:pt>
                <c:pt idx="229">
                  <c:v>41185</c:v>
                </c:pt>
                <c:pt idx="230">
                  <c:v>41185</c:v>
                </c:pt>
                <c:pt idx="231">
                  <c:v>41185</c:v>
                </c:pt>
                <c:pt idx="232">
                  <c:v>41185</c:v>
                </c:pt>
                <c:pt idx="233">
                  <c:v>41185</c:v>
                </c:pt>
                <c:pt idx="234">
                  <c:v>41185</c:v>
                </c:pt>
                <c:pt idx="235">
                  <c:v>41185</c:v>
                </c:pt>
                <c:pt idx="236">
                  <c:v>41185</c:v>
                </c:pt>
                <c:pt idx="237">
                  <c:v>41185</c:v>
                </c:pt>
                <c:pt idx="238">
                  <c:v>41185</c:v>
                </c:pt>
                <c:pt idx="239">
                  <c:v>41185</c:v>
                </c:pt>
                <c:pt idx="240">
                  <c:v>41185</c:v>
                </c:pt>
                <c:pt idx="241">
                  <c:v>41185</c:v>
                </c:pt>
                <c:pt idx="242">
                  <c:v>41185</c:v>
                </c:pt>
                <c:pt idx="243">
                  <c:v>41185</c:v>
                </c:pt>
                <c:pt idx="244">
                  <c:v>41185</c:v>
                </c:pt>
                <c:pt idx="245">
                  <c:v>41185</c:v>
                </c:pt>
                <c:pt idx="246">
                  <c:v>41185</c:v>
                </c:pt>
                <c:pt idx="247">
                  <c:v>41185</c:v>
                </c:pt>
                <c:pt idx="248">
                  <c:v>41185</c:v>
                </c:pt>
                <c:pt idx="249">
                  <c:v>41185</c:v>
                </c:pt>
                <c:pt idx="250">
                  <c:v>41185</c:v>
                </c:pt>
                <c:pt idx="251">
                  <c:v>41185</c:v>
                </c:pt>
                <c:pt idx="252">
                  <c:v>41185</c:v>
                </c:pt>
                <c:pt idx="253">
                  <c:v>41185</c:v>
                </c:pt>
                <c:pt idx="254">
                  <c:v>41185</c:v>
                </c:pt>
                <c:pt idx="255">
                  <c:v>41185</c:v>
                </c:pt>
                <c:pt idx="256">
                  <c:v>41185</c:v>
                </c:pt>
                <c:pt idx="257">
                  <c:v>41185</c:v>
                </c:pt>
                <c:pt idx="258">
                  <c:v>41185</c:v>
                </c:pt>
                <c:pt idx="259">
                  <c:v>41185</c:v>
                </c:pt>
                <c:pt idx="260">
                  <c:v>41185</c:v>
                </c:pt>
                <c:pt idx="261">
                  <c:v>41185</c:v>
                </c:pt>
                <c:pt idx="262">
                  <c:v>41185</c:v>
                </c:pt>
                <c:pt idx="263">
                  <c:v>41185</c:v>
                </c:pt>
                <c:pt idx="264">
                  <c:v>41185</c:v>
                </c:pt>
                <c:pt idx="265">
                  <c:v>41185</c:v>
                </c:pt>
                <c:pt idx="266">
                  <c:v>41185</c:v>
                </c:pt>
                <c:pt idx="267">
                  <c:v>41185</c:v>
                </c:pt>
                <c:pt idx="268">
                  <c:v>41185</c:v>
                </c:pt>
                <c:pt idx="269">
                  <c:v>41185</c:v>
                </c:pt>
                <c:pt idx="270">
                  <c:v>41185</c:v>
                </c:pt>
                <c:pt idx="271">
                  <c:v>41185</c:v>
                </c:pt>
                <c:pt idx="272">
                  <c:v>41185</c:v>
                </c:pt>
                <c:pt idx="273">
                  <c:v>41185</c:v>
                </c:pt>
                <c:pt idx="274">
                  <c:v>41185</c:v>
                </c:pt>
                <c:pt idx="275">
                  <c:v>41185</c:v>
                </c:pt>
                <c:pt idx="276">
                  <c:v>41185</c:v>
                </c:pt>
                <c:pt idx="277">
                  <c:v>41185</c:v>
                </c:pt>
                <c:pt idx="278">
                  <c:v>41185</c:v>
                </c:pt>
                <c:pt idx="279">
                  <c:v>41185</c:v>
                </c:pt>
                <c:pt idx="280">
                  <c:v>41185</c:v>
                </c:pt>
                <c:pt idx="281">
                  <c:v>41185</c:v>
                </c:pt>
                <c:pt idx="282">
                  <c:v>41185</c:v>
                </c:pt>
                <c:pt idx="283">
                  <c:v>41185</c:v>
                </c:pt>
                <c:pt idx="284">
                  <c:v>41185</c:v>
                </c:pt>
                <c:pt idx="285">
                  <c:v>41185</c:v>
                </c:pt>
                <c:pt idx="286">
                  <c:v>41185</c:v>
                </c:pt>
                <c:pt idx="287">
                  <c:v>41185</c:v>
                </c:pt>
                <c:pt idx="288">
                  <c:v>41185</c:v>
                </c:pt>
                <c:pt idx="289">
                  <c:v>41185</c:v>
                </c:pt>
                <c:pt idx="290">
                  <c:v>41185</c:v>
                </c:pt>
                <c:pt idx="291">
                  <c:v>41185</c:v>
                </c:pt>
                <c:pt idx="292">
                  <c:v>41185</c:v>
                </c:pt>
                <c:pt idx="293">
                  <c:v>41185</c:v>
                </c:pt>
                <c:pt idx="294">
                  <c:v>41185</c:v>
                </c:pt>
                <c:pt idx="295">
                  <c:v>41185</c:v>
                </c:pt>
                <c:pt idx="296">
                  <c:v>41185</c:v>
                </c:pt>
                <c:pt idx="297">
                  <c:v>41185</c:v>
                </c:pt>
                <c:pt idx="298">
                  <c:v>41185</c:v>
                </c:pt>
                <c:pt idx="299">
                  <c:v>41185</c:v>
                </c:pt>
                <c:pt idx="300">
                  <c:v>41185</c:v>
                </c:pt>
                <c:pt idx="301">
                  <c:v>41185</c:v>
                </c:pt>
                <c:pt idx="302">
                  <c:v>41185</c:v>
                </c:pt>
                <c:pt idx="303">
                  <c:v>41185</c:v>
                </c:pt>
                <c:pt idx="304">
                  <c:v>41185</c:v>
                </c:pt>
                <c:pt idx="305">
                  <c:v>41185</c:v>
                </c:pt>
                <c:pt idx="306">
                  <c:v>41185</c:v>
                </c:pt>
                <c:pt idx="307">
                  <c:v>41185</c:v>
                </c:pt>
                <c:pt idx="308">
                  <c:v>41185</c:v>
                </c:pt>
                <c:pt idx="309">
                  <c:v>41185</c:v>
                </c:pt>
                <c:pt idx="310">
                  <c:v>41185</c:v>
                </c:pt>
                <c:pt idx="311">
                  <c:v>41185</c:v>
                </c:pt>
                <c:pt idx="312">
                  <c:v>41185</c:v>
                </c:pt>
                <c:pt idx="313">
                  <c:v>41185</c:v>
                </c:pt>
                <c:pt idx="314">
                  <c:v>41185</c:v>
                </c:pt>
                <c:pt idx="315">
                  <c:v>41185</c:v>
                </c:pt>
                <c:pt idx="316">
                  <c:v>41185</c:v>
                </c:pt>
                <c:pt idx="317">
                  <c:v>41185</c:v>
                </c:pt>
                <c:pt idx="318">
                  <c:v>41185</c:v>
                </c:pt>
                <c:pt idx="319">
                  <c:v>41185</c:v>
                </c:pt>
                <c:pt idx="320">
                  <c:v>41185</c:v>
                </c:pt>
                <c:pt idx="321">
                  <c:v>41185</c:v>
                </c:pt>
                <c:pt idx="322">
                  <c:v>41185</c:v>
                </c:pt>
                <c:pt idx="323">
                  <c:v>41185</c:v>
                </c:pt>
                <c:pt idx="324">
                  <c:v>41185</c:v>
                </c:pt>
                <c:pt idx="325">
                  <c:v>41185</c:v>
                </c:pt>
                <c:pt idx="326">
                  <c:v>41185</c:v>
                </c:pt>
                <c:pt idx="327">
                  <c:v>41185</c:v>
                </c:pt>
                <c:pt idx="328">
                  <c:v>41185</c:v>
                </c:pt>
                <c:pt idx="329">
                  <c:v>41185</c:v>
                </c:pt>
                <c:pt idx="330">
                  <c:v>41185</c:v>
                </c:pt>
                <c:pt idx="331">
                  <c:v>41185</c:v>
                </c:pt>
                <c:pt idx="332">
                  <c:v>41185</c:v>
                </c:pt>
                <c:pt idx="333">
                  <c:v>41185</c:v>
                </c:pt>
                <c:pt idx="334">
                  <c:v>41185</c:v>
                </c:pt>
                <c:pt idx="335">
                  <c:v>41185</c:v>
                </c:pt>
                <c:pt idx="336">
                  <c:v>41185</c:v>
                </c:pt>
                <c:pt idx="337">
                  <c:v>41185</c:v>
                </c:pt>
                <c:pt idx="338">
                  <c:v>41185</c:v>
                </c:pt>
              </c:numCache>
            </c:numRef>
          </c:cat>
          <c:val>
            <c:numRef>
              <c:f>Summary!$AG$10:$ZZ$10</c:f>
              <c:numCache>
                <c:formatCode>0%</c:formatCode>
                <c:ptCount val="670"/>
                <c:pt idx="0">
                  <c:v>0</c:v>
                </c:pt>
                <c:pt idx="1">
                  <c:v>0</c:v>
                </c:pt>
                <c:pt idx="2">
                  <c:v>7.5630252100840331E-2</c:v>
                </c:pt>
                <c:pt idx="3">
                  <c:v>0.13445378151260504</c:v>
                </c:pt>
                <c:pt idx="4">
                  <c:v>0.13445378151260504</c:v>
                </c:pt>
                <c:pt idx="5">
                  <c:v>0.16949152542372881</c:v>
                </c:pt>
                <c:pt idx="6">
                  <c:v>0.17796610169491525</c:v>
                </c:pt>
                <c:pt idx="7">
                  <c:v>0.17796610169491525</c:v>
                </c:pt>
                <c:pt idx="8">
                  <c:v>0.17796610169491525</c:v>
                </c:pt>
                <c:pt idx="9">
                  <c:v>0.19491525423728814</c:v>
                </c:pt>
                <c:pt idx="10">
                  <c:v>0.19491525423728814</c:v>
                </c:pt>
                <c:pt idx="11">
                  <c:v>0.14285714285714285</c:v>
                </c:pt>
                <c:pt idx="12">
                  <c:v>0.21848739495798319</c:v>
                </c:pt>
                <c:pt idx="13">
                  <c:v>0.21848739495798319</c:v>
                </c:pt>
                <c:pt idx="14">
                  <c:v>0.21848739495798319</c:v>
                </c:pt>
                <c:pt idx="15">
                  <c:v>0.21848739495798319</c:v>
                </c:pt>
                <c:pt idx="16">
                  <c:v>0.21848739495798319</c:v>
                </c:pt>
                <c:pt idx="17">
                  <c:v>0.21848739495798319</c:v>
                </c:pt>
                <c:pt idx="18">
                  <c:v>0.22689075630252101</c:v>
                </c:pt>
                <c:pt idx="19">
                  <c:v>0.22689075630252101</c:v>
                </c:pt>
                <c:pt idx="20">
                  <c:v>0.20168067226890757</c:v>
                </c:pt>
                <c:pt idx="21">
                  <c:v>0.20168067226890757</c:v>
                </c:pt>
                <c:pt idx="22">
                  <c:v>0.20168067226890757</c:v>
                </c:pt>
                <c:pt idx="23">
                  <c:v>0.19491525423728814</c:v>
                </c:pt>
                <c:pt idx="24">
                  <c:v>0.26890756302521007</c:v>
                </c:pt>
                <c:pt idx="25">
                  <c:v>0.26890756302521007</c:v>
                </c:pt>
                <c:pt idx="26">
                  <c:v>0.26890756302521007</c:v>
                </c:pt>
                <c:pt idx="27">
                  <c:v>0.26890756302521007</c:v>
                </c:pt>
                <c:pt idx="28">
                  <c:v>0.26890756302521007</c:v>
                </c:pt>
                <c:pt idx="29">
                  <c:v>0.29411764705882354</c:v>
                </c:pt>
                <c:pt idx="30">
                  <c:v>0.34453781512605042</c:v>
                </c:pt>
                <c:pt idx="31">
                  <c:v>0.30252100840336132</c:v>
                </c:pt>
                <c:pt idx="32">
                  <c:v>0.30252100840336132</c:v>
                </c:pt>
                <c:pt idx="33">
                  <c:v>0.30252100840336132</c:v>
                </c:pt>
                <c:pt idx="34">
                  <c:v>0.30252100840336132</c:v>
                </c:pt>
                <c:pt idx="35">
                  <c:v>0.30252100840336132</c:v>
                </c:pt>
                <c:pt idx="36">
                  <c:v>0.32773109243697479</c:v>
                </c:pt>
                <c:pt idx="37">
                  <c:v>0.32773109243697479</c:v>
                </c:pt>
                <c:pt idx="38">
                  <c:v>0.34453781512605042</c:v>
                </c:pt>
                <c:pt idx="39">
                  <c:v>0.34745762711864409</c:v>
                </c:pt>
                <c:pt idx="40">
                  <c:v>0.36440677966101692</c:v>
                </c:pt>
                <c:pt idx="41">
                  <c:v>0.36440677966101692</c:v>
                </c:pt>
                <c:pt idx="42">
                  <c:v>0.26271186440677968</c:v>
                </c:pt>
                <c:pt idx="43">
                  <c:v>0.26271186440677968</c:v>
                </c:pt>
                <c:pt idx="44">
                  <c:v>0.26271186440677968</c:v>
                </c:pt>
                <c:pt idx="45">
                  <c:v>0.26271186440677968</c:v>
                </c:pt>
                <c:pt idx="46">
                  <c:v>0.27966101694915252</c:v>
                </c:pt>
                <c:pt idx="47">
                  <c:v>0.27966101694915252</c:v>
                </c:pt>
                <c:pt idx="48">
                  <c:v>0.27966101694915252</c:v>
                </c:pt>
                <c:pt idx="49">
                  <c:v>0.27966101694915252</c:v>
                </c:pt>
                <c:pt idx="50">
                  <c:v>0.27966101694915252</c:v>
                </c:pt>
                <c:pt idx="51">
                  <c:v>0.32203389830508472</c:v>
                </c:pt>
                <c:pt idx="52">
                  <c:v>0.53389830508474578</c:v>
                </c:pt>
                <c:pt idx="53">
                  <c:v>0.53389830508474578</c:v>
                </c:pt>
                <c:pt idx="54">
                  <c:v>0.53389830508474578</c:v>
                </c:pt>
                <c:pt idx="55">
                  <c:v>0.51694915254237284</c:v>
                </c:pt>
                <c:pt idx="56">
                  <c:v>0.47457627118644069</c:v>
                </c:pt>
                <c:pt idx="57">
                  <c:v>0.34453781512605042</c:v>
                </c:pt>
                <c:pt idx="58">
                  <c:v>0.53781512605042014</c:v>
                </c:pt>
                <c:pt idx="59">
                  <c:v>0.52941176470588236</c:v>
                </c:pt>
                <c:pt idx="60">
                  <c:v>0.49579831932773111</c:v>
                </c:pt>
                <c:pt idx="61">
                  <c:v>0.51260504201680668</c:v>
                </c:pt>
                <c:pt idx="62">
                  <c:v>0.69747899159663862</c:v>
                </c:pt>
                <c:pt idx="63">
                  <c:v>0.7142857142857143</c:v>
                </c:pt>
                <c:pt idx="64">
                  <c:v>0.7142857142857143</c:v>
                </c:pt>
                <c:pt idx="65">
                  <c:v>0.7142857142857143</c:v>
                </c:pt>
                <c:pt idx="66">
                  <c:v>0.7142857142857143</c:v>
                </c:pt>
                <c:pt idx="67">
                  <c:v>0.61344537815126055</c:v>
                </c:pt>
                <c:pt idx="68">
                  <c:v>0.6386554621848739</c:v>
                </c:pt>
                <c:pt idx="69">
                  <c:v>0.6386554621848739</c:v>
                </c:pt>
                <c:pt idx="70">
                  <c:v>0.6386554621848739</c:v>
                </c:pt>
                <c:pt idx="71">
                  <c:v>0.5714285714285714</c:v>
                </c:pt>
                <c:pt idx="72">
                  <c:v>0.5714285714285714</c:v>
                </c:pt>
                <c:pt idx="73">
                  <c:v>0.79831932773109249</c:v>
                </c:pt>
                <c:pt idx="74">
                  <c:v>0.80672268907563027</c:v>
                </c:pt>
                <c:pt idx="75">
                  <c:v>0.78991596638655459</c:v>
                </c:pt>
                <c:pt idx="76">
                  <c:v>0.74789915966386555</c:v>
                </c:pt>
                <c:pt idx="77">
                  <c:v>0.74789915966386555</c:v>
                </c:pt>
                <c:pt idx="78">
                  <c:v>0.74789915966386555</c:v>
                </c:pt>
                <c:pt idx="79">
                  <c:v>0.78991596638655459</c:v>
                </c:pt>
                <c:pt idx="80">
                  <c:v>0.74789915966386555</c:v>
                </c:pt>
                <c:pt idx="81">
                  <c:v>0.79831932773109249</c:v>
                </c:pt>
                <c:pt idx="82">
                  <c:v>0.90756302521008403</c:v>
                </c:pt>
                <c:pt idx="83">
                  <c:v>0.92436974789915971</c:v>
                </c:pt>
                <c:pt idx="84">
                  <c:v>0.92436974789915971</c:v>
                </c:pt>
                <c:pt idx="85">
                  <c:v>0.91596638655462181</c:v>
                </c:pt>
                <c:pt idx="86">
                  <c:v>0.94117647058823528</c:v>
                </c:pt>
                <c:pt idx="87">
                  <c:v>0.94117647058823528</c:v>
                </c:pt>
                <c:pt idx="88">
                  <c:v>0.97478991596638653</c:v>
                </c:pt>
                <c:pt idx="89">
                  <c:v>0.95798319327731096</c:v>
                </c:pt>
                <c:pt idx="90">
                  <c:v>0.94117647058823528</c:v>
                </c:pt>
                <c:pt idx="91">
                  <c:v>0.94117647058823528</c:v>
                </c:pt>
                <c:pt idx="92">
                  <c:v>0.92436974789915971</c:v>
                </c:pt>
                <c:pt idx="93">
                  <c:v>0.95798319327731096</c:v>
                </c:pt>
                <c:pt idx="94">
                  <c:v>0.9327731092436975</c:v>
                </c:pt>
                <c:pt idx="95">
                  <c:v>0.99159663865546221</c:v>
                </c:pt>
                <c:pt idx="96">
                  <c:v>0.99159663865546221</c:v>
                </c:pt>
                <c:pt idx="97">
                  <c:v>1</c:v>
                </c:pt>
                <c:pt idx="98">
                  <c:v>1</c:v>
                </c:pt>
                <c:pt idx="99">
                  <c:v>0.96638655462184875</c:v>
                </c:pt>
                <c:pt idx="100">
                  <c:v>0.96638655462184875</c:v>
                </c:pt>
                <c:pt idx="101">
                  <c:v>0.94957983193277307</c:v>
                </c:pt>
                <c:pt idx="102">
                  <c:v>0.94957983193277307</c:v>
                </c:pt>
                <c:pt idx="103">
                  <c:v>0.92436974789915971</c:v>
                </c:pt>
                <c:pt idx="104">
                  <c:v>0.92436974789915971</c:v>
                </c:pt>
                <c:pt idx="105">
                  <c:v>0.9327731092436975</c:v>
                </c:pt>
                <c:pt idx="106">
                  <c:v>0.96638655462184875</c:v>
                </c:pt>
                <c:pt idx="107">
                  <c:v>0.96638655462184875</c:v>
                </c:pt>
                <c:pt idx="108">
                  <c:v>0.96638655462184875</c:v>
                </c:pt>
                <c:pt idx="109">
                  <c:v>0.78151260504201681</c:v>
                </c:pt>
                <c:pt idx="110">
                  <c:v>0.48739495798319327</c:v>
                </c:pt>
                <c:pt idx="111">
                  <c:v>0.53781512605042014</c:v>
                </c:pt>
                <c:pt idx="112">
                  <c:v>0.53781512605042014</c:v>
                </c:pt>
                <c:pt idx="113">
                  <c:v>0.53781512605042014</c:v>
                </c:pt>
                <c:pt idx="114">
                  <c:v>0.61344537815126055</c:v>
                </c:pt>
                <c:pt idx="115">
                  <c:v>0.61344537815126055</c:v>
                </c:pt>
                <c:pt idx="116">
                  <c:v>0.58823529411764708</c:v>
                </c:pt>
                <c:pt idx="117">
                  <c:v>0.89075630252100846</c:v>
                </c:pt>
                <c:pt idx="118">
                  <c:v>0.89075630252100846</c:v>
                </c:pt>
                <c:pt idx="119">
                  <c:v>0.89075630252100846</c:v>
                </c:pt>
                <c:pt idx="120">
                  <c:v>0.89075630252100846</c:v>
                </c:pt>
                <c:pt idx="121">
                  <c:v>0.89075630252100846</c:v>
                </c:pt>
                <c:pt idx="122">
                  <c:v>0.84873949579831931</c:v>
                </c:pt>
                <c:pt idx="123">
                  <c:v>0.95798319327731096</c:v>
                </c:pt>
                <c:pt idx="124">
                  <c:v>0.97478991596638653</c:v>
                </c:pt>
                <c:pt idx="125">
                  <c:v>0.99159663865546221</c:v>
                </c:pt>
                <c:pt idx="126">
                  <c:v>0.99159663865546221</c:v>
                </c:pt>
                <c:pt idx="127">
                  <c:v>0.99159663865546221</c:v>
                </c:pt>
                <c:pt idx="128">
                  <c:v>0.98319327731092432</c:v>
                </c:pt>
                <c:pt idx="129">
                  <c:v>0.92436974789915971</c:v>
                </c:pt>
                <c:pt idx="130">
                  <c:v>0.94117647058823528</c:v>
                </c:pt>
                <c:pt idx="131">
                  <c:v>0.94117647058823528</c:v>
                </c:pt>
                <c:pt idx="132">
                  <c:v>0.94117647058823528</c:v>
                </c:pt>
                <c:pt idx="133">
                  <c:v>0.94117647058823528</c:v>
                </c:pt>
                <c:pt idx="134">
                  <c:v>0.94117647058823528</c:v>
                </c:pt>
                <c:pt idx="135">
                  <c:v>0.94117647058823528</c:v>
                </c:pt>
                <c:pt idx="136">
                  <c:v>0.6470588235294118</c:v>
                </c:pt>
                <c:pt idx="137">
                  <c:v>0.58823529411764708</c:v>
                </c:pt>
                <c:pt idx="138">
                  <c:v>0.95798319327731096</c:v>
                </c:pt>
                <c:pt idx="139">
                  <c:v>0.97478991596638653</c:v>
                </c:pt>
                <c:pt idx="140">
                  <c:v>0.97478991596638653</c:v>
                </c:pt>
                <c:pt idx="141">
                  <c:v>0.97478991596638653</c:v>
                </c:pt>
                <c:pt idx="142">
                  <c:v>0.52941176470588236</c:v>
                </c:pt>
                <c:pt idx="143">
                  <c:v>0.79831932773109249</c:v>
                </c:pt>
                <c:pt idx="144">
                  <c:v>0.80672268907563027</c:v>
                </c:pt>
                <c:pt idx="145">
                  <c:v>0.80672268907563027</c:v>
                </c:pt>
                <c:pt idx="146">
                  <c:v>0.80672268907563027</c:v>
                </c:pt>
                <c:pt idx="147">
                  <c:v>0.80672268907563027</c:v>
                </c:pt>
                <c:pt idx="148">
                  <c:v>0.80672268907563027</c:v>
                </c:pt>
                <c:pt idx="149">
                  <c:v>0.80672268907563027</c:v>
                </c:pt>
                <c:pt idx="150">
                  <c:v>0.80672268907563027</c:v>
                </c:pt>
                <c:pt idx="151">
                  <c:v>0.80672268907563027</c:v>
                </c:pt>
                <c:pt idx="152">
                  <c:v>0.80672268907563027</c:v>
                </c:pt>
                <c:pt idx="153">
                  <c:v>0.80672268907563027</c:v>
                </c:pt>
                <c:pt idx="154">
                  <c:v>0.80672268907563027</c:v>
                </c:pt>
                <c:pt idx="155">
                  <c:v>0.80672268907563027</c:v>
                </c:pt>
                <c:pt idx="156">
                  <c:v>0.80672268907563027</c:v>
                </c:pt>
                <c:pt idx="157">
                  <c:v>0.80672268907563027</c:v>
                </c:pt>
                <c:pt idx="158">
                  <c:v>0.80672268907563027</c:v>
                </c:pt>
                <c:pt idx="159">
                  <c:v>0.80672268907563027</c:v>
                </c:pt>
                <c:pt idx="160">
                  <c:v>0.80672268907563027</c:v>
                </c:pt>
                <c:pt idx="161">
                  <c:v>0.80672268907563027</c:v>
                </c:pt>
                <c:pt idx="162">
                  <c:v>0.80672268907563027</c:v>
                </c:pt>
                <c:pt idx="163">
                  <c:v>0.80672268907563027</c:v>
                </c:pt>
                <c:pt idx="164">
                  <c:v>0.80672268907563027</c:v>
                </c:pt>
                <c:pt idx="165">
                  <c:v>0.80672268907563027</c:v>
                </c:pt>
                <c:pt idx="166">
                  <c:v>0.80672268907563027</c:v>
                </c:pt>
                <c:pt idx="167">
                  <c:v>0.80672268907563027</c:v>
                </c:pt>
                <c:pt idx="168">
                  <c:v>0.80672268907563027</c:v>
                </c:pt>
                <c:pt idx="169">
                  <c:v>0.80672268907563027</c:v>
                </c:pt>
                <c:pt idx="170">
                  <c:v>0.80672268907563027</c:v>
                </c:pt>
                <c:pt idx="171">
                  <c:v>0.80672268907563027</c:v>
                </c:pt>
                <c:pt idx="172">
                  <c:v>0.80672268907563027</c:v>
                </c:pt>
                <c:pt idx="173">
                  <c:v>0.80672268907563027</c:v>
                </c:pt>
                <c:pt idx="174">
                  <c:v>0.80672268907563027</c:v>
                </c:pt>
                <c:pt idx="175">
                  <c:v>0.80672268907563027</c:v>
                </c:pt>
                <c:pt idx="176">
                  <c:v>0.80672268907563027</c:v>
                </c:pt>
                <c:pt idx="177">
                  <c:v>0.80672268907563027</c:v>
                </c:pt>
                <c:pt idx="178">
                  <c:v>0.80672268907563027</c:v>
                </c:pt>
                <c:pt idx="179">
                  <c:v>0.80672268907563027</c:v>
                </c:pt>
                <c:pt idx="180">
                  <c:v>0.80672268907563027</c:v>
                </c:pt>
                <c:pt idx="181">
                  <c:v>0.80672268907563027</c:v>
                </c:pt>
                <c:pt idx="182">
                  <c:v>0.80672268907563027</c:v>
                </c:pt>
                <c:pt idx="183">
                  <c:v>0.80672268907563027</c:v>
                </c:pt>
                <c:pt idx="184">
                  <c:v>0.80672268907563027</c:v>
                </c:pt>
                <c:pt idx="185">
                  <c:v>0.80672268907563027</c:v>
                </c:pt>
                <c:pt idx="186">
                  <c:v>0.80672268907563027</c:v>
                </c:pt>
                <c:pt idx="187">
                  <c:v>0.80672268907563027</c:v>
                </c:pt>
                <c:pt idx="188">
                  <c:v>0.80672268907563027</c:v>
                </c:pt>
                <c:pt idx="189">
                  <c:v>0.80672268907563027</c:v>
                </c:pt>
                <c:pt idx="190">
                  <c:v>0.80672268907563027</c:v>
                </c:pt>
                <c:pt idx="191">
                  <c:v>0.80672268907563027</c:v>
                </c:pt>
                <c:pt idx="192">
                  <c:v>0.80672268907563027</c:v>
                </c:pt>
                <c:pt idx="193">
                  <c:v>0.80672268907563027</c:v>
                </c:pt>
                <c:pt idx="194">
                  <c:v>0.80672268907563027</c:v>
                </c:pt>
                <c:pt idx="195">
                  <c:v>0.80672268907563027</c:v>
                </c:pt>
                <c:pt idx="196">
                  <c:v>0.80672268907563027</c:v>
                </c:pt>
                <c:pt idx="197">
                  <c:v>0.80672268907563027</c:v>
                </c:pt>
                <c:pt idx="198">
                  <c:v>0.80672268907563027</c:v>
                </c:pt>
                <c:pt idx="199">
                  <c:v>0.80672268907563027</c:v>
                </c:pt>
                <c:pt idx="200">
                  <c:v>0.80672268907563027</c:v>
                </c:pt>
                <c:pt idx="201">
                  <c:v>0.80672268907563027</c:v>
                </c:pt>
                <c:pt idx="202">
                  <c:v>0.80672268907563027</c:v>
                </c:pt>
                <c:pt idx="203">
                  <c:v>0.80672268907563027</c:v>
                </c:pt>
                <c:pt idx="204">
                  <c:v>0.80672268907563027</c:v>
                </c:pt>
                <c:pt idx="205">
                  <c:v>0.80672268907563027</c:v>
                </c:pt>
                <c:pt idx="206">
                  <c:v>0.80672268907563027</c:v>
                </c:pt>
                <c:pt idx="207">
                  <c:v>0.80672268907563027</c:v>
                </c:pt>
                <c:pt idx="208">
                  <c:v>0.80672268907563027</c:v>
                </c:pt>
                <c:pt idx="209">
                  <c:v>0.80672268907563027</c:v>
                </c:pt>
                <c:pt idx="210">
                  <c:v>0.80672268907563027</c:v>
                </c:pt>
                <c:pt idx="211">
                  <c:v>0.80672268907563027</c:v>
                </c:pt>
                <c:pt idx="212">
                  <c:v>0.80672268907563027</c:v>
                </c:pt>
                <c:pt idx="213">
                  <c:v>0.80672268907563027</c:v>
                </c:pt>
                <c:pt idx="214">
                  <c:v>0.80672268907563027</c:v>
                </c:pt>
                <c:pt idx="215">
                  <c:v>0.80672268907563027</c:v>
                </c:pt>
                <c:pt idx="216">
                  <c:v>0.80672268907563027</c:v>
                </c:pt>
                <c:pt idx="217">
                  <c:v>0.80672268907563027</c:v>
                </c:pt>
                <c:pt idx="218">
                  <c:v>0.80672268907563027</c:v>
                </c:pt>
                <c:pt idx="219">
                  <c:v>0.80672268907563027</c:v>
                </c:pt>
                <c:pt idx="220">
                  <c:v>0.80672268907563027</c:v>
                </c:pt>
                <c:pt idx="221">
                  <c:v>0.80672268907563027</c:v>
                </c:pt>
                <c:pt idx="222">
                  <c:v>0.80672268907563027</c:v>
                </c:pt>
                <c:pt idx="223">
                  <c:v>0.80672268907563027</c:v>
                </c:pt>
                <c:pt idx="224">
                  <c:v>0.80672268907563027</c:v>
                </c:pt>
                <c:pt idx="225">
                  <c:v>0.80672268907563027</c:v>
                </c:pt>
                <c:pt idx="226">
                  <c:v>0.80672268907563027</c:v>
                </c:pt>
                <c:pt idx="227">
                  <c:v>0.80672268907563027</c:v>
                </c:pt>
                <c:pt idx="228">
                  <c:v>0.80672268907563027</c:v>
                </c:pt>
                <c:pt idx="229">
                  <c:v>0.80672268907563027</c:v>
                </c:pt>
                <c:pt idx="230">
                  <c:v>0.80672268907563027</c:v>
                </c:pt>
                <c:pt idx="231">
                  <c:v>0.80672268907563027</c:v>
                </c:pt>
                <c:pt idx="232">
                  <c:v>0.80672268907563027</c:v>
                </c:pt>
                <c:pt idx="233">
                  <c:v>0.80672268907563027</c:v>
                </c:pt>
                <c:pt idx="234">
                  <c:v>0.80672268907563027</c:v>
                </c:pt>
                <c:pt idx="235">
                  <c:v>0.80672268907563027</c:v>
                </c:pt>
                <c:pt idx="236">
                  <c:v>0.80672268907563027</c:v>
                </c:pt>
                <c:pt idx="237">
                  <c:v>0.80672268907563027</c:v>
                </c:pt>
                <c:pt idx="238">
                  <c:v>0.80672268907563027</c:v>
                </c:pt>
                <c:pt idx="239">
                  <c:v>0.80672268907563027</c:v>
                </c:pt>
                <c:pt idx="240">
                  <c:v>0.80672268907563027</c:v>
                </c:pt>
                <c:pt idx="241">
                  <c:v>0.80672268907563027</c:v>
                </c:pt>
                <c:pt idx="242">
                  <c:v>0.80672268907563027</c:v>
                </c:pt>
                <c:pt idx="243">
                  <c:v>0.80672268907563027</c:v>
                </c:pt>
                <c:pt idx="244">
                  <c:v>0.80672268907563027</c:v>
                </c:pt>
                <c:pt idx="245">
                  <c:v>0.80672268907563027</c:v>
                </c:pt>
                <c:pt idx="246">
                  <c:v>0.80672268907563027</c:v>
                </c:pt>
                <c:pt idx="247">
                  <c:v>0.80672268907563027</c:v>
                </c:pt>
                <c:pt idx="248">
                  <c:v>0.80672268907563027</c:v>
                </c:pt>
                <c:pt idx="249">
                  <c:v>0.80672268907563027</c:v>
                </c:pt>
                <c:pt idx="250">
                  <c:v>0.80672268907563027</c:v>
                </c:pt>
                <c:pt idx="251">
                  <c:v>0.80672268907563027</c:v>
                </c:pt>
                <c:pt idx="252">
                  <c:v>0.80672268907563027</c:v>
                </c:pt>
                <c:pt idx="253">
                  <c:v>0.80672268907563027</c:v>
                </c:pt>
                <c:pt idx="254">
                  <c:v>0.80672268907563027</c:v>
                </c:pt>
                <c:pt idx="255">
                  <c:v>0.80672268907563027</c:v>
                </c:pt>
                <c:pt idx="256">
                  <c:v>0.80672268907563027</c:v>
                </c:pt>
                <c:pt idx="257">
                  <c:v>0.80672268907563027</c:v>
                </c:pt>
                <c:pt idx="258">
                  <c:v>0.80672268907563027</c:v>
                </c:pt>
                <c:pt idx="259">
                  <c:v>0.80672268907563027</c:v>
                </c:pt>
                <c:pt idx="260">
                  <c:v>0.80672268907563027</c:v>
                </c:pt>
                <c:pt idx="261">
                  <c:v>0.80672268907563027</c:v>
                </c:pt>
                <c:pt idx="262">
                  <c:v>0.80672268907563027</c:v>
                </c:pt>
                <c:pt idx="263">
                  <c:v>0.80672268907563027</c:v>
                </c:pt>
                <c:pt idx="264">
                  <c:v>0.80672268907563027</c:v>
                </c:pt>
                <c:pt idx="265">
                  <c:v>0.80672268907563027</c:v>
                </c:pt>
                <c:pt idx="266">
                  <c:v>0.80672268907563027</c:v>
                </c:pt>
                <c:pt idx="267">
                  <c:v>0.80672268907563027</c:v>
                </c:pt>
                <c:pt idx="268">
                  <c:v>0.80672268907563027</c:v>
                </c:pt>
                <c:pt idx="269">
                  <c:v>0.80672268907563027</c:v>
                </c:pt>
                <c:pt idx="270">
                  <c:v>0.80672268907563027</c:v>
                </c:pt>
                <c:pt idx="271">
                  <c:v>0.80672268907563027</c:v>
                </c:pt>
                <c:pt idx="272">
                  <c:v>0.80672268907563027</c:v>
                </c:pt>
                <c:pt idx="273">
                  <c:v>0.80672268907563027</c:v>
                </c:pt>
                <c:pt idx="274">
                  <c:v>0.80672268907563027</c:v>
                </c:pt>
                <c:pt idx="275">
                  <c:v>0.80672268907563027</c:v>
                </c:pt>
                <c:pt idx="276">
                  <c:v>0.80672268907563027</c:v>
                </c:pt>
                <c:pt idx="277">
                  <c:v>0.80672268907563027</c:v>
                </c:pt>
                <c:pt idx="278">
                  <c:v>0.80672268907563027</c:v>
                </c:pt>
                <c:pt idx="279">
                  <c:v>0.80672268907563027</c:v>
                </c:pt>
                <c:pt idx="280">
                  <c:v>0.80672268907563027</c:v>
                </c:pt>
                <c:pt idx="281">
                  <c:v>0.80672268907563027</c:v>
                </c:pt>
                <c:pt idx="282">
                  <c:v>0.80672268907563027</c:v>
                </c:pt>
                <c:pt idx="283">
                  <c:v>0.80672268907563027</c:v>
                </c:pt>
                <c:pt idx="284">
                  <c:v>0.80672268907563027</c:v>
                </c:pt>
                <c:pt idx="285">
                  <c:v>0.80672268907563027</c:v>
                </c:pt>
                <c:pt idx="286">
                  <c:v>0.80672268907563027</c:v>
                </c:pt>
                <c:pt idx="287">
                  <c:v>0.80672268907563027</c:v>
                </c:pt>
                <c:pt idx="288">
                  <c:v>0.80672268907563027</c:v>
                </c:pt>
                <c:pt idx="289">
                  <c:v>0.80672268907563027</c:v>
                </c:pt>
                <c:pt idx="290">
                  <c:v>0.80672268907563027</c:v>
                </c:pt>
                <c:pt idx="291">
                  <c:v>0.80672268907563027</c:v>
                </c:pt>
                <c:pt idx="292">
                  <c:v>0.80672268907563027</c:v>
                </c:pt>
                <c:pt idx="293">
                  <c:v>0.80672268907563027</c:v>
                </c:pt>
                <c:pt idx="294">
                  <c:v>0.80672268907563027</c:v>
                </c:pt>
                <c:pt idx="295">
                  <c:v>0.80672268907563027</c:v>
                </c:pt>
                <c:pt idx="296">
                  <c:v>0.80672268907563027</c:v>
                </c:pt>
                <c:pt idx="297">
                  <c:v>0.80672268907563027</c:v>
                </c:pt>
                <c:pt idx="298">
                  <c:v>0.80672268907563027</c:v>
                </c:pt>
                <c:pt idx="299">
                  <c:v>0.80672268907563027</c:v>
                </c:pt>
                <c:pt idx="300">
                  <c:v>0.80672268907563027</c:v>
                </c:pt>
                <c:pt idx="301">
                  <c:v>0.80672268907563027</c:v>
                </c:pt>
                <c:pt idx="302">
                  <c:v>0.80672268907563027</c:v>
                </c:pt>
                <c:pt idx="303">
                  <c:v>0.80672268907563027</c:v>
                </c:pt>
                <c:pt idx="304">
                  <c:v>0.80672268907563027</c:v>
                </c:pt>
                <c:pt idx="305">
                  <c:v>0.80672268907563027</c:v>
                </c:pt>
                <c:pt idx="306">
                  <c:v>0.80672268907563027</c:v>
                </c:pt>
                <c:pt idx="307">
                  <c:v>0.80672268907563027</c:v>
                </c:pt>
                <c:pt idx="308">
                  <c:v>0.80672268907563027</c:v>
                </c:pt>
                <c:pt idx="309">
                  <c:v>0.80672268907563027</c:v>
                </c:pt>
                <c:pt idx="310">
                  <c:v>0.80672268907563027</c:v>
                </c:pt>
                <c:pt idx="311">
                  <c:v>0.80672268907563027</c:v>
                </c:pt>
                <c:pt idx="312">
                  <c:v>0.80672268907563027</c:v>
                </c:pt>
                <c:pt idx="313">
                  <c:v>0.80672268907563027</c:v>
                </c:pt>
                <c:pt idx="314">
                  <c:v>0.80672268907563027</c:v>
                </c:pt>
                <c:pt idx="315">
                  <c:v>0.80672268907563027</c:v>
                </c:pt>
                <c:pt idx="316">
                  <c:v>0.80672268907563027</c:v>
                </c:pt>
                <c:pt idx="317">
                  <c:v>0.80672268907563027</c:v>
                </c:pt>
                <c:pt idx="318">
                  <c:v>0.80672268907563027</c:v>
                </c:pt>
                <c:pt idx="319">
                  <c:v>0.80672268907563027</c:v>
                </c:pt>
                <c:pt idx="320">
                  <c:v>0.80672268907563027</c:v>
                </c:pt>
                <c:pt idx="321">
                  <c:v>0.80672268907563027</c:v>
                </c:pt>
                <c:pt idx="322">
                  <c:v>0.80672268907563027</c:v>
                </c:pt>
                <c:pt idx="323">
                  <c:v>0.80672268907563027</c:v>
                </c:pt>
                <c:pt idx="324">
                  <c:v>0.80672268907563027</c:v>
                </c:pt>
                <c:pt idx="325">
                  <c:v>0.80672268907563027</c:v>
                </c:pt>
                <c:pt idx="326">
                  <c:v>0.80672268907563027</c:v>
                </c:pt>
                <c:pt idx="327">
                  <c:v>0.80672268907563027</c:v>
                </c:pt>
                <c:pt idx="328">
                  <c:v>0.80672268907563027</c:v>
                </c:pt>
                <c:pt idx="329">
                  <c:v>0.80672268907563027</c:v>
                </c:pt>
                <c:pt idx="330">
                  <c:v>0.80672268907563027</c:v>
                </c:pt>
                <c:pt idx="331">
                  <c:v>0.80672268907563027</c:v>
                </c:pt>
                <c:pt idx="332">
                  <c:v>0.80672268907563027</c:v>
                </c:pt>
                <c:pt idx="333">
                  <c:v>0.80672268907563027</c:v>
                </c:pt>
                <c:pt idx="334">
                  <c:v>0.80672268907563027</c:v>
                </c:pt>
                <c:pt idx="335">
                  <c:v>0.80672268907563027</c:v>
                </c:pt>
                <c:pt idx="336">
                  <c:v>0.80672268907563027</c:v>
                </c:pt>
                <c:pt idx="337">
                  <c:v>0.80672268907563027</c:v>
                </c:pt>
                <c:pt idx="338">
                  <c:v>0.80672268907563027</c:v>
                </c:pt>
              </c:numCache>
            </c:numRef>
          </c:val>
          <c:smooth val="0"/>
        </c:ser>
        <c:ser>
          <c:idx val="2"/>
          <c:order val="2"/>
          <c:tx>
            <c:strRef>
              <c:f>Summary!$AE$11</c:f>
              <c:strCache>
                <c:ptCount val="1"/>
                <c:pt idx="0">
                  <c:v>NFC</c:v>
                </c:pt>
              </c:strCache>
            </c:strRef>
          </c:tx>
          <c:spPr>
            <a:ln w="31750">
              <a:solidFill>
                <a:srgbClr val="FFC000"/>
              </a:solidFill>
            </a:ln>
          </c:spPr>
          <c:marker>
            <c:symbol val="triangle"/>
            <c:size val="5"/>
            <c:spPr>
              <a:solidFill>
                <a:srgbClr val="FFC000"/>
              </a:solidFill>
              <a:ln>
                <a:solidFill>
                  <a:srgbClr val="FFC000"/>
                </a:solidFill>
              </a:ln>
            </c:spPr>
          </c:marker>
          <c:cat>
            <c:numRef>
              <c:f>Summary!$AG$7:$ZZ$7</c:f>
              <c:numCache>
                <c:formatCode>m/d;@</c:formatCode>
                <c:ptCount val="670"/>
                <c:pt idx="0">
                  <c:v>41029</c:v>
                </c:pt>
                <c:pt idx="1">
                  <c:v>41033</c:v>
                </c:pt>
                <c:pt idx="2">
                  <c:v>41043</c:v>
                </c:pt>
                <c:pt idx="3">
                  <c:v>41044</c:v>
                </c:pt>
                <c:pt idx="4">
                  <c:v>41045</c:v>
                </c:pt>
                <c:pt idx="5">
                  <c:v>41046</c:v>
                </c:pt>
                <c:pt idx="6">
                  <c:v>41047</c:v>
                </c:pt>
                <c:pt idx="7">
                  <c:v>41047</c:v>
                </c:pt>
                <c:pt idx="8">
                  <c:v>41047</c:v>
                </c:pt>
                <c:pt idx="9">
                  <c:v>41050</c:v>
                </c:pt>
                <c:pt idx="10">
                  <c:v>41050</c:v>
                </c:pt>
                <c:pt idx="11">
                  <c:v>41052</c:v>
                </c:pt>
                <c:pt idx="12">
                  <c:v>41053</c:v>
                </c:pt>
                <c:pt idx="13">
                  <c:v>41053</c:v>
                </c:pt>
                <c:pt idx="14">
                  <c:v>41053</c:v>
                </c:pt>
                <c:pt idx="15">
                  <c:v>41053</c:v>
                </c:pt>
                <c:pt idx="16">
                  <c:v>41053</c:v>
                </c:pt>
                <c:pt idx="17">
                  <c:v>41053</c:v>
                </c:pt>
                <c:pt idx="18">
                  <c:v>41059</c:v>
                </c:pt>
                <c:pt idx="19">
                  <c:v>41059</c:v>
                </c:pt>
                <c:pt idx="20">
                  <c:v>41061</c:v>
                </c:pt>
                <c:pt idx="21">
                  <c:v>41061</c:v>
                </c:pt>
                <c:pt idx="22">
                  <c:v>41061</c:v>
                </c:pt>
                <c:pt idx="23">
                  <c:v>41064</c:v>
                </c:pt>
                <c:pt idx="24">
                  <c:v>41065</c:v>
                </c:pt>
                <c:pt idx="25">
                  <c:v>41066</c:v>
                </c:pt>
                <c:pt idx="26">
                  <c:v>41067</c:v>
                </c:pt>
                <c:pt idx="27">
                  <c:v>41068</c:v>
                </c:pt>
                <c:pt idx="28">
                  <c:v>41068</c:v>
                </c:pt>
                <c:pt idx="29">
                  <c:v>41070</c:v>
                </c:pt>
                <c:pt idx="30">
                  <c:v>41071</c:v>
                </c:pt>
                <c:pt idx="31">
                  <c:v>41072</c:v>
                </c:pt>
                <c:pt idx="32">
                  <c:v>41073</c:v>
                </c:pt>
                <c:pt idx="33">
                  <c:v>41074</c:v>
                </c:pt>
                <c:pt idx="34">
                  <c:v>41074</c:v>
                </c:pt>
                <c:pt idx="35">
                  <c:v>41074</c:v>
                </c:pt>
                <c:pt idx="36">
                  <c:v>41077</c:v>
                </c:pt>
                <c:pt idx="37">
                  <c:v>41077</c:v>
                </c:pt>
                <c:pt idx="38">
                  <c:v>41079</c:v>
                </c:pt>
                <c:pt idx="39">
                  <c:v>41080</c:v>
                </c:pt>
                <c:pt idx="40">
                  <c:v>41081</c:v>
                </c:pt>
                <c:pt idx="41">
                  <c:v>41081</c:v>
                </c:pt>
                <c:pt idx="42">
                  <c:v>41083</c:v>
                </c:pt>
                <c:pt idx="43">
                  <c:v>41083</c:v>
                </c:pt>
                <c:pt idx="44">
                  <c:v>41085</c:v>
                </c:pt>
                <c:pt idx="45">
                  <c:v>41086</c:v>
                </c:pt>
                <c:pt idx="46">
                  <c:v>41087</c:v>
                </c:pt>
                <c:pt idx="47">
                  <c:v>41087</c:v>
                </c:pt>
                <c:pt idx="48">
                  <c:v>41087</c:v>
                </c:pt>
                <c:pt idx="49">
                  <c:v>41087</c:v>
                </c:pt>
                <c:pt idx="50">
                  <c:v>41087</c:v>
                </c:pt>
                <c:pt idx="51">
                  <c:v>41092</c:v>
                </c:pt>
                <c:pt idx="52">
                  <c:v>41093</c:v>
                </c:pt>
                <c:pt idx="53">
                  <c:v>41094</c:v>
                </c:pt>
                <c:pt idx="54">
                  <c:v>41095</c:v>
                </c:pt>
                <c:pt idx="55">
                  <c:v>41096</c:v>
                </c:pt>
                <c:pt idx="56">
                  <c:v>41097</c:v>
                </c:pt>
                <c:pt idx="57">
                  <c:v>41098</c:v>
                </c:pt>
                <c:pt idx="58">
                  <c:v>41099</c:v>
                </c:pt>
                <c:pt idx="59">
                  <c:v>41100</c:v>
                </c:pt>
                <c:pt idx="60">
                  <c:v>41101</c:v>
                </c:pt>
                <c:pt idx="61">
                  <c:v>41102</c:v>
                </c:pt>
                <c:pt idx="62">
                  <c:v>41103</c:v>
                </c:pt>
                <c:pt idx="63">
                  <c:v>41104</c:v>
                </c:pt>
                <c:pt idx="64">
                  <c:v>41104</c:v>
                </c:pt>
                <c:pt idx="65">
                  <c:v>41104</c:v>
                </c:pt>
                <c:pt idx="66">
                  <c:v>41104</c:v>
                </c:pt>
                <c:pt idx="67">
                  <c:v>41108</c:v>
                </c:pt>
                <c:pt idx="68">
                  <c:v>41109</c:v>
                </c:pt>
                <c:pt idx="69">
                  <c:v>41109</c:v>
                </c:pt>
                <c:pt idx="70">
                  <c:v>41109</c:v>
                </c:pt>
                <c:pt idx="71">
                  <c:v>41112</c:v>
                </c:pt>
                <c:pt idx="72">
                  <c:v>41112</c:v>
                </c:pt>
                <c:pt idx="73">
                  <c:v>41114</c:v>
                </c:pt>
                <c:pt idx="74">
                  <c:v>41115</c:v>
                </c:pt>
                <c:pt idx="75">
                  <c:v>41116</c:v>
                </c:pt>
                <c:pt idx="76">
                  <c:v>41117</c:v>
                </c:pt>
                <c:pt idx="77">
                  <c:v>41117</c:v>
                </c:pt>
                <c:pt idx="78">
                  <c:v>41117</c:v>
                </c:pt>
                <c:pt idx="79">
                  <c:v>41120</c:v>
                </c:pt>
                <c:pt idx="80">
                  <c:v>41121</c:v>
                </c:pt>
                <c:pt idx="81">
                  <c:v>41122</c:v>
                </c:pt>
                <c:pt idx="82">
                  <c:v>41123</c:v>
                </c:pt>
                <c:pt idx="83">
                  <c:v>41124</c:v>
                </c:pt>
                <c:pt idx="84">
                  <c:v>41124</c:v>
                </c:pt>
                <c:pt idx="85">
                  <c:v>41126</c:v>
                </c:pt>
                <c:pt idx="86">
                  <c:v>41127</c:v>
                </c:pt>
                <c:pt idx="87">
                  <c:v>41128</c:v>
                </c:pt>
                <c:pt idx="88">
                  <c:v>41129</c:v>
                </c:pt>
                <c:pt idx="89">
                  <c:v>41130</c:v>
                </c:pt>
                <c:pt idx="90">
                  <c:v>41131</c:v>
                </c:pt>
                <c:pt idx="91">
                  <c:v>41131</c:v>
                </c:pt>
                <c:pt idx="92">
                  <c:v>41133</c:v>
                </c:pt>
                <c:pt idx="93">
                  <c:v>41134</c:v>
                </c:pt>
                <c:pt idx="94">
                  <c:v>41135</c:v>
                </c:pt>
                <c:pt idx="95">
                  <c:v>41136</c:v>
                </c:pt>
                <c:pt idx="96">
                  <c:v>41137</c:v>
                </c:pt>
                <c:pt idx="97">
                  <c:v>41138</c:v>
                </c:pt>
                <c:pt idx="98">
                  <c:v>41138</c:v>
                </c:pt>
                <c:pt idx="99">
                  <c:v>41140</c:v>
                </c:pt>
                <c:pt idx="100">
                  <c:v>41141</c:v>
                </c:pt>
                <c:pt idx="101">
                  <c:v>41142</c:v>
                </c:pt>
                <c:pt idx="102">
                  <c:v>41143</c:v>
                </c:pt>
                <c:pt idx="103">
                  <c:v>41144</c:v>
                </c:pt>
                <c:pt idx="104">
                  <c:v>41144</c:v>
                </c:pt>
                <c:pt idx="105">
                  <c:v>41146</c:v>
                </c:pt>
                <c:pt idx="106">
                  <c:v>41147</c:v>
                </c:pt>
                <c:pt idx="107">
                  <c:v>41147</c:v>
                </c:pt>
                <c:pt idx="108">
                  <c:v>41147</c:v>
                </c:pt>
                <c:pt idx="109">
                  <c:v>41150</c:v>
                </c:pt>
                <c:pt idx="110">
                  <c:v>41151</c:v>
                </c:pt>
                <c:pt idx="111">
                  <c:v>41152</c:v>
                </c:pt>
                <c:pt idx="112">
                  <c:v>41152</c:v>
                </c:pt>
                <c:pt idx="113">
                  <c:v>41152</c:v>
                </c:pt>
                <c:pt idx="114">
                  <c:v>41155</c:v>
                </c:pt>
                <c:pt idx="115">
                  <c:v>41156</c:v>
                </c:pt>
                <c:pt idx="116">
                  <c:v>41157</c:v>
                </c:pt>
                <c:pt idx="117">
                  <c:v>41158</c:v>
                </c:pt>
                <c:pt idx="118">
                  <c:v>41158</c:v>
                </c:pt>
                <c:pt idx="119">
                  <c:v>41158</c:v>
                </c:pt>
                <c:pt idx="120">
                  <c:v>41158</c:v>
                </c:pt>
                <c:pt idx="121">
                  <c:v>41158</c:v>
                </c:pt>
                <c:pt idx="122">
                  <c:v>41163</c:v>
                </c:pt>
                <c:pt idx="123">
                  <c:v>41164</c:v>
                </c:pt>
                <c:pt idx="124">
                  <c:v>41165</c:v>
                </c:pt>
                <c:pt idx="125">
                  <c:v>41166</c:v>
                </c:pt>
                <c:pt idx="126">
                  <c:v>41166</c:v>
                </c:pt>
                <c:pt idx="127">
                  <c:v>41166</c:v>
                </c:pt>
                <c:pt idx="128">
                  <c:v>41169</c:v>
                </c:pt>
                <c:pt idx="129">
                  <c:v>41170</c:v>
                </c:pt>
                <c:pt idx="130">
                  <c:v>41171</c:v>
                </c:pt>
                <c:pt idx="131">
                  <c:v>41172</c:v>
                </c:pt>
                <c:pt idx="132">
                  <c:v>41173</c:v>
                </c:pt>
                <c:pt idx="133">
                  <c:v>41173</c:v>
                </c:pt>
                <c:pt idx="134">
                  <c:v>41173</c:v>
                </c:pt>
                <c:pt idx="135">
                  <c:v>41173</c:v>
                </c:pt>
                <c:pt idx="136">
                  <c:v>41177</c:v>
                </c:pt>
                <c:pt idx="137">
                  <c:v>41178</c:v>
                </c:pt>
                <c:pt idx="138">
                  <c:v>41179</c:v>
                </c:pt>
                <c:pt idx="139">
                  <c:v>41180</c:v>
                </c:pt>
                <c:pt idx="140">
                  <c:v>41180</c:v>
                </c:pt>
                <c:pt idx="141">
                  <c:v>41180</c:v>
                </c:pt>
                <c:pt idx="142">
                  <c:v>41183</c:v>
                </c:pt>
                <c:pt idx="143">
                  <c:v>41184</c:v>
                </c:pt>
                <c:pt idx="144">
                  <c:v>41185</c:v>
                </c:pt>
                <c:pt idx="145">
                  <c:v>41185</c:v>
                </c:pt>
                <c:pt idx="146">
                  <c:v>41185</c:v>
                </c:pt>
                <c:pt idx="147">
                  <c:v>41185</c:v>
                </c:pt>
                <c:pt idx="148">
                  <c:v>41185</c:v>
                </c:pt>
                <c:pt idx="149">
                  <c:v>41185</c:v>
                </c:pt>
                <c:pt idx="150">
                  <c:v>41185</c:v>
                </c:pt>
                <c:pt idx="151">
                  <c:v>41185</c:v>
                </c:pt>
                <c:pt idx="152">
                  <c:v>41185</c:v>
                </c:pt>
                <c:pt idx="153">
                  <c:v>41185</c:v>
                </c:pt>
                <c:pt idx="154">
                  <c:v>41185</c:v>
                </c:pt>
                <c:pt idx="155">
                  <c:v>41185</c:v>
                </c:pt>
                <c:pt idx="156">
                  <c:v>41185</c:v>
                </c:pt>
                <c:pt idx="157">
                  <c:v>41185</c:v>
                </c:pt>
                <c:pt idx="158">
                  <c:v>41185</c:v>
                </c:pt>
                <c:pt idx="159">
                  <c:v>41185</c:v>
                </c:pt>
                <c:pt idx="160">
                  <c:v>41185</c:v>
                </c:pt>
                <c:pt idx="161">
                  <c:v>41185</c:v>
                </c:pt>
                <c:pt idx="162">
                  <c:v>41185</c:v>
                </c:pt>
                <c:pt idx="163">
                  <c:v>41185</c:v>
                </c:pt>
                <c:pt idx="164">
                  <c:v>41185</c:v>
                </c:pt>
                <c:pt idx="165">
                  <c:v>41185</c:v>
                </c:pt>
                <c:pt idx="166">
                  <c:v>41185</c:v>
                </c:pt>
                <c:pt idx="167">
                  <c:v>41185</c:v>
                </c:pt>
                <c:pt idx="168">
                  <c:v>41185</c:v>
                </c:pt>
                <c:pt idx="169">
                  <c:v>41185</c:v>
                </c:pt>
                <c:pt idx="170">
                  <c:v>41185</c:v>
                </c:pt>
                <c:pt idx="171">
                  <c:v>41185</c:v>
                </c:pt>
                <c:pt idx="172">
                  <c:v>41185</c:v>
                </c:pt>
                <c:pt idx="173">
                  <c:v>41185</c:v>
                </c:pt>
                <c:pt idx="174">
                  <c:v>41185</c:v>
                </c:pt>
                <c:pt idx="175">
                  <c:v>41185</c:v>
                </c:pt>
                <c:pt idx="176">
                  <c:v>41185</c:v>
                </c:pt>
                <c:pt idx="177">
                  <c:v>41185</c:v>
                </c:pt>
                <c:pt idx="178">
                  <c:v>41185</c:v>
                </c:pt>
                <c:pt idx="179">
                  <c:v>41185</c:v>
                </c:pt>
                <c:pt idx="180">
                  <c:v>41185</c:v>
                </c:pt>
                <c:pt idx="181">
                  <c:v>41185</c:v>
                </c:pt>
                <c:pt idx="182">
                  <c:v>41185</c:v>
                </c:pt>
                <c:pt idx="183">
                  <c:v>41185</c:v>
                </c:pt>
                <c:pt idx="184">
                  <c:v>41185</c:v>
                </c:pt>
                <c:pt idx="185">
                  <c:v>41185</c:v>
                </c:pt>
                <c:pt idx="186">
                  <c:v>41185</c:v>
                </c:pt>
                <c:pt idx="187">
                  <c:v>41185</c:v>
                </c:pt>
                <c:pt idx="188">
                  <c:v>41185</c:v>
                </c:pt>
                <c:pt idx="189">
                  <c:v>41185</c:v>
                </c:pt>
                <c:pt idx="190">
                  <c:v>41185</c:v>
                </c:pt>
                <c:pt idx="191">
                  <c:v>41185</c:v>
                </c:pt>
                <c:pt idx="192">
                  <c:v>41185</c:v>
                </c:pt>
                <c:pt idx="193">
                  <c:v>41185</c:v>
                </c:pt>
                <c:pt idx="194">
                  <c:v>41185</c:v>
                </c:pt>
                <c:pt idx="195">
                  <c:v>41185</c:v>
                </c:pt>
                <c:pt idx="196">
                  <c:v>41185</c:v>
                </c:pt>
                <c:pt idx="197">
                  <c:v>41185</c:v>
                </c:pt>
                <c:pt idx="198">
                  <c:v>41185</c:v>
                </c:pt>
                <c:pt idx="199">
                  <c:v>41185</c:v>
                </c:pt>
                <c:pt idx="200">
                  <c:v>41185</c:v>
                </c:pt>
                <c:pt idx="201">
                  <c:v>41185</c:v>
                </c:pt>
                <c:pt idx="202">
                  <c:v>41185</c:v>
                </c:pt>
                <c:pt idx="203">
                  <c:v>41185</c:v>
                </c:pt>
                <c:pt idx="204">
                  <c:v>41185</c:v>
                </c:pt>
                <c:pt idx="205">
                  <c:v>41185</c:v>
                </c:pt>
                <c:pt idx="206">
                  <c:v>41185</c:v>
                </c:pt>
                <c:pt idx="207">
                  <c:v>41185</c:v>
                </c:pt>
                <c:pt idx="208">
                  <c:v>41185</c:v>
                </c:pt>
                <c:pt idx="209">
                  <c:v>41185</c:v>
                </c:pt>
                <c:pt idx="210">
                  <c:v>41185</c:v>
                </c:pt>
                <c:pt idx="211">
                  <c:v>41185</c:v>
                </c:pt>
                <c:pt idx="212">
                  <c:v>41185</c:v>
                </c:pt>
                <c:pt idx="213">
                  <c:v>41185</c:v>
                </c:pt>
                <c:pt idx="214">
                  <c:v>41185</c:v>
                </c:pt>
                <c:pt idx="215">
                  <c:v>41185</c:v>
                </c:pt>
                <c:pt idx="216">
                  <c:v>41185</c:v>
                </c:pt>
                <c:pt idx="217">
                  <c:v>41185</c:v>
                </c:pt>
                <c:pt idx="218">
                  <c:v>41185</c:v>
                </c:pt>
                <c:pt idx="219">
                  <c:v>41185</c:v>
                </c:pt>
                <c:pt idx="220">
                  <c:v>41185</c:v>
                </c:pt>
                <c:pt idx="221">
                  <c:v>41185</c:v>
                </c:pt>
                <c:pt idx="222">
                  <c:v>41185</c:v>
                </c:pt>
                <c:pt idx="223">
                  <c:v>41185</c:v>
                </c:pt>
                <c:pt idx="224">
                  <c:v>41185</c:v>
                </c:pt>
                <c:pt idx="225">
                  <c:v>41185</c:v>
                </c:pt>
                <c:pt idx="226">
                  <c:v>41185</c:v>
                </c:pt>
                <c:pt idx="227">
                  <c:v>41185</c:v>
                </c:pt>
                <c:pt idx="228">
                  <c:v>41185</c:v>
                </c:pt>
                <c:pt idx="229">
                  <c:v>41185</c:v>
                </c:pt>
                <c:pt idx="230">
                  <c:v>41185</c:v>
                </c:pt>
                <c:pt idx="231">
                  <c:v>41185</c:v>
                </c:pt>
                <c:pt idx="232">
                  <c:v>41185</c:v>
                </c:pt>
                <c:pt idx="233">
                  <c:v>41185</c:v>
                </c:pt>
                <c:pt idx="234">
                  <c:v>41185</c:v>
                </c:pt>
                <c:pt idx="235">
                  <c:v>41185</c:v>
                </c:pt>
                <c:pt idx="236">
                  <c:v>41185</c:v>
                </c:pt>
                <c:pt idx="237">
                  <c:v>41185</c:v>
                </c:pt>
                <c:pt idx="238">
                  <c:v>41185</c:v>
                </c:pt>
                <c:pt idx="239">
                  <c:v>41185</c:v>
                </c:pt>
                <c:pt idx="240">
                  <c:v>41185</c:v>
                </c:pt>
                <c:pt idx="241">
                  <c:v>41185</c:v>
                </c:pt>
                <c:pt idx="242">
                  <c:v>41185</c:v>
                </c:pt>
                <c:pt idx="243">
                  <c:v>41185</c:v>
                </c:pt>
                <c:pt idx="244">
                  <c:v>41185</c:v>
                </c:pt>
                <c:pt idx="245">
                  <c:v>41185</c:v>
                </c:pt>
                <c:pt idx="246">
                  <c:v>41185</c:v>
                </c:pt>
                <c:pt idx="247">
                  <c:v>41185</c:v>
                </c:pt>
                <c:pt idx="248">
                  <c:v>41185</c:v>
                </c:pt>
                <c:pt idx="249">
                  <c:v>41185</c:v>
                </c:pt>
                <c:pt idx="250">
                  <c:v>41185</c:v>
                </c:pt>
                <c:pt idx="251">
                  <c:v>41185</c:v>
                </c:pt>
                <c:pt idx="252">
                  <c:v>41185</c:v>
                </c:pt>
                <c:pt idx="253">
                  <c:v>41185</c:v>
                </c:pt>
                <c:pt idx="254">
                  <c:v>41185</c:v>
                </c:pt>
                <c:pt idx="255">
                  <c:v>41185</c:v>
                </c:pt>
                <c:pt idx="256">
                  <c:v>41185</c:v>
                </c:pt>
                <c:pt idx="257">
                  <c:v>41185</c:v>
                </c:pt>
                <c:pt idx="258">
                  <c:v>41185</c:v>
                </c:pt>
                <c:pt idx="259">
                  <c:v>41185</c:v>
                </c:pt>
                <c:pt idx="260">
                  <c:v>41185</c:v>
                </c:pt>
                <c:pt idx="261">
                  <c:v>41185</c:v>
                </c:pt>
                <c:pt idx="262">
                  <c:v>41185</c:v>
                </c:pt>
                <c:pt idx="263">
                  <c:v>41185</c:v>
                </c:pt>
                <c:pt idx="264">
                  <c:v>41185</c:v>
                </c:pt>
                <c:pt idx="265">
                  <c:v>41185</c:v>
                </c:pt>
                <c:pt idx="266">
                  <c:v>41185</c:v>
                </c:pt>
                <c:pt idx="267">
                  <c:v>41185</c:v>
                </c:pt>
                <c:pt idx="268">
                  <c:v>41185</c:v>
                </c:pt>
                <c:pt idx="269">
                  <c:v>41185</c:v>
                </c:pt>
                <c:pt idx="270">
                  <c:v>41185</c:v>
                </c:pt>
                <c:pt idx="271">
                  <c:v>41185</c:v>
                </c:pt>
                <c:pt idx="272">
                  <c:v>41185</c:v>
                </c:pt>
                <c:pt idx="273">
                  <c:v>41185</c:v>
                </c:pt>
                <c:pt idx="274">
                  <c:v>41185</c:v>
                </c:pt>
                <c:pt idx="275">
                  <c:v>41185</c:v>
                </c:pt>
                <c:pt idx="276">
                  <c:v>41185</c:v>
                </c:pt>
                <c:pt idx="277">
                  <c:v>41185</c:v>
                </c:pt>
                <c:pt idx="278">
                  <c:v>41185</c:v>
                </c:pt>
                <c:pt idx="279">
                  <c:v>41185</c:v>
                </c:pt>
                <c:pt idx="280">
                  <c:v>41185</c:v>
                </c:pt>
                <c:pt idx="281">
                  <c:v>41185</c:v>
                </c:pt>
                <c:pt idx="282">
                  <c:v>41185</c:v>
                </c:pt>
                <c:pt idx="283">
                  <c:v>41185</c:v>
                </c:pt>
                <c:pt idx="284">
                  <c:v>41185</c:v>
                </c:pt>
                <c:pt idx="285">
                  <c:v>41185</c:v>
                </c:pt>
                <c:pt idx="286">
                  <c:v>41185</c:v>
                </c:pt>
                <c:pt idx="287">
                  <c:v>41185</c:v>
                </c:pt>
                <c:pt idx="288">
                  <c:v>41185</c:v>
                </c:pt>
                <c:pt idx="289">
                  <c:v>41185</c:v>
                </c:pt>
                <c:pt idx="290">
                  <c:v>41185</c:v>
                </c:pt>
                <c:pt idx="291">
                  <c:v>41185</c:v>
                </c:pt>
                <c:pt idx="292">
                  <c:v>41185</c:v>
                </c:pt>
                <c:pt idx="293">
                  <c:v>41185</c:v>
                </c:pt>
                <c:pt idx="294">
                  <c:v>41185</c:v>
                </c:pt>
                <c:pt idx="295">
                  <c:v>41185</c:v>
                </c:pt>
                <c:pt idx="296">
                  <c:v>41185</c:v>
                </c:pt>
                <c:pt idx="297">
                  <c:v>41185</c:v>
                </c:pt>
                <c:pt idx="298">
                  <c:v>41185</c:v>
                </c:pt>
                <c:pt idx="299">
                  <c:v>41185</c:v>
                </c:pt>
                <c:pt idx="300">
                  <c:v>41185</c:v>
                </c:pt>
                <c:pt idx="301">
                  <c:v>41185</c:v>
                </c:pt>
                <c:pt idx="302">
                  <c:v>41185</c:v>
                </c:pt>
                <c:pt idx="303">
                  <c:v>41185</c:v>
                </c:pt>
                <c:pt idx="304">
                  <c:v>41185</c:v>
                </c:pt>
                <c:pt idx="305">
                  <c:v>41185</c:v>
                </c:pt>
                <c:pt idx="306">
                  <c:v>41185</c:v>
                </c:pt>
                <c:pt idx="307">
                  <c:v>41185</c:v>
                </c:pt>
                <c:pt idx="308">
                  <c:v>41185</c:v>
                </c:pt>
                <c:pt idx="309">
                  <c:v>41185</c:v>
                </c:pt>
                <c:pt idx="310">
                  <c:v>41185</c:v>
                </c:pt>
                <c:pt idx="311">
                  <c:v>41185</c:v>
                </c:pt>
                <c:pt idx="312">
                  <c:v>41185</c:v>
                </c:pt>
                <c:pt idx="313">
                  <c:v>41185</c:v>
                </c:pt>
                <c:pt idx="314">
                  <c:v>41185</c:v>
                </c:pt>
                <c:pt idx="315">
                  <c:v>41185</c:v>
                </c:pt>
                <c:pt idx="316">
                  <c:v>41185</c:v>
                </c:pt>
                <c:pt idx="317">
                  <c:v>41185</c:v>
                </c:pt>
                <c:pt idx="318">
                  <c:v>41185</c:v>
                </c:pt>
                <c:pt idx="319">
                  <c:v>41185</c:v>
                </c:pt>
                <c:pt idx="320">
                  <c:v>41185</c:v>
                </c:pt>
                <c:pt idx="321">
                  <c:v>41185</c:v>
                </c:pt>
                <c:pt idx="322">
                  <c:v>41185</c:v>
                </c:pt>
                <c:pt idx="323">
                  <c:v>41185</c:v>
                </c:pt>
                <c:pt idx="324">
                  <c:v>41185</c:v>
                </c:pt>
                <c:pt idx="325">
                  <c:v>41185</c:v>
                </c:pt>
                <c:pt idx="326">
                  <c:v>41185</c:v>
                </c:pt>
                <c:pt idx="327">
                  <c:v>41185</c:v>
                </c:pt>
                <c:pt idx="328">
                  <c:v>41185</c:v>
                </c:pt>
                <c:pt idx="329">
                  <c:v>41185</c:v>
                </c:pt>
                <c:pt idx="330">
                  <c:v>41185</c:v>
                </c:pt>
                <c:pt idx="331">
                  <c:v>41185</c:v>
                </c:pt>
                <c:pt idx="332">
                  <c:v>41185</c:v>
                </c:pt>
                <c:pt idx="333">
                  <c:v>41185</c:v>
                </c:pt>
                <c:pt idx="334">
                  <c:v>41185</c:v>
                </c:pt>
                <c:pt idx="335">
                  <c:v>41185</c:v>
                </c:pt>
                <c:pt idx="336">
                  <c:v>41185</c:v>
                </c:pt>
                <c:pt idx="337">
                  <c:v>41185</c:v>
                </c:pt>
                <c:pt idx="338">
                  <c:v>41185</c:v>
                </c:pt>
              </c:numCache>
            </c:numRef>
          </c:cat>
          <c:val>
            <c:numRef>
              <c:f>Summary!$AG$11:$ZZ$11</c:f>
              <c:numCache>
                <c:formatCode>0%</c:formatCode>
                <c:ptCount val="670"/>
                <c:pt idx="0">
                  <c:v>0</c:v>
                </c:pt>
                <c:pt idx="1">
                  <c:v>0.75</c:v>
                </c:pt>
                <c:pt idx="2">
                  <c:v>0.75</c:v>
                </c:pt>
                <c:pt idx="3">
                  <c:v>0.75</c:v>
                </c:pt>
                <c:pt idx="4">
                  <c:v>0.73863636363636365</c:v>
                </c:pt>
                <c:pt idx="5">
                  <c:v>0.73863636363636365</c:v>
                </c:pt>
                <c:pt idx="6">
                  <c:v>0.73863636363636365</c:v>
                </c:pt>
                <c:pt idx="7">
                  <c:v>0.73863636363636365</c:v>
                </c:pt>
                <c:pt idx="8">
                  <c:v>0.73863636363636365</c:v>
                </c:pt>
                <c:pt idx="9">
                  <c:v>0.73863636363636365</c:v>
                </c:pt>
                <c:pt idx="10">
                  <c:v>0.73863636363636365</c:v>
                </c:pt>
                <c:pt idx="11">
                  <c:v>0.73863636363636365</c:v>
                </c:pt>
                <c:pt idx="12">
                  <c:v>0.75</c:v>
                </c:pt>
                <c:pt idx="13">
                  <c:v>0.75</c:v>
                </c:pt>
                <c:pt idx="14">
                  <c:v>0.75</c:v>
                </c:pt>
                <c:pt idx="15">
                  <c:v>0.75</c:v>
                </c:pt>
                <c:pt idx="16">
                  <c:v>0.75</c:v>
                </c:pt>
                <c:pt idx="17">
                  <c:v>0.75</c:v>
                </c:pt>
                <c:pt idx="18">
                  <c:v>0.75</c:v>
                </c:pt>
                <c:pt idx="19">
                  <c:v>0.75</c:v>
                </c:pt>
                <c:pt idx="20">
                  <c:v>0.75</c:v>
                </c:pt>
                <c:pt idx="21">
                  <c:v>0.75</c:v>
                </c:pt>
                <c:pt idx="22">
                  <c:v>0.75</c:v>
                </c:pt>
                <c:pt idx="23">
                  <c:v>0.75</c:v>
                </c:pt>
                <c:pt idx="24">
                  <c:v>0.77272727272727271</c:v>
                </c:pt>
                <c:pt idx="25">
                  <c:v>0.77272727272727271</c:v>
                </c:pt>
                <c:pt idx="26">
                  <c:v>0.77272727272727271</c:v>
                </c:pt>
                <c:pt idx="27">
                  <c:v>0.73863636363636365</c:v>
                </c:pt>
                <c:pt idx="28">
                  <c:v>0.73863636363636365</c:v>
                </c:pt>
                <c:pt idx="29">
                  <c:v>0.73863636363636365</c:v>
                </c:pt>
                <c:pt idx="30">
                  <c:v>0.73863636363636365</c:v>
                </c:pt>
                <c:pt idx="31">
                  <c:v>0.73863636363636365</c:v>
                </c:pt>
                <c:pt idx="32">
                  <c:v>0.68181818181818177</c:v>
                </c:pt>
                <c:pt idx="33">
                  <c:v>0.45454545454545453</c:v>
                </c:pt>
                <c:pt idx="34">
                  <c:v>0.45454545454545453</c:v>
                </c:pt>
                <c:pt idx="35">
                  <c:v>0.45454545454545453</c:v>
                </c:pt>
                <c:pt idx="36">
                  <c:v>0.45454545454545453</c:v>
                </c:pt>
                <c:pt idx="37">
                  <c:v>0.45454545454545453</c:v>
                </c:pt>
                <c:pt idx="38">
                  <c:v>0.50574712643678166</c:v>
                </c:pt>
                <c:pt idx="39">
                  <c:v>0.77108433734939763</c:v>
                </c:pt>
                <c:pt idx="40">
                  <c:v>0.85542168674698793</c:v>
                </c:pt>
                <c:pt idx="41">
                  <c:v>0.85542168674698793</c:v>
                </c:pt>
                <c:pt idx="42">
                  <c:v>0.85542168674698793</c:v>
                </c:pt>
                <c:pt idx="43">
                  <c:v>0.85542168674698793</c:v>
                </c:pt>
                <c:pt idx="44">
                  <c:v>0.89156626506024095</c:v>
                </c:pt>
                <c:pt idx="45">
                  <c:v>0.87951807228915657</c:v>
                </c:pt>
                <c:pt idx="46">
                  <c:v>0.89156626506024095</c:v>
                </c:pt>
                <c:pt idx="47">
                  <c:v>0.89156626506024095</c:v>
                </c:pt>
                <c:pt idx="48">
                  <c:v>0.89156626506024095</c:v>
                </c:pt>
                <c:pt idx="49">
                  <c:v>0.89156626506024095</c:v>
                </c:pt>
                <c:pt idx="50">
                  <c:v>0.89156626506024095</c:v>
                </c:pt>
                <c:pt idx="51">
                  <c:v>0.74747474747474751</c:v>
                </c:pt>
                <c:pt idx="52">
                  <c:v>0.87878787878787878</c:v>
                </c:pt>
                <c:pt idx="53">
                  <c:v>0.87878787878787878</c:v>
                </c:pt>
                <c:pt idx="54">
                  <c:v>0.88888888888888884</c:v>
                </c:pt>
                <c:pt idx="55">
                  <c:v>0.86868686868686873</c:v>
                </c:pt>
                <c:pt idx="56">
                  <c:v>0.86868686868686873</c:v>
                </c:pt>
                <c:pt idx="57">
                  <c:v>0.86868686868686873</c:v>
                </c:pt>
                <c:pt idx="58">
                  <c:v>0.86868686868686873</c:v>
                </c:pt>
                <c:pt idx="59">
                  <c:v>0.86868686868686873</c:v>
                </c:pt>
                <c:pt idx="60">
                  <c:v>0.86868686868686873</c:v>
                </c:pt>
                <c:pt idx="61">
                  <c:v>0.86868686868686873</c:v>
                </c:pt>
                <c:pt idx="62">
                  <c:v>0.86868686868686873</c:v>
                </c:pt>
                <c:pt idx="63">
                  <c:v>0.87878787878787878</c:v>
                </c:pt>
                <c:pt idx="64">
                  <c:v>0.87878787878787878</c:v>
                </c:pt>
                <c:pt idx="65">
                  <c:v>0.87878787878787878</c:v>
                </c:pt>
                <c:pt idx="66">
                  <c:v>0.87878787878787878</c:v>
                </c:pt>
                <c:pt idx="67">
                  <c:v>0.87878787878787878</c:v>
                </c:pt>
                <c:pt idx="68">
                  <c:v>0.88888888888888884</c:v>
                </c:pt>
                <c:pt idx="69">
                  <c:v>0.88888888888888884</c:v>
                </c:pt>
                <c:pt idx="70">
                  <c:v>0.88888888888888884</c:v>
                </c:pt>
                <c:pt idx="71">
                  <c:v>0.88888888888888884</c:v>
                </c:pt>
                <c:pt idx="72">
                  <c:v>0.88888888888888884</c:v>
                </c:pt>
                <c:pt idx="73">
                  <c:v>0.87878787878787878</c:v>
                </c:pt>
                <c:pt idx="74">
                  <c:v>0.87878787878787878</c:v>
                </c:pt>
                <c:pt idx="75">
                  <c:v>0.87878787878787878</c:v>
                </c:pt>
                <c:pt idx="76">
                  <c:v>0.87878787878787878</c:v>
                </c:pt>
                <c:pt idx="77">
                  <c:v>0.87878787878787878</c:v>
                </c:pt>
                <c:pt idx="78">
                  <c:v>0.87878787878787878</c:v>
                </c:pt>
                <c:pt idx="79">
                  <c:v>0.87878787878787878</c:v>
                </c:pt>
                <c:pt idx="80">
                  <c:v>0.87878787878787878</c:v>
                </c:pt>
                <c:pt idx="81">
                  <c:v>0.87878787878787878</c:v>
                </c:pt>
                <c:pt idx="82">
                  <c:v>0.92929292929292928</c:v>
                </c:pt>
                <c:pt idx="83">
                  <c:v>0.89898989898989901</c:v>
                </c:pt>
                <c:pt idx="84">
                  <c:v>0.89898989898989901</c:v>
                </c:pt>
                <c:pt idx="85">
                  <c:v>0.93069306930693074</c:v>
                </c:pt>
                <c:pt idx="86">
                  <c:v>0.92929292929292928</c:v>
                </c:pt>
                <c:pt idx="87">
                  <c:v>0.92929292929292928</c:v>
                </c:pt>
                <c:pt idx="88">
                  <c:v>0.91919191919191923</c:v>
                </c:pt>
                <c:pt idx="89">
                  <c:v>0.91919191919191923</c:v>
                </c:pt>
                <c:pt idx="90">
                  <c:v>0.92929292929292928</c:v>
                </c:pt>
                <c:pt idx="91">
                  <c:v>0.92929292929292928</c:v>
                </c:pt>
                <c:pt idx="92">
                  <c:v>0.92929292929292928</c:v>
                </c:pt>
                <c:pt idx="93">
                  <c:v>0.92929292929292928</c:v>
                </c:pt>
                <c:pt idx="94">
                  <c:v>0.92929292929292928</c:v>
                </c:pt>
                <c:pt idx="95">
                  <c:v>0.92929292929292928</c:v>
                </c:pt>
                <c:pt idx="96">
                  <c:v>0.92929292929292928</c:v>
                </c:pt>
                <c:pt idx="97">
                  <c:v>0.92929292929292928</c:v>
                </c:pt>
                <c:pt idx="98">
                  <c:v>0.92929292929292928</c:v>
                </c:pt>
                <c:pt idx="99">
                  <c:v>0.92929292929292928</c:v>
                </c:pt>
                <c:pt idx="100">
                  <c:v>1</c:v>
                </c:pt>
                <c:pt idx="101">
                  <c:v>1</c:v>
                </c:pt>
                <c:pt idx="102">
                  <c:v>0.96969696969696972</c:v>
                </c:pt>
                <c:pt idx="103">
                  <c:v>0.96969696969696972</c:v>
                </c:pt>
                <c:pt idx="104">
                  <c:v>0.96969696969696972</c:v>
                </c:pt>
                <c:pt idx="105">
                  <c:v>0.96969696969696972</c:v>
                </c:pt>
                <c:pt idx="106">
                  <c:v>0.96969696969696972</c:v>
                </c:pt>
                <c:pt idx="107">
                  <c:v>0.96969696969696972</c:v>
                </c:pt>
                <c:pt idx="108">
                  <c:v>0.96969696969696972</c:v>
                </c:pt>
                <c:pt idx="109">
                  <c:v>0.96969696969696972</c:v>
                </c:pt>
                <c:pt idx="110">
                  <c:v>0.96969696969696972</c:v>
                </c:pt>
                <c:pt idx="111">
                  <c:v>0.96969696969696972</c:v>
                </c:pt>
                <c:pt idx="112">
                  <c:v>0.96969696969696972</c:v>
                </c:pt>
                <c:pt idx="113">
                  <c:v>0.96969696969696972</c:v>
                </c:pt>
                <c:pt idx="114">
                  <c:v>0.96969696969696972</c:v>
                </c:pt>
                <c:pt idx="115">
                  <c:v>0.96969696969696972</c:v>
                </c:pt>
                <c:pt idx="116">
                  <c:v>0.96969696969696972</c:v>
                </c:pt>
                <c:pt idx="117">
                  <c:v>0.98989898989898994</c:v>
                </c:pt>
                <c:pt idx="118">
                  <c:v>0.98989898989898994</c:v>
                </c:pt>
                <c:pt idx="119">
                  <c:v>0.98989898989898994</c:v>
                </c:pt>
                <c:pt idx="120">
                  <c:v>0.98989898989898994</c:v>
                </c:pt>
                <c:pt idx="121">
                  <c:v>0.98989898989898994</c:v>
                </c:pt>
                <c:pt idx="122">
                  <c:v>0.98989898989898994</c:v>
                </c:pt>
                <c:pt idx="123">
                  <c:v>0.99</c:v>
                </c:pt>
                <c:pt idx="124">
                  <c:v>0.99038461538461542</c:v>
                </c:pt>
                <c:pt idx="125">
                  <c:v>0.99038461538461542</c:v>
                </c:pt>
                <c:pt idx="126">
                  <c:v>0.99038461538461542</c:v>
                </c:pt>
                <c:pt idx="127">
                  <c:v>0.99038461538461542</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numCache>
            </c:numRef>
          </c:val>
          <c:smooth val="0"/>
        </c:ser>
        <c:ser>
          <c:idx val="3"/>
          <c:order val="3"/>
          <c:tx>
            <c:strRef>
              <c:f>Summary!$AE$12</c:f>
              <c:strCache>
                <c:ptCount val="1"/>
                <c:pt idx="0">
                  <c:v>GPS</c:v>
                </c:pt>
              </c:strCache>
            </c:strRef>
          </c:tx>
          <c:spPr>
            <a:ln w="31750"/>
          </c:spPr>
          <c:marker>
            <c:symbol val="star"/>
            <c:size val="5"/>
          </c:marker>
          <c:cat>
            <c:numRef>
              <c:f>Summary!$AG$7:$ZZ$7</c:f>
              <c:numCache>
                <c:formatCode>m/d;@</c:formatCode>
                <c:ptCount val="670"/>
                <c:pt idx="0">
                  <c:v>41029</c:v>
                </c:pt>
                <c:pt idx="1">
                  <c:v>41033</c:v>
                </c:pt>
                <c:pt idx="2">
                  <c:v>41043</c:v>
                </c:pt>
                <c:pt idx="3">
                  <c:v>41044</c:v>
                </c:pt>
                <c:pt idx="4">
                  <c:v>41045</c:v>
                </c:pt>
                <c:pt idx="5">
                  <c:v>41046</c:v>
                </c:pt>
                <c:pt idx="6">
                  <c:v>41047</c:v>
                </c:pt>
                <c:pt idx="7">
                  <c:v>41047</c:v>
                </c:pt>
                <c:pt idx="8">
                  <c:v>41047</c:v>
                </c:pt>
                <c:pt idx="9">
                  <c:v>41050</c:v>
                </c:pt>
                <c:pt idx="10">
                  <c:v>41050</c:v>
                </c:pt>
                <c:pt idx="11">
                  <c:v>41052</c:v>
                </c:pt>
                <c:pt idx="12">
                  <c:v>41053</c:v>
                </c:pt>
                <c:pt idx="13">
                  <c:v>41053</c:v>
                </c:pt>
                <c:pt idx="14">
                  <c:v>41053</c:v>
                </c:pt>
                <c:pt idx="15">
                  <c:v>41053</c:v>
                </c:pt>
                <c:pt idx="16">
                  <c:v>41053</c:v>
                </c:pt>
                <c:pt idx="17">
                  <c:v>41053</c:v>
                </c:pt>
                <c:pt idx="18">
                  <c:v>41059</c:v>
                </c:pt>
                <c:pt idx="19">
                  <c:v>41059</c:v>
                </c:pt>
                <c:pt idx="20">
                  <c:v>41061</c:v>
                </c:pt>
                <c:pt idx="21">
                  <c:v>41061</c:v>
                </c:pt>
                <c:pt idx="22">
                  <c:v>41061</c:v>
                </c:pt>
                <c:pt idx="23">
                  <c:v>41064</c:v>
                </c:pt>
                <c:pt idx="24">
                  <c:v>41065</c:v>
                </c:pt>
                <c:pt idx="25">
                  <c:v>41066</c:v>
                </c:pt>
                <c:pt idx="26">
                  <c:v>41067</c:v>
                </c:pt>
                <c:pt idx="27">
                  <c:v>41068</c:v>
                </c:pt>
                <c:pt idx="28">
                  <c:v>41068</c:v>
                </c:pt>
                <c:pt idx="29">
                  <c:v>41070</c:v>
                </c:pt>
                <c:pt idx="30">
                  <c:v>41071</c:v>
                </c:pt>
                <c:pt idx="31">
                  <c:v>41072</c:v>
                </c:pt>
                <c:pt idx="32">
                  <c:v>41073</c:v>
                </c:pt>
                <c:pt idx="33">
                  <c:v>41074</c:v>
                </c:pt>
                <c:pt idx="34">
                  <c:v>41074</c:v>
                </c:pt>
                <c:pt idx="35">
                  <c:v>41074</c:v>
                </c:pt>
                <c:pt idx="36">
                  <c:v>41077</c:v>
                </c:pt>
                <c:pt idx="37">
                  <c:v>41077</c:v>
                </c:pt>
                <c:pt idx="38">
                  <c:v>41079</c:v>
                </c:pt>
                <c:pt idx="39">
                  <c:v>41080</c:v>
                </c:pt>
                <c:pt idx="40">
                  <c:v>41081</c:v>
                </c:pt>
                <c:pt idx="41">
                  <c:v>41081</c:v>
                </c:pt>
                <c:pt idx="42">
                  <c:v>41083</c:v>
                </c:pt>
                <c:pt idx="43">
                  <c:v>41083</c:v>
                </c:pt>
                <c:pt idx="44">
                  <c:v>41085</c:v>
                </c:pt>
                <c:pt idx="45">
                  <c:v>41086</c:v>
                </c:pt>
                <c:pt idx="46">
                  <c:v>41087</c:v>
                </c:pt>
                <c:pt idx="47">
                  <c:v>41087</c:v>
                </c:pt>
                <c:pt idx="48">
                  <c:v>41087</c:v>
                </c:pt>
                <c:pt idx="49">
                  <c:v>41087</c:v>
                </c:pt>
                <c:pt idx="50">
                  <c:v>41087</c:v>
                </c:pt>
                <c:pt idx="51">
                  <c:v>41092</c:v>
                </c:pt>
                <c:pt idx="52">
                  <c:v>41093</c:v>
                </c:pt>
                <c:pt idx="53">
                  <c:v>41094</c:v>
                </c:pt>
                <c:pt idx="54">
                  <c:v>41095</c:v>
                </c:pt>
                <c:pt idx="55">
                  <c:v>41096</c:v>
                </c:pt>
                <c:pt idx="56">
                  <c:v>41097</c:v>
                </c:pt>
                <c:pt idx="57">
                  <c:v>41098</c:v>
                </c:pt>
                <c:pt idx="58">
                  <c:v>41099</c:v>
                </c:pt>
                <c:pt idx="59">
                  <c:v>41100</c:v>
                </c:pt>
                <c:pt idx="60">
                  <c:v>41101</c:v>
                </c:pt>
                <c:pt idx="61">
                  <c:v>41102</c:v>
                </c:pt>
                <c:pt idx="62">
                  <c:v>41103</c:v>
                </c:pt>
                <c:pt idx="63">
                  <c:v>41104</c:v>
                </c:pt>
                <c:pt idx="64">
                  <c:v>41104</c:v>
                </c:pt>
                <c:pt idx="65">
                  <c:v>41104</c:v>
                </c:pt>
                <c:pt idx="66">
                  <c:v>41104</c:v>
                </c:pt>
                <c:pt idx="67">
                  <c:v>41108</c:v>
                </c:pt>
                <c:pt idx="68">
                  <c:v>41109</c:v>
                </c:pt>
                <c:pt idx="69">
                  <c:v>41109</c:v>
                </c:pt>
                <c:pt idx="70">
                  <c:v>41109</c:v>
                </c:pt>
                <c:pt idx="71">
                  <c:v>41112</c:v>
                </c:pt>
                <c:pt idx="72">
                  <c:v>41112</c:v>
                </c:pt>
                <c:pt idx="73">
                  <c:v>41114</c:v>
                </c:pt>
                <c:pt idx="74">
                  <c:v>41115</c:v>
                </c:pt>
                <c:pt idx="75">
                  <c:v>41116</c:v>
                </c:pt>
                <c:pt idx="76">
                  <c:v>41117</c:v>
                </c:pt>
                <c:pt idx="77">
                  <c:v>41117</c:v>
                </c:pt>
                <c:pt idx="78">
                  <c:v>41117</c:v>
                </c:pt>
                <c:pt idx="79">
                  <c:v>41120</c:v>
                </c:pt>
                <c:pt idx="80">
                  <c:v>41121</c:v>
                </c:pt>
                <c:pt idx="81">
                  <c:v>41122</c:v>
                </c:pt>
                <c:pt idx="82">
                  <c:v>41123</c:v>
                </c:pt>
                <c:pt idx="83">
                  <c:v>41124</c:v>
                </c:pt>
                <c:pt idx="84">
                  <c:v>41124</c:v>
                </c:pt>
                <c:pt idx="85">
                  <c:v>41126</c:v>
                </c:pt>
                <c:pt idx="86">
                  <c:v>41127</c:v>
                </c:pt>
                <c:pt idx="87">
                  <c:v>41128</c:v>
                </c:pt>
                <c:pt idx="88">
                  <c:v>41129</c:v>
                </c:pt>
                <c:pt idx="89">
                  <c:v>41130</c:v>
                </c:pt>
                <c:pt idx="90">
                  <c:v>41131</c:v>
                </c:pt>
                <c:pt idx="91">
                  <c:v>41131</c:v>
                </c:pt>
                <c:pt idx="92">
                  <c:v>41133</c:v>
                </c:pt>
                <c:pt idx="93">
                  <c:v>41134</c:v>
                </c:pt>
                <c:pt idx="94">
                  <c:v>41135</c:v>
                </c:pt>
                <c:pt idx="95">
                  <c:v>41136</c:v>
                </c:pt>
                <c:pt idx="96">
                  <c:v>41137</c:v>
                </c:pt>
                <c:pt idx="97">
                  <c:v>41138</c:v>
                </c:pt>
                <c:pt idx="98">
                  <c:v>41138</c:v>
                </c:pt>
                <c:pt idx="99">
                  <c:v>41140</c:v>
                </c:pt>
                <c:pt idx="100">
                  <c:v>41141</c:v>
                </c:pt>
                <c:pt idx="101">
                  <c:v>41142</c:v>
                </c:pt>
                <c:pt idx="102">
                  <c:v>41143</c:v>
                </c:pt>
                <c:pt idx="103">
                  <c:v>41144</c:v>
                </c:pt>
                <c:pt idx="104">
                  <c:v>41144</c:v>
                </c:pt>
                <c:pt idx="105">
                  <c:v>41146</c:v>
                </c:pt>
                <c:pt idx="106">
                  <c:v>41147</c:v>
                </c:pt>
                <c:pt idx="107">
                  <c:v>41147</c:v>
                </c:pt>
                <c:pt idx="108">
                  <c:v>41147</c:v>
                </c:pt>
                <c:pt idx="109">
                  <c:v>41150</c:v>
                </c:pt>
                <c:pt idx="110">
                  <c:v>41151</c:v>
                </c:pt>
                <c:pt idx="111">
                  <c:v>41152</c:v>
                </c:pt>
                <c:pt idx="112">
                  <c:v>41152</c:v>
                </c:pt>
                <c:pt idx="113">
                  <c:v>41152</c:v>
                </c:pt>
                <c:pt idx="114">
                  <c:v>41155</c:v>
                </c:pt>
                <c:pt idx="115">
                  <c:v>41156</c:v>
                </c:pt>
                <c:pt idx="116">
                  <c:v>41157</c:v>
                </c:pt>
                <c:pt idx="117">
                  <c:v>41158</c:v>
                </c:pt>
                <c:pt idx="118">
                  <c:v>41158</c:v>
                </c:pt>
                <c:pt idx="119">
                  <c:v>41158</c:v>
                </c:pt>
                <c:pt idx="120">
                  <c:v>41158</c:v>
                </c:pt>
                <c:pt idx="121">
                  <c:v>41158</c:v>
                </c:pt>
                <c:pt idx="122">
                  <c:v>41163</c:v>
                </c:pt>
                <c:pt idx="123">
                  <c:v>41164</c:v>
                </c:pt>
                <c:pt idx="124">
                  <c:v>41165</c:v>
                </c:pt>
                <c:pt idx="125">
                  <c:v>41166</c:v>
                </c:pt>
                <c:pt idx="126">
                  <c:v>41166</c:v>
                </c:pt>
                <c:pt idx="127">
                  <c:v>41166</c:v>
                </c:pt>
                <c:pt idx="128">
                  <c:v>41169</c:v>
                </c:pt>
                <c:pt idx="129">
                  <c:v>41170</c:v>
                </c:pt>
                <c:pt idx="130">
                  <c:v>41171</c:v>
                </c:pt>
                <c:pt idx="131">
                  <c:v>41172</c:v>
                </c:pt>
                <c:pt idx="132">
                  <c:v>41173</c:v>
                </c:pt>
                <c:pt idx="133">
                  <c:v>41173</c:v>
                </c:pt>
                <c:pt idx="134">
                  <c:v>41173</c:v>
                </c:pt>
                <c:pt idx="135">
                  <c:v>41173</c:v>
                </c:pt>
                <c:pt idx="136">
                  <c:v>41177</c:v>
                </c:pt>
                <c:pt idx="137">
                  <c:v>41178</c:v>
                </c:pt>
                <c:pt idx="138">
                  <c:v>41179</c:v>
                </c:pt>
                <c:pt idx="139">
                  <c:v>41180</c:v>
                </c:pt>
                <c:pt idx="140">
                  <c:v>41180</c:v>
                </c:pt>
                <c:pt idx="141">
                  <c:v>41180</c:v>
                </c:pt>
                <c:pt idx="142">
                  <c:v>41183</c:v>
                </c:pt>
                <c:pt idx="143">
                  <c:v>41184</c:v>
                </c:pt>
                <c:pt idx="144">
                  <c:v>41185</c:v>
                </c:pt>
                <c:pt idx="145">
                  <c:v>41185</c:v>
                </c:pt>
                <c:pt idx="146">
                  <c:v>41185</c:v>
                </c:pt>
                <c:pt idx="147">
                  <c:v>41185</c:v>
                </c:pt>
                <c:pt idx="148">
                  <c:v>41185</c:v>
                </c:pt>
                <c:pt idx="149">
                  <c:v>41185</c:v>
                </c:pt>
                <c:pt idx="150">
                  <c:v>41185</c:v>
                </c:pt>
                <c:pt idx="151">
                  <c:v>41185</c:v>
                </c:pt>
                <c:pt idx="152">
                  <c:v>41185</c:v>
                </c:pt>
                <c:pt idx="153">
                  <c:v>41185</c:v>
                </c:pt>
                <c:pt idx="154">
                  <c:v>41185</c:v>
                </c:pt>
                <c:pt idx="155">
                  <c:v>41185</c:v>
                </c:pt>
                <c:pt idx="156">
                  <c:v>41185</c:v>
                </c:pt>
                <c:pt idx="157">
                  <c:v>41185</c:v>
                </c:pt>
                <c:pt idx="158">
                  <c:v>41185</c:v>
                </c:pt>
                <c:pt idx="159">
                  <c:v>41185</c:v>
                </c:pt>
                <c:pt idx="160">
                  <c:v>41185</c:v>
                </c:pt>
                <c:pt idx="161">
                  <c:v>41185</c:v>
                </c:pt>
                <c:pt idx="162">
                  <c:v>41185</c:v>
                </c:pt>
                <c:pt idx="163">
                  <c:v>41185</c:v>
                </c:pt>
                <c:pt idx="164">
                  <c:v>41185</c:v>
                </c:pt>
                <c:pt idx="165">
                  <c:v>41185</c:v>
                </c:pt>
                <c:pt idx="166">
                  <c:v>41185</c:v>
                </c:pt>
                <c:pt idx="167">
                  <c:v>41185</c:v>
                </c:pt>
                <c:pt idx="168">
                  <c:v>41185</c:v>
                </c:pt>
                <c:pt idx="169">
                  <c:v>41185</c:v>
                </c:pt>
                <c:pt idx="170">
                  <c:v>41185</c:v>
                </c:pt>
                <c:pt idx="171">
                  <c:v>41185</c:v>
                </c:pt>
                <c:pt idx="172">
                  <c:v>41185</c:v>
                </c:pt>
                <c:pt idx="173">
                  <c:v>41185</c:v>
                </c:pt>
                <c:pt idx="174">
                  <c:v>41185</c:v>
                </c:pt>
                <c:pt idx="175">
                  <c:v>41185</c:v>
                </c:pt>
                <c:pt idx="176">
                  <c:v>41185</c:v>
                </c:pt>
                <c:pt idx="177">
                  <c:v>41185</c:v>
                </c:pt>
                <c:pt idx="178">
                  <c:v>41185</c:v>
                </c:pt>
                <c:pt idx="179">
                  <c:v>41185</c:v>
                </c:pt>
                <c:pt idx="180">
                  <c:v>41185</c:v>
                </c:pt>
                <c:pt idx="181">
                  <c:v>41185</c:v>
                </c:pt>
                <c:pt idx="182">
                  <c:v>41185</c:v>
                </c:pt>
                <c:pt idx="183">
                  <c:v>41185</c:v>
                </c:pt>
                <c:pt idx="184">
                  <c:v>41185</c:v>
                </c:pt>
                <c:pt idx="185">
                  <c:v>41185</c:v>
                </c:pt>
                <c:pt idx="186">
                  <c:v>41185</c:v>
                </c:pt>
                <c:pt idx="187">
                  <c:v>41185</c:v>
                </c:pt>
                <c:pt idx="188">
                  <c:v>41185</c:v>
                </c:pt>
                <c:pt idx="189">
                  <c:v>41185</c:v>
                </c:pt>
                <c:pt idx="190">
                  <c:v>41185</c:v>
                </c:pt>
                <c:pt idx="191">
                  <c:v>41185</c:v>
                </c:pt>
                <c:pt idx="192">
                  <c:v>41185</c:v>
                </c:pt>
                <c:pt idx="193">
                  <c:v>41185</c:v>
                </c:pt>
                <c:pt idx="194">
                  <c:v>41185</c:v>
                </c:pt>
                <c:pt idx="195">
                  <c:v>41185</c:v>
                </c:pt>
                <c:pt idx="196">
                  <c:v>41185</c:v>
                </c:pt>
                <c:pt idx="197">
                  <c:v>41185</c:v>
                </c:pt>
                <c:pt idx="198">
                  <c:v>41185</c:v>
                </c:pt>
                <c:pt idx="199">
                  <c:v>41185</c:v>
                </c:pt>
                <c:pt idx="200">
                  <c:v>41185</c:v>
                </c:pt>
                <c:pt idx="201">
                  <c:v>41185</c:v>
                </c:pt>
                <c:pt idx="202">
                  <c:v>41185</c:v>
                </c:pt>
                <c:pt idx="203">
                  <c:v>41185</c:v>
                </c:pt>
                <c:pt idx="204">
                  <c:v>41185</c:v>
                </c:pt>
                <c:pt idx="205">
                  <c:v>41185</c:v>
                </c:pt>
                <c:pt idx="206">
                  <c:v>41185</c:v>
                </c:pt>
                <c:pt idx="207">
                  <c:v>41185</c:v>
                </c:pt>
                <c:pt idx="208">
                  <c:v>41185</c:v>
                </c:pt>
                <c:pt idx="209">
                  <c:v>41185</c:v>
                </c:pt>
                <c:pt idx="210">
                  <c:v>41185</c:v>
                </c:pt>
                <c:pt idx="211">
                  <c:v>41185</c:v>
                </c:pt>
                <c:pt idx="212">
                  <c:v>41185</c:v>
                </c:pt>
                <c:pt idx="213">
                  <c:v>41185</c:v>
                </c:pt>
                <c:pt idx="214">
                  <c:v>41185</c:v>
                </c:pt>
                <c:pt idx="215">
                  <c:v>41185</c:v>
                </c:pt>
                <c:pt idx="216">
                  <c:v>41185</c:v>
                </c:pt>
                <c:pt idx="217">
                  <c:v>41185</c:v>
                </c:pt>
                <c:pt idx="218">
                  <c:v>41185</c:v>
                </c:pt>
                <c:pt idx="219">
                  <c:v>41185</c:v>
                </c:pt>
                <c:pt idx="220">
                  <c:v>41185</c:v>
                </c:pt>
                <c:pt idx="221">
                  <c:v>41185</c:v>
                </c:pt>
                <c:pt idx="222">
                  <c:v>41185</c:v>
                </c:pt>
                <c:pt idx="223">
                  <c:v>41185</c:v>
                </c:pt>
                <c:pt idx="224">
                  <c:v>41185</c:v>
                </c:pt>
                <c:pt idx="225">
                  <c:v>41185</c:v>
                </c:pt>
                <c:pt idx="226">
                  <c:v>41185</c:v>
                </c:pt>
                <c:pt idx="227">
                  <c:v>41185</c:v>
                </c:pt>
                <c:pt idx="228">
                  <c:v>41185</c:v>
                </c:pt>
                <c:pt idx="229">
                  <c:v>41185</c:v>
                </c:pt>
                <c:pt idx="230">
                  <c:v>41185</c:v>
                </c:pt>
                <c:pt idx="231">
                  <c:v>41185</c:v>
                </c:pt>
                <c:pt idx="232">
                  <c:v>41185</c:v>
                </c:pt>
                <c:pt idx="233">
                  <c:v>41185</c:v>
                </c:pt>
                <c:pt idx="234">
                  <c:v>41185</c:v>
                </c:pt>
                <c:pt idx="235">
                  <c:v>41185</c:v>
                </c:pt>
                <c:pt idx="236">
                  <c:v>41185</c:v>
                </c:pt>
                <c:pt idx="237">
                  <c:v>41185</c:v>
                </c:pt>
                <c:pt idx="238">
                  <c:v>41185</c:v>
                </c:pt>
                <c:pt idx="239">
                  <c:v>41185</c:v>
                </c:pt>
                <c:pt idx="240">
                  <c:v>41185</c:v>
                </c:pt>
                <c:pt idx="241">
                  <c:v>41185</c:v>
                </c:pt>
                <c:pt idx="242">
                  <c:v>41185</c:v>
                </c:pt>
                <c:pt idx="243">
                  <c:v>41185</c:v>
                </c:pt>
                <c:pt idx="244">
                  <c:v>41185</c:v>
                </c:pt>
                <c:pt idx="245">
                  <c:v>41185</c:v>
                </c:pt>
                <c:pt idx="246">
                  <c:v>41185</c:v>
                </c:pt>
                <c:pt idx="247">
                  <c:v>41185</c:v>
                </c:pt>
                <c:pt idx="248">
                  <c:v>41185</c:v>
                </c:pt>
                <c:pt idx="249">
                  <c:v>41185</c:v>
                </c:pt>
                <c:pt idx="250">
                  <c:v>41185</c:v>
                </c:pt>
                <c:pt idx="251">
                  <c:v>41185</c:v>
                </c:pt>
                <c:pt idx="252">
                  <c:v>41185</c:v>
                </c:pt>
                <c:pt idx="253">
                  <c:v>41185</c:v>
                </c:pt>
                <c:pt idx="254">
                  <c:v>41185</c:v>
                </c:pt>
                <c:pt idx="255">
                  <c:v>41185</c:v>
                </c:pt>
                <c:pt idx="256">
                  <c:v>41185</c:v>
                </c:pt>
                <c:pt idx="257">
                  <c:v>41185</c:v>
                </c:pt>
                <c:pt idx="258">
                  <c:v>41185</c:v>
                </c:pt>
                <c:pt idx="259">
                  <c:v>41185</c:v>
                </c:pt>
                <c:pt idx="260">
                  <c:v>41185</c:v>
                </c:pt>
                <c:pt idx="261">
                  <c:v>41185</c:v>
                </c:pt>
                <c:pt idx="262">
                  <c:v>41185</c:v>
                </c:pt>
                <c:pt idx="263">
                  <c:v>41185</c:v>
                </c:pt>
                <c:pt idx="264">
                  <c:v>41185</c:v>
                </c:pt>
                <c:pt idx="265">
                  <c:v>41185</c:v>
                </c:pt>
                <c:pt idx="266">
                  <c:v>41185</c:v>
                </c:pt>
                <c:pt idx="267">
                  <c:v>41185</c:v>
                </c:pt>
                <c:pt idx="268">
                  <c:v>41185</c:v>
                </c:pt>
                <c:pt idx="269">
                  <c:v>41185</c:v>
                </c:pt>
                <c:pt idx="270">
                  <c:v>41185</c:v>
                </c:pt>
                <c:pt idx="271">
                  <c:v>41185</c:v>
                </c:pt>
                <c:pt idx="272">
                  <c:v>41185</c:v>
                </c:pt>
                <c:pt idx="273">
                  <c:v>41185</c:v>
                </c:pt>
                <c:pt idx="274">
                  <c:v>41185</c:v>
                </c:pt>
                <c:pt idx="275">
                  <c:v>41185</c:v>
                </c:pt>
                <c:pt idx="276">
                  <c:v>41185</c:v>
                </c:pt>
                <c:pt idx="277">
                  <c:v>41185</c:v>
                </c:pt>
                <c:pt idx="278">
                  <c:v>41185</c:v>
                </c:pt>
                <c:pt idx="279">
                  <c:v>41185</c:v>
                </c:pt>
                <c:pt idx="280">
                  <c:v>41185</c:v>
                </c:pt>
                <c:pt idx="281">
                  <c:v>41185</c:v>
                </c:pt>
                <c:pt idx="282">
                  <c:v>41185</c:v>
                </c:pt>
                <c:pt idx="283">
                  <c:v>41185</c:v>
                </c:pt>
                <c:pt idx="284">
                  <c:v>41185</c:v>
                </c:pt>
                <c:pt idx="285">
                  <c:v>41185</c:v>
                </c:pt>
                <c:pt idx="286">
                  <c:v>41185</c:v>
                </c:pt>
                <c:pt idx="287">
                  <c:v>41185</c:v>
                </c:pt>
                <c:pt idx="288">
                  <c:v>41185</c:v>
                </c:pt>
                <c:pt idx="289">
                  <c:v>41185</c:v>
                </c:pt>
                <c:pt idx="290">
                  <c:v>41185</c:v>
                </c:pt>
                <c:pt idx="291">
                  <c:v>41185</c:v>
                </c:pt>
                <c:pt idx="292">
                  <c:v>41185</c:v>
                </c:pt>
                <c:pt idx="293">
                  <c:v>41185</c:v>
                </c:pt>
                <c:pt idx="294">
                  <c:v>41185</c:v>
                </c:pt>
                <c:pt idx="295">
                  <c:v>41185</c:v>
                </c:pt>
                <c:pt idx="296">
                  <c:v>41185</c:v>
                </c:pt>
                <c:pt idx="297">
                  <c:v>41185</c:v>
                </c:pt>
                <c:pt idx="298">
                  <c:v>41185</c:v>
                </c:pt>
                <c:pt idx="299">
                  <c:v>41185</c:v>
                </c:pt>
                <c:pt idx="300">
                  <c:v>41185</c:v>
                </c:pt>
                <c:pt idx="301">
                  <c:v>41185</c:v>
                </c:pt>
                <c:pt idx="302">
                  <c:v>41185</c:v>
                </c:pt>
                <c:pt idx="303">
                  <c:v>41185</c:v>
                </c:pt>
                <c:pt idx="304">
                  <c:v>41185</c:v>
                </c:pt>
                <c:pt idx="305">
                  <c:v>41185</c:v>
                </c:pt>
                <c:pt idx="306">
                  <c:v>41185</c:v>
                </c:pt>
                <c:pt idx="307">
                  <c:v>41185</c:v>
                </c:pt>
                <c:pt idx="308">
                  <c:v>41185</c:v>
                </c:pt>
                <c:pt idx="309">
                  <c:v>41185</c:v>
                </c:pt>
                <c:pt idx="310">
                  <c:v>41185</c:v>
                </c:pt>
                <c:pt idx="311">
                  <c:v>41185</c:v>
                </c:pt>
                <c:pt idx="312">
                  <c:v>41185</c:v>
                </c:pt>
                <c:pt idx="313">
                  <c:v>41185</c:v>
                </c:pt>
                <c:pt idx="314">
                  <c:v>41185</c:v>
                </c:pt>
                <c:pt idx="315">
                  <c:v>41185</c:v>
                </c:pt>
                <c:pt idx="316">
                  <c:v>41185</c:v>
                </c:pt>
                <c:pt idx="317">
                  <c:v>41185</c:v>
                </c:pt>
                <c:pt idx="318">
                  <c:v>41185</c:v>
                </c:pt>
                <c:pt idx="319">
                  <c:v>41185</c:v>
                </c:pt>
                <c:pt idx="320">
                  <c:v>41185</c:v>
                </c:pt>
                <c:pt idx="321">
                  <c:v>41185</c:v>
                </c:pt>
                <c:pt idx="322">
                  <c:v>41185</c:v>
                </c:pt>
                <c:pt idx="323">
                  <c:v>41185</c:v>
                </c:pt>
                <c:pt idx="324">
                  <c:v>41185</c:v>
                </c:pt>
                <c:pt idx="325">
                  <c:v>41185</c:v>
                </c:pt>
                <c:pt idx="326">
                  <c:v>41185</c:v>
                </c:pt>
                <c:pt idx="327">
                  <c:v>41185</c:v>
                </c:pt>
                <c:pt idx="328">
                  <c:v>41185</c:v>
                </c:pt>
                <c:pt idx="329">
                  <c:v>41185</c:v>
                </c:pt>
                <c:pt idx="330">
                  <c:v>41185</c:v>
                </c:pt>
                <c:pt idx="331">
                  <c:v>41185</c:v>
                </c:pt>
                <c:pt idx="332">
                  <c:v>41185</c:v>
                </c:pt>
                <c:pt idx="333">
                  <c:v>41185</c:v>
                </c:pt>
                <c:pt idx="334">
                  <c:v>41185</c:v>
                </c:pt>
                <c:pt idx="335">
                  <c:v>41185</c:v>
                </c:pt>
                <c:pt idx="336">
                  <c:v>41185</c:v>
                </c:pt>
                <c:pt idx="337">
                  <c:v>41185</c:v>
                </c:pt>
                <c:pt idx="338">
                  <c:v>41185</c:v>
                </c:pt>
              </c:numCache>
            </c:numRef>
          </c:cat>
          <c:val>
            <c:numRef>
              <c:f>Summary!$AG$12:$ZZ$12</c:f>
              <c:numCache>
                <c:formatCode>0%</c:formatCode>
                <c:ptCount val="670"/>
                <c:pt idx="0">
                  <c:v>0</c:v>
                </c:pt>
                <c:pt idx="1">
                  <c:v>0.58620689655172409</c:v>
                </c:pt>
                <c:pt idx="2">
                  <c:v>0.58620689655172409</c:v>
                </c:pt>
                <c:pt idx="3">
                  <c:v>0.58620689655172409</c:v>
                </c:pt>
                <c:pt idx="4">
                  <c:v>0.58620689655172409</c:v>
                </c:pt>
                <c:pt idx="5">
                  <c:v>0.58620689655172409</c:v>
                </c:pt>
                <c:pt idx="6">
                  <c:v>0.58620689655172409</c:v>
                </c:pt>
                <c:pt idx="7">
                  <c:v>0.58620689655172409</c:v>
                </c:pt>
                <c:pt idx="8">
                  <c:v>0.58620689655172409</c:v>
                </c:pt>
                <c:pt idx="9">
                  <c:v>0.58620689655172409</c:v>
                </c:pt>
                <c:pt idx="10">
                  <c:v>0.58620689655172409</c:v>
                </c:pt>
                <c:pt idx="11">
                  <c:v>0.58620689655172409</c:v>
                </c:pt>
                <c:pt idx="12">
                  <c:v>0.58620689655172409</c:v>
                </c:pt>
                <c:pt idx="13">
                  <c:v>0.58620689655172409</c:v>
                </c:pt>
                <c:pt idx="14">
                  <c:v>0.58620689655172409</c:v>
                </c:pt>
                <c:pt idx="15">
                  <c:v>0.58620689655172409</c:v>
                </c:pt>
                <c:pt idx="16">
                  <c:v>0.58620689655172409</c:v>
                </c:pt>
                <c:pt idx="17">
                  <c:v>0.58620689655172409</c:v>
                </c:pt>
                <c:pt idx="18">
                  <c:v>0.70454545454545459</c:v>
                </c:pt>
                <c:pt idx="19">
                  <c:v>0.70454545454545459</c:v>
                </c:pt>
                <c:pt idx="20">
                  <c:v>0.70454545454545459</c:v>
                </c:pt>
                <c:pt idx="21">
                  <c:v>0.70454545454545459</c:v>
                </c:pt>
                <c:pt idx="22">
                  <c:v>0.70454545454545459</c:v>
                </c:pt>
                <c:pt idx="23">
                  <c:v>0.70454545454545459</c:v>
                </c:pt>
                <c:pt idx="24">
                  <c:v>0.70454545454545459</c:v>
                </c:pt>
                <c:pt idx="25">
                  <c:v>0.70454545454545459</c:v>
                </c:pt>
                <c:pt idx="26">
                  <c:v>0.70454545454545459</c:v>
                </c:pt>
                <c:pt idx="27">
                  <c:v>0.70454545454545459</c:v>
                </c:pt>
                <c:pt idx="28">
                  <c:v>0.70454545454545459</c:v>
                </c:pt>
                <c:pt idx="29">
                  <c:v>0.70454545454545459</c:v>
                </c:pt>
                <c:pt idx="30">
                  <c:v>0.70454545454545459</c:v>
                </c:pt>
                <c:pt idx="31">
                  <c:v>0.70454545454545459</c:v>
                </c:pt>
                <c:pt idx="32">
                  <c:v>0.70454545454545459</c:v>
                </c:pt>
                <c:pt idx="33">
                  <c:v>0.68181818181818177</c:v>
                </c:pt>
                <c:pt idx="34">
                  <c:v>0.68181818181818177</c:v>
                </c:pt>
                <c:pt idx="35">
                  <c:v>0.68181818181818177</c:v>
                </c:pt>
                <c:pt idx="36">
                  <c:v>0.68181818181818177</c:v>
                </c:pt>
                <c:pt idx="37">
                  <c:v>0.68181818181818177</c:v>
                </c:pt>
                <c:pt idx="38">
                  <c:v>0.6428571428571429</c:v>
                </c:pt>
                <c:pt idx="39">
                  <c:v>0.66666666666666663</c:v>
                </c:pt>
                <c:pt idx="40">
                  <c:v>0.66666666666666663</c:v>
                </c:pt>
                <c:pt idx="41">
                  <c:v>0.66666666666666663</c:v>
                </c:pt>
                <c:pt idx="42">
                  <c:v>0.66666666666666663</c:v>
                </c:pt>
                <c:pt idx="43">
                  <c:v>0.66666666666666663</c:v>
                </c:pt>
                <c:pt idx="44">
                  <c:v>0.69047619047619047</c:v>
                </c:pt>
                <c:pt idx="45">
                  <c:v>0.69047619047619047</c:v>
                </c:pt>
                <c:pt idx="46">
                  <c:v>0.76190476190476186</c:v>
                </c:pt>
                <c:pt idx="47">
                  <c:v>0.76190476190476186</c:v>
                </c:pt>
                <c:pt idx="48">
                  <c:v>0.76190476190476186</c:v>
                </c:pt>
                <c:pt idx="49">
                  <c:v>0.76190476190476186</c:v>
                </c:pt>
                <c:pt idx="50">
                  <c:v>0.76190476190476186</c:v>
                </c:pt>
                <c:pt idx="51">
                  <c:v>0.69047619047619047</c:v>
                </c:pt>
                <c:pt idx="52">
                  <c:v>0.69047619047619047</c:v>
                </c:pt>
                <c:pt idx="53">
                  <c:v>0.69047619047619047</c:v>
                </c:pt>
                <c:pt idx="54">
                  <c:v>0.69047619047619047</c:v>
                </c:pt>
                <c:pt idx="55">
                  <c:v>0.69047619047619047</c:v>
                </c:pt>
                <c:pt idx="56">
                  <c:v>0.69047619047619047</c:v>
                </c:pt>
                <c:pt idx="57">
                  <c:v>0.73809523809523814</c:v>
                </c:pt>
                <c:pt idx="58">
                  <c:v>0.73809523809523814</c:v>
                </c:pt>
                <c:pt idx="59">
                  <c:v>0.73809523809523814</c:v>
                </c:pt>
                <c:pt idx="60">
                  <c:v>0.73809523809523814</c:v>
                </c:pt>
                <c:pt idx="61">
                  <c:v>0.69047619047619047</c:v>
                </c:pt>
                <c:pt idx="62">
                  <c:v>0.69047619047619047</c:v>
                </c:pt>
                <c:pt idx="63">
                  <c:v>0.69047619047619047</c:v>
                </c:pt>
                <c:pt idx="64">
                  <c:v>0.69047619047619047</c:v>
                </c:pt>
                <c:pt idx="65">
                  <c:v>0.69047619047619047</c:v>
                </c:pt>
                <c:pt idx="66">
                  <c:v>0.69047619047619047</c:v>
                </c:pt>
                <c:pt idx="67">
                  <c:v>0.69047619047619047</c:v>
                </c:pt>
                <c:pt idx="68">
                  <c:v>0.73809523809523814</c:v>
                </c:pt>
                <c:pt idx="69">
                  <c:v>0.73809523809523814</c:v>
                </c:pt>
                <c:pt idx="70">
                  <c:v>0.73809523809523814</c:v>
                </c:pt>
                <c:pt idx="71">
                  <c:v>0.92500000000000004</c:v>
                </c:pt>
                <c:pt idx="72">
                  <c:v>0.92500000000000004</c:v>
                </c:pt>
                <c:pt idx="73">
                  <c:v>0.97499999999999998</c:v>
                </c:pt>
                <c:pt idx="74">
                  <c:v>0.97499999999999998</c:v>
                </c:pt>
                <c:pt idx="75">
                  <c:v>0.97499999999999998</c:v>
                </c:pt>
                <c:pt idx="76">
                  <c:v>0.97499999999999998</c:v>
                </c:pt>
                <c:pt idx="77">
                  <c:v>0.97499999999999998</c:v>
                </c:pt>
                <c:pt idx="78">
                  <c:v>0.97499999999999998</c:v>
                </c:pt>
                <c:pt idx="79">
                  <c:v>0.97499999999999998</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0.9</c:v>
                </c:pt>
                <c:pt idx="106">
                  <c:v>0.9</c:v>
                </c:pt>
                <c:pt idx="107">
                  <c:v>0.9</c:v>
                </c:pt>
                <c:pt idx="108">
                  <c:v>0.9</c:v>
                </c:pt>
                <c:pt idx="109">
                  <c:v>0.9</c:v>
                </c:pt>
                <c:pt idx="110">
                  <c:v>0.9</c:v>
                </c:pt>
                <c:pt idx="111">
                  <c:v>0.9</c:v>
                </c:pt>
                <c:pt idx="112">
                  <c:v>0.9</c:v>
                </c:pt>
                <c:pt idx="113">
                  <c:v>0.9</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numCache>
            </c:numRef>
          </c:val>
          <c:smooth val="0"/>
        </c:ser>
        <c:ser>
          <c:idx val="4"/>
          <c:order val="4"/>
          <c:tx>
            <c:strRef>
              <c:f>Summary!$AE$13</c:f>
              <c:strCache>
                <c:ptCount val="1"/>
                <c:pt idx="0">
                  <c:v>NXP</c:v>
                </c:pt>
              </c:strCache>
            </c:strRef>
          </c:tx>
          <c:spPr>
            <a:ln w="19050">
              <a:solidFill>
                <a:srgbClr val="0070C0"/>
              </a:solidFill>
              <a:prstDash val="solid"/>
            </a:ln>
          </c:spPr>
          <c:marker>
            <c:symbol val="circle"/>
            <c:size val="4"/>
            <c:spPr>
              <a:solidFill>
                <a:srgbClr val="0070C0"/>
              </a:solidFill>
              <a:ln>
                <a:solidFill>
                  <a:srgbClr val="0070C0"/>
                </a:solidFill>
              </a:ln>
            </c:spPr>
          </c:marker>
          <c:cat>
            <c:numRef>
              <c:f>Summary!$AG$7:$ZZ$7</c:f>
              <c:numCache>
                <c:formatCode>m/d;@</c:formatCode>
                <c:ptCount val="670"/>
                <c:pt idx="0">
                  <c:v>41029</c:v>
                </c:pt>
                <c:pt idx="1">
                  <c:v>41033</c:v>
                </c:pt>
                <c:pt idx="2">
                  <c:v>41043</c:v>
                </c:pt>
                <c:pt idx="3">
                  <c:v>41044</c:v>
                </c:pt>
                <c:pt idx="4">
                  <c:v>41045</c:v>
                </c:pt>
                <c:pt idx="5">
                  <c:v>41046</c:v>
                </c:pt>
                <c:pt idx="6">
                  <c:v>41047</c:v>
                </c:pt>
                <c:pt idx="7">
                  <c:v>41047</c:v>
                </c:pt>
                <c:pt idx="8">
                  <c:v>41047</c:v>
                </c:pt>
                <c:pt idx="9">
                  <c:v>41050</c:v>
                </c:pt>
                <c:pt idx="10">
                  <c:v>41050</c:v>
                </c:pt>
                <c:pt idx="11">
                  <c:v>41052</c:v>
                </c:pt>
                <c:pt idx="12">
                  <c:v>41053</c:v>
                </c:pt>
                <c:pt idx="13">
                  <c:v>41053</c:v>
                </c:pt>
                <c:pt idx="14">
                  <c:v>41053</c:v>
                </c:pt>
                <c:pt idx="15">
                  <c:v>41053</c:v>
                </c:pt>
                <c:pt idx="16">
                  <c:v>41053</c:v>
                </c:pt>
                <c:pt idx="17">
                  <c:v>41053</c:v>
                </c:pt>
                <c:pt idx="18">
                  <c:v>41059</c:v>
                </c:pt>
                <c:pt idx="19">
                  <c:v>41059</c:v>
                </c:pt>
                <c:pt idx="20">
                  <c:v>41061</c:v>
                </c:pt>
                <c:pt idx="21">
                  <c:v>41061</c:v>
                </c:pt>
                <c:pt idx="22">
                  <c:v>41061</c:v>
                </c:pt>
                <c:pt idx="23">
                  <c:v>41064</c:v>
                </c:pt>
                <c:pt idx="24">
                  <c:v>41065</c:v>
                </c:pt>
                <c:pt idx="25">
                  <c:v>41066</c:v>
                </c:pt>
                <c:pt idx="26">
                  <c:v>41067</c:v>
                </c:pt>
                <c:pt idx="27">
                  <c:v>41068</c:v>
                </c:pt>
                <c:pt idx="28">
                  <c:v>41068</c:v>
                </c:pt>
                <c:pt idx="29">
                  <c:v>41070</c:v>
                </c:pt>
                <c:pt idx="30">
                  <c:v>41071</c:v>
                </c:pt>
                <c:pt idx="31">
                  <c:v>41072</c:v>
                </c:pt>
                <c:pt idx="32">
                  <c:v>41073</c:v>
                </c:pt>
                <c:pt idx="33">
                  <c:v>41074</c:v>
                </c:pt>
                <c:pt idx="34">
                  <c:v>41074</c:v>
                </c:pt>
                <c:pt idx="35">
                  <c:v>41074</c:v>
                </c:pt>
                <c:pt idx="36">
                  <c:v>41077</c:v>
                </c:pt>
                <c:pt idx="37">
                  <c:v>41077</c:v>
                </c:pt>
                <c:pt idx="38">
                  <c:v>41079</c:v>
                </c:pt>
                <c:pt idx="39">
                  <c:v>41080</c:v>
                </c:pt>
                <c:pt idx="40">
                  <c:v>41081</c:v>
                </c:pt>
                <c:pt idx="41">
                  <c:v>41081</c:v>
                </c:pt>
                <c:pt idx="42">
                  <c:v>41083</c:v>
                </c:pt>
                <c:pt idx="43">
                  <c:v>41083</c:v>
                </c:pt>
                <c:pt idx="44">
                  <c:v>41085</c:v>
                </c:pt>
                <c:pt idx="45">
                  <c:v>41086</c:v>
                </c:pt>
                <c:pt idx="46">
                  <c:v>41087</c:v>
                </c:pt>
                <c:pt idx="47">
                  <c:v>41087</c:v>
                </c:pt>
                <c:pt idx="48">
                  <c:v>41087</c:v>
                </c:pt>
                <c:pt idx="49">
                  <c:v>41087</c:v>
                </c:pt>
                <c:pt idx="50">
                  <c:v>41087</c:v>
                </c:pt>
                <c:pt idx="51">
                  <c:v>41092</c:v>
                </c:pt>
                <c:pt idx="52">
                  <c:v>41093</c:v>
                </c:pt>
                <c:pt idx="53">
                  <c:v>41094</c:v>
                </c:pt>
                <c:pt idx="54">
                  <c:v>41095</c:v>
                </c:pt>
                <c:pt idx="55">
                  <c:v>41096</c:v>
                </c:pt>
                <c:pt idx="56">
                  <c:v>41097</c:v>
                </c:pt>
                <c:pt idx="57">
                  <c:v>41098</c:v>
                </c:pt>
                <c:pt idx="58">
                  <c:v>41099</c:v>
                </c:pt>
                <c:pt idx="59">
                  <c:v>41100</c:v>
                </c:pt>
                <c:pt idx="60">
                  <c:v>41101</c:v>
                </c:pt>
                <c:pt idx="61">
                  <c:v>41102</c:v>
                </c:pt>
                <c:pt idx="62">
                  <c:v>41103</c:v>
                </c:pt>
                <c:pt idx="63">
                  <c:v>41104</c:v>
                </c:pt>
                <c:pt idx="64">
                  <c:v>41104</c:v>
                </c:pt>
                <c:pt idx="65">
                  <c:v>41104</c:v>
                </c:pt>
                <c:pt idx="66">
                  <c:v>41104</c:v>
                </c:pt>
                <c:pt idx="67">
                  <c:v>41108</c:v>
                </c:pt>
                <c:pt idx="68">
                  <c:v>41109</c:v>
                </c:pt>
                <c:pt idx="69">
                  <c:v>41109</c:v>
                </c:pt>
                <c:pt idx="70">
                  <c:v>41109</c:v>
                </c:pt>
                <c:pt idx="71">
                  <c:v>41112</c:v>
                </c:pt>
                <c:pt idx="72">
                  <c:v>41112</c:v>
                </c:pt>
                <c:pt idx="73">
                  <c:v>41114</c:v>
                </c:pt>
                <c:pt idx="74">
                  <c:v>41115</c:v>
                </c:pt>
                <c:pt idx="75">
                  <c:v>41116</c:v>
                </c:pt>
                <c:pt idx="76">
                  <c:v>41117</c:v>
                </c:pt>
                <c:pt idx="77">
                  <c:v>41117</c:v>
                </c:pt>
                <c:pt idx="78">
                  <c:v>41117</c:v>
                </c:pt>
                <c:pt idx="79">
                  <c:v>41120</c:v>
                </c:pt>
                <c:pt idx="80">
                  <c:v>41121</c:v>
                </c:pt>
                <c:pt idx="81">
                  <c:v>41122</c:v>
                </c:pt>
                <c:pt idx="82">
                  <c:v>41123</c:v>
                </c:pt>
                <c:pt idx="83">
                  <c:v>41124</c:v>
                </c:pt>
                <c:pt idx="84">
                  <c:v>41124</c:v>
                </c:pt>
                <c:pt idx="85">
                  <c:v>41126</c:v>
                </c:pt>
                <c:pt idx="86">
                  <c:v>41127</c:v>
                </c:pt>
                <c:pt idx="87">
                  <c:v>41128</c:v>
                </c:pt>
                <c:pt idx="88">
                  <c:v>41129</c:v>
                </c:pt>
                <c:pt idx="89">
                  <c:v>41130</c:v>
                </c:pt>
                <c:pt idx="90">
                  <c:v>41131</c:v>
                </c:pt>
                <c:pt idx="91">
                  <c:v>41131</c:v>
                </c:pt>
                <c:pt idx="92">
                  <c:v>41133</c:v>
                </c:pt>
                <c:pt idx="93">
                  <c:v>41134</c:v>
                </c:pt>
                <c:pt idx="94">
                  <c:v>41135</c:v>
                </c:pt>
                <c:pt idx="95">
                  <c:v>41136</c:v>
                </c:pt>
                <c:pt idx="96">
                  <c:v>41137</c:v>
                </c:pt>
                <c:pt idx="97">
                  <c:v>41138</c:v>
                </c:pt>
                <c:pt idx="98">
                  <c:v>41138</c:v>
                </c:pt>
                <c:pt idx="99">
                  <c:v>41140</c:v>
                </c:pt>
                <c:pt idx="100">
                  <c:v>41141</c:v>
                </c:pt>
                <c:pt idx="101">
                  <c:v>41142</c:v>
                </c:pt>
                <c:pt idx="102">
                  <c:v>41143</c:v>
                </c:pt>
                <c:pt idx="103">
                  <c:v>41144</c:v>
                </c:pt>
                <c:pt idx="104">
                  <c:v>41144</c:v>
                </c:pt>
                <c:pt idx="105">
                  <c:v>41146</c:v>
                </c:pt>
                <c:pt idx="106">
                  <c:v>41147</c:v>
                </c:pt>
                <c:pt idx="107">
                  <c:v>41147</c:v>
                </c:pt>
                <c:pt idx="108">
                  <c:v>41147</c:v>
                </c:pt>
                <c:pt idx="109">
                  <c:v>41150</c:v>
                </c:pt>
                <c:pt idx="110">
                  <c:v>41151</c:v>
                </c:pt>
                <c:pt idx="111">
                  <c:v>41152</c:v>
                </c:pt>
                <c:pt idx="112">
                  <c:v>41152</c:v>
                </c:pt>
                <c:pt idx="113">
                  <c:v>41152</c:v>
                </c:pt>
                <c:pt idx="114">
                  <c:v>41155</c:v>
                </c:pt>
                <c:pt idx="115">
                  <c:v>41156</c:v>
                </c:pt>
                <c:pt idx="116">
                  <c:v>41157</c:v>
                </c:pt>
                <c:pt idx="117">
                  <c:v>41158</c:v>
                </c:pt>
                <c:pt idx="118">
                  <c:v>41158</c:v>
                </c:pt>
                <c:pt idx="119">
                  <c:v>41158</c:v>
                </c:pt>
                <c:pt idx="120">
                  <c:v>41158</c:v>
                </c:pt>
                <c:pt idx="121">
                  <c:v>41158</c:v>
                </c:pt>
                <c:pt idx="122">
                  <c:v>41163</c:v>
                </c:pt>
                <c:pt idx="123">
                  <c:v>41164</c:v>
                </c:pt>
                <c:pt idx="124">
                  <c:v>41165</c:v>
                </c:pt>
                <c:pt idx="125">
                  <c:v>41166</c:v>
                </c:pt>
                <c:pt idx="126">
                  <c:v>41166</c:v>
                </c:pt>
                <c:pt idx="127">
                  <c:v>41166</c:v>
                </c:pt>
                <c:pt idx="128">
                  <c:v>41169</c:v>
                </c:pt>
                <c:pt idx="129">
                  <c:v>41170</c:v>
                </c:pt>
                <c:pt idx="130">
                  <c:v>41171</c:v>
                </c:pt>
                <c:pt idx="131">
                  <c:v>41172</c:v>
                </c:pt>
                <c:pt idx="132">
                  <c:v>41173</c:v>
                </c:pt>
                <c:pt idx="133">
                  <c:v>41173</c:v>
                </c:pt>
                <c:pt idx="134">
                  <c:v>41173</c:v>
                </c:pt>
                <c:pt idx="135">
                  <c:v>41173</c:v>
                </c:pt>
                <c:pt idx="136">
                  <c:v>41177</c:v>
                </c:pt>
                <c:pt idx="137">
                  <c:v>41178</c:v>
                </c:pt>
                <c:pt idx="138">
                  <c:v>41179</c:v>
                </c:pt>
                <c:pt idx="139">
                  <c:v>41180</c:v>
                </c:pt>
                <c:pt idx="140">
                  <c:v>41180</c:v>
                </c:pt>
                <c:pt idx="141">
                  <c:v>41180</c:v>
                </c:pt>
                <c:pt idx="142">
                  <c:v>41183</c:v>
                </c:pt>
                <c:pt idx="143">
                  <c:v>41184</c:v>
                </c:pt>
                <c:pt idx="144">
                  <c:v>41185</c:v>
                </c:pt>
                <c:pt idx="145">
                  <c:v>41185</c:v>
                </c:pt>
                <c:pt idx="146">
                  <c:v>41185</c:v>
                </c:pt>
                <c:pt idx="147">
                  <c:v>41185</c:v>
                </c:pt>
                <c:pt idx="148">
                  <c:v>41185</c:v>
                </c:pt>
                <c:pt idx="149">
                  <c:v>41185</c:v>
                </c:pt>
                <c:pt idx="150">
                  <c:v>41185</c:v>
                </c:pt>
                <c:pt idx="151">
                  <c:v>41185</c:v>
                </c:pt>
                <c:pt idx="152">
                  <c:v>41185</c:v>
                </c:pt>
                <c:pt idx="153">
                  <c:v>41185</c:v>
                </c:pt>
                <c:pt idx="154">
                  <c:v>41185</c:v>
                </c:pt>
                <c:pt idx="155">
                  <c:v>41185</c:v>
                </c:pt>
                <c:pt idx="156">
                  <c:v>41185</c:v>
                </c:pt>
                <c:pt idx="157">
                  <c:v>41185</c:v>
                </c:pt>
                <c:pt idx="158">
                  <c:v>41185</c:v>
                </c:pt>
                <c:pt idx="159">
                  <c:v>41185</c:v>
                </c:pt>
                <c:pt idx="160">
                  <c:v>41185</c:v>
                </c:pt>
                <c:pt idx="161">
                  <c:v>41185</c:v>
                </c:pt>
                <c:pt idx="162">
                  <c:v>41185</c:v>
                </c:pt>
                <c:pt idx="163">
                  <c:v>41185</c:v>
                </c:pt>
                <c:pt idx="164">
                  <c:v>41185</c:v>
                </c:pt>
                <c:pt idx="165">
                  <c:v>41185</c:v>
                </c:pt>
                <c:pt idx="166">
                  <c:v>41185</c:v>
                </c:pt>
                <c:pt idx="167">
                  <c:v>41185</c:v>
                </c:pt>
                <c:pt idx="168">
                  <c:v>41185</c:v>
                </c:pt>
                <c:pt idx="169">
                  <c:v>41185</c:v>
                </c:pt>
                <c:pt idx="170">
                  <c:v>41185</c:v>
                </c:pt>
                <c:pt idx="171">
                  <c:v>41185</c:v>
                </c:pt>
                <c:pt idx="172">
                  <c:v>41185</c:v>
                </c:pt>
                <c:pt idx="173">
                  <c:v>41185</c:v>
                </c:pt>
                <c:pt idx="174">
                  <c:v>41185</c:v>
                </c:pt>
                <c:pt idx="175">
                  <c:v>41185</c:v>
                </c:pt>
                <c:pt idx="176">
                  <c:v>41185</c:v>
                </c:pt>
                <c:pt idx="177">
                  <c:v>41185</c:v>
                </c:pt>
                <c:pt idx="178">
                  <c:v>41185</c:v>
                </c:pt>
                <c:pt idx="179">
                  <c:v>41185</c:v>
                </c:pt>
                <c:pt idx="180">
                  <c:v>41185</c:v>
                </c:pt>
                <c:pt idx="181">
                  <c:v>41185</c:v>
                </c:pt>
                <c:pt idx="182">
                  <c:v>41185</c:v>
                </c:pt>
                <c:pt idx="183">
                  <c:v>41185</c:v>
                </c:pt>
                <c:pt idx="184">
                  <c:v>41185</c:v>
                </c:pt>
                <c:pt idx="185">
                  <c:v>41185</c:v>
                </c:pt>
                <c:pt idx="186">
                  <c:v>41185</c:v>
                </c:pt>
                <c:pt idx="187">
                  <c:v>41185</c:v>
                </c:pt>
                <c:pt idx="188">
                  <c:v>41185</c:v>
                </c:pt>
                <c:pt idx="189">
                  <c:v>41185</c:v>
                </c:pt>
                <c:pt idx="190">
                  <c:v>41185</c:v>
                </c:pt>
                <c:pt idx="191">
                  <c:v>41185</c:v>
                </c:pt>
                <c:pt idx="192">
                  <c:v>41185</c:v>
                </c:pt>
                <c:pt idx="193">
                  <c:v>41185</c:v>
                </c:pt>
                <c:pt idx="194">
                  <c:v>41185</c:v>
                </c:pt>
                <c:pt idx="195">
                  <c:v>41185</c:v>
                </c:pt>
                <c:pt idx="196">
                  <c:v>41185</c:v>
                </c:pt>
                <c:pt idx="197">
                  <c:v>41185</c:v>
                </c:pt>
                <c:pt idx="198">
                  <c:v>41185</c:v>
                </c:pt>
                <c:pt idx="199">
                  <c:v>41185</c:v>
                </c:pt>
                <c:pt idx="200">
                  <c:v>41185</c:v>
                </c:pt>
                <c:pt idx="201">
                  <c:v>41185</c:v>
                </c:pt>
                <c:pt idx="202">
                  <c:v>41185</c:v>
                </c:pt>
                <c:pt idx="203">
                  <c:v>41185</c:v>
                </c:pt>
                <c:pt idx="204">
                  <c:v>41185</c:v>
                </c:pt>
                <c:pt idx="205">
                  <c:v>41185</c:v>
                </c:pt>
                <c:pt idx="206">
                  <c:v>41185</c:v>
                </c:pt>
                <c:pt idx="207">
                  <c:v>41185</c:v>
                </c:pt>
                <c:pt idx="208">
                  <c:v>41185</c:v>
                </c:pt>
                <c:pt idx="209">
                  <c:v>41185</c:v>
                </c:pt>
                <c:pt idx="210">
                  <c:v>41185</c:v>
                </c:pt>
                <c:pt idx="211">
                  <c:v>41185</c:v>
                </c:pt>
                <c:pt idx="212">
                  <c:v>41185</c:v>
                </c:pt>
                <c:pt idx="213">
                  <c:v>41185</c:v>
                </c:pt>
                <c:pt idx="214">
                  <c:v>41185</c:v>
                </c:pt>
                <c:pt idx="215">
                  <c:v>41185</c:v>
                </c:pt>
                <c:pt idx="216">
                  <c:v>41185</c:v>
                </c:pt>
                <c:pt idx="217">
                  <c:v>41185</c:v>
                </c:pt>
                <c:pt idx="218">
                  <c:v>41185</c:v>
                </c:pt>
                <c:pt idx="219">
                  <c:v>41185</c:v>
                </c:pt>
                <c:pt idx="220">
                  <c:v>41185</c:v>
                </c:pt>
                <c:pt idx="221">
                  <c:v>41185</c:v>
                </c:pt>
                <c:pt idx="222">
                  <c:v>41185</c:v>
                </c:pt>
                <c:pt idx="223">
                  <c:v>41185</c:v>
                </c:pt>
                <c:pt idx="224">
                  <c:v>41185</c:v>
                </c:pt>
                <c:pt idx="225">
                  <c:v>41185</c:v>
                </c:pt>
                <c:pt idx="226">
                  <c:v>41185</c:v>
                </c:pt>
                <c:pt idx="227">
                  <c:v>41185</c:v>
                </c:pt>
                <c:pt idx="228">
                  <c:v>41185</c:v>
                </c:pt>
                <c:pt idx="229">
                  <c:v>41185</c:v>
                </c:pt>
                <c:pt idx="230">
                  <c:v>41185</c:v>
                </c:pt>
                <c:pt idx="231">
                  <c:v>41185</c:v>
                </c:pt>
                <c:pt idx="232">
                  <c:v>41185</c:v>
                </c:pt>
                <c:pt idx="233">
                  <c:v>41185</c:v>
                </c:pt>
                <c:pt idx="234">
                  <c:v>41185</c:v>
                </c:pt>
                <c:pt idx="235">
                  <c:v>41185</c:v>
                </c:pt>
                <c:pt idx="236">
                  <c:v>41185</c:v>
                </c:pt>
                <c:pt idx="237">
                  <c:v>41185</c:v>
                </c:pt>
                <c:pt idx="238">
                  <c:v>41185</c:v>
                </c:pt>
                <c:pt idx="239">
                  <c:v>41185</c:v>
                </c:pt>
                <c:pt idx="240">
                  <c:v>41185</c:v>
                </c:pt>
                <c:pt idx="241">
                  <c:v>41185</c:v>
                </c:pt>
                <c:pt idx="242">
                  <c:v>41185</c:v>
                </c:pt>
                <c:pt idx="243">
                  <c:v>41185</c:v>
                </c:pt>
                <c:pt idx="244">
                  <c:v>41185</c:v>
                </c:pt>
                <c:pt idx="245">
                  <c:v>41185</c:v>
                </c:pt>
                <c:pt idx="246">
                  <c:v>41185</c:v>
                </c:pt>
                <c:pt idx="247">
                  <c:v>41185</c:v>
                </c:pt>
                <c:pt idx="248">
                  <c:v>41185</c:v>
                </c:pt>
                <c:pt idx="249">
                  <c:v>41185</c:v>
                </c:pt>
                <c:pt idx="250">
                  <c:v>41185</c:v>
                </c:pt>
                <c:pt idx="251">
                  <c:v>41185</c:v>
                </c:pt>
                <c:pt idx="252">
                  <c:v>41185</c:v>
                </c:pt>
                <c:pt idx="253">
                  <c:v>41185</c:v>
                </c:pt>
                <c:pt idx="254">
                  <c:v>41185</c:v>
                </c:pt>
                <c:pt idx="255">
                  <c:v>41185</c:v>
                </c:pt>
                <c:pt idx="256">
                  <c:v>41185</c:v>
                </c:pt>
                <c:pt idx="257">
                  <c:v>41185</c:v>
                </c:pt>
                <c:pt idx="258">
                  <c:v>41185</c:v>
                </c:pt>
                <c:pt idx="259">
                  <c:v>41185</c:v>
                </c:pt>
                <c:pt idx="260">
                  <c:v>41185</c:v>
                </c:pt>
                <c:pt idx="261">
                  <c:v>41185</c:v>
                </c:pt>
                <c:pt idx="262">
                  <c:v>41185</c:v>
                </c:pt>
                <c:pt idx="263">
                  <c:v>41185</c:v>
                </c:pt>
                <c:pt idx="264">
                  <c:v>41185</c:v>
                </c:pt>
                <c:pt idx="265">
                  <c:v>41185</c:v>
                </c:pt>
                <c:pt idx="266">
                  <c:v>41185</c:v>
                </c:pt>
                <c:pt idx="267">
                  <c:v>41185</c:v>
                </c:pt>
                <c:pt idx="268">
                  <c:v>41185</c:v>
                </c:pt>
                <c:pt idx="269">
                  <c:v>41185</c:v>
                </c:pt>
                <c:pt idx="270">
                  <c:v>41185</c:v>
                </c:pt>
                <c:pt idx="271">
                  <c:v>41185</c:v>
                </c:pt>
                <c:pt idx="272">
                  <c:v>41185</c:v>
                </c:pt>
                <c:pt idx="273">
                  <c:v>41185</c:v>
                </c:pt>
                <c:pt idx="274">
                  <c:v>41185</c:v>
                </c:pt>
                <c:pt idx="275">
                  <c:v>41185</c:v>
                </c:pt>
                <c:pt idx="276">
                  <c:v>41185</c:v>
                </c:pt>
                <c:pt idx="277">
                  <c:v>41185</c:v>
                </c:pt>
                <c:pt idx="278">
                  <c:v>41185</c:v>
                </c:pt>
                <c:pt idx="279">
                  <c:v>41185</c:v>
                </c:pt>
                <c:pt idx="280">
                  <c:v>41185</c:v>
                </c:pt>
                <c:pt idx="281">
                  <c:v>41185</c:v>
                </c:pt>
                <c:pt idx="282">
                  <c:v>41185</c:v>
                </c:pt>
                <c:pt idx="283">
                  <c:v>41185</c:v>
                </c:pt>
                <c:pt idx="284">
                  <c:v>41185</c:v>
                </c:pt>
                <c:pt idx="285">
                  <c:v>41185</c:v>
                </c:pt>
                <c:pt idx="286">
                  <c:v>41185</c:v>
                </c:pt>
                <c:pt idx="287">
                  <c:v>41185</c:v>
                </c:pt>
                <c:pt idx="288">
                  <c:v>41185</c:v>
                </c:pt>
                <c:pt idx="289">
                  <c:v>41185</c:v>
                </c:pt>
                <c:pt idx="290">
                  <c:v>41185</c:v>
                </c:pt>
                <c:pt idx="291">
                  <c:v>41185</c:v>
                </c:pt>
                <c:pt idx="292">
                  <c:v>41185</c:v>
                </c:pt>
                <c:pt idx="293">
                  <c:v>41185</c:v>
                </c:pt>
                <c:pt idx="294">
                  <c:v>41185</c:v>
                </c:pt>
                <c:pt idx="295">
                  <c:v>41185</c:v>
                </c:pt>
                <c:pt idx="296">
                  <c:v>41185</c:v>
                </c:pt>
                <c:pt idx="297">
                  <c:v>41185</c:v>
                </c:pt>
                <c:pt idx="298">
                  <c:v>41185</c:v>
                </c:pt>
                <c:pt idx="299">
                  <c:v>41185</c:v>
                </c:pt>
                <c:pt idx="300">
                  <c:v>41185</c:v>
                </c:pt>
                <c:pt idx="301">
                  <c:v>41185</c:v>
                </c:pt>
                <c:pt idx="302">
                  <c:v>41185</c:v>
                </c:pt>
                <c:pt idx="303">
                  <c:v>41185</c:v>
                </c:pt>
                <c:pt idx="304">
                  <c:v>41185</c:v>
                </c:pt>
                <c:pt idx="305">
                  <c:v>41185</c:v>
                </c:pt>
                <c:pt idx="306">
                  <c:v>41185</c:v>
                </c:pt>
                <c:pt idx="307">
                  <c:v>41185</c:v>
                </c:pt>
                <c:pt idx="308">
                  <c:v>41185</c:v>
                </c:pt>
                <c:pt idx="309">
                  <c:v>41185</c:v>
                </c:pt>
                <c:pt idx="310">
                  <c:v>41185</c:v>
                </c:pt>
                <c:pt idx="311">
                  <c:v>41185</c:v>
                </c:pt>
                <c:pt idx="312">
                  <c:v>41185</c:v>
                </c:pt>
                <c:pt idx="313">
                  <c:v>41185</c:v>
                </c:pt>
                <c:pt idx="314">
                  <c:v>41185</c:v>
                </c:pt>
                <c:pt idx="315">
                  <c:v>41185</c:v>
                </c:pt>
                <c:pt idx="316">
                  <c:v>41185</c:v>
                </c:pt>
                <c:pt idx="317">
                  <c:v>41185</c:v>
                </c:pt>
                <c:pt idx="318">
                  <c:v>41185</c:v>
                </c:pt>
                <c:pt idx="319">
                  <c:v>41185</c:v>
                </c:pt>
                <c:pt idx="320">
                  <c:v>41185</c:v>
                </c:pt>
                <c:pt idx="321">
                  <c:v>41185</c:v>
                </c:pt>
                <c:pt idx="322">
                  <c:v>41185</c:v>
                </c:pt>
                <c:pt idx="323">
                  <c:v>41185</c:v>
                </c:pt>
                <c:pt idx="324">
                  <c:v>41185</c:v>
                </c:pt>
                <c:pt idx="325">
                  <c:v>41185</c:v>
                </c:pt>
                <c:pt idx="326">
                  <c:v>41185</c:v>
                </c:pt>
                <c:pt idx="327">
                  <c:v>41185</c:v>
                </c:pt>
                <c:pt idx="328">
                  <c:v>41185</c:v>
                </c:pt>
                <c:pt idx="329">
                  <c:v>41185</c:v>
                </c:pt>
                <c:pt idx="330">
                  <c:v>41185</c:v>
                </c:pt>
                <c:pt idx="331">
                  <c:v>41185</c:v>
                </c:pt>
                <c:pt idx="332">
                  <c:v>41185</c:v>
                </c:pt>
                <c:pt idx="333">
                  <c:v>41185</c:v>
                </c:pt>
                <c:pt idx="334">
                  <c:v>41185</c:v>
                </c:pt>
                <c:pt idx="335">
                  <c:v>41185</c:v>
                </c:pt>
                <c:pt idx="336">
                  <c:v>41185</c:v>
                </c:pt>
                <c:pt idx="337">
                  <c:v>41185</c:v>
                </c:pt>
                <c:pt idx="338">
                  <c:v>41185</c:v>
                </c:pt>
              </c:numCache>
            </c:numRef>
          </c:cat>
          <c:val>
            <c:numRef>
              <c:f>Summary!$AG$13:$ZZ$13</c:f>
              <c:numCache>
                <c:formatCode>0%</c:formatCode>
                <c:ptCount val="6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0.79518072289156627</c:v>
                </c:pt>
                <c:pt idx="21">
                  <c:v>0.79518072289156627</c:v>
                </c:pt>
                <c:pt idx="22">
                  <c:v>0.79518072289156627</c:v>
                </c:pt>
                <c:pt idx="23">
                  <c:v>0.79518072289156627</c:v>
                </c:pt>
                <c:pt idx="24">
                  <c:v>0.79518072289156627</c:v>
                </c:pt>
                <c:pt idx="25">
                  <c:v>0.79518072289156627</c:v>
                </c:pt>
                <c:pt idx="26">
                  <c:v>0.79518072289156627</c:v>
                </c:pt>
                <c:pt idx="27">
                  <c:v>0.79518072289156627</c:v>
                </c:pt>
                <c:pt idx="28">
                  <c:v>0.79518072289156627</c:v>
                </c:pt>
                <c:pt idx="29">
                  <c:v>0.79518072289156627</c:v>
                </c:pt>
                <c:pt idx="30">
                  <c:v>0.79518072289156627</c:v>
                </c:pt>
                <c:pt idx="31">
                  <c:v>0.79518072289156627</c:v>
                </c:pt>
                <c:pt idx="32">
                  <c:v>0.79518072289156627</c:v>
                </c:pt>
                <c:pt idx="33">
                  <c:v>0.79518072289156627</c:v>
                </c:pt>
                <c:pt idx="34">
                  <c:v>0.79518072289156627</c:v>
                </c:pt>
                <c:pt idx="35">
                  <c:v>0.79518072289156627</c:v>
                </c:pt>
                <c:pt idx="36">
                  <c:v>0.79518072289156627</c:v>
                </c:pt>
                <c:pt idx="37">
                  <c:v>0.79518072289156627</c:v>
                </c:pt>
                <c:pt idx="38">
                  <c:v>0.79518072289156627</c:v>
                </c:pt>
                <c:pt idx="39">
                  <c:v>0.79518072289156627</c:v>
                </c:pt>
                <c:pt idx="40">
                  <c:v>0.79518072289156627</c:v>
                </c:pt>
                <c:pt idx="41">
                  <c:v>0.79518072289156627</c:v>
                </c:pt>
                <c:pt idx="42">
                  <c:v>0.79518072289156627</c:v>
                </c:pt>
                <c:pt idx="43">
                  <c:v>0.79518072289156627</c:v>
                </c:pt>
                <c:pt idx="44">
                  <c:v>0.79518072289156627</c:v>
                </c:pt>
                <c:pt idx="45">
                  <c:v>0.79518072289156627</c:v>
                </c:pt>
                <c:pt idx="46">
                  <c:v>0.79518072289156627</c:v>
                </c:pt>
                <c:pt idx="47">
                  <c:v>0.79518072289156627</c:v>
                </c:pt>
                <c:pt idx="48">
                  <c:v>0.79518072289156627</c:v>
                </c:pt>
                <c:pt idx="49">
                  <c:v>0.79518072289156627</c:v>
                </c:pt>
                <c:pt idx="50">
                  <c:v>0.79518072289156627</c:v>
                </c:pt>
                <c:pt idx="51">
                  <c:v>0.79518072289156627</c:v>
                </c:pt>
                <c:pt idx="52">
                  <c:v>0.79518072289156627</c:v>
                </c:pt>
                <c:pt idx="53">
                  <c:v>0.79518072289156627</c:v>
                </c:pt>
                <c:pt idx="54">
                  <c:v>0.79518072289156627</c:v>
                </c:pt>
                <c:pt idx="55">
                  <c:v>0.79518072289156627</c:v>
                </c:pt>
                <c:pt idx="56">
                  <c:v>0.79518072289156627</c:v>
                </c:pt>
                <c:pt idx="57">
                  <c:v>0.79518072289156627</c:v>
                </c:pt>
                <c:pt idx="58">
                  <c:v>0.79518072289156627</c:v>
                </c:pt>
                <c:pt idx="59">
                  <c:v>0.79518072289156627</c:v>
                </c:pt>
                <c:pt idx="60">
                  <c:v>0.79518072289156627</c:v>
                </c:pt>
                <c:pt idx="61">
                  <c:v>0.79518072289156627</c:v>
                </c:pt>
                <c:pt idx="62">
                  <c:v>0.79518072289156627</c:v>
                </c:pt>
                <c:pt idx="63">
                  <c:v>0.79518072289156627</c:v>
                </c:pt>
                <c:pt idx="64">
                  <c:v>0.79518072289156627</c:v>
                </c:pt>
                <c:pt idx="65">
                  <c:v>0.79518072289156627</c:v>
                </c:pt>
                <c:pt idx="66">
                  <c:v>0.79518072289156627</c:v>
                </c:pt>
                <c:pt idx="67">
                  <c:v>0.79518072289156627</c:v>
                </c:pt>
                <c:pt idx="68">
                  <c:v>0.79518072289156627</c:v>
                </c:pt>
                <c:pt idx="69">
                  <c:v>0.79518072289156627</c:v>
                </c:pt>
                <c:pt idx="70">
                  <c:v>0.79518072289156627</c:v>
                </c:pt>
                <c:pt idx="71">
                  <c:v>0.79518072289156627</c:v>
                </c:pt>
                <c:pt idx="72">
                  <c:v>0.79518072289156627</c:v>
                </c:pt>
                <c:pt idx="73">
                  <c:v>0.79518072289156627</c:v>
                </c:pt>
                <c:pt idx="74">
                  <c:v>0.79518072289156627</c:v>
                </c:pt>
                <c:pt idx="75">
                  <c:v>0.79518072289156627</c:v>
                </c:pt>
                <c:pt idx="76">
                  <c:v>0.79518072289156627</c:v>
                </c:pt>
                <c:pt idx="77">
                  <c:v>0.79518072289156627</c:v>
                </c:pt>
                <c:pt idx="78">
                  <c:v>0.79518072289156627</c:v>
                </c:pt>
                <c:pt idx="79">
                  <c:v>0.79518072289156627</c:v>
                </c:pt>
                <c:pt idx="80">
                  <c:v>0.83132530120481929</c:v>
                </c:pt>
                <c:pt idx="81">
                  <c:v>0.83132530120481929</c:v>
                </c:pt>
                <c:pt idx="82">
                  <c:v>0.85542168674698793</c:v>
                </c:pt>
                <c:pt idx="83">
                  <c:v>0.85542168674698793</c:v>
                </c:pt>
                <c:pt idx="84">
                  <c:v>0.85542168674698793</c:v>
                </c:pt>
                <c:pt idx="85">
                  <c:v>0.85542168674698793</c:v>
                </c:pt>
                <c:pt idx="86">
                  <c:v>0.85542168674698793</c:v>
                </c:pt>
                <c:pt idx="87">
                  <c:v>0.85542168674698793</c:v>
                </c:pt>
                <c:pt idx="88">
                  <c:v>0.85542168674698793</c:v>
                </c:pt>
                <c:pt idx="89">
                  <c:v>0.85542168674698793</c:v>
                </c:pt>
                <c:pt idx="90">
                  <c:v>0.85542168674698793</c:v>
                </c:pt>
                <c:pt idx="91">
                  <c:v>0.85542168674698793</c:v>
                </c:pt>
                <c:pt idx="92">
                  <c:v>0.85542168674698793</c:v>
                </c:pt>
                <c:pt idx="93">
                  <c:v>0.85542168674698793</c:v>
                </c:pt>
                <c:pt idx="94">
                  <c:v>0.85542168674698793</c:v>
                </c:pt>
                <c:pt idx="95">
                  <c:v>0.85542168674698793</c:v>
                </c:pt>
                <c:pt idx="96">
                  <c:v>0.92771084337349397</c:v>
                </c:pt>
                <c:pt idx="97">
                  <c:v>0.92771084337349397</c:v>
                </c:pt>
                <c:pt idx="98">
                  <c:v>0.92771084337349397</c:v>
                </c:pt>
                <c:pt idx="99">
                  <c:v>0.89156626506024095</c:v>
                </c:pt>
                <c:pt idx="100">
                  <c:v>0.92771084337349397</c:v>
                </c:pt>
                <c:pt idx="101">
                  <c:v>0.92771084337349397</c:v>
                </c:pt>
                <c:pt idx="102">
                  <c:v>0.92771084337349397</c:v>
                </c:pt>
                <c:pt idx="103">
                  <c:v>0.92771084337349397</c:v>
                </c:pt>
                <c:pt idx="104">
                  <c:v>0.92771084337349397</c:v>
                </c:pt>
                <c:pt idx="105">
                  <c:v>0.92771084337349397</c:v>
                </c:pt>
                <c:pt idx="106">
                  <c:v>0.92771084337349397</c:v>
                </c:pt>
                <c:pt idx="107">
                  <c:v>0.92771084337349397</c:v>
                </c:pt>
                <c:pt idx="108">
                  <c:v>0.92771084337349397</c:v>
                </c:pt>
                <c:pt idx="109">
                  <c:v>0.92771084337349397</c:v>
                </c:pt>
                <c:pt idx="110">
                  <c:v>0.92771084337349397</c:v>
                </c:pt>
                <c:pt idx="111">
                  <c:v>0.92771084337349397</c:v>
                </c:pt>
                <c:pt idx="112">
                  <c:v>0.92771084337349397</c:v>
                </c:pt>
                <c:pt idx="113">
                  <c:v>0.92771084337349397</c:v>
                </c:pt>
                <c:pt idx="114">
                  <c:v>0.92771084337349397</c:v>
                </c:pt>
                <c:pt idx="115">
                  <c:v>0.92771084337349397</c:v>
                </c:pt>
                <c:pt idx="116">
                  <c:v>0.92771084337349397</c:v>
                </c:pt>
                <c:pt idx="117">
                  <c:v>0.92771084337349397</c:v>
                </c:pt>
                <c:pt idx="118">
                  <c:v>0.92771084337349397</c:v>
                </c:pt>
                <c:pt idx="119">
                  <c:v>0.92771084337349397</c:v>
                </c:pt>
                <c:pt idx="120">
                  <c:v>0.92771084337349397</c:v>
                </c:pt>
                <c:pt idx="121">
                  <c:v>0.92771084337349397</c:v>
                </c:pt>
                <c:pt idx="122">
                  <c:v>0.92771084337349397</c:v>
                </c:pt>
                <c:pt idx="123">
                  <c:v>0.92771084337349397</c:v>
                </c:pt>
                <c:pt idx="124">
                  <c:v>0.92771084337349397</c:v>
                </c:pt>
                <c:pt idx="125">
                  <c:v>0.92771084337349397</c:v>
                </c:pt>
                <c:pt idx="126">
                  <c:v>0.92771084337349397</c:v>
                </c:pt>
                <c:pt idx="127">
                  <c:v>0.92771084337349397</c:v>
                </c:pt>
                <c:pt idx="128">
                  <c:v>0.92771084337349397</c:v>
                </c:pt>
                <c:pt idx="129">
                  <c:v>0.92771084337349397</c:v>
                </c:pt>
                <c:pt idx="130">
                  <c:v>0.92771084337349397</c:v>
                </c:pt>
                <c:pt idx="131">
                  <c:v>0.92771084337349397</c:v>
                </c:pt>
                <c:pt idx="132">
                  <c:v>0.92771084337349397</c:v>
                </c:pt>
                <c:pt idx="133">
                  <c:v>0.92771084337349397</c:v>
                </c:pt>
                <c:pt idx="134">
                  <c:v>0.92771084337349397</c:v>
                </c:pt>
                <c:pt idx="135">
                  <c:v>0.92771084337349397</c:v>
                </c:pt>
                <c:pt idx="136">
                  <c:v>0.92771084337349397</c:v>
                </c:pt>
                <c:pt idx="137">
                  <c:v>0.92771084337349397</c:v>
                </c:pt>
                <c:pt idx="138">
                  <c:v>0.92771084337349397</c:v>
                </c:pt>
                <c:pt idx="139">
                  <c:v>0.92771084337349397</c:v>
                </c:pt>
                <c:pt idx="140">
                  <c:v>0.92771084337349397</c:v>
                </c:pt>
                <c:pt idx="141">
                  <c:v>0.92771084337349397</c:v>
                </c:pt>
                <c:pt idx="142">
                  <c:v>0.92771084337349397</c:v>
                </c:pt>
                <c:pt idx="143">
                  <c:v>0.92771084337349397</c:v>
                </c:pt>
                <c:pt idx="144">
                  <c:v>0.92771084337349397</c:v>
                </c:pt>
                <c:pt idx="145">
                  <c:v>0.92771084337349397</c:v>
                </c:pt>
                <c:pt idx="146">
                  <c:v>0.92771084337349397</c:v>
                </c:pt>
                <c:pt idx="147">
                  <c:v>0.92771084337349397</c:v>
                </c:pt>
                <c:pt idx="148">
                  <c:v>0.92771084337349397</c:v>
                </c:pt>
                <c:pt idx="149">
                  <c:v>0.92771084337349397</c:v>
                </c:pt>
                <c:pt idx="150">
                  <c:v>0.92771084337349397</c:v>
                </c:pt>
                <c:pt idx="151">
                  <c:v>0.92771084337349397</c:v>
                </c:pt>
                <c:pt idx="152">
                  <c:v>0.92771084337349397</c:v>
                </c:pt>
                <c:pt idx="153">
                  <c:v>0.92771084337349397</c:v>
                </c:pt>
                <c:pt idx="154">
                  <c:v>0.92771084337349397</c:v>
                </c:pt>
                <c:pt idx="155">
                  <c:v>0.92771084337349397</c:v>
                </c:pt>
                <c:pt idx="156">
                  <c:v>0.92771084337349397</c:v>
                </c:pt>
                <c:pt idx="157">
                  <c:v>0.92771084337349397</c:v>
                </c:pt>
                <c:pt idx="158">
                  <c:v>0.92771084337349397</c:v>
                </c:pt>
                <c:pt idx="159">
                  <c:v>0.92771084337349397</c:v>
                </c:pt>
                <c:pt idx="160">
                  <c:v>0.92771084337349397</c:v>
                </c:pt>
                <c:pt idx="161">
                  <c:v>0.92771084337349397</c:v>
                </c:pt>
                <c:pt idx="162">
                  <c:v>0.92771084337349397</c:v>
                </c:pt>
                <c:pt idx="163">
                  <c:v>0.92771084337349397</c:v>
                </c:pt>
                <c:pt idx="164">
                  <c:v>0.92771084337349397</c:v>
                </c:pt>
                <c:pt idx="165">
                  <c:v>0.92771084337349397</c:v>
                </c:pt>
                <c:pt idx="166">
                  <c:v>0.92771084337349397</c:v>
                </c:pt>
                <c:pt idx="167">
                  <c:v>0.92771084337349397</c:v>
                </c:pt>
                <c:pt idx="168">
                  <c:v>0.92771084337349397</c:v>
                </c:pt>
                <c:pt idx="169">
                  <c:v>0.92771084337349397</c:v>
                </c:pt>
                <c:pt idx="170">
                  <c:v>0.92771084337349397</c:v>
                </c:pt>
                <c:pt idx="171">
                  <c:v>0.92771084337349397</c:v>
                </c:pt>
                <c:pt idx="172">
                  <c:v>0.92771084337349397</c:v>
                </c:pt>
                <c:pt idx="173">
                  <c:v>0.92771084337349397</c:v>
                </c:pt>
                <c:pt idx="174">
                  <c:v>0.92771084337349397</c:v>
                </c:pt>
                <c:pt idx="175">
                  <c:v>0.92771084337349397</c:v>
                </c:pt>
                <c:pt idx="176">
                  <c:v>0.92771084337349397</c:v>
                </c:pt>
                <c:pt idx="177">
                  <c:v>0.92771084337349397</c:v>
                </c:pt>
                <c:pt idx="178">
                  <c:v>0.92771084337349397</c:v>
                </c:pt>
                <c:pt idx="179">
                  <c:v>0.92771084337349397</c:v>
                </c:pt>
                <c:pt idx="180">
                  <c:v>0.92771084337349397</c:v>
                </c:pt>
                <c:pt idx="181">
                  <c:v>0.92771084337349397</c:v>
                </c:pt>
                <c:pt idx="182">
                  <c:v>0.92771084337349397</c:v>
                </c:pt>
                <c:pt idx="183">
                  <c:v>0.92771084337349397</c:v>
                </c:pt>
                <c:pt idx="184">
                  <c:v>0.92771084337349397</c:v>
                </c:pt>
                <c:pt idx="185">
                  <c:v>0.92771084337349397</c:v>
                </c:pt>
                <c:pt idx="186">
                  <c:v>0.92771084337349397</c:v>
                </c:pt>
                <c:pt idx="187">
                  <c:v>0.92771084337349397</c:v>
                </c:pt>
                <c:pt idx="188">
                  <c:v>0.92771084337349397</c:v>
                </c:pt>
                <c:pt idx="189">
                  <c:v>0.92771084337349397</c:v>
                </c:pt>
                <c:pt idx="190">
                  <c:v>0.92771084337349397</c:v>
                </c:pt>
                <c:pt idx="191">
                  <c:v>0.92771084337349397</c:v>
                </c:pt>
                <c:pt idx="192">
                  <c:v>0.92771084337349397</c:v>
                </c:pt>
                <c:pt idx="193">
                  <c:v>0.92771084337349397</c:v>
                </c:pt>
                <c:pt idx="194">
                  <c:v>0.92771084337349397</c:v>
                </c:pt>
                <c:pt idx="195">
                  <c:v>0.92771084337349397</c:v>
                </c:pt>
                <c:pt idx="196">
                  <c:v>0.92771084337349397</c:v>
                </c:pt>
                <c:pt idx="197">
                  <c:v>0.92771084337349397</c:v>
                </c:pt>
                <c:pt idx="198">
                  <c:v>0.92771084337349397</c:v>
                </c:pt>
                <c:pt idx="199">
                  <c:v>0.92771084337349397</c:v>
                </c:pt>
                <c:pt idx="200">
                  <c:v>0.92771084337349397</c:v>
                </c:pt>
                <c:pt idx="201">
                  <c:v>0.92771084337349397</c:v>
                </c:pt>
                <c:pt idx="202">
                  <c:v>0.92771084337349397</c:v>
                </c:pt>
                <c:pt idx="203">
                  <c:v>0.92771084337349397</c:v>
                </c:pt>
                <c:pt idx="204">
                  <c:v>0.92771084337349397</c:v>
                </c:pt>
                <c:pt idx="205">
                  <c:v>0.92771084337349397</c:v>
                </c:pt>
                <c:pt idx="206">
                  <c:v>0.92771084337349397</c:v>
                </c:pt>
                <c:pt idx="207">
                  <c:v>0.92771084337349397</c:v>
                </c:pt>
                <c:pt idx="208">
                  <c:v>0.92771084337349397</c:v>
                </c:pt>
                <c:pt idx="209">
                  <c:v>0.92771084337349397</c:v>
                </c:pt>
                <c:pt idx="210">
                  <c:v>0.92771084337349397</c:v>
                </c:pt>
                <c:pt idx="211">
                  <c:v>0.92771084337349397</c:v>
                </c:pt>
                <c:pt idx="212">
                  <c:v>0.92771084337349397</c:v>
                </c:pt>
                <c:pt idx="213">
                  <c:v>0.92771084337349397</c:v>
                </c:pt>
                <c:pt idx="214">
                  <c:v>0.92771084337349397</c:v>
                </c:pt>
                <c:pt idx="215">
                  <c:v>0.92771084337349397</c:v>
                </c:pt>
                <c:pt idx="216">
                  <c:v>0.92771084337349397</c:v>
                </c:pt>
                <c:pt idx="217">
                  <c:v>0.92771084337349397</c:v>
                </c:pt>
                <c:pt idx="218">
                  <c:v>0.92771084337349397</c:v>
                </c:pt>
                <c:pt idx="219">
                  <c:v>0.92771084337349397</c:v>
                </c:pt>
                <c:pt idx="220">
                  <c:v>0.92771084337349397</c:v>
                </c:pt>
                <c:pt idx="221">
                  <c:v>0.92771084337349397</c:v>
                </c:pt>
                <c:pt idx="222">
                  <c:v>0.92771084337349397</c:v>
                </c:pt>
                <c:pt idx="223">
                  <c:v>0.92771084337349397</c:v>
                </c:pt>
                <c:pt idx="224">
                  <c:v>0.92771084337349397</c:v>
                </c:pt>
                <c:pt idx="225">
                  <c:v>0.92771084337349397</c:v>
                </c:pt>
                <c:pt idx="226">
                  <c:v>0.92771084337349397</c:v>
                </c:pt>
                <c:pt idx="227">
                  <c:v>0.92771084337349397</c:v>
                </c:pt>
                <c:pt idx="228">
                  <c:v>0.92771084337349397</c:v>
                </c:pt>
                <c:pt idx="229">
                  <c:v>0.92771084337349397</c:v>
                </c:pt>
                <c:pt idx="230">
                  <c:v>0.92771084337349397</c:v>
                </c:pt>
                <c:pt idx="231">
                  <c:v>0.92771084337349397</c:v>
                </c:pt>
                <c:pt idx="232">
                  <c:v>0.92771084337349397</c:v>
                </c:pt>
                <c:pt idx="233">
                  <c:v>0.92771084337349397</c:v>
                </c:pt>
                <c:pt idx="234">
                  <c:v>0.92771084337349397</c:v>
                </c:pt>
                <c:pt idx="235">
                  <c:v>0.92771084337349397</c:v>
                </c:pt>
                <c:pt idx="236">
                  <c:v>0.92771084337349397</c:v>
                </c:pt>
                <c:pt idx="237">
                  <c:v>0.92771084337349397</c:v>
                </c:pt>
                <c:pt idx="238">
                  <c:v>0.92771084337349397</c:v>
                </c:pt>
                <c:pt idx="239">
                  <c:v>0.92771084337349397</c:v>
                </c:pt>
                <c:pt idx="240">
                  <c:v>0.92771084337349397</c:v>
                </c:pt>
                <c:pt idx="241">
                  <c:v>0.92771084337349397</c:v>
                </c:pt>
                <c:pt idx="242">
                  <c:v>0.92771084337349397</c:v>
                </c:pt>
                <c:pt idx="243">
                  <c:v>0.92771084337349397</c:v>
                </c:pt>
                <c:pt idx="244">
                  <c:v>0.92771084337349397</c:v>
                </c:pt>
                <c:pt idx="245">
                  <c:v>0.92771084337349397</c:v>
                </c:pt>
                <c:pt idx="246">
                  <c:v>0.92771084337349397</c:v>
                </c:pt>
                <c:pt idx="247">
                  <c:v>0.92771084337349397</c:v>
                </c:pt>
                <c:pt idx="248">
                  <c:v>0.92771084337349397</c:v>
                </c:pt>
                <c:pt idx="249">
                  <c:v>0.92771084337349397</c:v>
                </c:pt>
                <c:pt idx="250">
                  <c:v>0.92771084337349397</c:v>
                </c:pt>
                <c:pt idx="251">
                  <c:v>0.92771084337349397</c:v>
                </c:pt>
                <c:pt idx="252">
                  <c:v>0.92771084337349397</c:v>
                </c:pt>
                <c:pt idx="253">
                  <c:v>0.92771084337349397</c:v>
                </c:pt>
                <c:pt idx="254">
                  <c:v>0.92771084337349397</c:v>
                </c:pt>
                <c:pt idx="255">
                  <c:v>0.92771084337349397</c:v>
                </c:pt>
                <c:pt idx="256">
                  <c:v>0.92771084337349397</c:v>
                </c:pt>
                <c:pt idx="257">
                  <c:v>0.92771084337349397</c:v>
                </c:pt>
                <c:pt idx="258">
                  <c:v>0.92771084337349397</c:v>
                </c:pt>
                <c:pt idx="259">
                  <c:v>0.92771084337349397</c:v>
                </c:pt>
                <c:pt idx="260">
                  <c:v>0.92771084337349397</c:v>
                </c:pt>
                <c:pt idx="261">
                  <c:v>0.92771084337349397</c:v>
                </c:pt>
                <c:pt idx="262">
                  <c:v>0.92771084337349397</c:v>
                </c:pt>
                <c:pt idx="263">
                  <c:v>0.92771084337349397</c:v>
                </c:pt>
                <c:pt idx="264">
                  <c:v>0.92771084337349397</c:v>
                </c:pt>
                <c:pt idx="265">
                  <c:v>0.92771084337349397</c:v>
                </c:pt>
                <c:pt idx="266">
                  <c:v>0.92771084337349397</c:v>
                </c:pt>
                <c:pt idx="267">
                  <c:v>0.92771084337349397</c:v>
                </c:pt>
                <c:pt idx="268">
                  <c:v>0.92771084337349397</c:v>
                </c:pt>
                <c:pt idx="269">
                  <c:v>0.92771084337349397</c:v>
                </c:pt>
                <c:pt idx="270">
                  <c:v>0.92771084337349397</c:v>
                </c:pt>
                <c:pt idx="271">
                  <c:v>0.92771084337349397</c:v>
                </c:pt>
                <c:pt idx="272">
                  <c:v>0.92771084337349397</c:v>
                </c:pt>
                <c:pt idx="273">
                  <c:v>0.92771084337349397</c:v>
                </c:pt>
                <c:pt idx="274">
                  <c:v>0.92771084337349397</c:v>
                </c:pt>
                <c:pt idx="275">
                  <c:v>0.92771084337349397</c:v>
                </c:pt>
                <c:pt idx="276">
                  <c:v>0.92771084337349397</c:v>
                </c:pt>
                <c:pt idx="277">
                  <c:v>0.92771084337349397</c:v>
                </c:pt>
                <c:pt idx="278">
                  <c:v>0.92771084337349397</c:v>
                </c:pt>
                <c:pt idx="279">
                  <c:v>0.92771084337349397</c:v>
                </c:pt>
                <c:pt idx="280">
                  <c:v>0.92771084337349397</c:v>
                </c:pt>
                <c:pt idx="281">
                  <c:v>0.92771084337349397</c:v>
                </c:pt>
                <c:pt idx="282">
                  <c:v>0.92771084337349397</c:v>
                </c:pt>
                <c:pt idx="283">
                  <c:v>0.92771084337349397</c:v>
                </c:pt>
                <c:pt idx="284">
                  <c:v>0.92771084337349397</c:v>
                </c:pt>
                <c:pt idx="285">
                  <c:v>0.92771084337349397</c:v>
                </c:pt>
                <c:pt idx="286">
                  <c:v>0.92771084337349397</c:v>
                </c:pt>
                <c:pt idx="287">
                  <c:v>0.92771084337349397</c:v>
                </c:pt>
                <c:pt idx="288">
                  <c:v>0.92771084337349397</c:v>
                </c:pt>
                <c:pt idx="289">
                  <c:v>0.92771084337349397</c:v>
                </c:pt>
                <c:pt idx="290">
                  <c:v>0.92771084337349397</c:v>
                </c:pt>
                <c:pt idx="291">
                  <c:v>0.92771084337349397</c:v>
                </c:pt>
                <c:pt idx="292">
                  <c:v>0.92771084337349397</c:v>
                </c:pt>
                <c:pt idx="293">
                  <c:v>0.92771084337349397</c:v>
                </c:pt>
                <c:pt idx="294">
                  <c:v>0.92771084337349397</c:v>
                </c:pt>
                <c:pt idx="295">
                  <c:v>0.92771084337349397</c:v>
                </c:pt>
                <c:pt idx="296">
                  <c:v>0.92771084337349397</c:v>
                </c:pt>
                <c:pt idx="297">
                  <c:v>0.92771084337349397</c:v>
                </c:pt>
                <c:pt idx="298">
                  <c:v>0.92771084337349397</c:v>
                </c:pt>
                <c:pt idx="299">
                  <c:v>0.92771084337349397</c:v>
                </c:pt>
                <c:pt idx="300">
                  <c:v>0.92771084337349397</c:v>
                </c:pt>
                <c:pt idx="301">
                  <c:v>0.92771084337349397</c:v>
                </c:pt>
                <c:pt idx="302">
                  <c:v>0.92771084337349397</c:v>
                </c:pt>
                <c:pt idx="303">
                  <c:v>0.92771084337349397</c:v>
                </c:pt>
                <c:pt idx="304">
                  <c:v>0.92771084337349397</c:v>
                </c:pt>
                <c:pt idx="305">
                  <c:v>0.92771084337349397</c:v>
                </c:pt>
                <c:pt idx="306">
                  <c:v>0.92771084337349397</c:v>
                </c:pt>
                <c:pt idx="307">
                  <c:v>0.92771084337349397</c:v>
                </c:pt>
                <c:pt idx="308">
                  <c:v>0.92771084337349397</c:v>
                </c:pt>
                <c:pt idx="309">
                  <c:v>0.92771084337349397</c:v>
                </c:pt>
                <c:pt idx="310">
                  <c:v>0.92771084337349397</c:v>
                </c:pt>
                <c:pt idx="311">
                  <c:v>0.92771084337349397</c:v>
                </c:pt>
                <c:pt idx="312">
                  <c:v>0.92771084337349397</c:v>
                </c:pt>
                <c:pt idx="313">
                  <c:v>0.92771084337349397</c:v>
                </c:pt>
                <c:pt idx="314">
                  <c:v>0.92771084337349397</c:v>
                </c:pt>
                <c:pt idx="315">
                  <c:v>0.92771084337349397</c:v>
                </c:pt>
                <c:pt idx="316">
                  <c:v>0.92771084337349397</c:v>
                </c:pt>
                <c:pt idx="317">
                  <c:v>0.92771084337349397</c:v>
                </c:pt>
                <c:pt idx="318">
                  <c:v>0.92771084337349397</c:v>
                </c:pt>
                <c:pt idx="319">
                  <c:v>0.92771084337349397</c:v>
                </c:pt>
                <c:pt idx="320">
                  <c:v>0.92771084337349397</c:v>
                </c:pt>
                <c:pt idx="321">
                  <c:v>0.92771084337349397</c:v>
                </c:pt>
                <c:pt idx="322">
                  <c:v>0.92771084337349397</c:v>
                </c:pt>
                <c:pt idx="323">
                  <c:v>0.92771084337349397</c:v>
                </c:pt>
                <c:pt idx="324">
                  <c:v>0.92771084337349397</c:v>
                </c:pt>
                <c:pt idx="325">
                  <c:v>0.92771084337349397</c:v>
                </c:pt>
                <c:pt idx="326">
                  <c:v>0.92771084337349397</c:v>
                </c:pt>
                <c:pt idx="327">
                  <c:v>0.92771084337349397</c:v>
                </c:pt>
                <c:pt idx="328">
                  <c:v>0.92771084337349397</c:v>
                </c:pt>
                <c:pt idx="329">
                  <c:v>0.92771084337349397</c:v>
                </c:pt>
                <c:pt idx="330">
                  <c:v>0.92771084337349397</c:v>
                </c:pt>
                <c:pt idx="331">
                  <c:v>0.92771084337349397</c:v>
                </c:pt>
                <c:pt idx="332">
                  <c:v>0.92771084337349397</c:v>
                </c:pt>
                <c:pt idx="333">
                  <c:v>0.92771084337349397</c:v>
                </c:pt>
                <c:pt idx="334">
                  <c:v>0.92771084337349397</c:v>
                </c:pt>
                <c:pt idx="335">
                  <c:v>0.92771084337349397</c:v>
                </c:pt>
                <c:pt idx="336">
                  <c:v>0.92771084337349397</c:v>
                </c:pt>
                <c:pt idx="337">
                  <c:v>0.92771084337349397</c:v>
                </c:pt>
                <c:pt idx="338">
                  <c:v>0.92771084337349397</c:v>
                </c:pt>
              </c:numCache>
            </c:numRef>
          </c:val>
          <c:smooth val="0"/>
        </c:ser>
        <c:dLbls>
          <c:showLegendKey val="0"/>
          <c:showVal val="0"/>
          <c:showCatName val="0"/>
          <c:showSerName val="0"/>
          <c:showPercent val="0"/>
          <c:showBubbleSize val="0"/>
        </c:dLbls>
        <c:marker val="1"/>
        <c:smooth val="0"/>
        <c:axId val="146333056"/>
        <c:axId val="150541824"/>
      </c:lineChart>
      <c:dateAx>
        <c:axId val="146333056"/>
        <c:scaling>
          <c:orientation val="minMax"/>
          <c:max val="41212"/>
          <c:min val="41139"/>
        </c:scaling>
        <c:delete val="0"/>
        <c:axPos val="b"/>
        <c:numFmt formatCode="m/d;@" sourceLinked="1"/>
        <c:majorTickMark val="out"/>
        <c:minorTickMark val="none"/>
        <c:tickLblPos val="nextTo"/>
        <c:crossAx val="150541824"/>
        <c:crosses val="autoZero"/>
        <c:auto val="1"/>
        <c:lblOffset val="100"/>
        <c:baseTimeUnit val="days"/>
      </c:dateAx>
      <c:valAx>
        <c:axId val="150541824"/>
        <c:scaling>
          <c:orientation val="minMax"/>
          <c:max val="1"/>
          <c:min val="0.4"/>
        </c:scaling>
        <c:delete val="0"/>
        <c:axPos val="l"/>
        <c:majorGridlines/>
        <c:numFmt formatCode="0%" sourceLinked="1"/>
        <c:majorTickMark val="out"/>
        <c:minorTickMark val="none"/>
        <c:tickLblPos val="nextTo"/>
        <c:crossAx val="146333056"/>
        <c:crosses val="autoZero"/>
        <c:crossBetween val="between"/>
      </c:valAx>
    </c:plotArea>
    <c:legend>
      <c:legendPos val="r"/>
      <c:layout/>
      <c:overlay val="0"/>
    </c:legend>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47625</xdr:colOff>
      <xdr:row>56</xdr:row>
      <xdr:rowOff>38101</xdr:rowOff>
    </xdr:from>
    <xdr:to>
      <xdr:col>8</xdr:col>
      <xdr:colOff>495300</xdr:colOff>
      <xdr:row>75</xdr:row>
      <xdr:rowOff>142875</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ites/SWE/CLVT545/Shared%20Documents/Subsystem/CWS_WHCK/Defect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parmodkx\Desktop\Excel%20file\TestingStatusLMN%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T Radio"/>
      <sheetName val="BT Serial Bus UART Drvr"/>
      <sheetName val="WIFI SDIO Adap"/>
      <sheetName val="NXP Provider (PC++)"/>
      <sheetName val="NFC Proximity Provider"/>
      <sheetName val="Broadcom NFC I2C Device"/>
      <sheetName val="GPS Geolocation Sensor"/>
      <sheetName val="GPS Bus Driver"/>
      <sheetName val="Summary"/>
      <sheetName val="Defects"/>
    </sheetNames>
    <definedNames>
      <definedName name="BT_Radio" refersTo="='BT Radio'!$B$2:$H$30"/>
      <definedName name="BT_Serial_Defects" refersTo="='BT Serial Bus UART Drvr'!$B$2:$H$18"/>
      <definedName name="GPS_Bus_Driver" refersTo="='GPS Bus Driver'!$B$2:$H$18"/>
      <definedName name="GPS_Location" refersTo="='GPS Geolocation Sensor'!$B$2:$H$28"/>
      <definedName name="NFC_Defects" refersTo="='NFC Proximity Provider'!$B$2:$H$89"/>
      <definedName name="NFC_I2C_Defects" refersTo="='Broadcom NFC I2C Device'!$B$2:$H$18"/>
      <definedName name="NXP_Defects" refersTo="='NXP Provider (PC++)'!$B$2:$H$89"/>
      <definedName name="WIFI_Defects" refersTo="='WIFI SDIO Adap'!$B$2:$H$122"/>
    </definedNames>
    <sheetDataSet>
      <sheetData sheetId="0">
        <row r="2">
          <cell r="B2" t="str">
            <v>Bluetooth - Bluetooth 2.1 LogoTests</v>
          </cell>
          <cell r="C2"/>
          <cell r="D2"/>
          <cell r="E2" t="str">
            <v>3855948-CLOSED</v>
          </cell>
          <cell r="F2"/>
          <cell r="G2"/>
          <cell r="H2"/>
        </row>
        <row r="3">
          <cell r="B3" t="str">
            <v>Bluetooth - Bluetooth Device Version Check Tests</v>
          </cell>
          <cell r="C3"/>
          <cell r="D3"/>
          <cell r="E3"/>
          <cell r="F3"/>
          <cell r="G3"/>
          <cell r="H3"/>
        </row>
        <row r="4">
          <cell r="B4" t="str">
            <v>Bluetooth - Bluetooth LE Dual-Mode LogoTests</v>
          </cell>
          <cell r="C4"/>
          <cell r="D4"/>
          <cell r="E4" t="str">
            <v>3855939-CLOSED</v>
          </cell>
          <cell r="F4"/>
          <cell r="G4"/>
          <cell r="H4"/>
        </row>
        <row r="5">
          <cell r="B5" t="str">
            <v>Bluetooth - Bluetooth LE LogoTests</v>
          </cell>
          <cell r="C5"/>
          <cell r="D5"/>
          <cell r="E5"/>
          <cell r="F5"/>
          <cell r="G5"/>
          <cell r="H5"/>
        </row>
        <row r="6">
          <cell r="B6" t="str">
            <v>Bluetooth - Machine Uses Microsoft Stack</v>
          </cell>
          <cell r="C6"/>
          <cell r="D6"/>
          <cell r="E6"/>
          <cell r="F6"/>
          <cell r="G6"/>
          <cell r="H6"/>
        </row>
        <row r="7">
          <cell r="B7" t="str">
            <v>Bluetooth - Non-USB Logo Tests</v>
          </cell>
          <cell r="C7" t="str">
            <v>Win8-887430-CLOSED _x000D_
BRCM: Win8-967263</v>
          </cell>
          <cell r="D7" t="str">
            <v>551061-CLOSED</v>
          </cell>
          <cell r="E7" t="str">
            <v>3855743-CLOSED</v>
          </cell>
          <cell r="F7"/>
          <cell r="G7"/>
          <cell r="H7"/>
        </row>
        <row r="8">
          <cell r="B8" t="str">
            <v>Bluetooth - Point to Point Tests</v>
          </cell>
          <cell r="C8"/>
          <cell r="D8"/>
          <cell r="E8" t="str">
            <v>3855949-CLOSED</v>
          </cell>
          <cell r="F8"/>
          <cell r="G8"/>
          <cell r="H8"/>
        </row>
        <row r="9">
          <cell r="B9" t="str">
            <v>Bluetooth - Radio On-Off LogoTests</v>
          </cell>
          <cell r="C9"/>
          <cell r="D9"/>
          <cell r="E9" t="str">
            <v>3855950-CLOSED</v>
          </cell>
          <cell r="F9"/>
          <cell r="G9"/>
          <cell r="H9"/>
        </row>
        <row r="10">
          <cell r="B10" t="str">
            <v>Bluetooth - Scatternet Tests</v>
          </cell>
          <cell r="C10"/>
          <cell r="D10"/>
          <cell r="E10" t="str">
            <v>3855951-CLOSED</v>
          </cell>
          <cell r="F10"/>
          <cell r="G10"/>
          <cell r="H10"/>
        </row>
        <row r="11">
          <cell r="B11" t="str">
            <v>Bluetooth - SCO Tests</v>
          </cell>
          <cell r="C11"/>
          <cell r="D11"/>
          <cell r="E11"/>
          <cell r="F11"/>
          <cell r="G11"/>
          <cell r="H11"/>
        </row>
        <row r="12">
          <cell r="B12" t="str">
            <v>Concurrent Hardware And Operating System (CHAOS) Test (Certification)</v>
          </cell>
          <cell r="C12">
            <v>880581</v>
          </cell>
          <cell r="D12">
            <v>555395</v>
          </cell>
          <cell r="E12" t="str">
            <v>3855952-CLOSED</v>
          </cell>
          <cell r="F12"/>
          <cell r="G12"/>
          <cell r="H12"/>
        </row>
        <row r="13">
          <cell r="B13" t="str">
            <v>DevFund Broker Test</v>
          </cell>
          <cell r="C13" t="str">
            <v>839953-CLOSED</v>
          </cell>
          <cell r="D13"/>
          <cell r="E13" t="str">
            <v>3855538-CLOSED</v>
          </cell>
          <cell r="F13"/>
          <cell r="G13"/>
          <cell r="H13"/>
        </row>
        <row r="14">
          <cell r="B14" t="str">
            <v>DevFund INF Test</v>
          </cell>
          <cell r="C14"/>
          <cell r="D14"/>
          <cell r="E14" t="str">
            <v>3856057-CLOSED</v>
          </cell>
          <cell r="F14"/>
          <cell r="G14"/>
          <cell r="H14"/>
        </row>
        <row r="15">
          <cell r="B15" t="str">
            <v>Device Driver INF Verification Test (Certification)</v>
          </cell>
          <cell r="C15"/>
          <cell r="D15"/>
          <cell r="E15" t="str">
            <v>3856058-CLOSED</v>
          </cell>
          <cell r="F15"/>
          <cell r="G15"/>
          <cell r="H15"/>
        </row>
        <row r="16">
          <cell r="B16" t="str">
            <v>Device Install Check For File System Consistency (Certification)</v>
          </cell>
          <cell r="C16"/>
          <cell r="D16"/>
          <cell r="E16"/>
          <cell r="F16"/>
          <cell r="G16"/>
          <cell r="H16"/>
        </row>
        <row r="17">
          <cell r="B17" t="str">
            <v>Device Install Check For Other Device Stability (Certification)</v>
          </cell>
          <cell r="C17"/>
          <cell r="D17"/>
          <cell r="E17" t="str">
            <v>3856052-CLOSED</v>
          </cell>
          <cell r="F17"/>
          <cell r="G17"/>
          <cell r="H17"/>
        </row>
        <row r="18">
          <cell r="B18" t="str">
            <v>Device Path Exerciser Test (Certification)</v>
          </cell>
          <cell r="C18"/>
          <cell r="D18"/>
          <cell r="E18"/>
          <cell r="F18"/>
          <cell r="G18"/>
          <cell r="H18"/>
        </row>
        <row r="19">
          <cell r="B19" t="str">
            <v>Driver Memory Test</v>
          </cell>
          <cell r="C19"/>
          <cell r="D19"/>
          <cell r="E19"/>
          <cell r="F19"/>
          <cell r="G19"/>
          <cell r="H19"/>
        </row>
        <row r="20">
          <cell r="B20" t="str">
            <v>Embedded Signature Verification Test</v>
          </cell>
          <cell r="C20"/>
          <cell r="D20"/>
          <cell r="E20"/>
          <cell r="F20"/>
          <cell r="G20"/>
          <cell r="H20"/>
        </row>
        <row r="21">
          <cell r="B21" t="str">
            <v>PCI Root Port Surprise Remove Test (PCI devices only)</v>
          </cell>
          <cell r="C21"/>
          <cell r="D21"/>
          <cell r="E21"/>
          <cell r="F21"/>
          <cell r="G21"/>
          <cell r="H21"/>
        </row>
        <row r="22">
          <cell r="B22" t="str">
            <v>Plug and Play Driver Test (Certification)</v>
          </cell>
          <cell r="C22"/>
          <cell r="D22"/>
          <cell r="E22"/>
          <cell r="F22"/>
          <cell r="G22"/>
          <cell r="H22"/>
        </row>
        <row r="23">
          <cell r="B23" t="str">
            <v>Reinstall with IO Before and After (Certification)</v>
          </cell>
          <cell r="C23"/>
          <cell r="D23"/>
          <cell r="E23"/>
          <cell r="F23"/>
          <cell r="G23"/>
          <cell r="H23"/>
        </row>
        <row r="24">
          <cell r="B24" t="str">
            <v>Sleep and PNP (disable and enable) with IO Before and After (Certification)</v>
          </cell>
          <cell r="C24" t="str">
            <v>none, 
851441</v>
          </cell>
          <cell r="D24"/>
          <cell r="E24" t="str">
            <v>3855953-CLOSED</v>
          </cell>
          <cell r="F24"/>
          <cell r="G24"/>
          <cell r="H24"/>
        </row>
        <row r="25">
          <cell r="B25" t="str">
            <v>TDI filters and LSPs are not allowed</v>
          </cell>
          <cell r="C25"/>
          <cell r="D25"/>
          <cell r="E25"/>
          <cell r="F25"/>
          <cell r="G25"/>
          <cell r="H25"/>
        </row>
        <row r="26">
          <cell r="B26" t="str">
            <v>Verify Driver Load Order Group is not WdfLoadGroup</v>
          </cell>
          <cell r="C26"/>
          <cell r="D26"/>
          <cell r="E26"/>
          <cell r="F26"/>
          <cell r="G26"/>
          <cell r="H26"/>
        </row>
        <row r="27">
          <cell r="B27" t="str">
            <v>Bluetooth - Bluetooth LE Dual-Mode LogoTests  (PIV will run)</v>
          </cell>
          <cell r="C27"/>
          <cell r="D27"/>
          <cell r="E27" t="str">
            <v>3855939-CLOSED,
3856077-CLOSED</v>
          </cell>
          <cell r="F27"/>
          <cell r="G27"/>
          <cell r="H27"/>
        </row>
        <row r="28">
          <cell r="B28" t="str">
            <v>Bluetooth - Bluetooth LE LogoTests    (PIV will run)</v>
          </cell>
          <cell r="C28"/>
          <cell r="D28"/>
          <cell r="E28"/>
          <cell r="F28"/>
          <cell r="G28"/>
          <cell r="H28"/>
        </row>
        <row r="29">
          <cell r="B29" t="str">
            <v>Bluetooth - Non-USB Logo Tests    (PIV will run)</v>
          </cell>
          <cell r="C29" t="str">
            <v>Win8-887430-CLOSED</v>
          </cell>
          <cell r="D29">
            <v>551061</v>
          </cell>
          <cell r="E29" t="str">
            <v>3855743-CLOSED</v>
          </cell>
          <cell r="F29"/>
          <cell r="G29"/>
          <cell r="H29"/>
        </row>
        <row r="30">
          <cell r="B30" t="str">
            <v>Bluetooth - System Logo Tests    (PIV will run)</v>
          </cell>
          <cell r="C30"/>
          <cell r="D30"/>
          <cell r="E30"/>
          <cell r="F30"/>
          <cell r="G30"/>
          <cell r="H30"/>
        </row>
      </sheetData>
      <sheetData sheetId="1">
        <row r="2">
          <cell r="B2" t="str">
            <v>Check Kmdf Coinstaller Version</v>
          </cell>
          <cell r="C2"/>
          <cell r="D2"/>
          <cell r="E2"/>
          <cell r="F2"/>
          <cell r="G2"/>
          <cell r="H2"/>
        </row>
        <row r="3">
          <cell r="B3" t="str">
            <v>Concurrent Hardware And Operating System (CHAOS) Test (Certification)</v>
          </cell>
          <cell r="C3" t="str">
            <v>none, 
880581</v>
          </cell>
          <cell r="D3"/>
          <cell r="E3" t="str">
            <v>3856053-CLOSED</v>
          </cell>
          <cell r="F3"/>
          <cell r="G3"/>
          <cell r="H3"/>
        </row>
        <row r="4">
          <cell r="B4" t="str">
            <v>DevFund Broker Test</v>
          </cell>
          <cell r="C4"/>
          <cell r="D4"/>
          <cell r="E4"/>
          <cell r="F4"/>
          <cell r="G4"/>
          <cell r="H4"/>
        </row>
        <row r="5">
          <cell r="B5" t="str">
            <v>DevFund INF Test</v>
          </cell>
          <cell r="C5"/>
          <cell r="D5"/>
          <cell r="E5"/>
          <cell r="F5"/>
          <cell r="G5"/>
          <cell r="H5"/>
        </row>
        <row r="6">
          <cell r="B6" t="str">
            <v>Device Driver INF Verification Test (Certification)</v>
          </cell>
          <cell r="C6"/>
          <cell r="D6"/>
          <cell r="E6"/>
          <cell r="F6"/>
          <cell r="G6"/>
          <cell r="H6"/>
        </row>
        <row r="7">
          <cell r="B7" t="str">
            <v>Device Install Check For File System Consistency (Certification)</v>
          </cell>
          <cell r="C7"/>
          <cell r="D7"/>
          <cell r="E7"/>
          <cell r="F7"/>
          <cell r="G7"/>
          <cell r="H7"/>
        </row>
        <row r="8">
          <cell r="B8" t="str">
            <v>Device Install Check For Other Device Stability (Certification)</v>
          </cell>
          <cell r="C8"/>
          <cell r="D8"/>
          <cell r="E8" t="str">
            <v>3856054-CLOSED</v>
          </cell>
          <cell r="F8"/>
          <cell r="G8"/>
          <cell r="H8"/>
        </row>
        <row r="9">
          <cell r="B9" t="str">
            <v>Device Path Exerciser Test (Certification)</v>
          </cell>
          <cell r="C9"/>
          <cell r="D9"/>
          <cell r="E9"/>
          <cell r="F9"/>
          <cell r="G9"/>
          <cell r="H9"/>
        </row>
        <row r="10">
          <cell r="B10" t="str">
            <v>Driver Memory Test</v>
          </cell>
          <cell r="C10"/>
          <cell r="D10"/>
          <cell r="E10"/>
          <cell r="F10"/>
          <cell r="G10"/>
          <cell r="H10"/>
        </row>
        <row r="11">
          <cell r="B11" t="str">
            <v>Embedded Signature Verification Test</v>
          </cell>
          <cell r="C11"/>
          <cell r="D11"/>
          <cell r="E11"/>
          <cell r="F11"/>
          <cell r="G11"/>
          <cell r="H11"/>
        </row>
        <row r="12">
          <cell r="B12" t="str">
            <v>PCI Root Port Surprise Remove Test (PCI devices only)</v>
          </cell>
          <cell r="C12"/>
          <cell r="D12"/>
          <cell r="E12"/>
          <cell r="F12"/>
          <cell r="G12"/>
          <cell r="H12"/>
        </row>
        <row r="13">
          <cell r="B13" t="str">
            <v>Plug and Play Driver Test (Certification)</v>
          </cell>
          <cell r="C13" t="str">
            <v>BRCM-965726</v>
          </cell>
          <cell r="D13">
            <v>551870</v>
          </cell>
          <cell r="E13" t="str">
            <v>3856055-CLOSED</v>
          </cell>
          <cell r="F13"/>
          <cell r="G13"/>
          <cell r="H13"/>
        </row>
        <row r="14">
          <cell r="B14" t="str">
            <v>Reinstall with IO Before and After (Certification)</v>
          </cell>
          <cell r="C14"/>
          <cell r="D14"/>
          <cell r="E14"/>
          <cell r="F14"/>
          <cell r="G14"/>
          <cell r="H14"/>
        </row>
        <row r="15">
          <cell r="B15" t="str">
            <v>Sleep and PNP (disable and enable) with IO Before and After (Certification)</v>
          </cell>
          <cell r="C15" t="str">
            <v>none, 
851441</v>
          </cell>
          <cell r="D15"/>
          <cell r="E15" t="str">
            <v>3856056-CLOSED</v>
          </cell>
          <cell r="F15"/>
          <cell r="G15"/>
          <cell r="H15"/>
        </row>
        <row r="16">
          <cell r="B16" t="str">
            <v>TDI filters and LSPs are not allowed</v>
          </cell>
          <cell r="C16"/>
          <cell r="D16"/>
          <cell r="E16"/>
          <cell r="F16"/>
          <cell r="G16"/>
          <cell r="H16"/>
        </row>
        <row r="17">
          <cell r="B17" t="str">
            <v>Verify Driver Load Order Group is not WdfLoadGroup</v>
          </cell>
          <cell r="C17"/>
          <cell r="D17"/>
          <cell r="E17"/>
          <cell r="F17"/>
          <cell r="G17"/>
          <cell r="H17"/>
        </row>
        <row r="18">
          <cell r="B18" t="str">
            <v>Wdf Fault Injection Logo Test</v>
          </cell>
          <cell r="C18" t="str">
            <v>969963_x000D_
BRCM-112072560663261</v>
          </cell>
          <cell r="D18" t="str">
            <v>555039
546885-CLOSED</v>
          </cell>
          <cell r="E18">
            <v>3856045</v>
          </cell>
          <cell r="F18"/>
          <cell r="G18"/>
          <cell r="H18"/>
        </row>
      </sheetData>
      <sheetData sheetId="2">
        <row r="2">
          <cell r="B2" t="str">
            <v>Check Kmdf Coinstaller Version</v>
          </cell>
          <cell r="C2"/>
          <cell r="D2"/>
          <cell r="E2"/>
          <cell r="F2"/>
          <cell r="G2"/>
          <cell r="H2"/>
        </row>
        <row r="3">
          <cell r="B3" t="str">
            <v>Concurrent Hardware And Operating System (CHAOS) Test (Certification)</v>
          </cell>
          <cell r="C3" t="str">
            <v>880581-CLOSED</v>
          </cell>
          <cell r="D3">
            <v>555651</v>
          </cell>
          <cell r="E3" t="str">
            <v>3856380
3855952-CLOSED</v>
          </cell>
          <cell r="F3"/>
          <cell r="G3"/>
          <cell r="H3"/>
        </row>
        <row r="4">
          <cell r="B4" t="str">
            <v>D0 Coalescing Feature Test</v>
          </cell>
          <cell r="C4"/>
          <cell r="D4"/>
          <cell r="E4">
            <v>3856178</v>
          </cell>
          <cell r="F4"/>
          <cell r="G4"/>
          <cell r="H4"/>
        </row>
        <row r="5">
          <cell r="B5" t="str">
            <v>DevFund Broker Test</v>
          </cell>
          <cell r="C5"/>
          <cell r="D5"/>
          <cell r="E5"/>
          <cell r="F5"/>
          <cell r="G5"/>
          <cell r="H5"/>
        </row>
        <row r="6">
          <cell r="B6" t="str">
            <v>DevFund INF Test</v>
          </cell>
          <cell r="C6"/>
          <cell r="D6"/>
          <cell r="E6"/>
          <cell r="F6"/>
          <cell r="G6"/>
          <cell r="H6"/>
        </row>
        <row r="7">
          <cell r="B7" t="str">
            <v>Device Driver INF Verification Test (Certification)</v>
          </cell>
          <cell r="C7"/>
          <cell r="D7"/>
          <cell r="E7"/>
          <cell r="F7"/>
          <cell r="G7"/>
          <cell r="H7"/>
        </row>
        <row r="8">
          <cell r="B8" t="str">
            <v>Device Install Check For File System Consistency (Certification)</v>
          </cell>
          <cell r="C8"/>
          <cell r="D8"/>
          <cell r="E8"/>
          <cell r="F8"/>
          <cell r="G8"/>
          <cell r="H8"/>
        </row>
        <row r="9">
          <cell r="B9" t="str">
            <v>Device Install Check For Other Device Stability (Certification)</v>
          </cell>
          <cell r="C9"/>
          <cell r="D9"/>
          <cell r="E9"/>
          <cell r="F9"/>
          <cell r="G9"/>
          <cell r="H9"/>
        </row>
        <row r="10">
          <cell r="B10" t="str">
            <v>Device Path Exerciser Test (Certification)</v>
          </cell>
          <cell r="C10"/>
          <cell r="D10"/>
          <cell r="E10"/>
          <cell r="F10"/>
          <cell r="G10"/>
          <cell r="H10"/>
        </row>
        <row r="11">
          <cell r="B11" t="str">
            <v>D0 Coalescing Feature Test</v>
          </cell>
          <cell r="C11"/>
          <cell r="D11"/>
          <cell r="E11"/>
          <cell r="F11"/>
          <cell r="G11"/>
          <cell r="H11"/>
        </row>
        <row r="12">
          <cell r="B12" t="str">
            <v>Dot11W Tests</v>
          </cell>
          <cell r="C12"/>
          <cell r="D12"/>
          <cell r="E12"/>
          <cell r="F12"/>
          <cell r="G12"/>
          <cell r="H12"/>
        </row>
        <row r="13">
          <cell r="B13" t="str">
            <v>DPC ISR Tests</v>
          </cell>
          <cell r="C13"/>
          <cell r="D13">
            <v>547063</v>
          </cell>
          <cell r="E13" t="str">
            <v>3856064-CLOSED</v>
          </cell>
          <cell r="F13"/>
          <cell r="G13"/>
          <cell r="H13"/>
        </row>
        <row r="14">
          <cell r="B14" t="str">
            <v>Driver Memory Test</v>
          </cell>
          <cell r="C14"/>
          <cell r="D14"/>
          <cell r="E14"/>
          <cell r="F14"/>
          <cell r="G14"/>
          <cell r="H14"/>
        </row>
        <row r="15">
          <cell r="B15" t="str">
            <v>Embedded Signature Verification Test</v>
          </cell>
          <cell r="C15"/>
          <cell r="D15"/>
          <cell r="E15"/>
          <cell r="F15"/>
          <cell r="G15"/>
          <cell r="H15"/>
        </row>
        <row r="16">
          <cell r="B16" t="str">
            <v>NDISTest 6.5 - [1 Machine] - GenericMiniportRequirements</v>
          </cell>
          <cell r="C16"/>
          <cell r="D16"/>
          <cell r="E16"/>
          <cell r="F16"/>
          <cell r="G16"/>
          <cell r="H16"/>
        </row>
        <row r="17">
          <cell r="B17" t="str">
            <v>NDISTest 6.5 - [1 Machine] - PM_Requirements</v>
          </cell>
          <cell r="C17"/>
          <cell r="D17"/>
          <cell r="E17"/>
          <cell r="F17"/>
          <cell r="G17"/>
          <cell r="H17"/>
        </row>
        <row r="18">
          <cell r="B18" t="str">
            <v>NDISTest 6.5 - AutoPowerSaveModeTests</v>
          </cell>
          <cell r="C18"/>
          <cell r="D18"/>
          <cell r="E18" t="str">
            <v>3856184-CLOSED</v>
          </cell>
          <cell r="F18"/>
          <cell r="G18"/>
          <cell r="H18"/>
        </row>
        <row r="19">
          <cell r="B19" t="str">
            <v>NDISTest 6.5 - D0CoalescingTests</v>
          </cell>
          <cell r="C19" t="str">
            <v>Win8-886343-CLOSED</v>
          </cell>
          <cell r="D19"/>
          <cell r="E19" t="str">
            <v>3855756-CLOSED</v>
          </cell>
          <cell r="F19"/>
          <cell r="G19"/>
          <cell r="H19"/>
        </row>
        <row r="20">
          <cell r="B20" t="str">
            <v>NDISTest 6.5 - InstantConnectTests</v>
          </cell>
          <cell r="C20"/>
          <cell r="D20"/>
          <cell r="E20"/>
          <cell r="F20"/>
          <cell r="G20"/>
          <cell r="H20"/>
        </row>
        <row r="21">
          <cell r="B21" t="str">
            <v>NDISTest 6.5 - NetworkListOffloadTests</v>
          </cell>
          <cell r="C21"/>
          <cell r="D21"/>
          <cell r="E21"/>
          <cell r="F21"/>
          <cell r="G21"/>
          <cell r="H21"/>
        </row>
        <row r="22">
          <cell r="B22" t="str">
            <v>NDISTest 6.5 - WlanCheckConnectivityStress</v>
          </cell>
          <cell r="C22" t="str">
            <v>Win8-899157</v>
          </cell>
          <cell r="D22">
            <v>555511</v>
          </cell>
          <cell r="E22">
            <v>4639161</v>
          </cell>
          <cell r="F22"/>
          <cell r="G22"/>
          <cell r="H22"/>
        </row>
        <row r="23">
          <cell r="B23" t="str">
            <v>NDISTest 6.5 - WlanD2SleepBVT</v>
          </cell>
          <cell r="C23"/>
          <cell r="D23"/>
          <cell r="E23"/>
          <cell r="F23"/>
          <cell r="G23"/>
          <cell r="H23"/>
        </row>
        <row r="24">
          <cell r="B24" t="str">
            <v>NDISTest 6.5 - WLanEXTAPVWIFITests</v>
          </cell>
          <cell r="C24"/>
          <cell r="D24"/>
          <cell r="E24"/>
          <cell r="F24"/>
          <cell r="G24"/>
          <cell r="H24"/>
        </row>
        <row r="25">
          <cell r="B25" t="str">
            <v>NDISTest 6.5 - WLanEXTSTATests</v>
          </cell>
          <cell r="C25" t="str">
            <v>BRCM 537935</v>
          </cell>
          <cell r="D25"/>
          <cell r="E25"/>
          <cell r="F25"/>
          <cell r="G25"/>
          <cell r="H25"/>
        </row>
        <row r="26">
          <cell r="B26" t="str">
            <v>NDISTest 6.5 - WLanFUZZTests</v>
          </cell>
          <cell r="C26"/>
          <cell r="D26"/>
          <cell r="E26"/>
          <cell r="F26"/>
          <cell r="G26"/>
          <cell r="H26"/>
        </row>
        <row r="27">
          <cell r="B27" t="str">
            <v>NDISTest 6.5 - WlanGTKRefresh</v>
          </cell>
          <cell r="C27" t="str">
            <v>Win8-885712</v>
          </cell>
          <cell r="D27"/>
          <cell r="E27" t="str">
            <v>3855757-CLOSED</v>
          </cell>
          <cell r="F27"/>
          <cell r="G27"/>
          <cell r="H27"/>
        </row>
        <row r="28">
          <cell r="B28" t="str">
            <v>NDISTest 6.5 - WLANMPE</v>
          </cell>
          <cell r="C28"/>
          <cell r="D28" t="str">
            <v>BRCM 537197</v>
          </cell>
          <cell r="E28" t="str">
            <v>3856155-CLOSED</v>
          </cell>
          <cell r="F28"/>
          <cell r="G28"/>
          <cell r="H28"/>
        </row>
        <row r="29">
          <cell r="B29" t="str">
            <v>NDISTest 6.5 - WLanPowerTests</v>
          </cell>
          <cell r="C29"/>
          <cell r="D29"/>
          <cell r="E29"/>
          <cell r="F29"/>
          <cell r="G29"/>
          <cell r="H29"/>
        </row>
        <row r="30">
          <cell r="B30" t="str">
            <v>NDISTest 6.5 - WLanPremiumTests</v>
          </cell>
          <cell r="C30"/>
          <cell r="D30"/>
          <cell r="E30"/>
          <cell r="F30"/>
          <cell r="G30"/>
          <cell r="H30"/>
        </row>
        <row r="31">
          <cell r="B31" t="str">
            <v>NDISTest 6.5 - WLanSTACommonTests</v>
          </cell>
          <cell r="C31"/>
          <cell r="D31"/>
          <cell r="E31"/>
          <cell r="F31"/>
          <cell r="G31"/>
          <cell r="H31"/>
        </row>
        <row r="32">
          <cell r="B32" t="str">
            <v>NDISTest 6.5 - WLANWakeTests</v>
          </cell>
          <cell r="C32" t="str">
            <v>Win8-885712-CLOSED</v>
          </cell>
          <cell r="D32"/>
          <cell r="E32" t="str">
            <v>3855757-CLOSED</v>
          </cell>
          <cell r="F32"/>
          <cell r="G32"/>
          <cell r="H32"/>
        </row>
        <row r="33">
          <cell r="B33" t="str">
            <v>NDISTest 6.5 - WLANWakeTestsTestSoftAP</v>
          </cell>
          <cell r="C33" t="str">
            <v>Win8-885712-CLOSED</v>
          </cell>
          <cell r="D33"/>
          <cell r="E33" t="str">
            <v>3855757-CLOSED</v>
          </cell>
          <cell r="F33"/>
          <cell r="G33"/>
          <cell r="H33"/>
        </row>
        <row r="34">
          <cell r="B34" t="str">
            <v>NDISTest 6.5 - WLanWiFiDirectTests</v>
          </cell>
          <cell r="C34"/>
          <cell r="D34"/>
          <cell r="E34"/>
          <cell r="F34"/>
          <cell r="G34"/>
          <cell r="H34"/>
        </row>
        <row r="35">
          <cell r="B35" t="str">
            <v>PCI Root Port Surprise Remove Test (PCI devices only)</v>
          </cell>
          <cell r="C35"/>
          <cell r="D35"/>
          <cell r="E35"/>
          <cell r="F35"/>
          <cell r="G35"/>
          <cell r="H35"/>
        </row>
        <row r="36">
          <cell r="B36" t="str">
            <v>Plug and Play Driver Test (Certification)</v>
          </cell>
          <cell r="C36"/>
          <cell r="D36"/>
          <cell r="E36"/>
          <cell r="F36"/>
          <cell r="G36"/>
          <cell r="H36"/>
        </row>
        <row r="37">
          <cell r="B37" t="str">
            <v>Reinstall with IO Before and After (Certification)</v>
          </cell>
          <cell r="C37"/>
          <cell r="D37"/>
          <cell r="E37"/>
          <cell r="F37"/>
          <cell r="G37"/>
          <cell r="H37"/>
        </row>
        <row r="38">
          <cell r="B38" t="str">
            <v>Run Wireless BVTs</v>
          </cell>
          <cell r="C38"/>
          <cell r="D38"/>
          <cell r="E38" t="str">
            <v>3856208-CLOSED</v>
          </cell>
          <cell r="F38"/>
          <cell r="G38"/>
          <cell r="H38"/>
        </row>
        <row r="39">
          <cell r="B39" t="str">
            <v>Sleep and PNP (disable and enable) with IO Before and After (Certification)</v>
          </cell>
          <cell r="C39">
            <v>851441</v>
          </cell>
          <cell r="D39"/>
          <cell r="E39" t="str">
            <v>3855953;3856185</v>
          </cell>
          <cell r="F39"/>
          <cell r="G39"/>
          <cell r="H39"/>
        </row>
        <row r="40">
          <cell r="B40" t="str">
            <v>TDI filters and LSPs are not allowed</v>
          </cell>
          <cell r="C40"/>
          <cell r="D40"/>
          <cell r="E40"/>
          <cell r="F40"/>
          <cell r="G40"/>
          <cell r="H40"/>
        </row>
        <row r="41">
          <cell r="B41" t="str">
            <v>Verify Driver Load Order Group is not WdfLoadGroup</v>
          </cell>
          <cell r="C41"/>
          <cell r="D41"/>
          <cell r="E41"/>
          <cell r="F41"/>
          <cell r="G41"/>
          <cell r="H41"/>
        </row>
        <row r="42">
          <cell r="B42" t="str">
            <v xml:space="preserve">Verify WiFi Alliance Certification </v>
          </cell>
          <cell r="C42"/>
          <cell r="D42"/>
          <cell r="E42"/>
          <cell r="F42"/>
          <cell r="G42"/>
          <cell r="H42"/>
        </row>
        <row r="43">
          <cell r="B43" t="str">
            <v>Vwifi Stress Tests</v>
          </cell>
          <cell r="C43"/>
          <cell r="D43"/>
          <cell r="E43" t="str">
            <v>3856156-CLOSED</v>
          </cell>
          <cell r="F43"/>
          <cell r="G43"/>
          <cell r="H43"/>
        </row>
        <row r="44">
          <cell r="B44" t="str">
            <v>Wdf Fault Injection Logo Test</v>
          </cell>
          <cell r="C44"/>
          <cell r="D44"/>
          <cell r="E44"/>
          <cell r="F44"/>
          <cell r="G44"/>
          <cell r="H44"/>
        </row>
        <row r="45">
          <cell r="B45" t="str">
            <v>WiFi Direct FastDiscovery Targeted APConnectBeforeWFD APConnectBeforeWFD</v>
          </cell>
          <cell r="C45"/>
          <cell r="D45"/>
          <cell r="E45"/>
          <cell r="F45"/>
          <cell r="G45"/>
          <cell r="H45"/>
        </row>
        <row r="46">
          <cell r="B46" t="str">
            <v xml:space="preserve">WiFi Direct FastDiscovery Targeted APConnectBeforeWFD NoAPConnection </v>
          </cell>
          <cell r="C46"/>
          <cell r="D46"/>
          <cell r="E46"/>
          <cell r="F46"/>
          <cell r="G46"/>
          <cell r="H46"/>
        </row>
        <row r="47">
          <cell r="B47" t="str">
            <v>WiFi Direct FastDiscovery Targeted NoAPConnection APConnectBeforeWFD</v>
          </cell>
          <cell r="C47"/>
          <cell r="D47">
            <v>532124</v>
          </cell>
          <cell r="E47" t="str">
            <v>3856185-CLOSED</v>
          </cell>
          <cell r="F47"/>
          <cell r="G47"/>
          <cell r="H47"/>
        </row>
        <row r="48">
          <cell r="B48" t="str">
            <v>WiFi Direct FastDiscovery Targeted NoAPConnection NoAPConnection</v>
          </cell>
          <cell r="C48"/>
          <cell r="D48">
            <v>532124</v>
          </cell>
          <cell r="E48" t="str">
            <v>3856185-CLOSED</v>
          </cell>
          <cell r="F48"/>
          <cell r="G48"/>
          <cell r="H48"/>
        </row>
        <row r="49">
          <cell r="B49" t="str">
            <v>WiFi Direct FastDiscovery Wildcard APConnectBeforeWFD APConnectBeforeWFD</v>
          </cell>
          <cell r="C49"/>
          <cell r="D49"/>
          <cell r="E49"/>
          <cell r="F49"/>
          <cell r="G49"/>
          <cell r="H49"/>
        </row>
        <row r="50">
          <cell r="B50" t="str">
            <v xml:space="preserve">WiFi Direct FastDiscovery Wildcard APConnectBeforeWFD NoAPConnection </v>
          </cell>
          <cell r="C50"/>
          <cell r="D50"/>
          <cell r="E50"/>
          <cell r="F50"/>
          <cell r="G50"/>
          <cell r="H50"/>
        </row>
        <row r="51">
          <cell r="B51" t="str">
            <v xml:space="preserve">WiFi Direct FastDiscovery Wildcard NoAPConnection APConnectBeforeWFD </v>
          </cell>
          <cell r="C51"/>
          <cell r="D51">
            <v>532124</v>
          </cell>
          <cell r="E51" t="str">
            <v>3856185-CLOSED</v>
          </cell>
          <cell r="F51"/>
          <cell r="G51"/>
          <cell r="H51"/>
        </row>
        <row r="52">
          <cell r="B52" t="str">
            <v xml:space="preserve">WiFi Direct FastDiscovery Wildcard NoAPConnection NoAPConnection </v>
          </cell>
          <cell r="C52"/>
          <cell r="D52">
            <v>532124</v>
          </cell>
          <cell r="E52" t="str">
            <v>3856185-CLOSED</v>
          </cell>
          <cell r="F52"/>
          <cell r="G52"/>
          <cell r="H52"/>
        </row>
        <row r="53">
          <cell r="B53" t="str">
            <v>WiFi Direct PC to PC App to App Stress Tests</v>
          </cell>
          <cell r="C53"/>
          <cell r="D53"/>
          <cell r="E53" t="str">
            <v>3856160-CLOSED</v>
          </cell>
          <cell r="F53"/>
          <cell r="G53"/>
          <cell r="H53"/>
        </row>
        <row r="54">
          <cell r="B54" t="str">
            <v>WiFi Direct PC to PC Scenario Stress Tests</v>
          </cell>
          <cell r="C54" t="str">
            <v xml:space="preserve">Win8-886380
</v>
          </cell>
          <cell r="D54"/>
          <cell r="E54" t="str">
            <v>3855755-CLOSED,
3856159-CLOSED</v>
          </cell>
          <cell r="F54"/>
          <cell r="G54"/>
          <cell r="H54"/>
        </row>
        <row r="55">
          <cell r="B55" t="str">
            <v>WiFi Direct PC to PC Scenario Tests</v>
          </cell>
          <cell r="C55"/>
          <cell r="D55"/>
          <cell r="E55" t="str">
            <v>3855755_x000D_-CLOSED
_x000D_3856158-CLOSED</v>
          </cell>
          <cell r="F55"/>
          <cell r="G55"/>
          <cell r="H55"/>
        </row>
        <row r="56">
          <cell r="B56" t="str">
            <v>WiFi Direct Performance Test GONegotiation PeerFinder APConnectAfterWFD APConnectAfterWFD</v>
          </cell>
          <cell r="C56"/>
          <cell r="D56"/>
          <cell r="E56"/>
          <cell r="F56"/>
          <cell r="G56"/>
          <cell r="H56"/>
        </row>
        <row r="57">
          <cell r="B57" t="str">
            <v>WiFi Direct Performance Test GONegotiation PeerFinder APConnectAfterWFD APConnectBeforeWFD</v>
          </cell>
          <cell r="C57"/>
          <cell r="D57"/>
          <cell r="E57"/>
          <cell r="F57"/>
          <cell r="G57"/>
          <cell r="H57"/>
        </row>
        <row r="58">
          <cell r="B58" t="str">
            <v>WiFi Direct Performance Test GONegotiation PeerFinder APConnectAfterWFD NoAPConnection</v>
          </cell>
          <cell r="C58"/>
          <cell r="D58"/>
          <cell r="E58"/>
          <cell r="F58"/>
          <cell r="G58"/>
          <cell r="H58"/>
        </row>
        <row r="59">
          <cell r="B59" t="str">
            <v>WiFi Direct Performance Test GONegotiation PeerFinder APConnectBeforeWFD APConnectAfterWFD</v>
          </cell>
          <cell r="C59"/>
          <cell r="D59"/>
          <cell r="E59"/>
          <cell r="F59"/>
          <cell r="G59"/>
          <cell r="H59"/>
        </row>
        <row r="60">
          <cell r="B60" t="str">
            <v>WiFi Direct Performance Test GONegotiation PeerFinder APConnectBeforeWFD APConnectBeforeWFD</v>
          </cell>
          <cell r="C60"/>
          <cell r="D60"/>
          <cell r="E60"/>
          <cell r="F60"/>
          <cell r="G60"/>
          <cell r="H60"/>
        </row>
        <row r="61">
          <cell r="B61" t="str">
            <v>WiFi Direct Performance Test GONegotiation PeerFinder APConnectBeforeWFD NoAPConnection</v>
          </cell>
          <cell r="C61"/>
          <cell r="D61"/>
          <cell r="E61"/>
          <cell r="F61"/>
          <cell r="G61"/>
          <cell r="H61"/>
        </row>
        <row r="62">
          <cell r="B62" t="str">
            <v>WiFi Direct Performance Test GONegotiation PeerFinder NoAPConnection APConnectAfterWFD</v>
          </cell>
          <cell r="C62"/>
          <cell r="D62"/>
          <cell r="E62"/>
          <cell r="F62"/>
          <cell r="G62"/>
          <cell r="H62"/>
        </row>
        <row r="63">
          <cell r="B63" t="str">
            <v>WiFi Direct Performance Test GONegotiation PeerFinder NoApConnection APConnectBeforeWFD</v>
          </cell>
          <cell r="C63"/>
          <cell r="D63"/>
          <cell r="E63"/>
          <cell r="F63"/>
          <cell r="G63"/>
          <cell r="H63"/>
        </row>
        <row r="64">
          <cell r="B64" t="str">
            <v>WiFi Direct Performance Test GONegotiation PeerFinder NoApConnection NoApConnection</v>
          </cell>
          <cell r="C64"/>
          <cell r="D64"/>
          <cell r="E64"/>
          <cell r="F64"/>
          <cell r="G64"/>
          <cell r="H64"/>
        </row>
        <row r="65">
          <cell r="B65" t="str">
            <v>WiFi Direct Performance Test GONegotiation WFDP2P APConnectAfterWFD APConnectAfterWFD</v>
          </cell>
          <cell r="C65"/>
          <cell r="D65"/>
          <cell r="E65"/>
          <cell r="F65"/>
          <cell r="G65"/>
          <cell r="H65"/>
        </row>
        <row r="66">
          <cell r="B66" t="str">
            <v>WiFi Direct Performance Test GONegotiation WFDP2P APConnectAfterWFD APConnectBeforeWFD</v>
          </cell>
          <cell r="C66"/>
          <cell r="D66"/>
          <cell r="E66"/>
          <cell r="F66"/>
          <cell r="G66"/>
          <cell r="H66"/>
        </row>
        <row r="67">
          <cell r="B67" t="str">
            <v>WiFi Direct Performance Test GONegotiation WFDP2P APConnectAfterWFD NoAPConnection</v>
          </cell>
          <cell r="C67"/>
          <cell r="D67"/>
          <cell r="E67"/>
          <cell r="F67"/>
          <cell r="G67"/>
          <cell r="H67"/>
        </row>
        <row r="68">
          <cell r="B68" t="str">
            <v>WiFi Direct Performance Test GONegotiation WFDP2P APConnectBeforeWFD APConnectAfterWFD</v>
          </cell>
          <cell r="C68"/>
          <cell r="D68"/>
          <cell r="E68"/>
          <cell r="F68"/>
          <cell r="G68"/>
          <cell r="H68"/>
        </row>
        <row r="69">
          <cell r="B69" t="str">
            <v>WiFi Direct Performance Test GONegotiation WFDP2P APConnectBeforeWFD APConnectBeforeWFD</v>
          </cell>
          <cell r="C69"/>
          <cell r="D69"/>
          <cell r="E69"/>
          <cell r="F69"/>
          <cell r="G69"/>
          <cell r="H69"/>
        </row>
        <row r="70">
          <cell r="B70" t="str">
            <v>WiFi Direct Performance Test GONegotiation WFDP2P APConnectBeforeWFD NoAPConnection</v>
          </cell>
          <cell r="C70"/>
          <cell r="D70"/>
          <cell r="E70"/>
          <cell r="F70"/>
          <cell r="G70"/>
          <cell r="H70"/>
        </row>
        <row r="71">
          <cell r="B71" t="str">
            <v xml:space="preserve">WiFi Direct Performance Test GONegotiation WFDP2P NoAPConnection APConnectAfterWFD </v>
          </cell>
          <cell r="C71"/>
          <cell r="D71"/>
          <cell r="E71"/>
          <cell r="F71"/>
          <cell r="G71"/>
          <cell r="H71"/>
        </row>
        <row r="72">
          <cell r="B72" t="str">
            <v>WiFi Direct Performance Test GONegotiation WFDP2P NoApConnection APConnectBeforeWFD</v>
          </cell>
          <cell r="C72"/>
          <cell r="D72"/>
          <cell r="E72"/>
          <cell r="F72"/>
          <cell r="G72"/>
          <cell r="H72"/>
        </row>
        <row r="73">
          <cell r="B73" t="str">
            <v>WiFi Direct Performance Test GONegotiation WFDP2P NoApConnection NoApConnection</v>
          </cell>
          <cell r="C73"/>
          <cell r="D73"/>
          <cell r="E73"/>
          <cell r="F73"/>
          <cell r="G73"/>
          <cell r="H73"/>
        </row>
        <row r="74">
          <cell r="B74" t="str">
            <v>WiFi Direct Performance Test GONegotiation WFDPlatform APConnectAfterWFD APConnectAfterWFD</v>
          </cell>
          <cell r="C74"/>
          <cell r="D74"/>
          <cell r="E74"/>
          <cell r="F74"/>
          <cell r="G74"/>
          <cell r="H74"/>
        </row>
        <row r="75">
          <cell r="B75" t="str">
            <v>WiFi Direct Performance Test GONegotiation WFDPlatform APConnectAfterWFD APConnectBeforeWFD</v>
          </cell>
          <cell r="C75"/>
          <cell r="D75"/>
          <cell r="E75"/>
          <cell r="F75"/>
          <cell r="G75"/>
          <cell r="H75"/>
        </row>
        <row r="76">
          <cell r="B76" t="str">
            <v>WiFi Direct Performance Test GONegotiation WFDPlatform APConnectAfterWFD NoAPConnection</v>
          </cell>
          <cell r="C76"/>
          <cell r="D76"/>
          <cell r="E76"/>
          <cell r="F76"/>
          <cell r="G76"/>
          <cell r="H76"/>
        </row>
        <row r="77">
          <cell r="B77" t="str">
            <v>WiFi Direct Performance Test GONegotiation WFDPlatform APConnectBeforeWFD APConnectAfterWFD</v>
          </cell>
          <cell r="C77"/>
          <cell r="D77"/>
          <cell r="E77"/>
          <cell r="F77"/>
          <cell r="G77"/>
          <cell r="H77"/>
        </row>
        <row r="78">
          <cell r="B78" t="str">
            <v>WiFi Direct Performance Test GONegotiation WFDPlatform APConnectBeforeWFD APConnectBeforeWFD</v>
          </cell>
          <cell r="C78"/>
          <cell r="D78"/>
          <cell r="E78"/>
          <cell r="F78"/>
          <cell r="G78"/>
          <cell r="H78"/>
        </row>
        <row r="79">
          <cell r="B79" t="str">
            <v>WiFi Direct Performance Test GONegotiation WFDPlatform APConnectBeforeWFD NoAPConnection</v>
          </cell>
          <cell r="C79"/>
          <cell r="D79"/>
          <cell r="E79"/>
          <cell r="F79"/>
          <cell r="G79"/>
          <cell r="H79"/>
        </row>
        <row r="80">
          <cell r="B80" t="str">
            <v xml:space="preserve">WiFi Direct Performance Test GONegotiation WFDPlatform NoAPConnection APConnectAfterWFD </v>
          </cell>
          <cell r="C80"/>
          <cell r="D80"/>
          <cell r="E80"/>
          <cell r="F80"/>
          <cell r="G80"/>
          <cell r="H80"/>
        </row>
        <row r="81">
          <cell r="B81" t="str">
            <v>WiFi Direct Performance Test GONegotiation WFDPlatform NoApConnection APConnectBeforeWFD</v>
          </cell>
          <cell r="C81"/>
          <cell r="D81"/>
          <cell r="E81"/>
          <cell r="F81"/>
          <cell r="G81"/>
          <cell r="H81"/>
        </row>
        <row r="82">
          <cell r="B82" t="str">
            <v>WiFi Direct Performance Test GONegotiation WFDPlatform NoApConnection NoApConnection</v>
          </cell>
          <cell r="C82"/>
          <cell r="D82"/>
          <cell r="E82"/>
          <cell r="F82"/>
          <cell r="G82"/>
          <cell r="H82"/>
        </row>
        <row r="83">
          <cell r="B83" t="str">
            <v>WiFi Direct Performance Test Invitation PeerFinder APConnectAfterWFD APConnectAfterWFD</v>
          </cell>
          <cell r="C83"/>
          <cell r="D83"/>
          <cell r="E83"/>
          <cell r="F83"/>
          <cell r="G83"/>
          <cell r="H83"/>
        </row>
        <row r="84">
          <cell r="B84" t="str">
            <v>WiFi Direct Performance Test Invitation PeerFinder APConnectAfterWFD APConnectBeforeWFD</v>
          </cell>
          <cell r="C84"/>
          <cell r="D84"/>
          <cell r="E84"/>
          <cell r="F84"/>
          <cell r="G84"/>
          <cell r="H84"/>
        </row>
        <row r="85">
          <cell r="B85" t="str">
            <v>WiFi Direct Performance Test Invitation PeerFinder APConnectAfterWFD NoAPConnection</v>
          </cell>
          <cell r="C85"/>
          <cell r="D85"/>
          <cell r="E85"/>
          <cell r="F85"/>
          <cell r="G85"/>
          <cell r="H85"/>
        </row>
        <row r="86">
          <cell r="B86" t="str">
            <v>WiFi Direct Performance Test Invitation PeerFinder APConnectBeforeWFD APConnectAfterWFD</v>
          </cell>
          <cell r="C86"/>
          <cell r="D86"/>
          <cell r="E86"/>
          <cell r="F86"/>
          <cell r="G86"/>
          <cell r="H86"/>
        </row>
        <row r="87">
          <cell r="B87" t="str">
            <v>WiFi Direct Performance Test Invitation PeerFinder APConnectBeforeWFD APConnectBeforeWFD</v>
          </cell>
          <cell r="C87"/>
          <cell r="D87"/>
          <cell r="E87"/>
          <cell r="F87"/>
          <cell r="G87"/>
          <cell r="H87"/>
        </row>
        <row r="88">
          <cell r="B88" t="str">
            <v>WiFi Direct Performance Test Invitation PeerFinder APConnectBeforeWFD NoAPConnection</v>
          </cell>
          <cell r="C88"/>
          <cell r="D88"/>
          <cell r="E88"/>
          <cell r="F88"/>
          <cell r="G88"/>
          <cell r="H88"/>
        </row>
        <row r="89">
          <cell r="B89" t="str">
            <v xml:space="preserve">WiFi Direct Performance Test Invitation PeerFinder NoAPConnection APConnectAfterWFD </v>
          </cell>
          <cell r="C89"/>
          <cell r="D89"/>
          <cell r="E89"/>
          <cell r="F89"/>
          <cell r="G89"/>
          <cell r="H89"/>
        </row>
        <row r="90">
          <cell r="B90" t="str">
            <v>WiFi Direct Performance Test Invitation PeerFinder NoApConnection APConnectBeforeWFD</v>
          </cell>
          <cell r="C90"/>
          <cell r="D90"/>
          <cell r="E90"/>
          <cell r="F90"/>
          <cell r="G90"/>
          <cell r="H90"/>
        </row>
        <row r="91">
          <cell r="B91" t="str">
            <v xml:space="preserve">WiFi Direct Performance Test Invitation PeerFinder NoApConnection NoApConnection </v>
          </cell>
          <cell r="C91"/>
          <cell r="D91"/>
          <cell r="E91"/>
          <cell r="F91"/>
          <cell r="G91"/>
          <cell r="H91"/>
        </row>
        <row r="92">
          <cell r="B92" t="str">
            <v>WiFi Direct Performance Test Invitation WFDP2P APConnectAfterWFD APConnectAfterWFD</v>
          </cell>
          <cell r="C92"/>
          <cell r="D92"/>
          <cell r="E92"/>
          <cell r="F92"/>
          <cell r="G92"/>
          <cell r="H92"/>
        </row>
        <row r="93">
          <cell r="B93" t="str">
            <v>WiFi Direct Performance Test Invitation WFDP2P APConnectAfterWFD APConnectBeforeWFD</v>
          </cell>
          <cell r="C93"/>
          <cell r="D93"/>
          <cell r="E93"/>
          <cell r="F93"/>
          <cell r="G93"/>
          <cell r="H93"/>
        </row>
        <row r="94">
          <cell r="B94" t="str">
            <v>WiFi Direct Performance Test Invitation WFDP2P APConnectAfterWFD NoAPConnection</v>
          </cell>
          <cell r="C94"/>
          <cell r="D94"/>
          <cell r="E94"/>
          <cell r="F94"/>
          <cell r="G94"/>
          <cell r="H94"/>
        </row>
        <row r="95">
          <cell r="B95" t="str">
            <v>WiFi Direct Performance Test Invitation WFDP2P APConnectBeforeWFD APConnectAfterWFD</v>
          </cell>
          <cell r="C95"/>
          <cell r="D95"/>
          <cell r="E95"/>
          <cell r="F95"/>
          <cell r="G95"/>
          <cell r="H95"/>
        </row>
        <row r="96">
          <cell r="B96" t="str">
            <v>WiFi Direct Performance Test Invitation WFDP2P APConnectBeforeWFD APConnectBeforeWFD</v>
          </cell>
          <cell r="C96"/>
          <cell r="D96"/>
          <cell r="E96"/>
          <cell r="F96"/>
          <cell r="G96"/>
          <cell r="H96"/>
        </row>
        <row r="97">
          <cell r="B97" t="str">
            <v>WiFi Direct Performance Test Invitation WFDP2P APConnectBeforeWFD NoAPConnection</v>
          </cell>
          <cell r="C97"/>
          <cell r="D97"/>
          <cell r="E97"/>
          <cell r="F97"/>
          <cell r="G97"/>
          <cell r="H97"/>
        </row>
        <row r="98">
          <cell r="B98" t="str">
            <v xml:space="preserve">WiFi Direct Performance Test Invitation WFDP2P NoAPConnection APConnectAfterWFD </v>
          </cell>
          <cell r="C98"/>
          <cell r="D98"/>
          <cell r="E98"/>
          <cell r="F98"/>
          <cell r="G98"/>
          <cell r="H98"/>
        </row>
        <row r="99">
          <cell r="B99" t="str">
            <v>WiFi Direct Performance Test Invitation WFDP2P NoApConnection APConnectBeforeWFD</v>
          </cell>
          <cell r="C99"/>
          <cell r="D99"/>
          <cell r="E99"/>
          <cell r="F99"/>
          <cell r="G99"/>
          <cell r="H99"/>
        </row>
        <row r="100">
          <cell r="B100" t="str">
            <v>WiFi Direct Performance Test Invitation WFDP2P NoApConnection NoApConnection</v>
          </cell>
          <cell r="C100"/>
          <cell r="D100"/>
          <cell r="E100"/>
          <cell r="F100"/>
          <cell r="G100"/>
          <cell r="H100"/>
        </row>
        <row r="101">
          <cell r="B101" t="str">
            <v>WiFi Direct Performance Test Invitation WFDPlatform APConnectAfterWFD APConnectAfterWFD</v>
          </cell>
          <cell r="C101"/>
          <cell r="D101"/>
          <cell r="E101"/>
          <cell r="F101"/>
          <cell r="G101"/>
          <cell r="H101"/>
        </row>
        <row r="102">
          <cell r="B102" t="str">
            <v>WiFi Direct Performance Test Invitation WFDPlatform APConnectAfterWFD APConnectBeforeWFD</v>
          </cell>
          <cell r="C102"/>
          <cell r="D102"/>
          <cell r="E102"/>
          <cell r="F102"/>
          <cell r="G102"/>
          <cell r="H102"/>
        </row>
        <row r="103">
          <cell r="B103" t="str">
            <v>WiFi Direct Performance Test Invitation WFDPlatform APConnectAfterWFD NoAPConnection</v>
          </cell>
          <cell r="C103"/>
          <cell r="D103"/>
          <cell r="E103"/>
          <cell r="F103"/>
          <cell r="G103"/>
          <cell r="H103"/>
        </row>
        <row r="104">
          <cell r="B104" t="str">
            <v>WiFi Direct Performance Test Invitation WFDPlatform APConnectBeforeWFD APConnectAfterWFD</v>
          </cell>
          <cell r="C104"/>
          <cell r="D104"/>
          <cell r="E104"/>
          <cell r="F104"/>
          <cell r="G104"/>
          <cell r="H104"/>
        </row>
        <row r="105">
          <cell r="B105" t="str">
            <v>WiFi Direct Performance Test Invitation WFDPlatform APConnectBeforeWFD APConnectBeforeWFD</v>
          </cell>
          <cell r="C105"/>
          <cell r="D105"/>
          <cell r="E105"/>
          <cell r="F105"/>
          <cell r="G105"/>
          <cell r="H105"/>
        </row>
        <row r="106">
          <cell r="B106" t="str">
            <v>WiFi Direct Performance Test Invitation WFDPlatform APConnectBeforeWFD NoAPConnection</v>
          </cell>
          <cell r="C106"/>
          <cell r="D106"/>
          <cell r="E106"/>
          <cell r="F106"/>
          <cell r="G106"/>
          <cell r="H106"/>
        </row>
        <row r="107">
          <cell r="B107" t="str">
            <v xml:space="preserve">WiFi Direct Performance Test Invitation WFDPlatform NoAPConnection APConnectAfterWFD </v>
          </cell>
          <cell r="C107"/>
          <cell r="D107"/>
          <cell r="E107"/>
          <cell r="F107"/>
          <cell r="G107"/>
          <cell r="H107"/>
        </row>
        <row r="108">
          <cell r="B108" t="str">
            <v>WiFi Direct Performance Test Invitation WFDPlatform NoApConnection APConnectBeforeWFD</v>
          </cell>
          <cell r="C108"/>
          <cell r="D108"/>
          <cell r="E108"/>
          <cell r="F108"/>
          <cell r="G108"/>
          <cell r="H108"/>
        </row>
        <row r="109">
          <cell r="B109" t="str">
            <v xml:space="preserve">WiFi Direct Performance Test Invitation WFDPlatform NoApConnection NoApConnection </v>
          </cell>
          <cell r="C109"/>
          <cell r="D109"/>
          <cell r="E109"/>
          <cell r="F109"/>
          <cell r="G109"/>
          <cell r="H109"/>
        </row>
        <row r="110">
          <cell r="B110" t="str">
            <v>WiFi Direct Performance Test JoinExistingGO WFDPlatform APConnectAfterWFD APConnectAfterWFD</v>
          </cell>
          <cell r="C110"/>
          <cell r="D110"/>
          <cell r="E110"/>
          <cell r="F110"/>
          <cell r="G110"/>
          <cell r="H110"/>
        </row>
        <row r="111">
          <cell r="B111" t="str">
            <v>WiFi Direct Performance Test JoinExistingGO WFDPlatform APConnectAfterWFD APConnectBeforeWFD</v>
          </cell>
          <cell r="C111"/>
          <cell r="D111"/>
          <cell r="E111"/>
          <cell r="F111"/>
          <cell r="G111"/>
          <cell r="H111"/>
        </row>
        <row r="112">
          <cell r="B112" t="str">
            <v>WiFi Direct Performance Test JoinExistingGO WFDPlatform APConnectAfterWFD NoAPConnection</v>
          </cell>
          <cell r="C112"/>
          <cell r="D112"/>
          <cell r="E112"/>
          <cell r="F112"/>
          <cell r="G112"/>
          <cell r="H112"/>
        </row>
        <row r="113">
          <cell r="B113" t="str">
            <v>WiFi Direct Performance Test JoinExistingGO WFDPlatform APConnectBeforeWFD APConnectAfterWFD</v>
          </cell>
          <cell r="C113"/>
          <cell r="D113"/>
          <cell r="E113"/>
          <cell r="F113"/>
          <cell r="G113"/>
          <cell r="H113"/>
        </row>
        <row r="114">
          <cell r="B114" t="str">
            <v>WiFi Direct Performance Test JoinExistingGO WFDPlatform APConnectBeforeWFD APConnectBeforeWFD</v>
          </cell>
          <cell r="C114"/>
          <cell r="D114"/>
          <cell r="E114"/>
          <cell r="F114"/>
          <cell r="G114"/>
          <cell r="H114"/>
        </row>
        <row r="115">
          <cell r="B115" t="str">
            <v>WiFi Direct Performance Test JoinExistingGO WFDPlatform APConnectBeforeWFD NoAPConnection</v>
          </cell>
          <cell r="C115"/>
          <cell r="D115"/>
          <cell r="E115"/>
          <cell r="F115"/>
          <cell r="G115"/>
          <cell r="H115"/>
        </row>
        <row r="116">
          <cell r="B116" t="str">
            <v xml:space="preserve">WiFi Direct Performance Test JoinExistingGO WFDPlatform NoAPConnection APConnectAfterWFD </v>
          </cell>
          <cell r="C116"/>
          <cell r="D116"/>
          <cell r="E116"/>
          <cell r="F116"/>
          <cell r="G116"/>
          <cell r="H116"/>
        </row>
        <row r="117">
          <cell r="B117" t="str">
            <v>WiFi Direct Performance Test JoinExistingGO WFDPlatform NoApConnection APConnectBeforeWFD</v>
          </cell>
          <cell r="C117"/>
          <cell r="D117"/>
          <cell r="E117"/>
          <cell r="F117"/>
          <cell r="G117"/>
          <cell r="H117"/>
        </row>
        <row r="118">
          <cell r="B118" t="str">
            <v>WiFi Direct Performance Test JoinExistingGO WFDPlatform NoApConnection NoApConnection</v>
          </cell>
          <cell r="C118"/>
          <cell r="D118"/>
          <cell r="E118"/>
          <cell r="F118"/>
          <cell r="G118"/>
          <cell r="H118"/>
        </row>
        <row r="119">
          <cell r="B119" t="str">
            <v>WiFi Direct StandardDiscovery Targeted APConnectBeforeWFD APConnectBeforeWFD</v>
          </cell>
          <cell r="C119"/>
          <cell r="D119"/>
          <cell r="E119"/>
          <cell r="F119"/>
          <cell r="G119"/>
          <cell r="H119"/>
        </row>
        <row r="120">
          <cell r="B120" t="str">
            <v>WiFi Direct StandardDiscovery Targeted NoAPConnection NoAPConnection</v>
          </cell>
          <cell r="C120"/>
          <cell r="D120"/>
          <cell r="E120"/>
          <cell r="F120"/>
          <cell r="G120"/>
          <cell r="H120"/>
        </row>
        <row r="121">
          <cell r="B121" t="str">
            <v>WiFi Direct StandardDiscovery Wildcard APConnectBeforeWFD APConnectBeforeWFD</v>
          </cell>
          <cell r="C121"/>
          <cell r="D121"/>
          <cell r="E121"/>
          <cell r="F121"/>
          <cell r="G121"/>
          <cell r="H121"/>
        </row>
        <row r="122">
          <cell r="B122" t="str">
            <v>WiFi Direct StandardDiscovery Wildcard NoAPConnection NoAPConnection</v>
          </cell>
          <cell r="C122"/>
          <cell r="D122"/>
          <cell r="E122"/>
          <cell r="F122"/>
          <cell r="G122"/>
          <cell r="H122"/>
        </row>
      </sheetData>
      <sheetData sheetId="3">
        <row r="2">
          <cell r="B2" t="str">
            <v>Check Umdf CoInstaller Version</v>
          </cell>
          <cell r="C2"/>
          <cell r="D2"/>
          <cell r="E2"/>
          <cell r="F2"/>
          <cell r="G2"/>
          <cell r="H2"/>
        </row>
        <row r="3">
          <cell r="B3" t="str">
            <v>Concurrent Hardware And Operating System (CHAOS) Test (Certification)</v>
          </cell>
          <cell r="C3" t="str">
            <v>880581-CLOSED, 
none</v>
          </cell>
          <cell r="D3"/>
          <cell r="E3" t="str">
            <v>3855952-CLOSED, 
3855505-CLOSED</v>
          </cell>
          <cell r="F3"/>
          <cell r="G3"/>
          <cell r="H3"/>
        </row>
        <row r="4">
          <cell r="B4" t="str">
            <v>DevFund Broker Test</v>
          </cell>
          <cell r="C4" t="str">
            <v>839953-CLOSED</v>
          </cell>
          <cell r="D4"/>
          <cell r="E4" t="str">
            <v>3855538-CLOSED</v>
          </cell>
          <cell r="F4"/>
          <cell r="G4"/>
          <cell r="H4"/>
        </row>
        <row r="5">
          <cell r="B5" t="str">
            <v>DevFund INF Test</v>
          </cell>
          <cell r="C5"/>
          <cell r="D5"/>
          <cell r="E5"/>
          <cell r="F5"/>
          <cell r="G5"/>
          <cell r="H5"/>
        </row>
        <row r="6">
          <cell r="B6" t="str">
            <v>Device Driver INF Verification Test (Certification)</v>
          </cell>
          <cell r="C6"/>
          <cell r="D6"/>
          <cell r="E6" t="str">
            <v>3855498-CLOSED</v>
          </cell>
          <cell r="F6"/>
          <cell r="G6"/>
          <cell r="H6"/>
        </row>
        <row r="7">
          <cell r="B7" t="str">
            <v>Device Install Check For File System Consistency (Certification)</v>
          </cell>
          <cell r="C7"/>
          <cell r="D7"/>
          <cell r="E7" t="str">
            <v>3855503-CLOSED</v>
          </cell>
          <cell r="F7"/>
          <cell r="G7"/>
          <cell r="H7"/>
        </row>
        <row r="8">
          <cell r="B8" t="str">
            <v>Device Install Check For Other Device Stability (Certification)</v>
          </cell>
          <cell r="C8"/>
          <cell r="D8"/>
          <cell r="E8"/>
          <cell r="F8"/>
          <cell r="G8"/>
          <cell r="H8"/>
        </row>
        <row r="9">
          <cell r="B9" t="str">
            <v>Device Path Exerciser Test (Certification)</v>
          </cell>
          <cell r="C9"/>
          <cell r="D9"/>
          <cell r="E9"/>
          <cell r="F9"/>
          <cell r="G9"/>
          <cell r="H9"/>
        </row>
        <row r="10">
          <cell r="B10" t="str">
            <v>Driver Memory Test</v>
          </cell>
          <cell r="C10"/>
          <cell r="D10"/>
          <cell r="E10"/>
          <cell r="F10"/>
          <cell r="G10"/>
          <cell r="H10"/>
        </row>
        <row r="11">
          <cell r="B11" t="str">
            <v>Embedded Signature Verification Test</v>
          </cell>
          <cell r="C11"/>
          <cell r="D11"/>
          <cell r="E11"/>
          <cell r="F11"/>
          <cell r="G11"/>
          <cell r="H11"/>
        </row>
        <row r="12">
          <cell r="B12" t="str">
            <v>PCI Root Port Surprise Remove Test (PCI devices only)</v>
          </cell>
          <cell r="C12"/>
          <cell r="D12"/>
          <cell r="E12"/>
          <cell r="F12"/>
          <cell r="G12"/>
          <cell r="H12"/>
        </row>
        <row r="13">
          <cell r="B13" t="str">
            <v>Plug and Play Driver Test (Certification)</v>
          </cell>
          <cell r="C13"/>
          <cell r="D13"/>
          <cell r="E13" t="str">
            <v>3855504-CLOSED</v>
          </cell>
          <cell r="F13"/>
          <cell r="G13"/>
          <cell r="H13"/>
        </row>
        <row r="14">
          <cell r="B14" t="str">
            <v>Reinstall with IO Before and After (Certification)</v>
          </cell>
          <cell r="C14" t="str">
            <v>830337-CLOSED</v>
          </cell>
          <cell r="D14"/>
          <cell r="E14" t="str">
            <v>3855480-CLOSED</v>
          </cell>
          <cell r="F14"/>
          <cell r="G14"/>
          <cell r="H14"/>
        </row>
        <row r="15">
          <cell r="B15" t="str">
            <v>Sleep and PNP (disable and enable) with IO Before and After (Certification)</v>
          </cell>
          <cell r="C15" t="str">
            <v>none, 
851441-CLOSED</v>
          </cell>
          <cell r="D15"/>
          <cell r="E15" t="str">
            <v>3855502-CLOSED, 
3855953-CLOSED</v>
          </cell>
          <cell r="F15"/>
          <cell r="G15"/>
          <cell r="H15"/>
        </row>
        <row r="16">
          <cell r="B16" t="str">
            <v>TDI filters and LSPs are not allowed</v>
          </cell>
          <cell r="C16"/>
          <cell r="D16"/>
          <cell r="E16"/>
          <cell r="F16"/>
          <cell r="G16"/>
          <cell r="H16"/>
        </row>
        <row r="17">
          <cell r="B17" t="str">
            <v>Verify Driver Load Order Group is not WdfLoadGroup</v>
          </cell>
          <cell r="C17"/>
          <cell r="D17"/>
          <cell r="E17"/>
          <cell r="F17"/>
          <cell r="G17"/>
          <cell r="H17"/>
        </row>
        <row r="18">
          <cell r="B18" t="str">
            <v>WHCKProximityDeviceTest - DeviceTouchMark</v>
          </cell>
          <cell r="C18"/>
          <cell r="D18"/>
          <cell r="E18"/>
          <cell r="F18"/>
          <cell r="G18"/>
          <cell r="H18"/>
        </row>
        <row r="19">
          <cell r="B19" t="str">
            <v>WHCKProximityDeviceTest - NFCForumTag</v>
          </cell>
          <cell r="C19"/>
          <cell r="D19"/>
          <cell r="E19"/>
          <cell r="F19"/>
          <cell r="G19"/>
          <cell r="H19"/>
        </row>
        <row r="20">
          <cell r="B20" t="str">
            <v>WHCKProximityDeviceTest - PairingSupport</v>
          </cell>
          <cell r="C20"/>
          <cell r="D20"/>
          <cell r="E20">
            <v>3855532</v>
          </cell>
          <cell r="F20"/>
          <cell r="G20"/>
          <cell r="H20"/>
        </row>
        <row r="21">
          <cell r="B21" t="str">
            <v>WHCKProximityDeviceTest - RangeOfActivation</v>
          </cell>
          <cell r="C21"/>
          <cell r="D21"/>
          <cell r="E21"/>
          <cell r="F21"/>
          <cell r="G21"/>
          <cell r="H21"/>
        </row>
        <row r="22">
          <cell r="B22" t="str">
            <v>WHCKProximityDeviceTest - StandardsCertification</v>
          </cell>
          <cell r="C22"/>
          <cell r="D22"/>
          <cell r="E22"/>
          <cell r="F22"/>
          <cell r="G22"/>
          <cell r="H22"/>
        </row>
        <row r="23">
          <cell r="B23" t="str">
            <v>WHCKProximityTest- DisablePub</v>
          </cell>
          <cell r="C23"/>
          <cell r="D23"/>
          <cell r="E23"/>
          <cell r="F23"/>
          <cell r="G23"/>
          <cell r="H23"/>
        </row>
        <row r="24">
          <cell r="B24" t="str">
            <v>WHCKProximityTest- EnableTwice</v>
          </cell>
          <cell r="C24"/>
          <cell r="D24"/>
          <cell r="E24"/>
          <cell r="F24"/>
          <cell r="G24"/>
          <cell r="H24"/>
        </row>
        <row r="25">
          <cell r="B25" t="str">
            <v>WHCKProximityTest- GetNextSubCancelIo</v>
          </cell>
          <cell r="C25"/>
          <cell r="D25"/>
          <cell r="E25"/>
          <cell r="F25"/>
          <cell r="G25"/>
          <cell r="H25"/>
        </row>
        <row r="26">
          <cell r="B26" t="str">
            <v>WHCKProximityTest- GetNextSubInputBuffer</v>
          </cell>
          <cell r="C26"/>
          <cell r="D26"/>
          <cell r="E26"/>
          <cell r="F26"/>
          <cell r="G26"/>
          <cell r="H26"/>
        </row>
        <row r="27">
          <cell r="B27" t="str">
            <v>WHCKProximityTest- GetNextSubInvalidHandle</v>
          </cell>
          <cell r="C27"/>
          <cell r="D27"/>
          <cell r="E27"/>
          <cell r="F27"/>
          <cell r="G27"/>
          <cell r="H27"/>
        </row>
        <row r="28">
          <cell r="B28" t="str">
            <v>WHCKProximityTest- GetNextSubTwice</v>
          </cell>
          <cell r="C28"/>
          <cell r="D28"/>
          <cell r="E28"/>
          <cell r="F28"/>
          <cell r="G28"/>
          <cell r="H28"/>
        </row>
        <row r="29">
          <cell r="B29" t="str">
            <v>WHCKProximityTest- GetNextSubUndersizedBuffer</v>
          </cell>
          <cell r="C29"/>
          <cell r="D29"/>
          <cell r="E29">
            <v>3856050</v>
          </cell>
          <cell r="F29"/>
          <cell r="G29"/>
          <cell r="H29"/>
        </row>
        <row r="30">
          <cell r="B30" t="str">
            <v>WHCKProximityTest- GetNextTransCancelIo</v>
          </cell>
          <cell r="C30"/>
          <cell r="D30"/>
          <cell r="E30"/>
          <cell r="F30"/>
          <cell r="G30"/>
          <cell r="H30"/>
        </row>
        <row r="31">
          <cell r="B31" t="str">
            <v>WHCKProximityTest- GetNextTransInputBuffer</v>
          </cell>
          <cell r="C31"/>
          <cell r="D31"/>
          <cell r="E31"/>
          <cell r="F31"/>
          <cell r="G31"/>
          <cell r="H31"/>
        </row>
        <row r="32">
          <cell r="B32" t="str">
            <v>WHCKProximityTest- GetNextTransInvalidHandle</v>
          </cell>
          <cell r="C32"/>
          <cell r="D32"/>
          <cell r="E32"/>
          <cell r="F32"/>
          <cell r="G32"/>
          <cell r="H32"/>
        </row>
        <row r="33">
          <cell r="B33" t="str">
            <v>WHCKProximityTest- GetNextTransOutputBuffer</v>
          </cell>
          <cell r="C33"/>
          <cell r="D33"/>
          <cell r="E33"/>
          <cell r="F33"/>
          <cell r="G33"/>
          <cell r="H33"/>
        </row>
        <row r="34">
          <cell r="B34" t="str">
            <v>WHCKProximityTest- GetNextTransTwice</v>
          </cell>
          <cell r="C34"/>
          <cell r="D34"/>
          <cell r="E34"/>
          <cell r="F34"/>
          <cell r="G34"/>
          <cell r="H34"/>
        </row>
        <row r="35">
          <cell r="B35" t="str">
            <v>WHCKProximityTest- MaliciousPeer</v>
          </cell>
          <cell r="C35"/>
          <cell r="D35"/>
          <cell r="E35"/>
          <cell r="F35"/>
          <cell r="G35"/>
          <cell r="H35"/>
        </row>
        <row r="36">
          <cell r="B36" t="str">
            <v>WHCKProximityTest- MaxMessageSize</v>
          </cell>
          <cell r="C36"/>
          <cell r="D36"/>
          <cell r="E36"/>
          <cell r="F36"/>
          <cell r="G36"/>
          <cell r="H36"/>
        </row>
        <row r="37">
          <cell r="B37" t="str">
            <v>WHCKProximityTest- NDEFBadFormat</v>
          </cell>
          <cell r="C37"/>
          <cell r="D37"/>
          <cell r="E37" t="str">
            <v>3855499-CLOSED</v>
          </cell>
          <cell r="F37"/>
          <cell r="G37"/>
          <cell r="H37"/>
        </row>
        <row r="38">
          <cell r="B38" t="str">
            <v>WHCKProximityTest- NDEFEmpty</v>
          </cell>
          <cell r="C38"/>
          <cell r="D38"/>
          <cell r="E38"/>
          <cell r="F38"/>
          <cell r="G38"/>
          <cell r="H38"/>
        </row>
        <row r="39">
          <cell r="B39" t="str">
            <v>WHCKProximityTest- NDEFext</v>
          </cell>
          <cell r="C39"/>
          <cell r="D39"/>
          <cell r="E39"/>
          <cell r="F39"/>
          <cell r="G39"/>
          <cell r="H39"/>
        </row>
        <row r="40">
          <cell r="B40" t="str">
            <v>WHCKProximityTest- NDEFMIME</v>
          </cell>
          <cell r="C40"/>
          <cell r="D40"/>
          <cell r="E40"/>
          <cell r="F40"/>
          <cell r="G40"/>
          <cell r="H40"/>
        </row>
        <row r="41">
          <cell r="B41" t="str">
            <v>WHCKProximityTest- NDEFUnknown</v>
          </cell>
          <cell r="C41"/>
          <cell r="D41"/>
          <cell r="E41"/>
          <cell r="F41"/>
          <cell r="G41"/>
          <cell r="H41"/>
        </row>
        <row r="42">
          <cell r="B42" t="str">
            <v>WHCKProximityTest- NDEFURI</v>
          </cell>
          <cell r="C42"/>
          <cell r="D42"/>
          <cell r="E42"/>
          <cell r="F42"/>
          <cell r="G42"/>
          <cell r="H42"/>
        </row>
        <row r="43">
          <cell r="B43" t="str">
            <v>WHCKProximityTest- NDEFwktT</v>
          </cell>
          <cell r="C43"/>
          <cell r="D43"/>
          <cell r="E43"/>
          <cell r="F43"/>
          <cell r="G43"/>
          <cell r="H43"/>
        </row>
        <row r="44">
          <cell r="B44" t="str">
            <v>WHCKProximityTest- NDEFwktU</v>
          </cell>
          <cell r="C44"/>
          <cell r="D44"/>
          <cell r="E44"/>
          <cell r="F44"/>
          <cell r="G44"/>
          <cell r="H44"/>
        </row>
        <row r="45">
          <cell r="B45" t="str">
            <v>WHCKProximityTest- PairingSupport</v>
          </cell>
          <cell r="C45"/>
          <cell r="D45"/>
          <cell r="E45"/>
          <cell r="F45"/>
          <cell r="G45"/>
          <cell r="H45"/>
        </row>
        <row r="46">
          <cell r="B46" t="str">
            <v>WHCKProximityTest- Presence</v>
          </cell>
          <cell r="C46"/>
          <cell r="D46"/>
          <cell r="E46"/>
          <cell r="F46"/>
          <cell r="G46"/>
          <cell r="H46"/>
        </row>
        <row r="47">
          <cell r="B47" t="str">
            <v>WHCKProximityTest- ProtocolDotSubtype</v>
          </cell>
          <cell r="C47"/>
          <cell r="D47"/>
          <cell r="E47"/>
          <cell r="F47"/>
          <cell r="G47"/>
          <cell r="H47"/>
        </row>
        <row r="48">
          <cell r="B48" t="str">
            <v>WHCKProximityTest- PublishMessage</v>
          </cell>
          <cell r="C48"/>
          <cell r="D48"/>
          <cell r="E48"/>
          <cell r="F48"/>
          <cell r="G48"/>
          <cell r="H48"/>
        </row>
        <row r="49">
          <cell r="B49" t="str">
            <v>WHCKProximityTest- PublishMessageDuplicate</v>
          </cell>
          <cell r="C49"/>
          <cell r="D49"/>
          <cell r="E49"/>
          <cell r="F49"/>
          <cell r="G49"/>
          <cell r="H49"/>
        </row>
        <row r="50">
          <cell r="B50" t="str">
            <v>WHCKProximityTest- PublishMessageOutputBuffer</v>
          </cell>
          <cell r="C50"/>
          <cell r="D50"/>
          <cell r="E50"/>
          <cell r="F50"/>
          <cell r="G50"/>
          <cell r="H50"/>
        </row>
        <row r="51">
          <cell r="B51" t="str">
            <v>WHCKProximityTest- PublishMessageOversizeMessage</v>
          </cell>
          <cell r="C51"/>
          <cell r="D51"/>
          <cell r="E51"/>
          <cell r="F51"/>
          <cell r="G51"/>
          <cell r="H51"/>
        </row>
        <row r="52">
          <cell r="B52" t="str">
            <v>WHCKProximityTest- PublishMessageToInvalidHandle</v>
          </cell>
          <cell r="C52"/>
          <cell r="D52"/>
          <cell r="E52"/>
          <cell r="F52"/>
          <cell r="G52"/>
          <cell r="H52"/>
        </row>
        <row r="53">
          <cell r="B53" t="str">
            <v>WHCKProximityTest- PublishMessageTwice</v>
          </cell>
          <cell r="C53"/>
          <cell r="D53"/>
          <cell r="E53"/>
          <cell r="F53"/>
          <cell r="G53"/>
          <cell r="H53"/>
        </row>
        <row r="54">
          <cell r="B54" t="str">
            <v>WHCKProximityTest- PublishMessageTwoArrivals</v>
          </cell>
          <cell r="C54"/>
          <cell r="D54"/>
          <cell r="E54"/>
          <cell r="F54"/>
          <cell r="G54"/>
          <cell r="H54"/>
        </row>
        <row r="55">
          <cell r="B55" t="str">
            <v>WHCKProximityTest- RangeOfActivation</v>
          </cell>
          <cell r="C55"/>
          <cell r="D55"/>
          <cell r="E55"/>
          <cell r="F55"/>
          <cell r="G55"/>
          <cell r="H55"/>
        </row>
        <row r="56">
          <cell r="B56" t="str">
            <v>WHCKProximityTest- ReEnablePub</v>
          </cell>
          <cell r="C56"/>
          <cell r="D56"/>
          <cell r="E56"/>
          <cell r="F56"/>
          <cell r="G56"/>
          <cell r="H56"/>
        </row>
        <row r="57">
          <cell r="B57" t="str">
            <v>WHCKProximityTest- ReEnableSub</v>
          </cell>
          <cell r="C57"/>
          <cell r="D57"/>
          <cell r="E57"/>
          <cell r="F57"/>
          <cell r="G57"/>
          <cell r="H57"/>
        </row>
        <row r="58">
          <cell r="B58" t="str">
            <v>WHCKProximityTest- Reliability</v>
          </cell>
          <cell r="C58"/>
          <cell r="D58"/>
          <cell r="E58">
            <v>3855510</v>
          </cell>
          <cell r="F58"/>
          <cell r="G58"/>
          <cell r="H58"/>
        </row>
        <row r="59">
          <cell r="B59" t="str">
            <v>WHCKProximityTest- ReservedIOCTLs</v>
          </cell>
          <cell r="C59"/>
          <cell r="D59"/>
          <cell r="E59"/>
          <cell r="F59"/>
          <cell r="G59"/>
          <cell r="H59"/>
        </row>
        <row r="60">
          <cell r="B60" t="str">
            <v>WHCKProximityTest- Scenario_Share</v>
          </cell>
          <cell r="C60"/>
          <cell r="D60"/>
          <cell r="E60"/>
          <cell r="F60"/>
          <cell r="G60"/>
          <cell r="H60"/>
        </row>
        <row r="61">
          <cell r="B61" t="str">
            <v>WHCKProximityTest- SessionEstablishment</v>
          </cell>
          <cell r="C61"/>
          <cell r="D61"/>
          <cell r="E61"/>
          <cell r="F61"/>
          <cell r="G61"/>
          <cell r="H61"/>
        </row>
        <row r="62">
          <cell r="B62" t="str">
            <v>WHCKProximityTest- StandardsCertification</v>
          </cell>
          <cell r="C62"/>
          <cell r="D62"/>
          <cell r="E62"/>
          <cell r="F62"/>
          <cell r="G62"/>
          <cell r="H62"/>
        </row>
        <row r="63">
          <cell r="B63" t="str">
            <v>WHCKProximityTest- SubscribeHungClient</v>
          </cell>
          <cell r="C63"/>
          <cell r="D63"/>
          <cell r="E63" t="str">
            <v>3855506-CLOSED</v>
          </cell>
          <cell r="F63"/>
          <cell r="G63"/>
          <cell r="H63"/>
        </row>
        <row r="64">
          <cell r="B64" t="str">
            <v>WHCKProximityTest- SubscribeMessageDuplicate</v>
          </cell>
          <cell r="C64"/>
          <cell r="D64"/>
          <cell r="E64"/>
          <cell r="F64"/>
          <cell r="G64"/>
          <cell r="H64"/>
        </row>
        <row r="65">
          <cell r="B65" t="str">
            <v>WHCKProximityTest- TagWriteAppLaunchErrorHandling</v>
          </cell>
          <cell r="C65"/>
          <cell r="D65"/>
          <cell r="E65"/>
          <cell r="F65"/>
          <cell r="G65"/>
          <cell r="H65"/>
        </row>
        <row r="66">
          <cell r="B66" t="str">
            <v>WHCKProximityTest- TagWriteAppLaunchMultipleTuples</v>
          </cell>
          <cell r="C66"/>
          <cell r="D66"/>
          <cell r="E66" t="str">
            <v>3855501-CLOSED</v>
          </cell>
          <cell r="F66"/>
          <cell r="G66"/>
          <cell r="H66"/>
        </row>
        <row r="67">
          <cell r="B67" t="str">
            <v>WHCKProximityTest- TagWriteAppLaunchNullDelimited</v>
          </cell>
          <cell r="C67"/>
          <cell r="D67"/>
          <cell r="E67" t="str">
            <v>3855500-CLOSED</v>
          </cell>
          <cell r="F67"/>
          <cell r="G67"/>
          <cell r="H67"/>
        </row>
        <row r="68">
          <cell r="B68" t="str">
            <v>WHCKProximityTest- TagWriteAppLaunchTabDelimited</v>
          </cell>
          <cell r="C68"/>
          <cell r="D68"/>
          <cell r="E68" t="str">
            <v>3855496-CLOSED</v>
          </cell>
          <cell r="F68"/>
          <cell r="G68"/>
          <cell r="H68"/>
        </row>
        <row r="69">
          <cell r="B69" t="str">
            <v>WHCKProximityTest- TagWritingToDevice</v>
          </cell>
          <cell r="C69"/>
          <cell r="D69"/>
          <cell r="E69" t="str">
            <v>3855508-CLOSED</v>
          </cell>
          <cell r="F69"/>
          <cell r="G69"/>
          <cell r="H69"/>
        </row>
        <row r="70">
          <cell r="B70" t="str">
            <v>WHCKProximityTest- TagWritingToTag</v>
          </cell>
          <cell r="C70" t="str">
            <v>Win8-845615-CLOSED</v>
          </cell>
          <cell r="D70"/>
          <cell r="E70" t="str">
            <v>3855511-CLOSED</v>
          </cell>
          <cell r="F70"/>
          <cell r="G70"/>
          <cell r="H70"/>
        </row>
        <row r="71">
          <cell r="B71" t="str">
            <v>WHCKProximityTest- TagWritingTypesDisallowed</v>
          </cell>
          <cell r="C71"/>
          <cell r="D71"/>
          <cell r="E71"/>
          <cell r="F71"/>
          <cell r="G71"/>
          <cell r="H71"/>
        </row>
        <row r="72">
          <cell r="B72" t="str">
            <v>WHCKProximityTest- TagWritingTypesSupported</v>
          </cell>
          <cell r="C72"/>
          <cell r="D72"/>
          <cell r="E72"/>
          <cell r="F72"/>
          <cell r="G72"/>
          <cell r="H72"/>
        </row>
        <row r="73">
          <cell r="B73" t="str">
            <v>WHCKProximityTest- TransmissionRate</v>
          </cell>
          <cell r="C73"/>
          <cell r="D73"/>
          <cell r="E73"/>
          <cell r="F73"/>
          <cell r="G73"/>
          <cell r="H73"/>
        </row>
        <row r="74">
          <cell r="B74" t="str">
            <v>WHCKProximityTest- UnPublish</v>
          </cell>
          <cell r="C74"/>
          <cell r="D74"/>
          <cell r="E74"/>
          <cell r="F74"/>
          <cell r="G74"/>
          <cell r="H74"/>
        </row>
        <row r="75">
          <cell r="B75" t="str">
            <v>WHCKProximityTest- UnSubscribe</v>
          </cell>
          <cell r="C75"/>
          <cell r="D75"/>
          <cell r="E75"/>
          <cell r="F75"/>
          <cell r="G75"/>
          <cell r="H75"/>
        </row>
        <row r="76">
          <cell r="B76" t="str">
            <v>WHCKProximityTest- WindowsMimeCustom</v>
          </cell>
          <cell r="C76"/>
          <cell r="D76"/>
          <cell r="E76"/>
          <cell r="F76"/>
          <cell r="G76"/>
          <cell r="H76"/>
        </row>
        <row r="77">
          <cell r="B77" t="str">
            <v>WHCKProximityTest- WindowsMimeDotCustom</v>
          </cell>
          <cell r="C77"/>
          <cell r="D77"/>
          <cell r="E77"/>
          <cell r="F77"/>
          <cell r="G77"/>
          <cell r="H77"/>
        </row>
        <row r="78">
          <cell r="B78" t="str">
            <v>WHCKProximityTest- WindowsMimeDotHtml</v>
          </cell>
          <cell r="C78"/>
          <cell r="D78"/>
          <cell r="E78"/>
          <cell r="F78"/>
          <cell r="G78"/>
          <cell r="H78"/>
        </row>
        <row r="79">
          <cell r="B79" t="str">
            <v>WHCKProximityTest- WindowsMimeDotImage</v>
          </cell>
          <cell r="C79"/>
          <cell r="D79"/>
          <cell r="E79"/>
          <cell r="F79"/>
          <cell r="G79"/>
          <cell r="H79"/>
        </row>
        <row r="80">
          <cell r="B80" t="str">
            <v>WHCKProximityTest- WindowsMimeHtml</v>
          </cell>
          <cell r="C80"/>
          <cell r="D80"/>
          <cell r="E80"/>
          <cell r="F80"/>
          <cell r="G80"/>
          <cell r="H80"/>
        </row>
        <row r="81">
          <cell r="B81" t="str">
            <v>WHCKProximityTest- WindowsMimeImage</v>
          </cell>
          <cell r="C81"/>
          <cell r="D81"/>
          <cell r="E81"/>
          <cell r="F81"/>
          <cell r="G81"/>
          <cell r="H81"/>
        </row>
        <row r="82">
          <cell r="B82" t="str">
            <v>WHCKProximityTest- WindowsUriNDEFwktU</v>
          </cell>
          <cell r="C82"/>
          <cell r="D82"/>
          <cell r="E82"/>
          <cell r="F82"/>
          <cell r="G82"/>
          <cell r="H82"/>
        </row>
        <row r="83">
          <cell r="B83" t="str">
            <v>WHCKProximityTest- WindowsUriNonNullTerminated</v>
          </cell>
          <cell r="C83"/>
          <cell r="D83"/>
          <cell r="E83"/>
          <cell r="F83"/>
          <cell r="G83"/>
          <cell r="H83"/>
        </row>
        <row r="84">
          <cell r="B84" t="str">
            <v>WHCKProximityTest- WindowsUriNullTerminated</v>
          </cell>
          <cell r="C84"/>
          <cell r="D84"/>
          <cell r="E84"/>
          <cell r="F84"/>
          <cell r="G84"/>
          <cell r="H84"/>
        </row>
        <row r="85">
          <cell r="B85" t="str">
            <v>WHCKProximityTest- WriteableTag</v>
          </cell>
          <cell r="C85"/>
          <cell r="D85"/>
          <cell r="E85" t="str">
            <v>3856051-CLOSED</v>
          </cell>
          <cell r="F85"/>
          <cell r="G85"/>
          <cell r="H85"/>
        </row>
        <row r="86">
          <cell r="B86" t="str">
            <v>WHCKProximitySystemTest- SystemImplementingProximity    (PIV will run)</v>
          </cell>
          <cell r="C86"/>
          <cell r="D86"/>
          <cell r="E86"/>
          <cell r="F86"/>
          <cell r="G86"/>
          <cell r="H86"/>
        </row>
        <row r="87">
          <cell r="B87" t="str">
            <v>WHCKProximitySystemTest- SystemNFCPlacement    (PIV will run)</v>
          </cell>
          <cell r="C87"/>
          <cell r="D87"/>
          <cell r="E87"/>
          <cell r="F87"/>
          <cell r="G87"/>
          <cell r="H87"/>
        </row>
        <row r="88">
          <cell r="B88" t="str">
            <v>WHCKProximitySystemTest- SystemRange    (PIV will run)</v>
          </cell>
          <cell r="C88"/>
          <cell r="D88"/>
          <cell r="E88"/>
          <cell r="F88"/>
          <cell r="G88"/>
          <cell r="H88"/>
        </row>
        <row r="89">
          <cell r="B89" t="str">
            <v>WHCKProximitySystemTest- Touchmark    (PIV will run)</v>
          </cell>
          <cell r="C89"/>
          <cell r="D89"/>
          <cell r="E89"/>
          <cell r="F89"/>
          <cell r="G89"/>
          <cell r="H89"/>
        </row>
      </sheetData>
      <sheetData sheetId="4">
        <row r="2">
          <cell r="B2" t="str">
            <v>Check Umdf CoInstaller Version</v>
          </cell>
          <cell r="C2"/>
          <cell r="D2"/>
          <cell r="E2"/>
          <cell r="F2"/>
          <cell r="G2"/>
          <cell r="H2"/>
        </row>
        <row r="3">
          <cell r="B3" t="str">
            <v>Concurrent Hardware And Operating System (CHAOS) Test (Certification)</v>
          </cell>
          <cell r="C3" t="str">
            <v>880581-CLOSED</v>
          </cell>
          <cell r="D3"/>
          <cell r="E3" t="str">
            <v>3855505-CLOSED</v>
          </cell>
          <cell r="F3"/>
          <cell r="G3"/>
          <cell r="H3"/>
        </row>
        <row r="4">
          <cell r="B4" t="str">
            <v>DevFund Broker Test</v>
          </cell>
          <cell r="C4"/>
          <cell r="D4"/>
          <cell r="E4"/>
          <cell r="F4"/>
          <cell r="G4"/>
          <cell r="H4"/>
        </row>
        <row r="5">
          <cell r="B5" t="str">
            <v>DevFund INF Test</v>
          </cell>
          <cell r="C5"/>
          <cell r="D5"/>
          <cell r="E5"/>
          <cell r="F5"/>
          <cell r="G5"/>
          <cell r="H5"/>
        </row>
        <row r="6">
          <cell r="B6" t="str">
            <v>Device Driver INF Verification Test (Certification)</v>
          </cell>
          <cell r="C6" t="str">
            <v>BRCM-973632</v>
          </cell>
          <cell r="D6" t="str">
            <v>556542-CLOSED</v>
          </cell>
          <cell r="E6" t="str">
            <v>3855498-CLOSED</v>
          </cell>
          <cell r="F6"/>
          <cell r="G6"/>
          <cell r="H6"/>
        </row>
        <row r="7">
          <cell r="B7" t="str">
            <v>Device Install Check For File System Consistency (Certification)</v>
          </cell>
          <cell r="C7"/>
          <cell r="D7"/>
          <cell r="E7"/>
          <cell r="F7"/>
          <cell r="G7"/>
          <cell r="H7"/>
        </row>
        <row r="8">
          <cell r="B8" t="str">
            <v>Device Install Check For Other Device Stability (Certification)</v>
          </cell>
          <cell r="C8"/>
          <cell r="D8"/>
          <cell r="E8"/>
          <cell r="F8"/>
          <cell r="G8"/>
          <cell r="H8"/>
        </row>
        <row r="9">
          <cell r="B9" t="str">
            <v>Device Path Exerciser Test (Certification)</v>
          </cell>
          <cell r="C9"/>
          <cell r="D9"/>
          <cell r="E9"/>
          <cell r="F9"/>
          <cell r="G9"/>
          <cell r="H9"/>
        </row>
        <row r="10">
          <cell r="B10" t="str">
            <v>Driver Memory Test</v>
          </cell>
          <cell r="C10"/>
          <cell r="D10"/>
          <cell r="E10"/>
          <cell r="F10"/>
          <cell r="G10"/>
          <cell r="H10"/>
        </row>
        <row r="11">
          <cell r="B11" t="str">
            <v>Embedded Signature Verification Test</v>
          </cell>
          <cell r="C11"/>
          <cell r="D11"/>
          <cell r="E11"/>
          <cell r="F11"/>
          <cell r="G11"/>
          <cell r="H11"/>
        </row>
        <row r="12">
          <cell r="B12" t="str">
            <v>PCI Root Port Surprise Remove Test (PCI devices only)</v>
          </cell>
          <cell r="C12"/>
          <cell r="D12"/>
          <cell r="E12"/>
          <cell r="F12"/>
          <cell r="G12"/>
          <cell r="H12"/>
        </row>
        <row r="13">
          <cell r="B13" t="str">
            <v>Plug and Play Driver Test (Certification)</v>
          </cell>
          <cell r="C13"/>
          <cell r="D13"/>
          <cell r="E13"/>
          <cell r="F13"/>
          <cell r="G13"/>
          <cell r="H13"/>
        </row>
        <row r="14">
          <cell r="B14" t="str">
            <v>Reinstall with IO Before and After (Certification)</v>
          </cell>
          <cell r="C14"/>
          <cell r="D14"/>
          <cell r="E14"/>
          <cell r="F14"/>
          <cell r="G14"/>
          <cell r="H14"/>
        </row>
        <row r="15">
          <cell r="B15" t="str">
            <v>Sleep and PNP (disable and enable) with IO Before and After (Certification)</v>
          </cell>
          <cell r="C15" t="str">
            <v>851441-CLOSED</v>
          </cell>
          <cell r="D15"/>
          <cell r="E15" t="str">
            <v>3855502-CLOSED</v>
          </cell>
          <cell r="F15"/>
          <cell r="G15"/>
          <cell r="H15"/>
        </row>
        <row r="16">
          <cell r="B16" t="str">
            <v>TDI filters and LSPs are not allowed</v>
          </cell>
          <cell r="C16"/>
          <cell r="D16"/>
          <cell r="E16"/>
          <cell r="F16"/>
          <cell r="G16"/>
          <cell r="H16"/>
        </row>
        <row r="17">
          <cell r="B17" t="str">
            <v>Verify Driver Load Order Group is not WdfLoadGroup</v>
          </cell>
          <cell r="C17"/>
          <cell r="D17"/>
          <cell r="E17"/>
          <cell r="F17"/>
          <cell r="G17"/>
          <cell r="H17"/>
        </row>
        <row r="18">
          <cell r="B18" t="str">
            <v>WHCKProximityDeviceTest - DeviceTouchMark</v>
          </cell>
          <cell r="C18"/>
          <cell r="D18"/>
          <cell r="E18"/>
          <cell r="F18"/>
          <cell r="G18"/>
          <cell r="H18"/>
        </row>
        <row r="19">
          <cell r="B19" t="str">
            <v>WHCKProximityDeviceTest - NFCForumTag</v>
          </cell>
          <cell r="C19"/>
          <cell r="D19"/>
          <cell r="E19"/>
          <cell r="F19"/>
          <cell r="G19"/>
          <cell r="H19"/>
        </row>
        <row r="20">
          <cell r="B20" t="str">
            <v>WHCKProximityDeviceTest - PairingSupport</v>
          </cell>
          <cell r="C20"/>
          <cell r="D20"/>
          <cell r="E20" t="str">
            <v>3855532-CLOSED; 
CLT_HSD 4641049</v>
          </cell>
          <cell r="F20"/>
          <cell r="G20"/>
          <cell r="H20"/>
        </row>
        <row r="21">
          <cell r="B21" t="str">
            <v>WHCKProximityDeviceTest - RangeOfActivation</v>
          </cell>
          <cell r="C21"/>
          <cell r="D21"/>
          <cell r="E21"/>
          <cell r="F21"/>
          <cell r="G21"/>
          <cell r="H21"/>
        </row>
        <row r="22">
          <cell r="B22" t="str">
            <v>WHCKProximityDeviceTest - StandardsCertification</v>
          </cell>
          <cell r="C22"/>
          <cell r="D22"/>
          <cell r="E22"/>
          <cell r="F22"/>
          <cell r="G22"/>
          <cell r="H22"/>
        </row>
        <row r="23">
          <cell r="B23" t="str">
            <v>WHCKProximityTest- DisablePub</v>
          </cell>
          <cell r="C23"/>
          <cell r="D23"/>
          <cell r="E23"/>
          <cell r="F23"/>
          <cell r="G23"/>
          <cell r="H23"/>
        </row>
        <row r="24">
          <cell r="B24" t="str">
            <v>WHCKProximityTest- EnableTwice</v>
          </cell>
          <cell r="C24"/>
          <cell r="D24"/>
          <cell r="E24"/>
          <cell r="F24"/>
          <cell r="G24"/>
          <cell r="H24"/>
        </row>
        <row r="25">
          <cell r="B25" t="str">
            <v>WHCKProximityTest- GetNextSubCancelIo</v>
          </cell>
          <cell r="C25"/>
          <cell r="D25"/>
          <cell r="E25"/>
          <cell r="F25"/>
          <cell r="G25"/>
          <cell r="H25"/>
        </row>
        <row r="26">
          <cell r="B26" t="str">
            <v>WHCKProximityTest- GetNextSubInputBuffer</v>
          </cell>
          <cell r="C26"/>
          <cell r="D26"/>
          <cell r="E26"/>
          <cell r="F26"/>
          <cell r="G26"/>
          <cell r="H26"/>
        </row>
        <row r="27">
          <cell r="B27" t="str">
            <v>WHCKProximityTest- GetNextSubInvalidHandle</v>
          </cell>
          <cell r="C27"/>
          <cell r="D27"/>
          <cell r="E27"/>
          <cell r="F27"/>
          <cell r="G27"/>
          <cell r="H27"/>
        </row>
        <row r="28">
          <cell r="B28" t="str">
            <v>WHCKProximityTest- GetNextSubTwice</v>
          </cell>
          <cell r="C28"/>
          <cell r="D28"/>
          <cell r="E28"/>
          <cell r="F28"/>
          <cell r="G28"/>
          <cell r="H28"/>
        </row>
        <row r="29">
          <cell r="B29" t="str">
            <v>WHCKProximityTest- GetNextSubUndersizedBuffer</v>
          </cell>
          <cell r="C29"/>
          <cell r="D29"/>
          <cell r="E29" t="str">
            <v>3856050-CLOSED</v>
          </cell>
          <cell r="F29"/>
          <cell r="G29"/>
          <cell r="H29"/>
        </row>
        <row r="30">
          <cell r="B30" t="str">
            <v>WHCKProximityTest- GetNextTransCancelIo</v>
          </cell>
          <cell r="C30"/>
          <cell r="D30"/>
          <cell r="E30"/>
          <cell r="F30"/>
          <cell r="G30"/>
          <cell r="H30"/>
        </row>
        <row r="31">
          <cell r="B31" t="str">
            <v>WHCKProximityTest- GetNextTransInputBuffer</v>
          </cell>
          <cell r="C31"/>
          <cell r="D31"/>
          <cell r="E31"/>
          <cell r="F31"/>
          <cell r="G31"/>
          <cell r="H31"/>
        </row>
        <row r="32">
          <cell r="B32" t="str">
            <v>WHCKProximityTest- GetNextTransInvalidHandle</v>
          </cell>
          <cell r="C32"/>
          <cell r="D32"/>
          <cell r="E32"/>
          <cell r="F32"/>
          <cell r="G32"/>
          <cell r="H32"/>
        </row>
        <row r="33">
          <cell r="B33" t="str">
            <v>WHCKProximityTest- GetNextTransOutputBuffer</v>
          </cell>
          <cell r="C33"/>
          <cell r="D33"/>
          <cell r="E33"/>
          <cell r="F33"/>
          <cell r="G33"/>
          <cell r="H33"/>
        </row>
        <row r="34">
          <cell r="B34" t="str">
            <v>WHCKProximityTest- GetNextTransTwice</v>
          </cell>
          <cell r="C34"/>
          <cell r="D34"/>
          <cell r="E34"/>
          <cell r="F34"/>
          <cell r="G34"/>
          <cell r="H34"/>
        </row>
        <row r="35">
          <cell r="B35" t="str">
            <v>WHCKProximityTest- MaliciousPeer</v>
          </cell>
          <cell r="C35"/>
          <cell r="D35"/>
          <cell r="E35"/>
          <cell r="F35"/>
          <cell r="G35"/>
          <cell r="H35"/>
        </row>
        <row r="36">
          <cell r="B36" t="str">
            <v>WHCKProximityTest- MaxMessageSize</v>
          </cell>
          <cell r="C36"/>
          <cell r="D36"/>
          <cell r="E36"/>
          <cell r="F36"/>
          <cell r="G36"/>
          <cell r="H36"/>
        </row>
        <row r="37">
          <cell r="B37" t="str">
            <v>WHCKProximityTest- NDEFBadFormat</v>
          </cell>
          <cell r="C37"/>
          <cell r="D37"/>
          <cell r="E37"/>
          <cell r="F37"/>
          <cell r="G37"/>
          <cell r="H37"/>
        </row>
        <row r="38">
          <cell r="B38" t="str">
            <v>WHCKProximityTest- NDEFEmpty</v>
          </cell>
          <cell r="C38"/>
          <cell r="D38"/>
          <cell r="E38"/>
          <cell r="F38"/>
          <cell r="G38"/>
          <cell r="H38"/>
        </row>
        <row r="39">
          <cell r="B39" t="str">
            <v>WHCKProximityTest- NDEFext</v>
          </cell>
          <cell r="C39"/>
          <cell r="D39"/>
          <cell r="E39"/>
          <cell r="F39"/>
          <cell r="G39"/>
          <cell r="H39"/>
        </row>
        <row r="40">
          <cell r="B40" t="str">
            <v>WHCKProximityTest- NDEFMIME</v>
          </cell>
          <cell r="C40"/>
          <cell r="D40"/>
          <cell r="E40"/>
          <cell r="F40"/>
          <cell r="G40"/>
          <cell r="H40"/>
        </row>
        <row r="41">
          <cell r="B41" t="str">
            <v>WHCKProximityTest- NDEFUnknown</v>
          </cell>
          <cell r="C41"/>
          <cell r="D41"/>
          <cell r="E41"/>
          <cell r="F41"/>
          <cell r="G41"/>
          <cell r="H41"/>
        </row>
        <row r="42">
          <cell r="B42" t="str">
            <v>WHCKProximityTest- NDEFURI</v>
          </cell>
          <cell r="C42"/>
          <cell r="D42"/>
          <cell r="E42"/>
          <cell r="F42"/>
          <cell r="G42"/>
          <cell r="H42"/>
        </row>
        <row r="43">
          <cell r="B43" t="str">
            <v>WHCKProximityTest- NDEFwktT</v>
          </cell>
          <cell r="C43"/>
          <cell r="D43"/>
          <cell r="E43"/>
          <cell r="F43"/>
          <cell r="G43"/>
          <cell r="H43"/>
        </row>
        <row r="44">
          <cell r="B44" t="str">
            <v>WHCKProximityTest- NDEFwktU</v>
          </cell>
          <cell r="C44"/>
          <cell r="D44"/>
          <cell r="E44"/>
          <cell r="F44"/>
          <cell r="G44"/>
          <cell r="H44"/>
        </row>
        <row r="45">
          <cell r="B45" t="str">
            <v>WHCKProximityTest- PairingSupport</v>
          </cell>
          <cell r="C45"/>
          <cell r="D45"/>
          <cell r="E45" t="str">
            <v>CLT_HSD 4641048;
3856103-CLOSED</v>
          </cell>
          <cell r="F45"/>
          <cell r="G45"/>
          <cell r="H45"/>
        </row>
        <row r="46">
          <cell r="B46" t="str">
            <v>WHCKProximityTest- Presence</v>
          </cell>
          <cell r="C46"/>
          <cell r="D46"/>
          <cell r="E46"/>
          <cell r="F46"/>
          <cell r="G46"/>
          <cell r="H46"/>
        </row>
        <row r="47">
          <cell r="B47" t="str">
            <v>WHCKProximityTest- ProtocolDotSubtype</v>
          </cell>
          <cell r="C47"/>
          <cell r="D47"/>
          <cell r="E47"/>
          <cell r="F47"/>
          <cell r="G47"/>
          <cell r="H47"/>
        </row>
        <row r="48">
          <cell r="B48" t="str">
            <v>WHCKProximityTest- PublishMessage</v>
          </cell>
          <cell r="C48"/>
          <cell r="D48"/>
          <cell r="E48"/>
          <cell r="F48"/>
          <cell r="G48"/>
          <cell r="H48"/>
        </row>
        <row r="49">
          <cell r="B49" t="str">
            <v>WHCKProximityTest- PublishMessageDuplicate</v>
          </cell>
          <cell r="C49"/>
          <cell r="D49"/>
          <cell r="E49"/>
          <cell r="F49"/>
          <cell r="G49"/>
          <cell r="H49"/>
        </row>
        <row r="50">
          <cell r="B50" t="str">
            <v>WHCKProximityTest- PublishMessageOutputBuffer</v>
          </cell>
          <cell r="C50"/>
          <cell r="D50"/>
          <cell r="E50"/>
          <cell r="F50"/>
          <cell r="G50"/>
          <cell r="H50"/>
        </row>
        <row r="51">
          <cell r="B51" t="str">
            <v>WHCKProximityTest- PublishMessageOversizeMessage</v>
          </cell>
          <cell r="C51"/>
          <cell r="D51"/>
          <cell r="E51"/>
          <cell r="F51"/>
          <cell r="G51"/>
          <cell r="H51"/>
        </row>
        <row r="52">
          <cell r="B52" t="str">
            <v>WHCKProximityTest- PublishMessageToInvalidHandle</v>
          </cell>
          <cell r="C52"/>
          <cell r="D52"/>
          <cell r="E52"/>
          <cell r="F52"/>
          <cell r="G52"/>
          <cell r="H52"/>
        </row>
        <row r="53">
          <cell r="B53" t="str">
            <v>WHCKProximityTest- PublishMessageTwice</v>
          </cell>
          <cell r="C53"/>
          <cell r="D53"/>
          <cell r="E53"/>
          <cell r="F53"/>
          <cell r="G53"/>
          <cell r="H53"/>
        </row>
        <row r="54">
          <cell r="B54" t="str">
            <v>WHCKProximityTest- PublishMessageTwoArrivals</v>
          </cell>
          <cell r="C54"/>
          <cell r="D54"/>
          <cell r="E54"/>
          <cell r="F54"/>
          <cell r="G54"/>
          <cell r="H54"/>
        </row>
        <row r="55">
          <cell r="B55" t="str">
            <v>WHCKProximityTest- RangeOfActivation</v>
          </cell>
          <cell r="C55"/>
          <cell r="D55"/>
          <cell r="E55"/>
          <cell r="F55"/>
          <cell r="G55"/>
          <cell r="H55"/>
        </row>
        <row r="56">
          <cell r="B56" t="str">
            <v>WHCKProximityTest- ReEnablePub</v>
          </cell>
          <cell r="C56"/>
          <cell r="D56"/>
          <cell r="E56"/>
          <cell r="F56"/>
          <cell r="G56"/>
          <cell r="H56"/>
        </row>
        <row r="57">
          <cell r="B57" t="str">
            <v>WHCKProximityTest- ReEnableSub</v>
          </cell>
          <cell r="C57"/>
          <cell r="D57"/>
          <cell r="E57"/>
          <cell r="F57"/>
          <cell r="G57"/>
          <cell r="H57"/>
        </row>
        <row r="58">
          <cell r="B58" t="str">
            <v>WHCKProximityTest- Reliability</v>
          </cell>
          <cell r="C58"/>
          <cell r="D58"/>
          <cell r="E58" t="str">
            <v>3855510-CLOSED;
CLT_HSD 4641050</v>
          </cell>
          <cell r="F58"/>
          <cell r="G58"/>
          <cell r="H58"/>
        </row>
        <row r="59">
          <cell r="B59" t="str">
            <v>WHCKProximityTest- ReservedIOCTLs</v>
          </cell>
          <cell r="C59"/>
          <cell r="D59"/>
          <cell r="E59"/>
          <cell r="F59"/>
          <cell r="G59"/>
          <cell r="H59"/>
        </row>
        <row r="60">
          <cell r="B60" t="str">
            <v>WHCKProximityTest- Scenario_Share</v>
          </cell>
          <cell r="C60"/>
          <cell r="D60"/>
          <cell r="E60"/>
          <cell r="F60"/>
          <cell r="G60"/>
          <cell r="H60"/>
        </row>
        <row r="61">
          <cell r="B61" t="str">
            <v>WHCKProximityTest- SessionEstablishment</v>
          </cell>
          <cell r="C61"/>
          <cell r="D61"/>
          <cell r="E61"/>
          <cell r="F61"/>
          <cell r="G61"/>
          <cell r="H61"/>
        </row>
        <row r="62">
          <cell r="B62" t="str">
            <v>WHCKProximityTest- StandardsCertification</v>
          </cell>
          <cell r="C62"/>
          <cell r="D62"/>
          <cell r="E62"/>
          <cell r="F62"/>
          <cell r="G62"/>
          <cell r="H62"/>
        </row>
        <row r="63">
          <cell r="B63" t="str">
            <v>WHCKProximityTest- SubscribeHungClient</v>
          </cell>
          <cell r="C63"/>
          <cell r="D63"/>
          <cell r="E63"/>
          <cell r="F63"/>
          <cell r="G63"/>
          <cell r="H63"/>
        </row>
        <row r="64">
          <cell r="B64" t="str">
            <v>WHCKProximityTest- SubscribeMessageDuplicate</v>
          </cell>
          <cell r="C64"/>
          <cell r="D64"/>
          <cell r="E64"/>
          <cell r="F64"/>
          <cell r="G64"/>
          <cell r="H64"/>
        </row>
        <row r="65">
          <cell r="B65" t="str">
            <v>WHCKProximityTest- TagWriteAppLaunchErrorHandling</v>
          </cell>
          <cell r="C65"/>
          <cell r="D65"/>
          <cell r="E65"/>
          <cell r="F65"/>
          <cell r="G65"/>
          <cell r="H65"/>
        </row>
        <row r="66">
          <cell r="B66" t="str">
            <v>WHCKProximityTest- TagWriteAppLaunchMultipleTuples</v>
          </cell>
          <cell r="C66"/>
          <cell r="D66"/>
          <cell r="E66" t="str">
            <v>3856175-CLOSED</v>
          </cell>
          <cell r="F66"/>
          <cell r="G66"/>
          <cell r="H66"/>
        </row>
        <row r="67">
          <cell r="B67" t="str">
            <v>WHCKProximityTest- TagWriteAppLaunchNullDelimited</v>
          </cell>
          <cell r="C67"/>
          <cell r="D67"/>
          <cell r="E67" t="str">
            <v>3856176-CLOSED</v>
          </cell>
          <cell r="F67"/>
          <cell r="G67"/>
          <cell r="H67"/>
        </row>
        <row r="68">
          <cell r="B68" t="str">
            <v>WHCKProximityTest- TagWriteAppLaunchTabDelimited</v>
          </cell>
          <cell r="C68"/>
          <cell r="D68"/>
          <cell r="E68" t="str">
            <v>3856177-CLOSED</v>
          </cell>
          <cell r="F68"/>
          <cell r="G68"/>
          <cell r="H68"/>
        </row>
        <row r="69">
          <cell r="B69" t="str">
            <v>WHCKProximityTest- TagWritingToDevice</v>
          </cell>
          <cell r="C69"/>
          <cell r="D69"/>
          <cell r="E69"/>
          <cell r="F69"/>
          <cell r="G69"/>
          <cell r="H69"/>
        </row>
        <row r="70">
          <cell r="B70" t="str">
            <v>WHCKProximityTest- TagWritingToTag</v>
          </cell>
          <cell r="C70" t="str">
            <v>Win8-845615-CLOSED</v>
          </cell>
          <cell r="D70"/>
          <cell r="E70" t="str">
            <v>3855511-CLOSED</v>
          </cell>
          <cell r="F70"/>
          <cell r="G70"/>
          <cell r="H70"/>
        </row>
        <row r="71">
          <cell r="B71" t="str">
            <v>WHCKProximityTest- TagWritingTypesDisallowed</v>
          </cell>
          <cell r="C71"/>
          <cell r="D71"/>
          <cell r="E71"/>
          <cell r="F71"/>
          <cell r="G71"/>
          <cell r="H71"/>
        </row>
        <row r="72">
          <cell r="B72" t="str">
            <v>WHCKProximityTest- TagWritingTypesSupported</v>
          </cell>
          <cell r="C72"/>
          <cell r="D72"/>
          <cell r="E72"/>
          <cell r="F72"/>
          <cell r="G72"/>
          <cell r="H72"/>
        </row>
        <row r="73">
          <cell r="B73" t="str">
            <v>WHCKProximityTest- TransmissionRate</v>
          </cell>
          <cell r="C73"/>
          <cell r="D73"/>
          <cell r="E73"/>
          <cell r="F73"/>
          <cell r="G73"/>
          <cell r="H73"/>
        </row>
        <row r="74">
          <cell r="B74" t="str">
            <v>WHCKProximityTest- UnPublish</v>
          </cell>
          <cell r="C74"/>
          <cell r="D74"/>
          <cell r="E74"/>
          <cell r="F74"/>
          <cell r="G74"/>
          <cell r="H74"/>
        </row>
        <row r="75">
          <cell r="B75" t="str">
            <v>WHCKProximityTest- UnSubscribe</v>
          </cell>
          <cell r="C75"/>
          <cell r="D75"/>
          <cell r="E75"/>
          <cell r="F75"/>
          <cell r="G75"/>
          <cell r="H75"/>
        </row>
        <row r="76">
          <cell r="B76" t="str">
            <v>WHCKProximityTest- WindowsMimeCustom</v>
          </cell>
          <cell r="C76"/>
          <cell r="D76"/>
          <cell r="E76"/>
          <cell r="F76"/>
          <cell r="G76"/>
          <cell r="H76"/>
        </row>
        <row r="77">
          <cell r="B77" t="str">
            <v>WHCKProximityTest- WindowsMimeDotCustom</v>
          </cell>
          <cell r="C77"/>
          <cell r="D77"/>
          <cell r="E77"/>
          <cell r="F77"/>
          <cell r="G77"/>
          <cell r="H77"/>
        </row>
        <row r="78">
          <cell r="B78" t="str">
            <v>WHCKProximityTest- WindowsMimeDotHtml</v>
          </cell>
          <cell r="C78"/>
          <cell r="D78"/>
          <cell r="E78"/>
          <cell r="F78"/>
          <cell r="G78"/>
          <cell r="H78"/>
        </row>
        <row r="79">
          <cell r="B79" t="str">
            <v>WHCKProximityTest- WindowsMimeDotImage</v>
          </cell>
          <cell r="C79"/>
          <cell r="D79"/>
          <cell r="E79"/>
          <cell r="F79"/>
          <cell r="G79"/>
          <cell r="H79"/>
        </row>
        <row r="80">
          <cell r="B80" t="str">
            <v>WHCKProximityTest- WindowsMimeHtml</v>
          </cell>
          <cell r="C80"/>
          <cell r="D80"/>
          <cell r="E80"/>
          <cell r="F80"/>
          <cell r="G80"/>
          <cell r="H80"/>
        </row>
        <row r="81">
          <cell r="B81" t="str">
            <v>WHCKProximityTest- WindowsMimeImage</v>
          </cell>
          <cell r="C81"/>
          <cell r="D81"/>
          <cell r="E81"/>
          <cell r="F81"/>
          <cell r="G81"/>
          <cell r="H81"/>
        </row>
        <row r="82">
          <cell r="B82" t="str">
            <v>WHCKProximityTest- WindowsUriNDEFwktU</v>
          </cell>
          <cell r="C82"/>
          <cell r="D82"/>
          <cell r="E82"/>
          <cell r="F82"/>
          <cell r="G82"/>
          <cell r="H82"/>
        </row>
        <row r="83">
          <cell r="B83" t="str">
            <v>WHCKProximityTest- WindowsUriNonNullTerminated</v>
          </cell>
          <cell r="C83"/>
          <cell r="D83"/>
          <cell r="E83"/>
          <cell r="F83"/>
          <cell r="G83"/>
          <cell r="H83"/>
        </row>
        <row r="84">
          <cell r="B84" t="str">
            <v>WHCKProximityTest- WindowsUriNullTerminated</v>
          </cell>
          <cell r="C84"/>
          <cell r="D84"/>
          <cell r="E84"/>
          <cell r="F84"/>
          <cell r="G84"/>
          <cell r="H84"/>
        </row>
        <row r="85">
          <cell r="B85" t="str">
            <v>WHCKProximityTest- WriteableTag</v>
          </cell>
          <cell r="C85"/>
          <cell r="D85"/>
          <cell r="E85" t="str">
            <v>3856051-CLOSED</v>
          </cell>
          <cell r="F85"/>
          <cell r="G85"/>
          <cell r="H85"/>
        </row>
        <row r="86">
          <cell r="B86" t="str">
            <v>WHCKProximitySystemTest- SystemImplementingProximity    (PIV will run)</v>
          </cell>
          <cell r="C86"/>
          <cell r="D86"/>
          <cell r="E86"/>
          <cell r="F86"/>
          <cell r="G86"/>
          <cell r="H86"/>
        </row>
        <row r="87">
          <cell r="B87" t="str">
            <v>WHCKProximitySystemTest- SystemNFCPlacement    (PIV will run)</v>
          </cell>
          <cell r="C87"/>
          <cell r="D87"/>
          <cell r="E87"/>
          <cell r="F87"/>
          <cell r="G87"/>
          <cell r="H87"/>
        </row>
        <row r="88">
          <cell r="B88" t="str">
            <v>WHCKProximitySystemTest- SystemRange    (PIV will run)</v>
          </cell>
          <cell r="C88"/>
          <cell r="D88"/>
          <cell r="E88"/>
          <cell r="F88"/>
          <cell r="G88"/>
          <cell r="H88"/>
        </row>
        <row r="89">
          <cell r="B89" t="str">
            <v>WHCKProximitySystemTest- Touchmark    (PIV will run)</v>
          </cell>
          <cell r="C89"/>
          <cell r="D89"/>
          <cell r="E89"/>
          <cell r="F89"/>
          <cell r="G89"/>
          <cell r="H89"/>
        </row>
      </sheetData>
      <sheetData sheetId="5">
        <row r="2">
          <cell r="B2" t="str">
            <v>Check Umdf CoInstaller Version</v>
          </cell>
          <cell r="C2"/>
          <cell r="D2"/>
          <cell r="E2"/>
          <cell r="F2"/>
          <cell r="G2"/>
          <cell r="H2"/>
        </row>
        <row r="3">
          <cell r="B3" t="str">
            <v>Concurrent Hardware And Operating System (CHAOS) Test (Certification)</v>
          </cell>
          <cell r="C3" t="str">
            <v>880581-CLOSED</v>
          </cell>
          <cell r="D3" t="str">
            <v>552693-CLOSED</v>
          </cell>
          <cell r="E3" t="str">
            <v>3856122-CLOSED</v>
          </cell>
          <cell r="F3"/>
          <cell r="G3"/>
          <cell r="H3"/>
        </row>
        <row r="4">
          <cell r="B4" t="str">
            <v>DevFund Broker Test</v>
          </cell>
          <cell r="C4"/>
          <cell r="D4"/>
          <cell r="E4"/>
          <cell r="F4"/>
          <cell r="G4"/>
          <cell r="H4"/>
        </row>
        <row r="5">
          <cell r="B5" t="str">
            <v>DevFund INF Test</v>
          </cell>
          <cell r="C5"/>
          <cell r="D5"/>
          <cell r="E5"/>
          <cell r="F5"/>
          <cell r="G5"/>
          <cell r="H5"/>
        </row>
        <row r="6">
          <cell r="B6" t="str">
            <v>Device Driver INF Verification Test (Certification)</v>
          </cell>
          <cell r="C6"/>
          <cell r="D6"/>
          <cell r="E6"/>
          <cell r="F6"/>
          <cell r="G6"/>
          <cell r="H6"/>
        </row>
        <row r="7">
          <cell r="B7" t="str">
            <v>Device Install Check For File System Consistency (Certification)</v>
          </cell>
          <cell r="C7"/>
          <cell r="D7"/>
          <cell r="E7"/>
          <cell r="F7"/>
          <cell r="G7"/>
          <cell r="H7"/>
        </row>
        <row r="8">
          <cell r="B8" t="str">
            <v>Device Install Check For Other Device Stability (Certification)</v>
          </cell>
          <cell r="C8"/>
          <cell r="D8"/>
          <cell r="E8"/>
          <cell r="F8"/>
          <cell r="G8"/>
          <cell r="H8"/>
        </row>
        <row r="9">
          <cell r="B9" t="str">
            <v>Device Path Exerciser Test (Certification)</v>
          </cell>
          <cell r="C9"/>
          <cell r="D9"/>
          <cell r="E9"/>
          <cell r="F9"/>
          <cell r="G9"/>
          <cell r="H9"/>
        </row>
        <row r="10">
          <cell r="B10" t="str">
            <v>Driver Memory Test</v>
          </cell>
          <cell r="C10"/>
          <cell r="D10"/>
          <cell r="E10"/>
          <cell r="F10"/>
          <cell r="G10"/>
          <cell r="H10"/>
        </row>
        <row r="11">
          <cell r="B11" t="str">
            <v>Embedded Signature Verification Test</v>
          </cell>
          <cell r="C11"/>
          <cell r="D11"/>
          <cell r="E11"/>
          <cell r="F11"/>
          <cell r="G11"/>
          <cell r="H11"/>
        </row>
        <row r="12">
          <cell r="B12" t="str">
            <v>PCI Root Port Surprise Remove Test (PCI devices only)</v>
          </cell>
          <cell r="C12"/>
          <cell r="D12"/>
          <cell r="E12"/>
          <cell r="F12"/>
          <cell r="G12"/>
          <cell r="H12"/>
        </row>
        <row r="13">
          <cell r="B13" t="str">
            <v>Plug and Play Driver Test (Certification)</v>
          </cell>
          <cell r="C13"/>
          <cell r="D13" t="str">
            <v>552700-CLOSED</v>
          </cell>
          <cell r="E13" t="str">
            <v>3856123-CLOSED</v>
          </cell>
          <cell r="F13"/>
          <cell r="G13"/>
          <cell r="H13"/>
        </row>
        <row r="14">
          <cell r="B14" t="str">
            <v>Reinstall with IO Before and After (Certification)</v>
          </cell>
          <cell r="C14"/>
          <cell r="D14"/>
          <cell r="E14"/>
          <cell r="F14"/>
          <cell r="G14"/>
          <cell r="H14"/>
        </row>
        <row r="15">
          <cell r="B15" t="str">
            <v>Sleep and PNP (disable and enable) with IO Before and After (Certification)</v>
          </cell>
          <cell r="C15" t="str">
            <v>851441-CLOSED</v>
          </cell>
          <cell r="D15" t="str">
            <v>552698-CLOSED</v>
          </cell>
          <cell r="E15" t="str">
            <v>3856124-CLOSED</v>
          </cell>
          <cell r="F15"/>
          <cell r="G15"/>
          <cell r="H15"/>
        </row>
        <row r="16">
          <cell r="B16" t="str">
            <v>TDI filters and LSPs are not allowed</v>
          </cell>
          <cell r="C16"/>
          <cell r="D16"/>
          <cell r="E16"/>
          <cell r="F16"/>
          <cell r="G16"/>
          <cell r="H16"/>
        </row>
        <row r="17">
          <cell r="B17" t="str">
            <v>Verify Driver Load Order Group is not WdfLoadGroup</v>
          </cell>
          <cell r="C17"/>
          <cell r="D17"/>
          <cell r="E17"/>
          <cell r="F17"/>
          <cell r="G17"/>
          <cell r="H17"/>
        </row>
        <row r="18">
          <cell r="B18" t="str">
            <v>Wdf Fault Injection Logo Test</v>
          </cell>
          <cell r="C18"/>
          <cell r="D18" t="str">
            <v>548145-CLOSED</v>
          </cell>
          <cell r="E18" t="str">
            <v>3856121-CLOSED</v>
          </cell>
          <cell r="F18"/>
          <cell r="G18"/>
          <cell r="H18"/>
        </row>
      </sheetData>
      <sheetData sheetId="6">
        <row r="2">
          <cell r="B2" t="str">
            <v>Check Umdf CoInstaller Version</v>
          </cell>
          <cell r="C2"/>
          <cell r="D2"/>
          <cell r="E2"/>
          <cell r="F2"/>
          <cell r="G2"/>
          <cell r="H2"/>
        </row>
        <row r="3">
          <cell r="B3" t="str">
            <v>Concurrent Hardware And Operating System (CHAOS) Test (Certification)</v>
          </cell>
          <cell r="C3" t="str">
            <v>BRCM -&gt; Win8-916360, 880581</v>
          </cell>
          <cell r="D3"/>
          <cell r="E3" t="str">
            <v>3855952-CLOSED, 
3855952-CLOSED</v>
          </cell>
          <cell r="F3"/>
          <cell r="G3"/>
          <cell r="H3"/>
        </row>
        <row r="4">
          <cell r="B4" t="str">
            <v>DevFund INF Test</v>
          </cell>
          <cell r="C4"/>
          <cell r="D4"/>
          <cell r="E4"/>
          <cell r="F4"/>
          <cell r="G4"/>
          <cell r="H4"/>
        </row>
        <row r="5">
          <cell r="B5" t="str">
            <v>Device Driver INF Verification Test (Certification)</v>
          </cell>
          <cell r="C5"/>
          <cell r="D5"/>
          <cell r="E5" t="str">
            <v>3855514-CLOSED</v>
          </cell>
          <cell r="F5"/>
          <cell r="G5"/>
          <cell r="H5"/>
        </row>
        <row r="6">
          <cell r="B6" t="str">
            <v>Device Install Check For File System Consistency (Certification)</v>
          </cell>
          <cell r="C6" t="str">
            <v>BRCM -&gt; Win8-916360</v>
          </cell>
          <cell r="D6" t="str">
            <v>546385-CLOSED</v>
          </cell>
          <cell r="E6" t="str">
            <v>3855954-CLOSED</v>
          </cell>
          <cell r="F6"/>
          <cell r="G6"/>
          <cell r="H6" t="str">
            <v>Common driver WHCK test &amp;Pass with BT driver</v>
          </cell>
        </row>
        <row r="7">
          <cell r="B7" t="str">
            <v>Device Install Check For Other Device Stability (Certification)</v>
          </cell>
          <cell r="C7" t="str">
            <v>BRCM -&gt; Win8-916360</v>
          </cell>
          <cell r="D7"/>
          <cell r="E7" t="str">
            <v>3855954-CLOSED</v>
          </cell>
          <cell r="F7"/>
          <cell r="G7"/>
          <cell r="H7"/>
        </row>
        <row r="8">
          <cell r="B8" t="str">
            <v>Device Path Exerciser Test (Certification)</v>
          </cell>
          <cell r="C8"/>
          <cell r="D8"/>
          <cell r="E8"/>
          <cell r="F8"/>
          <cell r="G8"/>
          <cell r="H8"/>
        </row>
        <row r="9">
          <cell r="B9" t="str">
            <v>Driver Memory Test</v>
          </cell>
          <cell r="C9"/>
          <cell r="D9"/>
          <cell r="E9"/>
          <cell r="F9"/>
          <cell r="G9"/>
          <cell r="H9"/>
        </row>
        <row r="10">
          <cell r="B10" t="str">
            <v>Embedded Signature Verification Test</v>
          </cell>
          <cell r="C10"/>
          <cell r="D10"/>
          <cell r="E10"/>
          <cell r="F10"/>
          <cell r="G10"/>
          <cell r="H10"/>
        </row>
        <row r="11">
          <cell r="B11" t="str">
            <v>PCI Root Port Surprise Remove Test (PCI devices only)</v>
          </cell>
          <cell r="C11"/>
          <cell r="D11"/>
          <cell r="E11"/>
          <cell r="F11"/>
          <cell r="G11"/>
          <cell r="H11"/>
        </row>
        <row r="12">
          <cell r="B12" t="str">
            <v>Plug and Play Driver Test (Certification)</v>
          </cell>
          <cell r="C12" t="str">
            <v>BRCM -&gt; Win8-916360</v>
          </cell>
          <cell r="D12" t="str">
            <v>546379-CLOSED</v>
          </cell>
          <cell r="E12" t="str">
            <v>3855954-CLOSED</v>
          </cell>
          <cell r="F12"/>
          <cell r="G12"/>
          <cell r="H12" t="str">
            <v>Common driver WHCK test &amp;Pass with BT driver</v>
          </cell>
        </row>
        <row r="13">
          <cell r="B13" t="str">
            <v>Reinstall with IO Before and After (Certification)</v>
          </cell>
          <cell r="C13" t="str">
            <v>BRCM -&gt; Win8-916360</v>
          </cell>
          <cell r="D13" t="str">
            <v>546387-CLOSED</v>
          </cell>
          <cell r="E13" t="str">
            <v>3855954-CLOSED</v>
          </cell>
          <cell r="F13"/>
          <cell r="G13"/>
          <cell r="H13" t="str">
            <v>Common driver WHCK test &amp;Pass with BT driver</v>
          </cell>
        </row>
        <row r="14">
          <cell r="B14" t="str">
            <v>Sensor Ambient Light Data Fields</v>
          </cell>
          <cell r="C14"/>
          <cell r="D14"/>
          <cell r="E14"/>
          <cell r="F14"/>
          <cell r="G14"/>
          <cell r="H14"/>
        </row>
        <row r="15">
          <cell r="B15" t="str">
            <v>Sensor Ambient Light Data Lux Events</v>
          </cell>
          <cell r="C15"/>
          <cell r="D15"/>
          <cell r="E15"/>
          <cell r="F15"/>
          <cell r="G15"/>
          <cell r="H15"/>
        </row>
        <row r="16">
          <cell r="B16" t="str">
            <v>Sensor Ambient Light Data Report Lux</v>
          </cell>
          <cell r="C16"/>
          <cell r="D16"/>
          <cell r="E16"/>
          <cell r="F16"/>
          <cell r="G16"/>
          <cell r="H16"/>
        </row>
        <row r="17">
          <cell r="B17" t="str">
            <v>Sensor Location Data Report</v>
          </cell>
          <cell r="C17" t="str">
            <v>Win8-892102-CLOSED</v>
          </cell>
          <cell r="D17"/>
          <cell r="E17" t="str">
            <v>3855746-CLOSED</v>
          </cell>
          <cell r="F17"/>
          <cell r="G17"/>
          <cell r="H17"/>
        </row>
        <row r="18">
          <cell r="B18" t="str">
            <v>Sensor Minimum Supported Data Fields</v>
          </cell>
          <cell r="C18"/>
          <cell r="D18"/>
          <cell r="E18"/>
          <cell r="F18"/>
          <cell r="G18"/>
          <cell r="H18"/>
        </row>
        <row r="19">
          <cell r="B19" t="str">
            <v>Sensor Missing Property</v>
          </cell>
          <cell r="C19"/>
          <cell r="D19"/>
          <cell r="E19"/>
          <cell r="F19"/>
          <cell r="G19"/>
          <cell r="H19"/>
        </row>
        <row r="20">
          <cell r="B20" t="str">
            <v>Sensor Required Location Data Fields</v>
          </cell>
          <cell r="C20" t="str">
            <v>Win8-892102-CLOSED</v>
          </cell>
          <cell r="D20"/>
          <cell r="E20" t="str">
            <v>3855746-CLOSED</v>
          </cell>
          <cell r="F20"/>
          <cell r="G20"/>
          <cell r="H20"/>
        </row>
        <row r="21">
          <cell r="B21" t="str">
            <v>Sensor Required Properties</v>
          </cell>
          <cell r="C21"/>
          <cell r="D21"/>
          <cell r="E21"/>
          <cell r="F21"/>
          <cell r="G21"/>
          <cell r="H21"/>
        </row>
        <row r="22">
          <cell r="B22" t="str">
            <v>Sensor Required Static Properties</v>
          </cell>
          <cell r="C22"/>
          <cell r="D22"/>
          <cell r="E22"/>
          <cell r="F22"/>
          <cell r="G22"/>
          <cell r="H22"/>
        </row>
        <row r="23">
          <cell r="B23" t="str">
            <v>Sensor Validate Common Ready</v>
          </cell>
          <cell r="C23"/>
          <cell r="D23" t="str">
            <v>554952-CLOSED</v>
          </cell>
          <cell r="E23" t="str">
            <v>3856317-CLOSED</v>
          </cell>
          <cell r="F23"/>
          <cell r="G23"/>
          <cell r="H23"/>
        </row>
        <row r="24">
          <cell r="B24" t="str">
            <v>Sleep and PNP (disable and enable) with IO Before and After (Certification)</v>
          </cell>
          <cell r="C24" t="str">
            <v>BRCM -&gt; Win8-916360, 851441-CLOSED</v>
          </cell>
          <cell r="D24"/>
          <cell r="E24" t="str">
            <v>none, 
3855953-CLOSED</v>
          </cell>
          <cell r="F24"/>
          <cell r="G24"/>
          <cell r="H24"/>
        </row>
        <row r="25">
          <cell r="B25" t="str">
            <v>TDI filters and LSPs are not allowed</v>
          </cell>
          <cell r="C25"/>
          <cell r="D25"/>
          <cell r="E25"/>
          <cell r="F25"/>
          <cell r="G25"/>
          <cell r="H25"/>
        </row>
        <row r="26">
          <cell r="B26" t="str">
            <v>Verify Driver Load Order Group is not WdfLoadGroup</v>
          </cell>
          <cell r="C26"/>
          <cell r="D26"/>
          <cell r="E26"/>
          <cell r="F26"/>
          <cell r="G26"/>
          <cell r="H26"/>
        </row>
        <row r="27">
          <cell r="B27" t="str">
            <v>DevFund Broker Test</v>
          </cell>
          <cell r="C27"/>
          <cell r="D27"/>
          <cell r="E27"/>
          <cell r="F27"/>
          <cell r="G27"/>
          <cell r="H27"/>
        </row>
        <row r="28">
          <cell r="B28" t="str">
            <v>Windows 8 Sensor Tests</v>
          </cell>
          <cell r="C28" t="str">
            <v>BRCM -&gt; Win8-916360</v>
          </cell>
          <cell r="D28" t="str">
            <v>546340-CLOSED</v>
          </cell>
          <cell r="E28" t="str">
            <v>3856181-CLOSED</v>
          </cell>
          <cell r="F28"/>
          <cell r="G28"/>
          <cell r="H28" t="str">
            <v>Disable &amp; Re-Enable of driver. State change  issue</v>
          </cell>
        </row>
      </sheetData>
      <sheetData sheetId="7">
        <row r="2">
          <cell r="B2" t="str">
            <v>Check Kmdf Coinstaller Version</v>
          </cell>
          <cell r="C2"/>
          <cell r="D2"/>
          <cell r="E2"/>
          <cell r="F2"/>
          <cell r="G2"/>
          <cell r="H2"/>
        </row>
        <row r="3">
          <cell r="B3" t="str">
            <v>Concurrent Hardware And Operating System (CHAOS) Test (Certification)</v>
          </cell>
          <cell r="C3" t="str">
            <v>BRCM -&gt; Win8-916360, 880581</v>
          </cell>
          <cell r="D3"/>
          <cell r="E3" t="str">
            <v>none, 
3855952-CLOSED</v>
          </cell>
          <cell r="F3"/>
          <cell r="G3"/>
          <cell r="H3"/>
        </row>
        <row r="4">
          <cell r="B4" t="str">
            <v>DevFund INF Test</v>
          </cell>
          <cell r="C4"/>
          <cell r="D4"/>
          <cell r="E4"/>
          <cell r="F4"/>
          <cell r="G4"/>
          <cell r="H4"/>
        </row>
        <row r="5">
          <cell r="B5" t="str">
            <v>Device Driver INF Verification Test (Certification)</v>
          </cell>
          <cell r="C5"/>
          <cell r="D5"/>
          <cell r="E5"/>
          <cell r="F5"/>
          <cell r="G5"/>
          <cell r="H5"/>
        </row>
        <row r="6">
          <cell r="B6" t="str">
            <v>Device Install Check For File System Consistency (Certification)</v>
          </cell>
          <cell r="C6" t="str">
            <v>BRCM -&gt; Win8-916360</v>
          </cell>
          <cell r="D6"/>
          <cell r="E6" t="str">
            <v>3855954-CLOSED</v>
          </cell>
          <cell r="F6"/>
          <cell r="G6"/>
          <cell r="H6" t="str">
            <v>Common driver WHCK test &amp;Pass with BT driver</v>
          </cell>
        </row>
        <row r="7">
          <cell r="B7" t="str">
            <v>Device Install Check For Other Device Stability (Certification)</v>
          </cell>
          <cell r="C7" t="str">
            <v>BRCM -&gt; Win8-916360</v>
          </cell>
          <cell r="D7"/>
          <cell r="E7" t="str">
            <v>3855954-CLOSED,
3856262 - CLOSED</v>
          </cell>
          <cell r="F7"/>
          <cell r="G7"/>
          <cell r="H7"/>
        </row>
        <row r="8">
          <cell r="B8" t="str">
            <v>Device Path Exerciser Test (Certification)</v>
          </cell>
          <cell r="C8"/>
          <cell r="D8"/>
          <cell r="E8"/>
          <cell r="F8"/>
          <cell r="G8"/>
          <cell r="H8"/>
        </row>
        <row r="9">
          <cell r="B9" t="str">
            <v>Driver Memory Test</v>
          </cell>
          <cell r="C9"/>
          <cell r="D9"/>
          <cell r="E9"/>
          <cell r="F9"/>
          <cell r="G9"/>
          <cell r="H9"/>
        </row>
        <row r="10">
          <cell r="B10" t="str">
            <v>Embedded Signature Verification Test</v>
          </cell>
          <cell r="C10"/>
          <cell r="D10"/>
          <cell r="E10"/>
          <cell r="F10"/>
          <cell r="G10"/>
          <cell r="H10"/>
        </row>
        <row r="11">
          <cell r="B11" t="str">
            <v>PCI Root Port Surprise Remove Test (PCI devices only)</v>
          </cell>
          <cell r="C11"/>
          <cell r="D11"/>
          <cell r="E11"/>
          <cell r="F11"/>
          <cell r="G11"/>
          <cell r="H11"/>
        </row>
        <row r="12">
          <cell r="B12" t="str">
            <v>Plug and Play Driver Test (Certification)</v>
          </cell>
          <cell r="C12" t="str">
            <v>BRCM -&gt; Win8-916360</v>
          </cell>
          <cell r="D12"/>
          <cell r="E12" t="str">
            <v>3856263-CLOSED</v>
          </cell>
          <cell r="F12"/>
          <cell r="G12"/>
          <cell r="H12" t="str">
            <v>Common driver WHCK test &amp;Pass with BT driver</v>
          </cell>
        </row>
        <row r="13">
          <cell r="B13" t="str">
            <v>Reinstall with IO Before and After (Certification)</v>
          </cell>
          <cell r="C13" t="str">
            <v>BRCM -&gt; Win8-916360</v>
          </cell>
          <cell r="D13"/>
          <cell r="E13" t="str">
            <v>3855954-CLOSED</v>
          </cell>
          <cell r="F13"/>
          <cell r="G13"/>
          <cell r="H13" t="str">
            <v>Common driver WHCK test &amp;Pass with BT driver</v>
          </cell>
        </row>
        <row r="14">
          <cell r="B14" t="str">
            <v>Sleep and PNP (disable and enable) with IO Before and After (Certification)</v>
          </cell>
          <cell r="C14" t="str">
            <v>BRCM -&gt; Win8-916360, 851441</v>
          </cell>
          <cell r="D14"/>
          <cell r="E14" t="str">
            <v>none, 
3855953-CLOSED,
3856265-CLOSED</v>
          </cell>
          <cell r="F14"/>
          <cell r="G14"/>
          <cell r="H14"/>
        </row>
        <row r="15">
          <cell r="B15" t="str">
            <v>TDI filters and LSPs are not allowed</v>
          </cell>
          <cell r="C15"/>
          <cell r="D15"/>
          <cell r="E15"/>
          <cell r="F15"/>
          <cell r="G15"/>
          <cell r="H15"/>
        </row>
        <row r="16">
          <cell r="B16" t="str">
            <v>Verify Driver Load Order Group is not WdfLoadGroup</v>
          </cell>
          <cell r="C16"/>
          <cell r="D16"/>
          <cell r="E16"/>
          <cell r="F16"/>
          <cell r="G16"/>
          <cell r="H16"/>
        </row>
        <row r="17">
          <cell r="B17" t="str">
            <v>Wdf Fault Injection Logo Test</v>
          </cell>
          <cell r="C17"/>
          <cell r="D17"/>
          <cell r="E17"/>
          <cell r="F17"/>
          <cell r="G17"/>
          <cell r="H17"/>
        </row>
        <row r="18">
          <cell r="B18" t="str">
            <v>DevFund Broker Test</v>
          </cell>
          <cell r="C18"/>
          <cell r="D18"/>
          <cell r="E18"/>
          <cell r="F18"/>
          <cell r="G18"/>
          <cell r="H18"/>
        </row>
      </sheetData>
      <sheetData sheetId="8"/>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BT"/>
      <sheetName val="WIFI"/>
      <sheetName val="NFC"/>
      <sheetName val="GPS"/>
      <sheetName val="Touch"/>
      <sheetName val="BT Summary"/>
      <sheetName val="WIFI Summary"/>
      <sheetName val="NFC Summary"/>
      <sheetName val="GPS Summary"/>
      <sheetName val="Touch Summary"/>
      <sheetName val="Data Source"/>
      <sheetName val="Instructions"/>
      <sheetName val="Comments"/>
    </sheetNames>
    <sheetDataSet>
      <sheetData sheetId="0">
        <row r="43">
          <cell r="F43" t="str">
            <v>19.14.3820.4</v>
          </cell>
        </row>
      </sheetData>
      <sheetData sheetId="1"/>
      <sheetData sheetId="2"/>
      <sheetData sheetId="3"/>
      <sheetData sheetId="4"/>
      <sheetData sheetId="5">
        <row r="5">
          <cell r="F5" t="str">
            <v/>
          </cell>
          <cell r="L5" t="str">
            <v>Not Executed</v>
          </cell>
        </row>
        <row r="6">
          <cell r="F6" t="str">
            <v/>
          </cell>
          <cell r="L6" t="str">
            <v>Not Executed</v>
          </cell>
        </row>
        <row r="7">
          <cell r="F7" t="str">
            <v/>
          </cell>
          <cell r="L7" t="str">
            <v>Not Executed</v>
          </cell>
        </row>
        <row r="8">
          <cell r="F8" t="e">
            <v>#N/A</v>
          </cell>
          <cell r="L8" t="str">
            <v>NA</v>
          </cell>
        </row>
        <row r="9">
          <cell r="F9" t="e">
            <v>#N/A</v>
          </cell>
          <cell r="L9" t="str">
            <v>NA</v>
          </cell>
        </row>
        <row r="10">
          <cell r="F10" t="str">
            <v/>
          </cell>
          <cell r="L10" t="str">
            <v>Not Executed</v>
          </cell>
        </row>
        <row r="11">
          <cell r="F11" t="str">
            <v/>
          </cell>
          <cell r="L11" t="str">
            <v>Not Executed</v>
          </cell>
        </row>
        <row r="12">
          <cell r="F12" t="str">
            <v/>
          </cell>
          <cell r="L12" t="str">
            <v>Not Executed</v>
          </cell>
        </row>
        <row r="13">
          <cell r="F13" t="str">
            <v/>
          </cell>
          <cell r="L13" t="str">
            <v>Not Executed</v>
          </cell>
        </row>
        <row r="14">
          <cell r="F14" t="e">
            <v>#N/A</v>
          </cell>
          <cell r="L14" t="str">
            <v>NA</v>
          </cell>
        </row>
        <row r="15">
          <cell r="F15" t="e">
            <v>#N/A</v>
          </cell>
          <cell r="L15" t="str">
            <v>NA</v>
          </cell>
        </row>
        <row r="16">
          <cell r="F16" t="str">
            <v/>
          </cell>
          <cell r="L16" t="str">
            <v>Not Executed</v>
          </cell>
        </row>
        <row r="17">
          <cell r="F17" t="str">
            <v/>
          </cell>
          <cell r="L17" t="str">
            <v>Not Executed</v>
          </cell>
        </row>
        <row r="18">
          <cell r="F18" t="str">
            <v/>
          </cell>
          <cell r="L18" t="str">
            <v>Not Executed</v>
          </cell>
        </row>
        <row r="19">
          <cell r="F19" t="str">
            <v/>
          </cell>
          <cell r="L19" t="str">
            <v>Not Executed</v>
          </cell>
        </row>
        <row r="20">
          <cell r="F20" t="str">
            <v/>
          </cell>
          <cell r="L20" t="str">
            <v>Not Executed</v>
          </cell>
        </row>
        <row r="21">
          <cell r="F21" t="str">
            <v/>
          </cell>
          <cell r="L21" t="str">
            <v>Not Executed</v>
          </cell>
        </row>
        <row r="22">
          <cell r="F22" t="str">
            <v/>
          </cell>
          <cell r="L22" t="str">
            <v>Not Executed</v>
          </cell>
        </row>
        <row r="23">
          <cell r="F23" t="str">
            <v/>
          </cell>
          <cell r="L23" t="str">
            <v>Not Executed</v>
          </cell>
        </row>
        <row r="24">
          <cell r="F24" t="e">
            <v>#N/A</v>
          </cell>
          <cell r="L24" t="str">
            <v>NA</v>
          </cell>
        </row>
        <row r="25">
          <cell r="F25" t="str">
            <v/>
          </cell>
          <cell r="L25" t="str">
            <v>Not Executed</v>
          </cell>
        </row>
        <row r="26">
          <cell r="F26" t="str">
            <v/>
          </cell>
          <cell r="L26" t="str">
            <v>Not Executed</v>
          </cell>
        </row>
        <row r="27">
          <cell r="F27" t="str">
            <v/>
          </cell>
          <cell r="L27" t="str">
            <v>Not Executed</v>
          </cell>
        </row>
        <row r="28">
          <cell r="F28" t="str">
            <v/>
          </cell>
          <cell r="L28" t="str">
            <v>Not Executed</v>
          </cell>
        </row>
        <row r="29">
          <cell r="F29" t="str">
            <v/>
          </cell>
          <cell r="L29" t="str">
            <v>Not Executed</v>
          </cell>
        </row>
        <row r="30">
          <cell r="F30" t="e">
            <v>#N/A</v>
          </cell>
          <cell r="L30" t="str">
            <v>NA</v>
          </cell>
        </row>
        <row r="31">
          <cell r="F31" t="str">
            <v/>
          </cell>
          <cell r="L31" t="str">
            <v>Not Executed</v>
          </cell>
        </row>
        <row r="32">
          <cell r="F32" t="str">
            <v/>
          </cell>
          <cell r="L32" t="str">
            <v>Not Executed</v>
          </cell>
        </row>
        <row r="33">
          <cell r="F33" t="str">
            <v/>
          </cell>
          <cell r="L33" t="str">
            <v>Not Executed</v>
          </cell>
        </row>
        <row r="34">
          <cell r="F34" t="str">
            <v/>
          </cell>
          <cell r="L34" t="str">
            <v>Not Executed</v>
          </cell>
        </row>
        <row r="35">
          <cell r="F35" t="str">
            <v/>
          </cell>
          <cell r="L35" t="str">
            <v>Not Executed</v>
          </cell>
        </row>
        <row r="36">
          <cell r="F36" t="e">
            <v>#N/A</v>
          </cell>
          <cell r="L36" t="str">
            <v>NA</v>
          </cell>
        </row>
        <row r="37">
          <cell r="F37" t="str">
            <v/>
          </cell>
          <cell r="L37" t="str">
            <v>Not Executed</v>
          </cell>
        </row>
        <row r="38">
          <cell r="F38" t="str">
            <v/>
          </cell>
          <cell r="L38" t="str">
            <v>Not Executed</v>
          </cell>
        </row>
        <row r="39">
          <cell r="F39" t="str">
            <v/>
          </cell>
          <cell r="L39" t="str">
            <v>Not Executed</v>
          </cell>
        </row>
        <row r="40">
          <cell r="F40" t="str">
            <v/>
          </cell>
          <cell r="L40" t="str">
            <v>Not Executed</v>
          </cell>
        </row>
        <row r="41">
          <cell r="F41" t="str">
            <v/>
          </cell>
          <cell r="L41" t="str">
            <v>Not Executed</v>
          </cell>
        </row>
        <row r="42">
          <cell r="F42" t="str">
            <v/>
          </cell>
          <cell r="L42" t="str">
            <v>Not Executed</v>
          </cell>
        </row>
        <row r="43">
          <cell r="F43" t="e">
            <v>#N/A</v>
          </cell>
          <cell r="L43" t="str">
            <v>NA</v>
          </cell>
        </row>
        <row r="44">
          <cell r="F44" t="str">
            <v/>
          </cell>
          <cell r="L44" t="str">
            <v>Not Executed</v>
          </cell>
        </row>
        <row r="45">
          <cell r="F45" t="str">
            <v/>
          </cell>
          <cell r="L45" t="str">
            <v>Not Executed</v>
          </cell>
        </row>
        <row r="46">
          <cell r="F46" t="str">
            <v/>
          </cell>
          <cell r="L46" t="str">
            <v>Not Executed</v>
          </cell>
        </row>
        <row r="47">
          <cell r="F47" t="str">
            <v/>
          </cell>
          <cell r="L47" t="str">
            <v>Not Executed</v>
          </cell>
        </row>
        <row r="48">
          <cell r="F48" t="str">
            <v/>
          </cell>
          <cell r="L48" t="str">
            <v>Not Executed</v>
          </cell>
        </row>
        <row r="49">
          <cell r="F49" t="str">
            <v/>
          </cell>
          <cell r="L49" t="str">
            <v>Not Executed</v>
          </cell>
        </row>
        <row r="50">
          <cell r="F50" t="str">
            <v/>
          </cell>
          <cell r="L50" t="str">
            <v>Not Executed</v>
          </cell>
        </row>
        <row r="51">
          <cell r="F51" t="str">
            <v/>
          </cell>
          <cell r="L51" t="str">
            <v>Not Executed</v>
          </cell>
        </row>
        <row r="52">
          <cell r="F52" t="str">
            <v/>
          </cell>
          <cell r="L52" t="str">
            <v>Not Executed</v>
          </cell>
        </row>
        <row r="53">
          <cell r="F53" t="str">
            <v/>
          </cell>
          <cell r="L53" t="str">
            <v>Not Executed</v>
          </cell>
        </row>
        <row r="54">
          <cell r="F54" t="str">
            <v/>
          </cell>
          <cell r="L54" t="str">
            <v>Not Executed</v>
          </cell>
        </row>
        <row r="55">
          <cell r="F55" t="str">
            <v/>
          </cell>
          <cell r="L55" t="str">
            <v>Not Executed</v>
          </cell>
        </row>
        <row r="56">
          <cell r="F56" t="str">
            <v/>
          </cell>
          <cell r="L56" t="str">
            <v>Not Executed</v>
          </cell>
        </row>
        <row r="57">
          <cell r="F57" t="str">
            <v/>
          </cell>
          <cell r="L57" t="str">
            <v>Not Executed</v>
          </cell>
        </row>
        <row r="58">
          <cell r="F58" t="str">
            <v/>
          </cell>
          <cell r="L58" t="str">
            <v>Not Executed</v>
          </cell>
        </row>
        <row r="59">
          <cell r="F59" t="str">
            <v/>
          </cell>
          <cell r="L59" t="str">
            <v>Not Executed</v>
          </cell>
        </row>
        <row r="60">
          <cell r="F60" t="str">
            <v/>
          </cell>
          <cell r="L60" t="str">
            <v>Not Executed</v>
          </cell>
        </row>
        <row r="61">
          <cell r="F61" t="str">
            <v/>
          </cell>
          <cell r="L61" t="str">
            <v>Not Executed</v>
          </cell>
        </row>
        <row r="62">
          <cell r="F62" t="str">
            <v/>
          </cell>
          <cell r="L62" t="str">
            <v>Not Executed</v>
          </cell>
        </row>
        <row r="63">
          <cell r="F63" t="str">
            <v/>
          </cell>
          <cell r="L63" t="str">
            <v>Not Executed</v>
          </cell>
        </row>
        <row r="64">
          <cell r="F64" t="str">
            <v/>
          </cell>
          <cell r="L64" t="str">
            <v>Not Executed</v>
          </cell>
        </row>
        <row r="65">
          <cell r="F65" t="str">
            <v/>
          </cell>
          <cell r="L65" t="str">
            <v>Not Executed</v>
          </cell>
        </row>
        <row r="66">
          <cell r="F66" t="str">
            <v/>
          </cell>
          <cell r="L66" t="str">
            <v>Not Executed</v>
          </cell>
        </row>
        <row r="67">
          <cell r="F67" t="str">
            <v/>
          </cell>
          <cell r="L67" t="str">
            <v>Not Executed</v>
          </cell>
        </row>
        <row r="68">
          <cell r="F68" t="str">
            <v/>
          </cell>
          <cell r="L68" t="str">
            <v>Not Executed</v>
          </cell>
        </row>
        <row r="69">
          <cell r="F69" t="str">
            <v/>
          </cell>
          <cell r="L69" t="str">
            <v>Not Executed</v>
          </cell>
        </row>
        <row r="70">
          <cell r="F70" t="str">
            <v/>
          </cell>
          <cell r="L70" t="str">
            <v>Not Executed</v>
          </cell>
        </row>
        <row r="71">
          <cell r="F71" t="str">
            <v/>
          </cell>
          <cell r="L71" t="str">
            <v>Not Executed</v>
          </cell>
        </row>
        <row r="72">
          <cell r="F72" t="str">
            <v/>
          </cell>
          <cell r="L72" t="str">
            <v>Not Executed</v>
          </cell>
        </row>
        <row r="73">
          <cell r="F73" t="str">
            <v/>
          </cell>
          <cell r="L73" t="str">
            <v>Not Executed</v>
          </cell>
        </row>
        <row r="74">
          <cell r="F74" t="str">
            <v/>
          </cell>
          <cell r="L74" t="str">
            <v>Not Executed</v>
          </cell>
        </row>
      </sheetData>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6" Type="http://schemas.openxmlformats.org/officeDocument/2006/relationships/hyperlink" Target="file:///\\ntg-ch6-tfsdb\BKC_Releases\WHCK\Packages\SC_ShieldBox_wifi\v_63_hg_08012012" TargetMode="External"/><Relationship Id="rId117" Type="http://schemas.openxmlformats.org/officeDocument/2006/relationships/hyperlink" Target="file:///\\tsiewin1\CloverTrail\WHCK\Packages\Louis_WIFI\SC_ScreenRoom\20120918-2-SCSR" TargetMode="External"/><Relationship Id="rId21" Type="http://schemas.openxmlformats.org/officeDocument/2006/relationships/hyperlink" Target="file:///\\ntg-ch6-tfsdb\BKC_Releases\WHCK\Packages\GPS_parm" TargetMode="External"/><Relationship Id="rId42" Type="http://schemas.openxmlformats.org/officeDocument/2006/relationships/hyperlink" Target="file:///\\ntg-ch6-tfsdb\BKC_Releases\WHCK\Packages\SC_ScreenRoom\20120806-SCSR" TargetMode="External"/><Relationship Id="rId47" Type="http://schemas.openxmlformats.org/officeDocument/2006/relationships/hyperlink" Target="file:///\\ntg-ch6-tfsdb\BKC_Releases\WHCK\Packages\OR_ScreenRoom\JF3-2-BKC20120810-WHCK8592-DUTOS9200-v68" TargetMode="External"/><Relationship Id="rId63" Type="http://schemas.openxmlformats.org/officeDocument/2006/relationships/hyperlink" Target="file:///\\ntg-ch6-tfsdb\BKC_Releases\WHCK\Packages\PC++\9200S\BKC_20120810\NFC\NXP1340" TargetMode="External"/><Relationship Id="rId68" Type="http://schemas.openxmlformats.org/officeDocument/2006/relationships/hyperlink" Target="file:///\\NTG-CH6-TFSDB\BKC_Releases\WHCK\Packages\Fab%20D%20PC2%20C0\9200\BKC20120817\BT\12.0.0.1860" TargetMode="External"/><Relationship Id="rId84" Type="http://schemas.openxmlformats.org/officeDocument/2006/relationships/hyperlink" Target="file:///\\NTG-CH6-TFSDB\BKC_Releases\WHCK\Packages\Fab%20D%20PC2%20C0\9200\BKC20120824\WIFI\v70" TargetMode="External"/><Relationship Id="rId89" Type="http://schemas.openxmlformats.org/officeDocument/2006/relationships/hyperlink" Target="file:///\\NTG-CH6-TFSDB\BKC_Releases\WHCK\Packages\Fab%20D%20PC2%20C0\9200\BKC20120824\WIFI\v70" TargetMode="External"/><Relationship Id="rId112" Type="http://schemas.openxmlformats.org/officeDocument/2006/relationships/hyperlink" Target="file:///\\tsiewin1\CloverTrail\WHCK\Packages\Louis_WIFI\SC_ScreenRoom\20120918-SCSR" TargetMode="External"/><Relationship Id="rId133" Type="http://schemas.openxmlformats.org/officeDocument/2006/relationships/hyperlink" Target="file:///\\tsiewin1\CloverTrail\WHCK\Results\WIFI\OR\JF3-BKC20120926-WHCK85929708-DUTOS9200-v73%20" TargetMode="External"/><Relationship Id="rId138" Type="http://schemas.openxmlformats.org/officeDocument/2006/relationships/hyperlink" Target="file:///\\tsiewin1\CloverTrail\WHCK\Packages\SC_BT\20121002" TargetMode="External"/><Relationship Id="rId16" Type="http://schemas.openxmlformats.org/officeDocument/2006/relationships/hyperlink" Target="file:///\\NTG-CH6-TFSDB\BKC_Releases\WHCK\Packages\PC++\8515S\BKC20120727\NFC\SleeppnpChaos-BRCM2400" TargetMode="External"/><Relationship Id="rId107" Type="http://schemas.openxmlformats.org/officeDocument/2006/relationships/hyperlink" Target="file:///\\tsiewin1\CloverTrail\WHCK\Results\WIFI\OR\JF3-BKC20120907-WHCK85929708-DUTOS9200-v72\20120913" TargetMode="External"/><Relationship Id="rId11" Type="http://schemas.openxmlformats.org/officeDocument/2006/relationships/hyperlink" Target="file:///\\ntg-ch6-tfsdb\BKC_Releases\WHCK\Packages\GPS_parm" TargetMode="External"/><Relationship Id="rId32" Type="http://schemas.openxmlformats.org/officeDocument/2006/relationships/hyperlink" Target="file:///\\NTG-CH6-TFSDB\BKC_Releases\WHCK\Packages\Fab%20D%20PC2%20C0\8523\BKC20120720\WIFI\v63" TargetMode="External"/><Relationship Id="rId37" Type="http://schemas.openxmlformats.org/officeDocument/2006/relationships/hyperlink" Target="file:///\\NTG-CH6-TFSDB\BKC_Releases\WHCK\Packages\Fab%20D%20PC2%20C0\9200\PrivateBuild\BKC20120810\WW32.4\WW32.4_Hari" TargetMode="External"/><Relationship Id="rId53" Type="http://schemas.openxmlformats.org/officeDocument/2006/relationships/hyperlink" Target="file:///\\ntg-ch6-tfsdb\BKC_Releases\WHCK\Packages\OR_ScreenRoom\20120813-JF3-1-BKC20120810-WHCK9200-DUTOS9200-V68" TargetMode="External"/><Relationship Id="rId58" Type="http://schemas.openxmlformats.org/officeDocument/2006/relationships/hyperlink" Target="file:///\\NTG-CH6-TFSDB\BKC_Releases\WHCK\Packages\Fab%20D%20PC2%20C0\9200\BKC20120810\BT\12.0.0.1820" TargetMode="External"/><Relationship Id="rId74" Type="http://schemas.openxmlformats.org/officeDocument/2006/relationships/hyperlink" Target="file:///\\NTG-CH6-TFSDB\BKC_Releases\WHCK\Packages\Fab%20D%20PC2%20C0\9200\BKC20120817\WIFI\v68\NiceTeam" TargetMode="External"/><Relationship Id="rId79" Type="http://schemas.openxmlformats.org/officeDocument/2006/relationships/hyperlink" Target="file:///\\NTG-CH6-TFSDB\BKC_Releases\WHCK\Packages\Fab%20D%20PC2%20C0\9200\BKC20120817\WIFI\v68\NiceTeam" TargetMode="External"/><Relationship Id="rId102" Type="http://schemas.openxmlformats.org/officeDocument/2006/relationships/hyperlink" Target="file:///\\tsiewin1\CloverTrail\WHCK\Results\WIFI\OR\JF3-BKC20120907-WHCK85929702-DUTOS9200-v72\20120911" TargetMode="External"/><Relationship Id="rId123" Type="http://schemas.openxmlformats.org/officeDocument/2006/relationships/hyperlink" Target="file:///\\tsiewin1\CloverTrail\WHCK\Results\WIFI\OR\JF3-BKC20120921-WHCK85929708-DUTOS9200-v73\20120924" TargetMode="External"/><Relationship Id="rId128" Type="http://schemas.openxmlformats.org/officeDocument/2006/relationships/hyperlink" Target="file:///\\tsiewin1\CloverTrail\WHCK\Packages\SC_BT\20120925" TargetMode="External"/><Relationship Id="rId5" Type="http://schemas.openxmlformats.org/officeDocument/2006/relationships/hyperlink" Target="file:///\\ntg-ch6-tfsdb\BKC_Releases\WHCK\Packages\SC_ScreenRoom\20120806-SCSR" TargetMode="External"/><Relationship Id="rId90" Type="http://schemas.openxmlformats.org/officeDocument/2006/relationships/hyperlink" Target="file:///\\ntg-ch6-tfsdb\BKC_Releases\WHCK\Packages\GPS_parm" TargetMode="External"/><Relationship Id="rId95" Type="http://schemas.openxmlformats.org/officeDocument/2006/relationships/hyperlink" Target="file:///\\NTG-CH6-TFSDB\BKC_Releases\WHCK\Packages\Fab%20D%20PC2%20C0\9200\BKC20120831\WIFI\v71" TargetMode="External"/><Relationship Id="rId22" Type="http://schemas.openxmlformats.org/officeDocument/2006/relationships/hyperlink" Target="file:///\\ntg-ch6-tfsdb\BKC_Releases\WHCK\Packages\OR_ScreenRoom\JF3-2-BKC20120727-WHCK25584-DUTOS9200-v65" TargetMode="External"/><Relationship Id="rId27" Type="http://schemas.openxmlformats.org/officeDocument/2006/relationships/hyperlink" Target="file:///\\NTG-CH6-TFSDB\BKC_Releases\WHCK\Packages\DPC-ISR_MULITPLERUN_PASS_LOGS" TargetMode="External"/><Relationship Id="rId43" Type="http://schemas.openxmlformats.org/officeDocument/2006/relationships/hyperlink" Target="file:///\\NTG-CH6-TFSDB\BKC_Releases\WHCK\Packages\Fab%20D%20PC2%20C0\9200\PrivateBuild\BKC20120810\WW32.5" TargetMode="External"/><Relationship Id="rId48" Type="http://schemas.openxmlformats.org/officeDocument/2006/relationships/hyperlink" Target="file:///\\ntg-ch6-tfsdb\BKC_Releases\WHCK\Packages\OR_ScreenRoom\JF3-2-BKC20120803-WHCK8592-DUTOS9200-v68" TargetMode="External"/><Relationship Id="rId64" Type="http://schemas.openxmlformats.org/officeDocument/2006/relationships/hyperlink" Target="file:///\\ntg-ch6-tfsdb\BKC_Releases\WHCK\Packages\OR_ScreenRoom\JF3-2-BKC20120810-WHCK85929688-DUTOS9200-v68\20120817" TargetMode="External"/><Relationship Id="rId69" Type="http://schemas.openxmlformats.org/officeDocument/2006/relationships/hyperlink" Target="file:///\\NTG-CH6-TFSDB\BKC_Releases\WHCK\Packages\PC++\9200S\BKC_20120810\NFC\NXP%201342" TargetMode="External"/><Relationship Id="rId113" Type="http://schemas.openxmlformats.org/officeDocument/2006/relationships/hyperlink" Target="file:///\\tsiewin1\CloverTrail\WHCK\Packages\Louis_WIFI\SC_ShieldBox_wifi\20120918-SCSBox" TargetMode="External"/><Relationship Id="rId118" Type="http://schemas.openxmlformats.org/officeDocument/2006/relationships/hyperlink" Target="file:///\\tsiewin1\CloverTrail\WHCK\Packages\Anil_WIFI\DPC_ISR_PASS_V73_20120914BKC.hckx%20" TargetMode="External"/><Relationship Id="rId134" Type="http://schemas.openxmlformats.org/officeDocument/2006/relationships/hyperlink" Target="file:///\\tsiewin1\CloverTrail\WHCK\Results\WIFI\OR\JF3-BKC20120926-WHCK85929708-DUTOS9200-v73\20120927_EveningExecution" TargetMode="External"/><Relationship Id="rId139" Type="http://schemas.openxmlformats.org/officeDocument/2006/relationships/hyperlink" Target="file:///\\tsiewin1\CloverTrail\WHCK\Packages\SC_NFC\20121002%20" TargetMode="External"/><Relationship Id="rId8" Type="http://schemas.openxmlformats.org/officeDocument/2006/relationships/hyperlink" Target="file:///\\NTG-CH6-TFSDB\BKC_Releases\WHCK\Packages\Fab%20D%20PC2%20C0\9200\BKC20120803\WIFI\v65" TargetMode="External"/><Relationship Id="rId51" Type="http://schemas.openxmlformats.org/officeDocument/2006/relationships/hyperlink" Target="file:///\\NTG-CH6-TFSDB\BKC_Releases\WHCK\Packages\Fab%20D%20PC2%20C0\9200\BKC20120803\WIFI\v67" TargetMode="External"/><Relationship Id="rId72" Type="http://schemas.openxmlformats.org/officeDocument/2006/relationships/hyperlink" Target="file:///\\ntg-ch6-tfsdb\BKC_Releases\WHCK\Packages\OR_ScreenRoom\JF3-2-BKC20120817-WHCK859296920-DUTOS9200-v68" TargetMode="External"/><Relationship Id="rId80" Type="http://schemas.openxmlformats.org/officeDocument/2006/relationships/hyperlink" Target="file:///\\NTG-CH6-TFSDB\BKC_Releases\WHCK\WIFI_OS9200+_WHCK9200qf1_BKC20120824_BRCM.70_WFDPERF_multichannel_setup3.hckx" TargetMode="External"/><Relationship Id="rId85" Type="http://schemas.openxmlformats.org/officeDocument/2006/relationships/hyperlink" Target="file:///\\ntg-ch6-tfsdb\BKC_Releases\WHCK\Packages\OR_ScreenRoom\JF3-BKC20120829-WHCK85929696-DUTOS9200-v70\20120831\Morning" TargetMode="External"/><Relationship Id="rId93" Type="http://schemas.openxmlformats.org/officeDocument/2006/relationships/hyperlink" Target="file:///\\NTG-CH6-TFSDB\BKC_Releases\WHCK\Packages\Fab%20D%20PC2%20C0\9200\BKC20120831\BT\1960" TargetMode="External"/><Relationship Id="rId98" Type="http://schemas.openxmlformats.org/officeDocument/2006/relationships/hyperlink" Target="file:///\\tsiewin1\share\Windows\WHCK\Packages\SC_HCK_Project\SC_NFC\20120906" TargetMode="External"/><Relationship Id="rId121" Type="http://schemas.openxmlformats.org/officeDocument/2006/relationships/hyperlink" Target="file:///\\tsiewin1\CloverTrail\WHCK\Packages\TED_GPS" TargetMode="External"/><Relationship Id="rId142" Type="http://schemas.openxmlformats.org/officeDocument/2006/relationships/hyperlink" Target="file:///\\tsiewin1\CloverTrail\WHCK\Results\WIFI\OR\JF3-BKC20120926-WHCK85929708-DUTOS9200-v76\20121003" TargetMode="External"/><Relationship Id="rId3" Type="http://schemas.openxmlformats.org/officeDocument/2006/relationships/hyperlink" Target="file:///\\NTG-CH6-TFSDB\BKC_Releases\WHCK\Packages\Fab%20D%20PC2%20C0\9200\BKC20120727\WIFI\v65\WIFI_OS9200_WHCK9200_BKC20120727_BRCM.65_Misc_setup3.hckx" TargetMode="External"/><Relationship Id="rId12" Type="http://schemas.openxmlformats.org/officeDocument/2006/relationships/hyperlink" Target="file:///\\ntg-ch6-tfsdb\BKC_Releases\WHCK\Packages\SC_ScreenRoom\20120806-SCSR" TargetMode="External"/><Relationship Id="rId17" Type="http://schemas.openxmlformats.org/officeDocument/2006/relationships/hyperlink" Target="file:///\\NTG-CH6-TFSDB\BKC_Releases\WHCK\Packages\PC++\8515S\BKC20120727\NFC\SleeppnpChaos-BRCM2400" TargetMode="External"/><Relationship Id="rId25" Type="http://schemas.openxmlformats.org/officeDocument/2006/relationships/hyperlink" Target="file:///\\NTG-CH6-TFSDB\BKC_Releases\WHCK\Packages\Fab%20D%20PC2%20C0\9200\BKC20120727\GPS\19.13.9634.4" TargetMode="External"/><Relationship Id="rId33" Type="http://schemas.openxmlformats.org/officeDocument/2006/relationships/hyperlink" Target="file:///\\NTG-CH6-TFSDB\BKC_Releases\WHCK\Packages\Fab%20C%20PC2%20B0\8515S\BKC20120720\BT1490" TargetMode="External"/><Relationship Id="rId38" Type="http://schemas.openxmlformats.org/officeDocument/2006/relationships/hyperlink" Target="file:///\\NTG-CH6-TFSDB\BKC_Releases\WHCK\Packages\Fab%20D%20PC2%20C0\9200\BKC20120803\WIFI\v65" TargetMode="External"/><Relationship Id="rId46" Type="http://schemas.openxmlformats.org/officeDocument/2006/relationships/hyperlink" Target="file:///\\ntg-ch6-tfsdb\BKC_Releases\WHCK\Packages\SC_BT\8-10-2012" TargetMode="External"/><Relationship Id="rId59" Type="http://schemas.openxmlformats.org/officeDocument/2006/relationships/hyperlink" Target="file:///\\ntg-ch6-tfsdb\BKC_Releases\WHCK\Packages\SC_BT\8-15-2012" TargetMode="External"/><Relationship Id="rId67" Type="http://schemas.openxmlformats.org/officeDocument/2006/relationships/hyperlink" Target="file:///\\NTG-CH6-TFSDB\BKC_Releases\WHCK\Packages\Fab%20D%20PC2%20C0\9200\BKC20120817\WIFI\v68" TargetMode="External"/><Relationship Id="rId103" Type="http://schemas.openxmlformats.org/officeDocument/2006/relationships/hyperlink" Target="file:///\\tsiewin1\CloverTrail\WHCK\Packages\SC_NFC\20120911" TargetMode="External"/><Relationship Id="rId108" Type="http://schemas.openxmlformats.org/officeDocument/2006/relationships/hyperlink" Target="file:///\\tsiewin1\CloverTrail\WHCK\Results\WIFI\OR\JF3-BKC20120907-WHCK85929708-DUTOS9200-v72\20120914" TargetMode="External"/><Relationship Id="rId116" Type="http://schemas.openxmlformats.org/officeDocument/2006/relationships/hyperlink" Target="file:///\\tsiewin1\CloverTrail\WHCK\Packages\Louis_WIFI\SC_ShieldBox_wifi\20120918-2-SCSBox%20" TargetMode="External"/><Relationship Id="rId124" Type="http://schemas.openxmlformats.org/officeDocument/2006/relationships/hyperlink" Target="file:///\\tsiewin1\CloverTrail\WHCK\Packages\Louis_WIFI\SC_ScreenRoom\20120924-BKC0921_SC663-ShldRm_v73n.hckx%20" TargetMode="External"/><Relationship Id="rId129" Type="http://schemas.openxmlformats.org/officeDocument/2006/relationships/hyperlink" Target="file:///\\tsiewin1\CloverTrail\WHCK\Packages\SC_BT\20120926" TargetMode="External"/><Relationship Id="rId137" Type="http://schemas.openxmlformats.org/officeDocument/2006/relationships/hyperlink" Target="file:///\\tsiewin1\CloverTrail\WHCK\Packages\GPS_parm\10-01-2012%20" TargetMode="External"/><Relationship Id="rId20" Type="http://schemas.openxmlformats.org/officeDocument/2006/relationships/hyperlink" Target="file:///\\ntg-ch6-tfsdb\BKC_Releases\WHCK\Packages\SC_NFC\8-03-2012" TargetMode="External"/><Relationship Id="rId41" Type="http://schemas.openxmlformats.org/officeDocument/2006/relationships/hyperlink" Target="file:///\\NTG-CH6-TFSDB\BKC_Releases\WHCK\Packages\Fab%20D%20PC2%20C0\9200\BKC20120803\BT\12.0.0.1820" TargetMode="External"/><Relationship Id="rId54" Type="http://schemas.openxmlformats.org/officeDocument/2006/relationships/hyperlink" Target="file:///\\ntg-ch6-tfsdb\BKC_Releases\WHCK\Packages\SC_ScreenRoom\20120814-SCSR" TargetMode="External"/><Relationship Id="rId62" Type="http://schemas.openxmlformats.org/officeDocument/2006/relationships/hyperlink" Target="file:///\\NTG-CH6-TFSDB\BKC_Releases\WHCK\Packages\Fab%20D%20PC2%20C0\9200\BKC20120810\WIFI\v68" TargetMode="External"/><Relationship Id="rId70" Type="http://schemas.openxmlformats.org/officeDocument/2006/relationships/hyperlink" Target="file:///\\NTG-CH6-TFSDB\BKC_Releases\WHCK\Packages\Fab%20D%20PC2%20C0\9200\BKC20120817\NFC\2600" TargetMode="External"/><Relationship Id="rId75" Type="http://schemas.openxmlformats.org/officeDocument/2006/relationships/hyperlink" Target="file:///\\tsie-windows-01\share\Windows\WHCK\Packages\SC_HCK_Project\SC_BT\20120823" TargetMode="External"/><Relationship Id="rId83" Type="http://schemas.openxmlformats.org/officeDocument/2006/relationships/hyperlink" Target="file:///\\tsiewin1\share\Windows\WHCK\Packages\SC_HCK_Project\SC_BT\20120823" TargetMode="External"/><Relationship Id="rId88" Type="http://schemas.openxmlformats.org/officeDocument/2006/relationships/hyperlink" Target="file:///\\ntg-ch6-tfsdb\BKC_Releases\WHCK\Packages\GPS_parm" TargetMode="External"/><Relationship Id="rId91" Type="http://schemas.openxmlformats.org/officeDocument/2006/relationships/hyperlink" Target="file:///\\ntg-ch6-tfsdb\BKC_Releases\WHCK\Packages\SC_ScreenRoom\20120905-SCSR" TargetMode="External"/><Relationship Id="rId96" Type="http://schemas.openxmlformats.org/officeDocument/2006/relationships/hyperlink" Target="file:///\\ntg-ch6-tfsdb\BKC_Releases\WHCK\Packages\GPS_parm" TargetMode="External"/><Relationship Id="rId111" Type="http://schemas.openxmlformats.org/officeDocument/2006/relationships/hyperlink" Target="file:///\\tsiewin1\CloverTrail\WHCK\Results\WIFI\OR\JF3-BKC20120914-WHCK85929708-DUTOS9200-v73\20120918" TargetMode="External"/><Relationship Id="rId132" Type="http://schemas.openxmlformats.org/officeDocument/2006/relationships/hyperlink" Target="file:///\\tsiewin1\CloverTrail\WHCK\Packages\Louis_WIFI\SC_ScreenRoom\20120927-SCSR" TargetMode="External"/><Relationship Id="rId140" Type="http://schemas.openxmlformats.org/officeDocument/2006/relationships/hyperlink" Target="file:///\\tsiewin1\CloverTrail\WHCK\Results\WIFI\OR\JF3-BKC20120926-WHCK85929708-DUTOS9200-v76\20121002" TargetMode="External"/><Relationship Id="rId1" Type="http://schemas.openxmlformats.org/officeDocument/2006/relationships/hyperlink" Target="file:///\\NTG-CH6-TFSDB\BKC_Releases\WHCK\Packages\GPS_parm\20120807_GPS.hckx" TargetMode="External"/><Relationship Id="rId6" Type="http://schemas.openxmlformats.org/officeDocument/2006/relationships/hyperlink" Target="file:///\\NTG-CH6-TFSDB\BKC_Releases\WHCK\Packages\Fab%20D%20PC2%20C0\9200\BKC20120803\WIFI\v65" TargetMode="External"/><Relationship Id="rId15" Type="http://schemas.openxmlformats.org/officeDocument/2006/relationships/hyperlink" Target="file:///\\NTG-CH6-TFSDB\BKC_Releases\WHCK\Packages\PC++\8515S\BKC20120727\NFC\SleeppnpChaos-BRCM2400" TargetMode="External"/><Relationship Id="rId23" Type="http://schemas.openxmlformats.org/officeDocument/2006/relationships/hyperlink" Target="file:///\\NTG-CH6-TFSDB\BKC_Releases\WHCK\Packages\Fab%20D%20PC2%20C0\9200\BKC20120727\WIFI\v64" TargetMode="External"/><Relationship Id="rId28" Type="http://schemas.openxmlformats.org/officeDocument/2006/relationships/hyperlink" Target="file:///\\ntg-ch6-tfsdb\BKC_Releases\WHCK\Packages\OR_ScreenRoom\JF3-2-BCK20120720-WHCK8520-DUTOS8523-v63" TargetMode="External"/><Relationship Id="rId36" Type="http://schemas.openxmlformats.org/officeDocument/2006/relationships/hyperlink" Target="file:///\\ntg-ch6-tfsdb\BKC_Releases\WHCK\Packages\GPS_parm" TargetMode="External"/><Relationship Id="rId49" Type="http://schemas.openxmlformats.org/officeDocument/2006/relationships/hyperlink" Target="file:///\\ntg-ch6-tfsdb\BKC_Releases\WHCK\Packages\SC_ScreenRoom\20120813-SCSR" TargetMode="External"/><Relationship Id="rId57" Type="http://schemas.openxmlformats.org/officeDocument/2006/relationships/hyperlink" Target="file:///\\ntg-ch6-tfsdb\BKC_Releases\WHCK\Packages\OR_ScreenRoom\JF3-2-BKC20120810-WHCK8592-DUTOS9200-v68\20120815" TargetMode="External"/><Relationship Id="rId106" Type="http://schemas.openxmlformats.org/officeDocument/2006/relationships/hyperlink" Target="file:///\\tsiewin1\CloverTrail\WHCK\Results\WIFI\OR\JF3-BKC20120907-WHCK85929702-DUTOS9200-v72\20120913%20" TargetMode="External"/><Relationship Id="rId114" Type="http://schemas.openxmlformats.org/officeDocument/2006/relationships/hyperlink" Target="file:///\\tsiewin1\CloverTrail\WHCK\Packages\SC_NFC\20120918%20" TargetMode="External"/><Relationship Id="rId119" Type="http://schemas.openxmlformats.org/officeDocument/2006/relationships/hyperlink" Target="file:///\\tsiewin1\CloverTrail\WHCK\Packages\Louis_WIFI\SC_ScreenRoom\20120919-SCSR" TargetMode="External"/><Relationship Id="rId127" Type="http://schemas.openxmlformats.org/officeDocument/2006/relationships/hyperlink" Target="file:///\\tsiewin1\CloverTrail\WHCK\Packages\Louis_WIFI\SC_ScreenRoom\20120926-SCSR%20" TargetMode="External"/><Relationship Id="rId10" Type="http://schemas.openxmlformats.org/officeDocument/2006/relationships/hyperlink" Target="file:///\\ntg-ch6-tfsdb\BKC_Releases\WHCK\Packages\GPS_parm" TargetMode="External"/><Relationship Id="rId31" Type="http://schemas.openxmlformats.org/officeDocument/2006/relationships/hyperlink" Target="file:///\\ntg-ch6-tfsdb\BKC_Releases\WHCK\Packages\Fab%20D%20PC2%20C0\8515\BKC20120720\BT" TargetMode="External"/><Relationship Id="rId44" Type="http://schemas.openxmlformats.org/officeDocument/2006/relationships/hyperlink" Target="file:///\\NTG-CH6-TFSDB\BKC_Releases\WHCK\Packages\Fab%20D%20PC2%20C0\9200\BKC20120803\BT\12.0.0.1820\" TargetMode="External"/><Relationship Id="rId52" Type="http://schemas.openxmlformats.org/officeDocument/2006/relationships/hyperlink" Target="file:///\\ntg-ch6-tfsdb\BKC_Releases\WHCK\Packages\GPS_parm" TargetMode="External"/><Relationship Id="rId60" Type="http://schemas.openxmlformats.org/officeDocument/2006/relationships/hyperlink" Target="file:///\\NTG-CH6-TFSDB\BKC_Releases\WHCK\Packages\Fab%20D%20PC2%20C0\9200\BKC20120810\WIFI\v68" TargetMode="External"/><Relationship Id="rId65" Type="http://schemas.openxmlformats.org/officeDocument/2006/relationships/hyperlink" Target="file:///\\ntg-ch6-tfsdb\BKC_Releases\WHCK\Packages\OR_ScreenRoom\JF3-2-BKC20120810-WHCK85929688-DUTOS9200-v68\20120820" TargetMode="External"/><Relationship Id="rId73" Type="http://schemas.openxmlformats.org/officeDocument/2006/relationships/hyperlink" Target="file:///\\ntg-ch6-tfsdb\BKC_Releases\WHCK\Packages\OR_ScreenRoom\JF3-2-BKC20120817-WHCK859296920-DUTOS9200-v68\20120823" TargetMode="External"/><Relationship Id="rId78" Type="http://schemas.openxmlformats.org/officeDocument/2006/relationships/hyperlink" Target="file:///\\ntg-ch6-tfsdb\BKC_Releases\WHCK\Packages\OR_ScreenRoom\JF3-2-BKC20120817-WHCK859296920-DUTOS9200-v68\20120825" TargetMode="External"/><Relationship Id="rId81" Type="http://schemas.openxmlformats.org/officeDocument/2006/relationships/hyperlink" Target="file:///\\ntg-ch6-tfsdb\BKC_Releases\WHCK\Packages\Fab%20D%20PC2%20C0\9200\BKC20120824\BT\BT-1860" TargetMode="External"/><Relationship Id="rId86" Type="http://schemas.openxmlformats.org/officeDocument/2006/relationships/hyperlink" Target="file:///\\tsie-windows-01\share\Windows\WHCK\Results\OR_ScreenRoom" TargetMode="External"/><Relationship Id="rId94" Type="http://schemas.openxmlformats.org/officeDocument/2006/relationships/hyperlink" Target="file:///\\tsiewin1\share\Windows\WHCK\Packages\SC_HCK_Project\SC_BT\20120905" TargetMode="External"/><Relationship Id="rId99" Type="http://schemas.openxmlformats.org/officeDocument/2006/relationships/hyperlink" Target="file:///\\tsiewin1\share\Windows\WHCK\Packages\SC_HCK_Project\SC_NFC\20120906" TargetMode="External"/><Relationship Id="rId101" Type="http://schemas.openxmlformats.org/officeDocument/2006/relationships/hyperlink" Target="file:///\\ntg-ch6-tfsdb\BKC_Releases\WHCK\Packages\SC_ScreenRoom\20120911_SCSR" TargetMode="External"/><Relationship Id="rId122" Type="http://schemas.openxmlformats.org/officeDocument/2006/relationships/hyperlink" Target="file:///\\tsiewin1\CloverTrail\WHCK\Packages\SC_BT\20120921" TargetMode="External"/><Relationship Id="rId130" Type="http://schemas.openxmlformats.org/officeDocument/2006/relationships/hyperlink" Target="file:///\\tsiewin1\CloverTrail\WHCK\Packages\GPS_parm\20120926_GPS_BKC20120921-PR1.hckx%20" TargetMode="External"/><Relationship Id="rId135" Type="http://schemas.openxmlformats.org/officeDocument/2006/relationships/hyperlink" Target="file:///\\tsiewin1\CloverTrail\WHCK\Results\WIFI\OR\JF3-BKC20120926-WHCK85929708-DUTOS9200-v75" TargetMode="External"/><Relationship Id="rId143" Type="http://schemas.openxmlformats.org/officeDocument/2006/relationships/printerSettings" Target="../printerSettings/printerSettings12.bin"/><Relationship Id="rId4" Type="http://schemas.openxmlformats.org/officeDocument/2006/relationships/hyperlink" Target="file:///\\NTG-CH6-TFSDB\BKC_Releases\WHCK\Packages\OR_ScreenRoom\JF3-2-BKC20120727-WHCK25584-DUTOS9200-v65\20120806-JF3-BKC20120727-WHCK8592-DUTOS9200-V65.hckx" TargetMode="External"/><Relationship Id="rId9" Type="http://schemas.openxmlformats.org/officeDocument/2006/relationships/hyperlink" Target="file:///\\ntg-ch6-tfsdb\BKC_Releases\WHCK\Packages\SC_ShieldBox_wifi\v_65_hg_08062012" TargetMode="External"/><Relationship Id="rId13" Type="http://schemas.openxmlformats.org/officeDocument/2006/relationships/hyperlink" Target="file:///\\NTG-CH6-TFSDB\BKC_Releases\WHCK\Packages\Fab%20D%20PC2%20C0\9200\BKC20120727\WIFI\v64" TargetMode="External"/><Relationship Id="rId18" Type="http://schemas.openxmlformats.org/officeDocument/2006/relationships/hyperlink" Target="file:///\\NTG-CH6-TFSDB\BKC_Releases\WHCK\Packages\Fab%20D%20PC2%20C0\9200\BKC20120727\BT" TargetMode="External"/><Relationship Id="rId39" Type="http://schemas.openxmlformats.org/officeDocument/2006/relationships/hyperlink" Target="file:///\\ntg-ch6-tfsdb\BKC_Releases\WHCK\Packages\GPS_parm" TargetMode="External"/><Relationship Id="rId109" Type="http://schemas.openxmlformats.org/officeDocument/2006/relationships/hyperlink" Target="file:///\\tsiewin1\CloverTrail\WHCK\Packages\SC_BT\20120914" TargetMode="External"/><Relationship Id="rId34" Type="http://schemas.openxmlformats.org/officeDocument/2006/relationships/hyperlink" Target="file:///\\NTG-CH6-TFSDB\BKC_Releases\WHCK\Packages\Fab%20D%20PC2%20C0\8515\BKC20120720\GPS\19.13.9634.4" TargetMode="External"/><Relationship Id="rId50" Type="http://schemas.openxmlformats.org/officeDocument/2006/relationships/hyperlink" Target="file:///\\NTG-CH6-TFSDB\BKC_Releases\WHCK\Packages\Fab%20D%20PC2%20C0\9200\BKC20120803\WIFI\v68" TargetMode="External"/><Relationship Id="rId55" Type="http://schemas.openxmlformats.org/officeDocument/2006/relationships/hyperlink" Target="file:///\\ntg-ch6-tfsdb\BKC_Releases\WHCK\Packages\GPS_parm" TargetMode="External"/><Relationship Id="rId76" Type="http://schemas.openxmlformats.org/officeDocument/2006/relationships/hyperlink" Target="file:///\\ntg-ch6-tfsdb\BKC_Releases\WHCK\Packages\GPS_parm" TargetMode="External"/><Relationship Id="rId97" Type="http://schemas.openxmlformats.org/officeDocument/2006/relationships/hyperlink" Target="file:///\\ntg-ch6-tfsdb\BKC_Releases\WHCK\Packages\SC_ScreenRoom\20120907-SCSR" TargetMode="External"/><Relationship Id="rId104" Type="http://schemas.openxmlformats.org/officeDocument/2006/relationships/hyperlink" Target="file:///\\tsiewin1\CloverTrail\WHCK\Packages\Louis_WIFI" TargetMode="External"/><Relationship Id="rId120" Type="http://schemas.openxmlformats.org/officeDocument/2006/relationships/hyperlink" Target="file:///\\tsiewin1\CloverTrail\WHCK\Packages\GPS_parm%20" TargetMode="External"/><Relationship Id="rId125" Type="http://schemas.openxmlformats.org/officeDocument/2006/relationships/hyperlink" Target="file:///\\tsiewin1\CloverTrail\WHCK\Results\WIFI\OR\JF3-BKC20120921-WHCK85929708-DUTOS9200-v73\20120925%20" TargetMode="External"/><Relationship Id="rId141" Type="http://schemas.openxmlformats.org/officeDocument/2006/relationships/hyperlink" Target="file:///\\tsiewin1\CloverTrail\WHCK\Packages\Louis_WIFI\SC_ScreenRoom2\20121002-SCSR2" TargetMode="External"/><Relationship Id="rId7" Type="http://schemas.openxmlformats.org/officeDocument/2006/relationships/hyperlink" Target="file:///\\ntg-ch6-tfsdb\BKC_Releases\WHCK\Packages\OR_ScreenRoom\JF3-2-BKC20120727-WHCK25584-DUTOS9200-v65" TargetMode="External"/><Relationship Id="rId71" Type="http://schemas.openxmlformats.org/officeDocument/2006/relationships/hyperlink" Target="file:///\\NTG-CH6-TFSDB\BKC_Releases\WHCK\Packages\Fab%20D%20PC2%20C0\9200\BKC20120817\NFC\2600" TargetMode="External"/><Relationship Id="rId92" Type="http://schemas.openxmlformats.org/officeDocument/2006/relationships/hyperlink" Target="file:///\\NTG-CH6-TFSDB\BKC_Releases\WHCK\Packages\Fab%20D%20PC2%20C0\9200\BKC20120829\WIFI" TargetMode="External"/><Relationship Id="rId2" Type="http://schemas.openxmlformats.org/officeDocument/2006/relationships/hyperlink" Target="file:///\\NTG-CH6-TFSDB\BKC_Releases\WHCK\Packages\Fab%20D%20PC2%20C0\9200\BKC20120803\WIFI\v65" TargetMode="External"/><Relationship Id="rId29" Type="http://schemas.openxmlformats.org/officeDocument/2006/relationships/hyperlink" Target="file:///\\ntg-ch6-tfsdb\BKC_Releases\WHCK\Packages\SC_NFC\8-01-2012" TargetMode="External"/><Relationship Id="rId24" Type="http://schemas.openxmlformats.org/officeDocument/2006/relationships/hyperlink" Target="file:///\\NTG-CH6-TFSDB\BKC_Releases\WHCK\Packages\Fab%20D%20PC2%20C0\8520\BKC20120727\NFC\NFC_2400_HCK_8520_BKC_20120727_8515OS" TargetMode="External"/><Relationship Id="rId40" Type="http://schemas.openxmlformats.org/officeDocument/2006/relationships/hyperlink" Target="file:///\\ntg-ch6-tfsdb\BKC_Releases\WHCK\Packages\OR_ScreenRoom\JF3-2-BKC20120803-WHCK8592-DUTOS9200-v67" TargetMode="External"/><Relationship Id="rId45" Type="http://schemas.openxmlformats.org/officeDocument/2006/relationships/hyperlink" Target="file:///\\ntg-ch6-tfsdb\BKC_Releases\WHCK\Packages\GPS_parm" TargetMode="External"/><Relationship Id="rId66" Type="http://schemas.openxmlformats.org/officeDocument/2006/relationships/hyperlink" Target="file:///\\ntg-ch6-tfsdb\BKC_Releases\WHCK\Packages\OR_ScreenRoom\JF3-2-BKC20120817-WHCK85929688-DUTOS9200-v68\20120820" TargetMode="External"/><Relationship Id="rId87" Type="http://schemas.openxmlformats.org/officeDocument/2006/relationships/hyperlink" Target="file:///\\ntg-ch6-tfsdb\BKC_Releases\WHCK\Packages\OR_ScreenRoom\JF3-BKC20120829-WHCK85929696-DUTOS9200-v70\20120903" TargetMode="External"/><Relationship Id="rId110" Type="http://schemas.openxmlformats.org/officeDocument/2006/relationships/hyperlink" Target="file:///\\tsiewin1\CloverTrail\WHCK\Packages\SC_NFC\20120917%20" TargetMode="External"/><Relationship Id="rId115" Type="http://schemas.openxmlformats.org/officeDocument/2006/relationships/hyperlink" Target="file:///\\tsiewin1\CloverTrail\WHCK\Results\WIFI\OR\JF3-BKC20120914-WHCK85929708-DUTOS9200-v73\20120918_Evening" TargetMode="External"/><Relationship Id="rId131" Type="http://schemas.openxmlformats.org/officeDocument/2006/relationships/hyperlink" Target="file:///\\tsiewin1\CloverTrail\WHCK\Results\WIFI\OR\JF3-BKC20120921-WHCK85929708-DUTOS9200-v73\20120926_OverNight_Run" TargetMode="External"/><Relationship Id="rId136" Type="http://schemas.openxmlformats.org/officeDocument/2006/relationships/hyperlink" Target="file:///\\tsiewin1\CloverTrail\WHCK\Packages\Louis_WIFI\SC_ScreenRoom2\20120930-SCSR2" TargetMode="External"/><Relationship Id="rId61" Type="http://schemas.openxmlformats.org/officeDocument/2006/relationships/hyperlink" Target="file:///\\ntg-ch6-tfsdb\BKC_Releases\WHCK\Packages\PC++\9200S\BKC_20120810\NFC\NXP1340" TargetMode="External"/><Relationship Id="rId82" Type="http://schemas.openxmlformats.org/officeDocument/2006/relationships/hyperlink" Target="file:///\\ntg-ch6-tfsdb\BKC_Releases\WHCK\Packages\OR_ScreenRoom\JF3-2-BKC20120824-WHCK85929696-DUTOS9200-v70\20120829" TargetMode="External"/><Relationship Id="rId19" Type="http://schemas.openxmlformats.org/officeDocument/2006/relationships/hyperlink" Target="file:///\\ntg-ch6-tfsdb\BKC_Releases\WHCK\Packages\OR_ScreenRoom\JF3-2-BKC20120727-WHCK25584-DUTOS9200-v65" TargetMode="External"/><Relationship Id="rId14" Type="http://schemas.openxmlformats.org/officeDocument/2006/relationships/hyperlink" Target="file:///\\NTG-CH6-TFSDB\BKC_Releases\WHCK\Packages\Fab%20D%20PC2%20C0\9200\BKC20120727\WIFI\v65" TargetMode="External"/><Relationship Id="rId30" Type="http://schemas.openxmlformats.org/officeDocument/2006/relationships/hyperlink" Target="file:///\\NTG-CH6-TFSDB\BKC_Releases\WHCK\Packages\Fab%20D%20PC2%20C0\8520\BKC20120727\NFC\NFC_2300_HCK_8520_BKC_20120727_8515OS" TargetMode="External"/><Relationship Id="rId35" Type="http://schemas.openxmlformats.org/officeDocument/2006/relationships/hyperlink" Target="file:///\\NTG-CH6-TFSDB\BKC_Releases\WHCK\Packages\Fab%20D%20PC2%20C0\9200\BKC20120803\WIFI\v65" TargetMode="External"/><Relationship Id="rId56" Type="http://schemas.openxmlformats.org/officeDocument/2006/relationships/hyperlink" Target="file:///\\NTG-CH6-TFSDB\BKC_Releases\WHCK\Packages\Fab%20D%20PC2%20C0\9200\BKC20120810\WIFI\v68" TargetMode="External"/><Relationship Id="rId77" Type="http://schemas.openxmlformats.org/officeDocument/2006/relationships/hyperlink" Target="file:///\\ntg-ch6-tfsdb\BKC_Releases\WHCK\Packages\OR_ScreenRoom\JF3-2-BKC20120817-WHCK859296920-DUTOS9200-v68\20120823" TargetMode="External"/><Relationship Id="rId100" Type="http://schemas.openxmlformats.org/officeDocument/2006/relationships/hyperlink" Target="file:///\\ntg-ch6-tfsdb\BKC_Releases\WHCK\Packages\GPS_parm" TargetMode="External"/><Relationship Id="rId105" Type="http://schemas.openxmlformats.org/officeDocument/2006/relationships/hyperlink" Target="file:///\\tsiewin1\CloverTrail\WHCK\Packages\Anil_WIFI" TargetMode="External"/><Relationship Id="rId126" Type="http://schemas.openxmlformats.org/officeDocument/2006/relationships/hyperlink" Target="file:///\\tsiewin1\CloverTrail\WHCK\Results\WIFI\OR\JF3-BKC20120921-WHCK85929708-DUTOS9200-v73\20120925_OvernightRun"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tint="0.39997558519241921"/>
  </sheetPr>
  <dimension ref="A1:XFD836"/>
  <sheetViews>
    <sheetView tabSelected="1" topLeftCell="R805" workbookViewId="0">
      <selection activeCell="Z832" sqref="Z832"/>
    </sheetView>
  </sheetViews>
  <sheetFormatPr defaultColWidth="10.7109375" defaultRowHeight="15" x14ac:dyDescent="0.25"/>
  <cols>
    <col min="1" max="1" width="4" style="6" customWidth="1"/>
    <col min="2" max="2" width="13.85546875" style="6" customWidth="1"/>
    <col min="3" max="8" width="9.140625" style="6" customWidth="1"/>
    <col min="9" max="9" width="9.85546875" style="6" customWidth="1"/>
    <col min="10" max="10" width="7.5703125" style="7" customWidth="1"/>
    <col min="11" max="11" width="5.28515625" style="467" bestFit="1" customWidth="1"/>
    <col min="12" max="12" width="16.5703125" style="8" customWidth="1"/>
    <col min="13" max="13" width="14.28515625" style="8" customWidth="1"/>
    <col min="14" max="17" width="11.7109375" style="8" customWidth="1"/>
    <col min="18" max="19" width="11.7109375" style="458" customWidth="1"/>
    <col min="20" max="20" width="11.7109375" style="8" customWidth="1"/>
    <col min="21" max="21" width="60.7109375" style="6" customWidth="1"/>
    <col min="22" max="22" width="9.7109375" style="31" bestFit="1" customWidth="1"/>
    <col min="23" max="23" width="15.5703125" style="32" customWidth="1"/>
    <col min="24" max="27" width="9.7109375" style="32" customWidth="1"/>
    <col min="28" max="28" width="9.7109375" style="494" customWidth="1"/>
    <col min="29" max="29" width="9.7109375" style="42" customWidth="1"/>
    <col min="30" max="30" width="15.7109375" style="6" customWidth="1"/>
    <col min="31" max="161" width="10.7109375" style="6" customWidth="1"/>
    <col min="162" max="16384" width="10.7109375" style="6"/>
  </cols>
  <sheetData>
    <row r="1" spans="2:16384" ht="15.75" thickBot="1" x14ac:dyDescent="0.3">
      <c r="B1" s="280"/>
      <c r="C1" s="280"/>
      <c r="V1" s="13" t="s">
        <v>307</v>
      </c>
      <c r="W1" s="9"/>
      <c r="X1" s="9"/>
      <c r="Y1" s="9"/>
      <c r="Z1" s="9"/>
      <c r="AA1" s="9"/>
      <c r="AB1" s="9"/>
      <c r="AC1" s="6"/>
      <c r="AE1" s="35"/>
      <c r="AF1" s="35"/>
    </row>
    <row r="2" spans="2:16384" ht="15.75" thickTop="1" x14ac:dyDescent="0.25">
      <c r="B2" s="287">
        <f>INDEX('Data Source'!C3:C9999,MATCH(999999,'Data Source'!C3:C9999,1))</f>
        <v>41185</v>
      </c>
      <c r="C2" s="652" t="s">
        <v>262</v>
      </c>
      <c r="D2" s="653"/>
      <c r="E2" s="653"/>
      <c r="F2" s="653"/>
      <c r="G2" s="653"/>
      <c r="H2" s="653"/>
      <c r="I2" s="653"/>
      <c r="J2" s="653"/>
      <c r="K2" s="653"/>
      <c r="L2" s="653"/>
      <c r="M2" s="653"/>
      <c r="N2" s="653"/>
      <c r="O2" s="653"/>
      <c r="P2" s="653"/>
      <c r="Q2" s="653"/>
      <c r="R2" s="653"/>
      <c r="S2" s="653"/>
      <c r="T2" s="654"/>
      <c r="V2" s="13" t="s">
        <v>308</v>
      </c>
      <c r="W2" s="13"/>
      <c r="X2" s="13"/>
      <c r="Y2" s="13"/>
      <c r="Z2" s="13"/>
      <c r="AA2" s="13"/>
      <c r="AB2" s="13"/>
      <c r="AC2" s="10"/>
      <c r="AD2" s="10"/>
      <c r="AG2" s="10"/>
      <c r="AH2" s="10"/>
      <c r="AI2" s="10"/>
    </row>
    <row r="3" spans="2:16384" ht="15.75" thickBot="1" x14ac:dyDescent="0.3">
      <c r="B3" s="288">
        <f>INDEX('Data Source'!D3:D9999,MATCH(999999,'Data Source'!D3:D9999,1))</f>
        <v>0.47916666666666669</v>
      </c>
      <c r="C3" s="655"/>
      <c r="D3" s="655"/>
      <c r="E3" s="655"/>
      <c r="F3" s="655"/>
      <c r="G3" s="655"/>
      <c r="H3" s="655"/>
      <c r="I3" s="655"/>
      <c r="J3" s="655"/>
      <c r="K3" s="655"/>
      <c r="L3" s="655"/>
      <c r="M3" s="655"/>
      <c r="N3" s="655"/>
      <c r="O3" s="655"/>
      <c r="P3" s="655"/>
      <c r="Q3" s="655"/>
      <c r="R3" s="655"/>
      <c r="S3" s="655"/>
      <c r="T3" s="656"/>
      <c r="V3" s="13" t="s">
        <v>311</v>
      </c>
      <c r="W3" s="13"/>
      <c r="X3" s="13"/>
      <c r="Y3" s="13"/>
      <c r="Z3" s="13"/>
      <c r="AA3" s="13"/>
      <c r="AB3" s="13"/>
      <c r="AC3" s="10"/>
      <c r="AD3" s="10"/>
      <c r="AG3" s="10"/>
      <c r="AH3" s="10"/>
      <c r="AI3" s="10"/>
    </row>
    <row r="4" spans="2:16384" s="10" customFormat="1" ht="16.5" thickTop="1" thickBot="1" x14ac:dyDescent="0.3">
      <c r="J4" s="11"/>
      <c r="K4" s="468"/>
      <c r="L4" s="12"/>
      <c r="M4" s="12"/>
      <c r="N4" s="12"/>
      <c r="O4" s="12"/>
      <c r="P4" s="12"/>
      <c r="Q4" s="12"/>
      <c r="R4" s="459"/>
      <c r="S4" s="459"/>
      <c r="T4" s="12"/>
      <c r="V4" s="35"/>
      <c r="W4" s="13"/>
      <c r="X4" s="13"/>
      <c r="Y4" s="13"/>
      <c r="Z4" s="13"/>
      <c r="AA4" s="13"/>
      <c r="AB4" s="13"/>
    </row>
    <row r="5" spans="2:16384" ht="17.25" thickTop="1" thickBot="1" x14ac:dyDescent="0.3">
      <c r="B5" s="658" t="s">
        <v>378</v>
      </c>
      <c r="C5" s="659"/>
      <c r="D5" s="659"/>
      <c r="E5" s="659"/>
      <c r="F5" s="659"/>
      <c r="G5" s="659"/>
      <c r="H5" s="660"/>
      <c r="J5" s="644" t="s">
        <v>258</v>
      </c>
      <c r="K5" s="645"/>
      <c r="L5" s="646"/>
      <c r="M5" s="646"/>
      <c r="N5" s="646"/>
      <c r="O5" s="646"/>
      <c r="P5" s="647"/>
      <c r="Q5" s="647"/>
      <c r="R5" s="647"/>
      <c r="S5" s="647"/>
      <c r="T5" s="648"/>
      <c r="V5" s="641" t="s">
        <v>309</v>
      </c>
      <c r="W5" s="642"/>
      <c r="X5" s="642"/>
      <c r="Y5" s="642"/>
      <c r="Z5" s="642"/>
      <c r="AA5" s="642"/>
      <c r="AB5" s="642"/>
      <c r="AC5" s="643"/>
      <c r="AE5" s="649" t="s">
        <v>310</v>
      </c>
      <c r="AF5" s="650"/>
      <c r="AG5" s="650"/>
      <c r="AH5" s="650"/>
      <c r="AI5" s="650"/>
      <c r="AJ5" s="650"/>
      <c r="AK5" s="650"/>
      <c r="AL5" s="650"/>
      <c r="AM5" s="650"/>
      <c r="AN5" s="650"/>
      <c r="AO5" s="650"/>
      <c r="AP5" s="650"/>
      <c r="AQ5" s="650"/>
      <c r="AR5" s="650"/>
      <c r="AS5" s="650"/>
      <c r="AT5" s="650"/>
      <c r="AU5" s="650"/>
      <c r="AV5" s="650"/>
      <c r="AW5" s="650"/>
      <c r="AX5" s="650"/>
      <c r="AY5" s="650"/>
      <c r="AZ5" s="650"/>
      <c r="BA5" s="651"/>
      <c r="BB5" s="651"/>
      <c r="BC5" s="651"/>
      <c r="BD5" s="651"/>
      <c r="BE5" s="651"/>
      <c r="BF5" s="651"/>
      <c r="BG5" s="651"/>
      <c r="BH5" s="651"/>
      <c r="BI5" s="651"/>
      <c r="BJ5" s="651"/>
      <c r="BK5" s="651"/>
      <c r="BL5" s="651"/>
      <c r="BM5" s="651"/>
      <c r="BN5" s="651"/>
      <c r="BO5" s="651"/>
      <c r="BP5" s="651"/>
      <c r="BQ5" s="651"/>
      <c r="BR5" s="651"/>
      <c r="BS5" s="651"/>
      <c r="BT5" s="651"/>
      <c r="BU5" s="651"/>
      <c r="BV5" s="651"/>
      <c r="BW5" s="651"/>
      <c r="BX5" s="651"/>
      <c r="BY5" s="651"/>
      <c r="BZ5" s="651"/>
      <c r="CA5" s="651"/>
      <c r="CB5" s="651"/>
      <c r="CC5" s="651"/>
      <c r="CD5" s="651"/>
      <c r="CE5" s="651"/>
      <c r="CF5" s="651"/>
      <c r="CG5" s="651"/>
      <c r="CH5" s="651"/>
      <c r="CI5" s="651"/>
      <c r="CJ5" s="651"/>
      <c r="CK5" s="651"/>
      <c r="CL5" s="651"/>
      <c r="CM5" s="651"/>
      <c r="CN5" s="651"/>
      <c r="CO5" s="651"/>
      <c r="CP5" s="651"/>
      <c r="CQ5" s="651"/>
      <c r="CR5" s="651"/>
      <c r="CS5" s="651"/>
      <c r="CT5" s="651"/>
      <c r="CU5" s="651"/>
      <c r="CV5" s="651"/>
      <c r="CW5" s="651"/>
      <c r="CX5" s="651"/>
      <c r="CY5" s="651"/>
      <c r="CZ5" s="651"/>
      <c r="DA5" s="651"/>
      <c r="DB5" s="651"/>
      <c r="DC5" s="651"/>
      <c r="DD5" s="651"/>
      <c r="DE5" s="651"/>
      <c r="DF5" s="651"/>
      <c r="DG5" s="651"/>
      <c r="DH5" s="651"/>
      <c r="DI5" s="651"/>
      <c r="DJ5" s="651"/>
      <c r="DK5" s="651"/>
      <c r="DL5" s="651"/>
      <c r="DM5" s="651"/>
      <c r="DN5" s="651"/>
      <c r="DO5" s="651"/>
      <c r="DP5" s="651"/>
      <c r="DQ5" s="651"/>
      <c r="DR5" s="651"/>
      <c r="DS5" s="651"/>
      <c r="DT5" s="651"/>
      <c r="DU5" s="651"/>
      <c r="DV5" s="651"/>
      <c r="DW5" s="651"/>
      <c r="DX5" s="651"/>
      <c r="DY5" s="651"/>
      <c r="DZ5" s="651"/>
      <c r="EA5" s="651"/>
      <c r="EB5" s="651"/>
      <c r="EC5" s="651"/>
      <c r="ED5" s="651"/>
      <c r="EE5" s="651"/>
      <c r="EF5" s="651"/>
      <c r="EG5" s="651"/>
      <c r="EH5" s="651"/>
      <c r="EI5" s="651"/>
      <c r="EJ5" s="651"/>
      <c r="EK5" s="651"/>
      <c r="EL5" s="651"/>
      <c r="EM5" s="651"/>
      <c r="EN5" s="651"/>
      <c r="EO5" s="651"/>
      <c r="EP5" s="651"/>
      <c r="EQ5" s="651"/>
      <c r="ER5" s="651"/>
      <c r="ES5" s="651"/>
      <c r="ET5" s="651"/>
      <c r="EU5" s="651"/>
      <c r="EV5" s="651"/>
      <c r="EW5" s="651"/>
      <c r="EX5" s="651"/>
      <c r="EY5" s="651"/>
      <c r="EZ5" s="651"/>
      <c r="FA5" s="651"/>
      <c r="FB5" s="651"/>
      <c r="FC5" s="651"/>
      <c r="FD5" s="651"/>
      <c r="FE5" s="651"/>
      <c r="FF5" s="651"/>
      <c r="FG5" s="651"/>
      <c r="FH5" s="651"/>
      <c r="FI5" s="651"/>
      <c r="FJ5" s="651"/>
      <c r="FK5" s="651"/>
      <c r="FL5" s="651"/>
      <c r="FM5" s="651"/>
      <c r="FN5" s="651"/>
      <c r="FO5" s="651"/>
      <c r="FP5" s="651"/>
      <c r="FQ5" s="651"/>
      <c r="FR5" s="651"/>
      <c r="FS5" s="651"/>
      <c r="FT5" s="651"/>
      <c r="FU5" s="651"/>
      <c r="FV5" s="651"/>
      <c r="FW5" s="651"/>
      <c r="FX5" s="651"/>
      <c r="FY5" s="651"/>
      <c r="FZ5" s="651"/>
      <c r="GA5" s="651"/>
      <c r="GB5" s="651"/>
      <c r="GC5" s="651"/>
      <c r="GD5" s="651"/>
      <c r="GE5" s="651"/>
      <c r="GF5" s="651"/>
      <c r="GG5" s="651"/>
      <c r="GH5" s="651"/>
      <c r="GI5" s="651"/>
      <c r="GJ5" s="651"/>
      <c r="GK5" s="651"/>
      <c r="GL5" s="651"/>
      <c r="GM5" s="651"/>
      <c r="GN5" s="651"/>
      <c r="GO5" s="651"/>
      <c r="GP5" s="651"/>
      <c r="GQ5" s="651"/>
      <c r="GR5" s="651"/>
      <c r="GS5" s="651"/>
      <c r="GT5" s="651"/>
      <c r="GU5" s="651"/>
      <c r="GV5" s="651"/>
      <c r="GW5" s="651"/>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0"/>
      <c r="IV5" s="10"/>
      <c r="IW5" s="10"/>
      <c r="IX5" s="10"/>
      <c r="IY5" s="10"/>
      <c r="IZ5" s="10"/>
      <c r="JA5" s="10"/>
      <c r="JB5" s="10"/>
      <c r="JC5" s="10"/>
      <c r="JD5" s="10"/>
      <c r="JE5" s="10"/>
      <c r="JF5" s="10"/>
      <c r="JG5" s="10"/>
      <c r="JH5" s="10"/>
      <c r="JI5" s="10"/>
      <c r="JJ5" s="10"/>
      <c r="JK5" s="10"/>
      <c r="JL5" s="10"/>
      <c r="JM5" s="10"/>
      <c r="JN5" s="10"/>
      <c r="JO5" s="10"/>
      <c r="JP5" s="10"/>
      <c r="JQ5" s="10"/>
      <c r="JR5" s="10"/>
      <c r="JS5" s="10"/>
      <c r="JT5" s="10"/>
      <c r="JU5" s="10"/>
      <c r="JV5" s="10"/>
      <c r="JW5" s="10"/>
      <c r="JX5" s="10"/>
      <c r="JY5" s="10"/>
      <c r="JZ5" s="10"/>
      <c r="KA5" s="10"/>
      <c r="KB5" s="10"/>
      <c r="KC5" s="10"/>
      <c r="KD5" s="10"/>
      <c r="KE5" s="10"/>
      <c r="KF5" s="10"/>
      <c r="KG5" s="10"/>
      <c r="KH5" s="10"/>
      <c r="KI5" s="10"/>
      <c r="KJ5" s="10"/>
      <c r="KK5" s="10"/>
      <c r="KL5" s="10"/>
      <c r="KM5" s="10"/>
      <c r="KN5" s="10"/>
      <c r="KO5" s="10"/>
      <c r="KP5" s="10"/>
      <c r="KQ5" s="10"/>
      <c r="KR5" s="10"/>
      <c r="KS5" s="10"/>
      <c r="KT5" s="10"/>
      <c r="KU5" s="10"/>
      <c r="KV5" s="10"/>
      <c r="KW5" s="10"/>
      <c r="KX5" s="10"/>
      <c r="KY5" s="10"/>
      <c r="KZ5" s="10"/>
      <c r="LA5" s="10"/>
      <c r="LB5" s="10"/>
      <c r="LC5" s="10"/>
      <c r="LD5" s="10"/>
      <c r="LE5" s="10"/>
      <c r="LF5" s="10"/>
      <c r="LG5" s="10"/>
      <c r="LH5" s="10"/>
      <c r="LI5" s="10"/>
      <c r="LJ5" s="10"/>
      <c r="LK5" s="10"/>
      <c r="LL5" s="10"/>
      <c r="LM5" s="10"/>
      <c r="LN5" s="10"/>
      <c r="LO5" s="10"/>
      <c r="LP5" s="10"/>
      <c r="LQ5" s="10"/>
      <c r="LR5" s="10"/>
      <c r="LS5" s="10"/>
      <c r="LT5" s="10"/>
      <c r="LU5" s="10"/>
      <c r="LV5" s="10"/>
      <c r="LW5" s="10"/>
      <c r="LX5" s="10"/>
      <c r="LY5" s="10"/>
      <c r="LZ5" s="10"/>
      <c r="MA5" s="10"/>
      <c r="MB5" s="10"/>
      <c r="MC5" s="10"/>
      <c r="MD5" s="10"/>
      <c r="ME5" s="10"/>
      <c r="MF5" s="10"/>
      <c r="MG5" s="10"/>
      <c r="MH5" s="10"/>
      <c r="MI5" s="10"/>
      <c r="MJ5" s="10"/>
      <c r="MK5" s="10"/>
      <c r="ML5" s="10"/>
      <c r="MM5" s="10"/>
      <c r="MN5" s="10"/>
      <c r="MO5" s="10"/>
      <c r="MP5" s="10"/>
      <c r="MQ5" s="10"/>
      <c r="MR5" s="10"/>
      <c r="MS5" s="10"/>
      <c r="MT5" s="10"/>
      <c r="MU5" s="10"/>
      <c r="MV5" s="10"/>
      <c r="MW5" s="10"/>
      <c r="MX5" s="10"/>
      <c r="MY5" s="10"/>
      <c r="MZ5" s="10"/>
      <c r="NA5" s="10"/>
      <c r="NB5" s="10"/>
      <c r="NC5" s="10"/>
      <c r="ND5" s="10"/>
      <c r="NE5" s="10"/>
      <c r="NF5" s="10"/>
      <c r="NG5" s="10"/>
      <c r="NH5" s="10"/>
      <c r="NI5" s="10"/>
      <c r="NJ5" s="10"/>
      <c r="NK5" s="10"/>
      <c r="NL5" s="10"/>
      <c r="NM5" s="10"/>
      <c r="NN5" s="10"/>
      <c r="NO5" s="10"/>
      <c r="NP5" s="10"/>
      <c r="NQ5" s="10"/>
      <c r="NR5" s="10"/>
      <c r="NS5" s="10"/>
      <c r="NT5" s="10"/>
      <c r="NU5" s="10"/>
      <c r="NV5" s="10"/>
      <c r="NW5" s="10"/>
      <c r="NX5" s="10"/>
      <c r="NY5" s="10"/>
      <c r="NZ5" s="10"/>
      <c r="OA5" s="10"/>
      <c r="OB5" s="10"/>
      <c r="OC5" s="10"/>
      <c r="OD5" s="10"/>
      <c r="OE5" s="10"/>
      <c r="OF5" s="10"/>
      <c r="OG5" s="10"/>
      <c r="OH5" s="10"/>
      <c r="OI5" s="10"/>
      <c r="OJ5" s="10"/>
      <c r="OK5" s="10"/>
      <c r="OL5" s="10"/>
      <c r="OM5" s="10"/>
      <c r="ON5" s="10"/>
      <c r="OO5" s="10"/>
      <c r="OP5" s="10"/>
      <c r="OQ5" s="10"/>
      <c r="OR5" s="10"/>
      <c r="OS5" s="10"/>
      <c r="OT5" s="10"/>
      <c r="OU5" s="10"/>
      <c r="OV5" s="10"/>
      <c r="OW5" s="10"/>
      <c r="OX5" s="10"/>
      <c r="OY5" s="10"/>
      <c r="OZ5" s="10"/>
      <c r="PA5" s="10"/>
      <c r="PB5" s="10"/>
      <c r="PC5" s="10"/>
      <c r="PD5" s="10"/>
      <c r="PE5" s="10"/>
      <c r="PF5" s="10"/>
      <c r="PG5" s="10"/>
      <c r="PH5" s="10"/>
      <c r="PI5" s="10"/>
      <c r="PJ5" s="10"/>
      <c r="PK5" s="10"/>
      <c r="PL5" s="10"/>
      <c r="PM5" s="10"/>
      <c r="PN5" s="10"/>
      <c r="PO5" s="10"/>
      <c r="PP5" s="10"/>
      <c r="PQ5" s="10"/>
      <c r="PR5" s="10"/>
      <c r="PS5" s="10"/>
      <c r="PT5" s="10"/>
      <c r="PU5" s="10"/>
      <c r="PV5" s="10"/>
      <c r="PW5" s="10"/>
      <c r="PX5" s="10"/>
      <c r="PY5" s="10"/>
      <c r="PZ5" s="10"/>
      <c r="QA5" s="10"/>
      <c r="QB5" s="10"/>
      <c r="QC5" s="10"/>
      <c r="QD5" s="10"/>
      <c r="QE5" s="10"/>
      <c r="QF5" s="10"/>
      <c r="QG5" s="10"/>
      <c r="QH5" s="10"/>
      <c r="QI5" s="10"/>
      <c r="QJ5" s="10"/>
      <c r="QK5" s="10"/>
      <c r="QL5" s="10"/>
      <c r="QM5" s="10"/>
      <c r="QN5" s="10"/>
      <c r="QO5" s="10"/>
      <c r="QP5" s="10"/>
      <c r="QQ5" s="10"/>
      <c r="QR5" s="10"/>
      <c r="QS5" s="10"/>
      <c r="QT5" s="10"/>
      <c r="QU5" s="10"/>
      <c r="QV5" s="10"/>
      <c r="QW5" s="10"/>
      <c r="QX5" s="10"/>
      <c r="QY5" s="10"/>
      <c r="QZ5" s="10"/>
      <c r="RA5" s="10"/>
      <c r="RB5" s="10"/>
      <c r="RC5" s="10"/>
      <c r="RD5" s="10"/>
      <c r="RE5" s="10"/>
      <c r="RF5" s="10"/>
      <c r="RG5" s="10"/>
      <c r="RH5" s="10"/>
      <c r="RI5" s="10"/>
      <c r="RJ5" s="10"/>
      <c r="RK5" s="10"/>
      <c r="RL5" s="10"/>
      <c r="RM5" s="10"/>
      <c r="RN5" s="10"/>
      <c r="RO5" s="10"/>
      <c r="RP5" s="10"/>
      <c r="RQ5" s="10"/>
      <c r="RR5" s="10"/>
      <c r="RS5" s="10"/>
      <c r="RT5" s="10"/>
      <c r="RU5" s="10"/>
      <c r="RV5" s="10"/>
      <c r="RW5" s="10"/>
      <c r="RX5" s="10"/>
      <c r="RY5" s="10"/>
      <c r="RZ5" s="10"/>
      <c r="SA5" s="10"/>
      <c r="SB5" s="10"/>
      <c r="SC5" s="10"/>
      <c r="SD5" s="10"/>
      <c r="SE5" s="10"/>
      <c r="SF5" s="10"/>
      <c r="SG5" s="10"/>
      <c r="SH5" s="10"/>
      <c r="SI5" s="10"/>
      <c r="SJ5" s="10"/>
      <c r="SK5" s="10"/>
      <c r="SL5" s="10"/>
      <c r="SM5" s="10"/>
      <c r="SN5" s="10"/>
      <c r="SO5" s="10"/>
      <c r="SP5" s="10"/>
      <c r="SQ5" s="10"/>
      <c r="SR5" s="10"/>
      <c r="SS5" s="10"/>
      <c r="ST5" s="10"/>
      <c r="SU5" s="10"/>
      <c r="SV5" s="10"/>
      <c r="SW5" s="10"/>
      <c r="SX5" s="10"/>
      <c r="SY5" s="10"/>
      <c r="SZ5" s="10"/>
      <c r="TA5" s="10"/>
      <c r="TB5" s="10"/>
      <c r="TC5" s="10"/>
      <c r="TD5" s="10"/>
      <c r="TE5" s="10"/>
      <c r="TF5" s="10"/>
      <c r="TG5" s="10"/>
      <c r="TH5" s="10"/>
      <c r="TI5" s="10"/>
      <c r="TJ5" s="10"/>
      <c r="TK5" s="10"/>
      <c r="TL5" s="10"/>
      <c r="TM5" s="10"/>
      <c r="TN5" s="10"/>
      <c r="TO5" s="10"/>
      <c r="TP5" s="10"/>
      <c r="TQ5" s="10"/>
      <c r="TR5" s="10"/>
      <c r="TS5" s="10"/>
      <c r="TT5" s="10"/>
      <c r="TU5" s="10"/>
      <c r="TV5" s="10"/>
      <c r="TW5" s="10"/>
      <c r="TX5" s="10"/>
      <c r="TY5" s="10"/>
      <c r="TZ5" s="10"/>
      <c r="UA5" s="10"/>
      <c r="UB5" s="10"/>
      <c r="UC5" s="10"/>
      <c r="UD5" s="10"/>
      <c r="UE5" s="10"/>
      <c r="UF5" s="10"/>
      <c r="UG5" s="10"/>
      <c r="UH5" s="10"/>
      <c r="UI5" s="10"/>
      <c r="UJ5" s="10"/>
      <c r="UK5" s="10"/>
      <c r="UL5" s="10"/>
      <c r="UM5" s="10"/>
      <c r="UN5" s="10"/>
      <c r="UO5" s="10"/>
      <c r="UP5" s="10"/>
      <c r="UQ5" s="10"/>
      <c r="UR5" s="10"/>
      <c r="US5" s="10"/>
      <c r="UT5" s="10"/>
      <c r="UU5" s="10"/>
      <c r="UV5" s="10"/>
      <c r="UW5" s="10"/>
      <c r="UX5" s="10"/>
      <c r="UY5" s="10"/>
      <c r="UZ5" s="10"/>
      <c r="VA5" s="10"/>
      <c r="VB5" s="10"/>
      <c r="VC5" s="10"/>
      <c r="VD5" s="10"/>
      <c r="VE5" s="10"/>
      <c r="VF5" s="10"/>
      <c r="VG5" s="10"/>
      <c r="VH5" s="10"/>
      <c r="VI5" s="10"/>
      <c r="VJ5" s="10"/>
      <c r="VK5" s="10"/>
      <c r="VL5" s="10"/>
      <c r="VM5" s="10"/>
      <c r="VN5" s="10"/>
      <c r="VO5" s="10"/>
      <c r="VP5" s="10"/>
      <c r="VQ5" s="10"/>
      <c r="VR5" s="10"/>
      <c r="VS5" s="10"/>
      <c r="VT5" s="10"/>
      <c r="VU5" s="10"/>
      <c r="VV5" s="10"/>
      <c r="VW5" s="10"/>
      <c r="VX5" s="10"/>
      <c r="VY5" s="10"/>
      <c r="VZ5" s="10"/>
      <c r="WA5" s="10"/>
      <c r="WB5" s="10"/>
      <c r="WC5" s="10"/>
      <c r="WD5" s="10"/>
      <c r="WE5" s="10"/>
      <c r="WF5" s="10"/>
      <c r="WG5" s="10"/>
      <c r="WH5" s="10"/>
      <c r="WI5" s="10"/>
      <c r="WJ5" s="10"/>
      <c r="WK5" s="10"/>
      <c r="WL5" s="10"/>
      <c r="WM5" s="10"/>
      <c r="WN5" s="10"/>
      <c r="WO5" s="10"/>
      <c r="WP5" s="10"/>
      <c r="WQ5" s="10"/>
      <c r="WR5" s="10"/>
      <c r="WS5" s="10"/>
      <c r="WT5" s="10"/>
      <c r="WU5" s="10"/>
      <c r="WV5" s="10"/>
      <c r="WW5" s="10"/>
      <c r="WX5" s="10"/>
      <c r="WY5" s="10"/>
      <c r="WZ5" s="10"/>
      <c r="XA5" s="10"/>
      <c r="XB5" s="10"/>
      <c r="XC5" s="10"/>
      <c r="XD5" s="10"/>
      <c r="XE5" s="10"/>
      <c r="XF5" s="10"/>
      <c r="XG5" s="10"/>
      <c r="XH5" s="10"/>
      <c r="XI5" s="10"/>
      <c r="XJ5" s="10"/>
      <c r="XK5" s="10"/>
      <c r="XL5" s="10"/>
      <c r="XM5" s="10"/>
      <c r="XN5" s="10"/>
      <c r="XO5" s="10"/>
      <c r="XP5" s="10"/>
      <c r="XQ5" s="10"/>
      <c r="XR5" s="10"/>
      <c r="XS5" s="10"/>
      <c r="XT5" s="10"/>
      <c r="XU5" s="10"/>
      <c r="XV5" s="10"/>
      <c r="XW5" s="10"/>
      <c r="XX5" s="10"/>
      <c r="XY5" s="10"/>
      <c r="XZ5" s="10"/>
      <c r="YA5" s="10"/>
      <c r="YB5" s="10"/>
      <c r="YC5" s="10"/>
      <c r="YD5" s="10"/>
      <c r="YE5" s="10"/>
      <c r="YF5" s="10"/>
      <c r="YG5" s="10"/>
      <c r="YH5" s="10"/>
      <c r="YI5" s="10"/>
      <c r="YJ5" s="10"/>
      <c r="YK5" s="10"/>
      <c r="YL5" s="10"/>
      <c r="YM5" s="10"/>
      <c r="YN5" s="10"/>
      <c r="YO5" s="10"/>
      <c r="YP5" s="10"/>
      <c r="YQ5" s="10"/>
      <c r="YR5" s="10"/>
      <c r="YS5" s="10"/>
      <c r="YT5" s="10"/>
      <c r="YU5" s="10"/>
      <c r="YV5" s="10"/>
      <c r="YW5" s="10"/>
      <c r="YX5" s="10"/>
      <c r="YY5" s="10"/>
      <c r="YZ5" s="10"/>
      <c r="ZA5" s="10"/>
      <c r="ZB5" s="10"/>
      <c r="ZC5" s="10"/>
      <c r="ZD5" s="10"/>
      <c r="ZE5" s="10"/>
      <c r="ZF5" s="10"/>
      <c r="ZG5" s="10"/>
      <c r="ZH5" s="10"/>
      <c r="ZI5" s="10"/>
      <c r="ZJ5" s="10"/>
      <c r="ZK5" s="10"/>
      <c r="ZL5" s="10"/>
      <c r="ZM5" s="10"/>
      <c r="ZN5" s="10"/>
      <c r="ZO5" s="10"/>
      <c r="ZP5" s="10"/>
      <c r="ZQ5" s="10"/>
      <c r="ZR5" s="10"/>
      <c r="ZS5" s="10"/>
      <c r="ZT5" s="10"/>
      <c r="ZU5" s="10"/>
      <c r="ZV5" s="10"/>
      <c r="ZW5" s="10"/>
      <c r="ZX5" s="10"/>
      <c r="ZY5" s="10"/>
      <c r="ZZ5" s="10"/>
      <c r="AAA5" s="10"/>
      <c r="AAB5" s="10"/>
      <c r="AAC5" s="10"/>
      <c r="AAD5" s="10"/>
      <c r="AAE5" s="10"/>
      <c r="AAF5" s="10"/>
      <c r="AAG5" s="10"/>
      <c r="AAH5" s="10"/>
      <c r="AAI5" s="10"/>
      <c r="AAJ5" s="10"/>
      <c r="AAK5" s="10"/>
      <c r="AAL5" s="10"/>
      <c r="AAM5" s="10"/>
      <c r="AAN5" s="10"/>
      <c r="AAO5" s="10"/>
      <c r="AAP5" s="10"/>
      <c r="AAQ5" s="10"/>
      <c r="AAR5" s="10"/>
      <c r="AAS5" s="10"/>
      <c r="AAT5" s="10"/>
      <c r="AAU5" s="10"/>
      <c r="AAV5" s="10"/>
      <c r="AAW5" s="10"/>
      <c r="AAX5" s="10"/>
      <c r="AAY5" s="10"/>
      <c r="AAZ5" s="10"/>
      <c r="ABA5" s="10"/>
      <c r="ABB5" s="10"/>
      <c r="ABC5" s="10"/>
      <c r="ABD5" s="10"/>
      <c r="ABE5" s="10"/>
      <c r="ABF5" s="10"/>
      <c r="ABG5" s="10"/>
      <c r="ABH5" s="10"/>
      <c r="ABI5" s="10"/>
      <c r="ABJ5" s="10"/>
      <c r="ABK5" s="10"/>
      <c r="ABL5" s="10"/>
      <c r="ABM5" s="10"/>
      <c r="ABN5" s="10"/>
      <c r="ABO5" s="10"/>
      <c r="ABP5" s="10"/>
      <c r="ABQ5" s="10"/>
      <c r="ABR5" s="10"/>
      <c r="ABS5" s="10"/>
      <c r="ABT5" s="10"/>
      <c r="ABU5" s="10"/>
      <c r="ABV5" s="10"/>
      <c r="ABW5" s="10"/>
      <c r="ABX5" s="10"/>
      <c r="ABY5" s="10"/>
      <c r="ABZ5" s="10"/>
      <c r="ACA5" s="10"/>
      <c r="ACB5" s="10"/>
      <c r="ACC5" s="10"/>
      <c r="ACD5" s="10"/>
      <c r="ACE5" s="10"/>
      <c r="ACF5" s="10"/>
      <c r="ACG5" s="10"/>
      <c r="ACH5" s="10"/>
      <c r="ACI5" s="10"/>
      <c r="ACJ5" s="10"/>
      <c r="ACK5" s="10"/>
      <c r="ACL5" s="10"/>
      <c r="ACM5" s="10"/>
      <c r="ACN5" s="10"/>
      <c r="ACO5" s="10"/>
      <c r="ACP5" s="10"/>
      <c r="ACQ5" s="10"/>
      <c r="ACR5" s="10"/>
      <c r="ACS5" s="10"/>
      <c r="ACT5" s="10"/>
      <c r="ACU5" s="10"/>
      <c r="ACV5" s="10"/>
      <c r="ACW5" s="10"/>
      <c r="ACX5" s="10"/>
      <c r="ACY5" s="10"/>
      <c r="ACZ5" s="10"/>
      <c r="ADA5" s="10"/>
      <c r="ADB5" s="10"/>
      <c r="ADC5" s="10"/>
      <c r="ADD5" s="10"/>
      <c r="ADE5" s="10"/>
      <c r="ADF5" s="10"/>
      <c r="ADG5" s="10"/>
      <c r="ADH5" s="10"/>
      <c r="ADI5" s="10"/>
      <c r="ADJ5" s="10"/>
      <c r="ADK5" s="10"/>
      <c r="ADL5" s="10"/>
      <c r="ADM5" s="10"/>
      <c r="ADN5" s="10"/>
      <c r="ADO5" s="10"/>
      <c r="ADP5" s="10"/>
      <c r="ADQ5" s="10"/>
      <c r="ADR5" s="10"/>
      <c r="ADS5" s="10"/>
      <c r="ADT5" s="10"/>
      <c r="ADU5" s="10"/>
      <c r="ADV5" s="10"/>
      <c r="ADW5" s="10"/>
      <c r="ADX5" s="10"/>
      <c r="ADY5" s="10"/>
      <c r="ADZ5" s="10"/>
      <c r="AEA5" s="10"/>
      <c r="AEB5" s="10"/>
      <c r="AEC5" s="10"/>
      <c r="AED5" s="10"/>
      <c r="AEE5" s="10"/>
      <c r="AEF5" s="10"/>
      <c r="AEG5" s="10"/>
      <c r="AEH5" s="10"/>
      <c r="AEI5" s="10"/>
      <c r="AEJ5" s="10"/>
      <c r="AEK5" s="10"/>
      <c r="AEL5" s="10"/>
      <c r="AEM5" s="10"/>
      <c r="AEN5" s="10"/>
      <c r="AEO5" s="10"/>
      <c r="AEP5" s="10"/>
      <c r="AEQ5" s="10"/>
      <c r="AER5" s="10"/>
      <c r="AES5" s="10"/>
      <c r="AET5" s="10"/>
      <c r="AEU5" s="10"/>
      <c r="AEV5" s="10"/>
      <c r="AEW5" s="10"/>
      <c r="AEX5" s="10"/>
      <c r="AEY5" s="10"/>
      <c r="AEZ5" s="10"/>
      <c r="AFA5" s="10"/>
      <c r="AFB5" s="10"/>
      <c r="AFC5" s="10"/>
      <c r="AFD5" s="10"/>
      <c r="AFE5" s="10"/>
      <c r="AFF5" s="10"/>
      <c r="AFG5" s="10"/>
      <c r="AFH5" s="10"/>
      <c r="AFI5" s="10"/>
      <c r="AFJ5" s="10"/>
      <c r="AFK5" s="10"/>
      <c r="AFL5" s="10"/>
      <c r="AFM5" s="10"/>
      <c r="AFN5" s="10"/>
      <c r="AFO5" s="10"/>
      <c r="AFP5" s="10"/>
      <c r="AFQ5" s="10"/>
      <c r="AFR5" s="10"/>
      <c r="AFS5" s="10"/>
      <c r="AFT5" s="10"/>
      <c r="AFU5" s="10"/>
      <c r="AFV5" s="10"/>
      <c r="AFW5" s="10"/>
      <c r="AFX5" s="10"/>
      <c r="AFY5" s="10"/>
      <c r="AFZ5" s="10"/>
      <c r="AGA5" s="10"/>
      <c r="AGB5" s="10"/>
      <c r="AGC5" s="10"/>
      <c r="AGD5" s="10"/>
      <c r="AGE5" s="10"/>
      <c r="AGF5" s="10"/>
      <c r="AGG5" s="10"/>
      <c r="AGH5" s="10"/>
      <c r="AGI5" s="10"/>
      <c r="AGJ5" s="10"/>
      <c r="AGK5" s="10"/>
      <c r="AGL5" s="10"/>
      <c r="AGM5" s="10"/>
      <c r="AGN5" s="10"/>
      <c r="AGO5" s="10"/>
      <c r="AGP5" s="10"/>
      <c r="AGQ5" s="10"/>
      <c r="AGR5" s="10"/>
      <c r="AGS5" s="10"/>
      <c r="AGT5" s="10"/>
      <c r="AGU5" s="10"/>
      <c r="AGV5" s="10"/>
      <c r="AGW5" s="10"/>
      <c r="AGX5" s="10"/>
      <c r="AGY5" s="10"/>
      <c r="AGZ5" s="10"/>
      <c r="AHA5" s="10"/>
      <c r="AHB5" s="10"/>
      <c r="AHC5" s="10"/>
      <c r="AHD5" s="10"/>
      <c r="AHE5" s="10"/>
      <c r="AHF5" s="10"/>
      <c r="AHG5" s="10"/>
      <c r="AHH5" s="10"/>
      <c r="AHI5" s="10"/>
      <c r="AHJ5" s="10"/>
      <c r="AHK5" s="10"/>
      <c r="AHL5" s="10"/>
      <c r="AHM5" s="10"/>
      <c r="AHN5" s="10"/>
      <c r="AHO5" s="10"/>
      <c r="AHP5" s="10"/>
      <c r="AHQ5" s="10"/>
      <c r="AHR5" s="10"/>
      <c r="AHS5" s="10"/>
      <c r="AHT5" s="10"/>
      <c r="AHU5" s="10"/>
      <c r="AHV5" s="10"/>
      <c r="AHW5" s="10"/>
      <c r="AHX5" s="10"/>
      <c r="AHY5" s="10"/>
      <c r="AHZ5" s="10"/>
      <c r="AIA5" s="10"/>
      <c r="AIB5" s="10"/>
      <c r="AIC5" s="10"/>
      <c r="AID5" s="10"/>
      <c r="AIE5" s="10"/>
      <c r="AIF5" s="10"/>
      <c r="AIG5" s="10"/>
      <c r="AIH5" s="10"/>
      <c r="AII5" s="10"/>
      <c r="AIJ5" s="10"/>
      <c r="AIK5" s="10"/>
      <c r="AIL5" s="10"/>
      <c r="AIM5" s="10"/>
      <c r="AIN5" s="10"/>
      <c r="AIO5" s="10"/>
      <c r="AIP5" s="10"/>
      <c r="AIQ5" s="10"/>
      <c r="AIR5" s="10"/>
      <c r="AIS5" s="10"/>
      <c r="AIT5" s="10"/>
      <c r="AIU5" s="10"/>
      <c r="AIV5" s="10"/>
      <c r="AIW5" s="10"/>
      <c r="AIX5" s="10"/>
      <c r="AIY5" s="10"/>
      <c r="AIZ5" s="10"/>
      <c r="AJA5" s="10"/>
      <c r="AJB5" s="10"/>
      <c r="AJC5" s="10"/>
      <c r="AJD5" s="10"/>
      <c r="AJE5" s="10"/>
      <c r="AJF5" s="10"/>
      <c r="AJG5" s="10"/>
      <c r="AJH5" s="10"/>
      <c r="AJI5" s="10"/>
      <c r="AJJ5" s="10"/>
      <c r="AJK5" s="10"/>
      <c r="AJL5" s="10"/>
      <c r="AJM5" s="10"/>
      <c r="AJN5" s="10"/>
      <c r="AJO5" s="10"/>
      <c r="AJP5" s="10"/>
      <c r="AJQ5" s="10"/>
      <c r="AJR5" s="10"/>
      <c r="AJS5" s="10"/>
      <c r="AJT5" s="10"/>
      <c r="AJU5" s="10"/>
      <c r="AJV5" s="10"/>
      <c r="AJW5" s="10"/>
      <c r="AJX5" s="10"/>
      <c r="AJY5" s="10"/>
      <c r="AJZ5" s="10"/>
      <c r="AKA5" s="10"/>
      <c r="AKB5" s="10"/>
      <c r="AKC5" s="10"/>
      <c r="AKD5" s="10"/>
      <c r="AKE5" s="10"/>
      <c r="AKF5" s="10"/>
      <c r="AKG5" s="10"/>
      <c r="AKH5" s="10"/>
      <c r="AKI5" s="10"/>
      <c r="AKJ5" s="10"/>
      <c r="AKK5" s="10"/>
      <c r="AKL5" s="10"/>
      <c r="AKM5" s="10"/>
      <c r="AKN5" s="10"/>
      <c r="AKO5" s="10"/>
      <c r="AKP5" s="10"/>
      <c r="AKQ5" s="10"/>
      <c r="AKR5" s="10"/>
      <c r="AKS5" s="10"/>
      <c r="AKT5" s="10"/>
      <c r="AKU5" s="10"/>
      <c r="AKV5" s="10"/>
      <c r="AKW5" s="10"/>
      <c r="AKX5" s="10"/>
      <c r="AKY5" s="10"/>
      <c r="AKZ5" s="10"/>
      <c r="ALA5" s="10"/>
      <c r="ALB5" s="10"/>
      <c r="ALC5" s="10"/>
      <c r="ALD5" s="10"/>
      <c r="ALE5" s="10"/>
      <c r="ALF5" s="10"/>
      <c r="ALG5" s="10"/>
      <c r="ALH5" s="10"/>
      <c r="ALI5" s="10"/>
      <c r="ALJ5" s="10"/>
      <c r="ALK5" s="10"/>
      <c r="ALL5" s="10"/>
      <c r="ALM5" s="10"/>
      <c r="ALN5" s="10"/>
      <c r="ALO5" s="10"/>
      <c r="ALP5" s="10"/>
      <c r="ALQ5" s="10"/>
      <c r="ALR5" s="10"/>
      <c r="ALS5" s="10"/>
      <c r="ALT5" s="10"/>
      <c r="ALU5" s="10"/>
      <c r="ALV5" s="10"/>
      <c r="ALW5" s="10"/>
      <c r="ALX5" s="10"/>
      <c r="ALY5" s="10"/>
      <c r="ALZ5" s="10"/>
      <c r="AMA5" s="10"/>
      <c r="AMB5" s="10"/>
      <c r="AMC5" s="10"/>
      <c r="AMD5" s="10"/>
      <c r="AME5" s="10"/>
      <c r="AMF5" s="10"/>
      <c r="AMG5" s="10"/>
      <c r="AMH5" s="10"/>
      <c r="AMI5" s="10"/>
      <c r="AMJ5" s="10"/>
      <c r="AMK5" s="10"/>
      <c r="AML5" s="10"/>
      <c r="AMM5" s="10"/>
      <c r="AMN5" s="10"/>
      <c r="AMO5" s="10"/>
      <c r="AMP5" s="10"/>
      <c r="AMQ5" s="10"/>
      <c r="AMR5" s="10"/>
      <c r="AMS5" s="10"/>
      <c r="AMT5" s="10"/>
      <c r="AMU5" s="10"/>
      <c r="AMV5" s="10"/>
      <c r="AMW5" s="10"/>
      <c r="AMX5" s="10"/>
      <c r="AMY5" s="10"/>
      <c r="AMZ5" s="10"/>
      <c r="ANA5" s="10"/>
      <c r="ANB5" s="10"/>
      <c r="ANC5" s="10"/>
      <c r="AND5" s="10"/>
      <c r="ANE5" s="10"/>
      <c r="ANF5" s="10"/>
      <c r="ANG5" s="10"/>
      <c r="ANH5" s="10"/>
      <c r="ANI5" s="10"/>
      <c r="ANJ5" s="10"/>
      <c r="ANK5" s="10"/>
      <c r="ANL5" s="10"/>
      <c r="ANM5" s="10"/>
      <c r="ANN5" s="10"/>
      <c r="ANO5" s="10"/>
      <c r="ANP5" s="10"/>
      <c r="ANQ5" s="10"/>
      <c r="ANR5" s="10"/>
      <c r="ANS5" s="10"/>
      <c r="ANT5" s="10"/>
      <c r="ANU5" s="10"/>
      <c r="ANV5" s="10"/>
      <c r="ANW5" s="10"/>
      <c r="ANX5" s="10"/>
      <c r="ANY5" s="10"/>
      <c r="ANZ5" s="10"/>
      <c r="AOA5" s="10"/>
      <c r="AOB5" s="10"/>
      <c r="AOC5" s="10"/>
      <c r="AOD5" s="10"/>
      <c r="AOE5" s="10"/>
      <c r="AOF5" s="10"/>
      <c r="AOG5" s="10"/>
      <c r="AOH5" s="10"/>
      <c r="AOI5" s="10"/>
      <c r="AOJ5" s="10"/>
      <c r="AOK5" s="10"/>
      <c r="AOL5" s="10"/>
      <c r="AOM5" s="10"/>
      <c r="AON5" s="10"/>
      <c r="AOO5" s="10"/>
      <c r="AOP5" s="10"/>
      <c r="AOQ5" s="10"/>
      <c r="AOR5" s="10"/>
      <c r="AOS5" s="10"/>
      <c r="AOT5" s="10"/>
      <c r="AOU5" s="10"/>
      <c r="AOV5" s="10"/>
      <c r="AOW5" s="10"/>
      <c r="AOX5" s="10"/>
      <c r="AOY5" s="10"/>
      <c r="AOZ5" s="10"/>
      <c r="APA5" s="10"/>
      <c r="APB5" s="10"/>
      <c r="APC5" s="10"/>
      <c r="APD5" s="10"/>
      <c r="APE5" s="10"/>
      <c r="APF5" s="10"/>
      <c r="APG5" s="10"/>
      <c r="APH5" s="10"/>
      <c r="API5" s="10"/>
      <c r="APJ5" s="10"/>
      <c r="APK5" s="10"/>
      <c r="APL5" s="10"/>
      <c r="APM5" s="10"/>
      <c r="APN5" s="10"/>
      <c r="APO5" s="10"/>
      <c r="APP5" s="10"/>
      <c r="APQ5" s="10"/>
      <c r="APR5" s="10"/>
      <c r="APS5" s="10"/>
      <c r="APT5" s="10"/>
      <c r="APU5" s="10"/>
      <c r="APV5" s="10"/>
      <c r="APW5" s="10"/>
      <c r="APX5" s="10"/>
      <c r="APY5" s="10"/>
      <c r="APZ5" s="10"/>
      <c r="AQA5" s="10"/>
      <c r="AQB5" s="10"/>
      <c r="AQC5" s="10"/>
      <c r="AQD5" s="10"/>
      <c r="AQE5" s="10"/>
      <c r="AQF5" s="10"/>
      <c r="AQG5" s="10"/>
      <c r="AQH5" s="10"/>
      <c r="AQI5" s="10"/>
      <c r="AQJ5" s="10"/>
      <c r="AQK5" s="10"/>
      <c r="AQL5" s="10"/>
      <c r="AQM5" s="10"/>
      <c r="AQN5" s="10"/>
      <c r="AQO5" s="10"/>
      <c r="AQP5" s="10"/>
      <c r="AQQ5" s="10"/>
      <c r="AQR5" s="10"/>
      <c r="AQS5" s="10"/>
      <c r="AQT5" s="10"/>
      <c r="AQU5" s="10"/>
      <c r="AQV5" s="10"/>
      <c r="AQW5" s="10"/>
      <c r="AQX5" s="10"/>
      <c r="AQY5" s="10"/>
      <c r="AQZ5" s="10"/>
      <c r="ARA5" s="10"/>
      <c r="ARB5" s="10"/>
      <c r="ARC5" s="10"/>
      <c r="ARD5" s="10"/>
      <c r="ARE5" s="10"/>
      <c r="ARF5" s="10"/>
      <c r="ARG5" s="10"/>
      <c r="ARH5" s="10"/>
      <c r="ARI5" s="10"/>
      <c r="ARJ5" s="10"/>
      <c r="ARK5" s="10"/>
      <c r="ARL5" s="10"/>
      <c r="ARM5" s="10"/>
      <c r="ARN5" s="10"/>
      <c r="ARO5" s="10"/>
      <c r="ARP5" s="10"/>
      <c r="ARQ5" s="10"/>
      <c r="ARR5" s="10"/>
      <c r="ARS5" s="10"/>
      <c r="ART5" s="10"/>
      <c r="ARU5" s="10"/>
      <c r="ARV5" s="10"/>
      <c r="ARW5" s="10"/>
      <c r="ARX5" s="10"/>
      <c r="ARY5" s="10"/>
      <c r="ARZ5" s="10"/>
      <c r="ASA5" s="10"/>
      <c r="ASB5" s="10"/>
      <c r="ASC5" s="10"/>
      <c r="ASD5" s="10"/>
      <c r="ASE5" s="10"/>
      <c r="ASF5" s="10"/>
      <c r="ASG5" s="10"/>
      <c r="ASH5" s="10"/>
      <c r="ASI5" s="10"/>
      <c r="ASJ5" s="10"/>
      <c r="ASK5" s="10"/>
      <c r="ASL5" s="10"/>
      <c r="ASM5" s="10"/>
      <c r="ASN5" s="10"/>
      <c r="ASO5" s="10"/>
      <c r="ASP5" s="10"/>
      <c r="ASQ5" s="10"/>
      <c r="ASR5" s="10"/>
      <c r="ASS5" s="10"/>
      <c r="AST5" s="10"/>
      <c r="ASU5" s="10"/>
      <c r="ASV5" s="10"/>
      <c r="ASW5" s="10"/>
      <c r="ASX5" s="10"/>
      <c r="ASY5" s="10"/>
      <c r="ASZ5" s="10"/>
      <c r="ATA5" s="10"/>
      <c r="ATB5" s="10"/>
      <c r="ATC5" s="10"/>
      <c r="ATD5" s="10"/>
      <c r="ATE5" s="10"/>
      <c r="ATF5" s="10"/>
      <c r="ATG5" s="10"/>
      <c r="ATH5" s="10"/>
      <c r="ATI5" s="10"/>
      <c r="ATJ5" s="10"/>
      <c r="ATK5" s="10"/>
      <c r="ATL5" s="10"/>
      <c r="ATM5" s="10"/>
      <c r="ATN5" s="10"/>
      <c r="ATO5" s="10"/>
      <c r="ATP5" s="10"/>
      <c r="ATQ5" s="10"/>
      <c r="ATR5" s="10"/>
      <c r="ATS5" s="10"/>
      <c r="ATT5" s="10"/>
      <c r="ATU5" s="10"/>
      <c r="ATV5" s="10"/>
      <c r="ATW5" s="10"/>
      <c r="ATX5" s="10"/>
      <c r="ATY5" s="10"/>
      <c r="ATZ5" s="10"/>
      <c r="AUA5" s="10"/>
      <c r="AUB5" s="10"/>
      <c r="AUC5" s="10"/>
      <c r="AUD5" s="10"/>
      <c r="AUE5" s="10"/>
      <c r="AUF5" s="10"/>
      <c r="AUG5" s="10"/>
      <c r="AUH5" s="10"/>
      <c r="AUI5" s="10"/>
      <c r="AUJ5" s="10"/>
      <c r="AUK5" s="10"/>
      <c r="AUL5" s="10"/>
      <c r="AUM5" s="10"/>
      <c r="AUN5" s="10"/>
      <c r="AUO5" s="10"/>
      <c r="AUP5" s="10"/>
      <c r="AUQ5" s="10"/>
      <c r="AUR5" s="10"/>
      <c r="AUS5" s="10"/>
      <c r="AUT5" s="10"/>
      <c r="AUU5" s="10"/>
      <c r="AUV5" s="10"/>
      <c r="AUW5" s="10"/>
      <c r="AUX5" s="10"/>
      <c r="AUY5" s="10"/>
      <c r="AUZ5" s="10"/>
      <c r="AVA5" s="10"/>
      <c r="AVB5" s="10"/>
      <c r="AVC5" s="10"/>
      <c r="AVD5" s="10"/>
      <c r="AVE5" s="10"/>
      <c r="AVF5" s="10"/>
      <c r="AVG5" s="10"/>
      <c r="AVH5" s="10"/>
      <c r="AVI5" s="10"/>
      <c r="AVJ5" s="10"/>
      <c r="AVK5" s="10"/>
      <c r="AVL5" s="10"/>
      <c r="AVM5" s="10"/>
      <c r="AVN5" s="10"/>
      <c r="AVO5" s="10"/>
      <c r="AVP5" s="10"/>
      <c r="AVQ5" s="10"/>
      <c r="AVR5" s="10"/>
      <c r="AVS5" s="10"/>
      <c r="AVT5" s="10"/>
      <c r="AVU5" s="10"/>
      <c r="AVV5" s="10"/>
      <c r="AVW5" s="10"/>
      <c r="AVX5" s="10"/>
      <c r="AVY5" s="10"/>
      <c r="AVZ5" s="10"/>
      <c r="AWA5" s="10"/>
      <c r="AWB5" s="10"/>
      <c r="AWC5" s="10"/>
      <c r="AWD5" s="10"/>
      <c r="AWE5" s="10"/>
      <c r="AWF5" s="10"/>
      <c r="AWG5" s="10"/>
      <c r="AWH5" s="10"/>
      <c r="AWI5" s="10"/>
      <c r="AWJ5" s="10"/>
      <c r="AWK5" s="10"/>
      <c r="AWL5" s="10"/>
      <c r="AWM5" s="10"/>
      <c r="AWN5" s="10"/>
      <c r="AWO5" s="10"/>
      <c r="AWP5" s="10"/>
      <c r="AWQ5" s="10"/>
      <c r="AWR5" s="10"/>
      <c r="AWS5" s="10"/>
      <c r="AWT5" s="10"/>
      <c r="AWU5" s="10"/>
      <c r="AWV5" s="10"/>
      <c r="AWW5" s="10"/>
      <c r="AWX5" s="10"/>
      <c r="AWY5" s="10"/>
      <c r="AWZ5" s="10"/>
      <c r="AXA5" s="10"/>
      <c r="AXB5" s="10"/>
      <c r="AXC5" s="10"/>
      <c r="AXD5" s="10"/>
      <c r="AXE5" s="10"/>
      <c r="AXF5" s="10"/>
      <c r="AXG5" s="10"/>
      <c r="AXH5" s="10"/>
      <c r="AXI5" s="10"/>
      <c r="AXJ5" s="10"/>
      <c r="AXK5" s="10"/>
      <c r="AXL5" s="10"/>
      <c r="AXM5" s="10"/>
      <c r="AXN5" s="10"/>
      <c r="AXO5" s="10"/>
      <c r="AXP5" s="10"/>
      <c r="AXQ5" s="10"/>
      <c r="AXR5" s="10"/>
      <c r="AXS5" s="10"/>
      <c r="AXT5" s="10"/>
      <c r="AXU5" s="10"/>
      <c r="AXV5" s="10"/>
      <c r="AXW5" s="10"/>
      <c r="AXX5" s="10"/>
      <c r="AXY5" s="10"/>
      <c r="AXZ5" s="10"/>
      <c r="AYA5" s="10"/>
      <c r="AYB5" s="10"/>
      <c r="AYC5" s="10"/>
      <c r="AYD5" s="10"/>
      <c r="AYE5" s="10"/>
      <c r="AYF5" s="10"/>
      <c r="AYG5" s="10"/>
      <c r="AYH5" s="10"/>
      <c r="AYI5" s="10"/>
      <c r="AYJ5" s="10"/>
      <c r="AYK5" s="10"/>
      <c r="AYL5" s="10"/>
      <c r="AYM5" s="10"/>
      <c r="AYN5" s="10"/>
      <c r="AYO5" s="10"/>
      <c r="AYP5" s="10"/>
      <c r="AYQ5" s="10"/>
      <c r="AYR5" s="10"/>
      <c r="AYS5" s="10"/>
      <c r="AYT5" s="10"/>
      <c r="AYU5" s="10"/>
      <c r="AYV5" s="10"/>
      <c r="AYW5" s="10"/>
      <c r="AYX5" s="10"/>
      <c r="AYY5" s="10"/>
      <c r="AYZ5" s="10"/>
      <c r="AZA5" s="10"/>
      <c r="AZB5" s="10"/>
      <c r="AZC5" s="10"/>
      <c r="AZD5" s="10"/>
      <c r="AZE5" s="10"/>
      <c r="AZF5" s="10"/>
      <c r="AZG5" s="10"/>
      <c r="AZH5" s="10"/>
      <c r="AZI5" s="10"/>
      <c r="AZJ5" s="10"/>
      <c r="AZK5" s="10"/>
      <c r="AZL5" s="10"/>
      <c r="AZM5" s="10"/>
      <c r="AZN5" s="10"/>
      <c r="AZO5" s="10"/>
      <c r="AZP5" s="10"/>
      <c r="AZQ5" s="10"/>
      <c r="AZR5" s="10"/>
      <c r="AZS5" s="10"/>
      <c r="AZT5" s="10"/>
      <c r="AZU5" s="10"/>
      <c r="AZV5" s="10"/>
      <c r="AZW5" s="10"/>
      <c r="AZX5" s="10"/>
      <c r="AZY5" s="10"/>
      <c r="AZZ5" s="10"/>
      <c r="BAA5" s="10"/>
      <c r="BAB5" s="10"/>
      <c r="BAC5" s="10"/>
      <c r="BAD5" s="10"/>
      <c r="BAE5" s="10"/>
      <c r="BAF5" s="10"/>
      <c r="BAG5" s="10"/>
      <c r="BAH5" s="10"/>
      <c r="BAI5" s="10"/>
      <c r="BAJ5" s="10"/>
      <c r="BAK5" s="10"/>
      <c r="BAL5" s="10"/>
      <c r="BAM5" s="10"/>
      <c r="BAN5" s="10"/>
      <c r="BAO5" s="10"/>
      <c r="BAP5" s="10"/>
      <c r="BAQ5" s="10"/>
      <c r="BAR5" s="10"/>
      <c r="BAS5" s="10"/>
      <c r="BAT5" s="10"/>
      <c r="BAU5" s="10"/>
      <c r="BAV5" s="10"/>
      <c r="BAW5" s="10"/>
      <c r="BAX5" s="10"/>
      <c r="BAY5" s="10"/>
      <c r="BAZ5" s="10"/>
      <c r="BBA5" s="10"/>
      <c r="BBB5" s="10"/>
      <c r="BBC5" s="10"/>
      <c r="BBD5" s="10"/>
      <c r="BBE5" s="10"/>
      <c r="BBF5" s="10"/>
      <c r="BBG5" s="10"/>
      <c r="BBH5" s="10"/>
      <c r="BBI5" s="10"/>
      <c r="BBJ5" s="10"/>
      <c r="BBK5" s="10"/>
      <c r="BBL5" s="10"/>
      <c r="BBM5" s="10"/>
      <c r="BBN5" s="10"/>
      <c r="BBO5" s="10"/>
      <c r="BBP5" s="10"/>
      <c r="BBQ5" s="10"/>
      <c r="BBR5" s="10"/>
      <c r="BBS5" s="10"/>
      <c r="BBT5" s="10"/>
      <c r="BBU5" s="10"/>
      <c r="BBV5" s="10"/>
      <c r="BBW5" s="10"/>
      <c r="BBX5" s="10"/>
      <c r="BBY5" s="10"/>
      <c r="BBZ5" s="10"/>
      <c r="BCA5" s="10"/>
      <c r="BCB5" s="10"/>
      <c r="BCC5" s="10"/>
      <c r="BCD5" s="10"/>
      <c r="BCE5" s="10"/>
      <c r="BCF5" s="10"/>
      <c r="BCG5" s="10"/>
      <c r="BCH5" s="10"/>
      <c r="BCI5" s="10"/>
      <c r="BCJ5" s="10"/>
      <c r="BCK5" s="10"/>
      <c r="BCL5" s="10"/>
      <c r="BCM5" s="10"/>
      <c r="BCN5" s="10"/>
      <c r="BCO5" s="10"/>
      <c r="BCP5" s="10"/>
      <c r="BCQ5" s="10"/>
      <c r="BCR5" s="10"/>
      <c r="BCS5" s="10"/>
      <c r="BCT5" s="10"/>
      <c r="BCU5" s="10"/>
      <c r="BCV5" s="10"/>
      <c r="BCW5" s="10"/>
      <c r="BCX5" s="10"/>
      <c r="BCY5" s="10"/>
      <c r="BCZ5" s="10"/>
      <c r="BDA5" s="10"/>
      <c r="BDB5" s="10"/>
      <c r="BDC5" s="10"/>
      <c r="BDD5" s="10"/>
      <c r="BDE5" s="10"/>
      <c r="BDF5" s="10"/>
      <c r="BDG5" s="10"/>
      <c r="BDH5" s="10"/>
      <c r="BDI5" s="10"/>
      <c r="BDJ5" s="10"/>
      <c r="BDK5" s="10"/>
      <c r="BDL5" s="10"/>
      <c r="BDM5" s="10"/>
      <c r="BDN5" s="10"/>
      <c r="BDO5" s="10"/>
      <c r="BDP5" s="10"/>
      <c r="BDQ5" s="10"/>
      <c r="BDR5" s="10"/>
      <c r="BDS5" s="10"/>
      <c r="BDT5" s="10"/>
      <c r="BDU5" s="10"/>
      <c r="BDV5" s="10"/>
      <c r="BDW5" s="10"/>
      <c r="BDX5" s="10"/>
      <c r="BDY5" s="10"/>
      <c r="BDZ5" s="10"/>
      <c r="BEA5" s="10"/>
      <c r="BEB5" s="10"/>
      <c r="BEC5" s="10"/>
      <c r="BED5" s="10"/>
      <c r="BEE5" s="10"/>
      <c r="BEF5" s="10"/>
      <c r="BEG5" s="10"/>
      <c r="BEH5" s="10"/>
      <c r="BEI5" s="10"/>
      <c r="BEJ5" s="10"/>
      <c r="BEK5" s="10"/>
      <c r="BEL5" s="10"/>
      <c r="BEM5" s="10"/>
      <c r="BEN5" s="10"/>
      <c r="BEO5" s="10"/>
      <c r="BEP5" s="10"/>
      <c r="BEQ5" s="10"/>
      <c r="BER5" s="10"/>
      <c r="BES5" s="10"/>
      <c r="BET5" s="10"/>
      <c r="BEU5" s="10"/>
      <c r="BEV5" s="10"/>
      <c r="BEW5" s="10"/>
      <c r="BEX5" s="10"/>
      <c r="BEY5" s="10"/>
      <c r="BEZ5" s="10"/>
      <c r="BFA5" s="10"/>
      <c r="BFB5" s="10"/>
      <c r="BFC5" s="10"/>
      <c r="BFD5" s="10"/>
      <c r="BFE5" s="10"/>
      <c r="BFF5" s="10"/>
      <c r="BFG5" s="10"/>
      <c r="BFH5" s="10"/>
      <c r="BFI5" s="10"/>
      <c r="BFJ5" s="10"/>
      <c r="BFK5" s="10"/>
      <c r="BFL5" s="10"/>
      <c r="BFM5" s="10"/>
      <c r="BFN5" s="10"/>
      <c r="BFO5" s="10"/>
      <c r="BFP5" s="10"/>
      <c r="BFQ5" s="10"/>
      <c r="BFR5" s="10"/>
      <c r="BFS5" s="10"/>
      <c r="BFT5" s="10"/>
      <c r="BFU5" s="10"/>
      <c r="BFV5" s="10"/>
      <c r="BFW5" s="10"/>
      <c r="BFX5" s="10"/>
      <c r="BFY5" s="10"/>
      <c r="BFZ5" s="10"/>
      <c r="BGA5" s="10"/>
      <c r="BGB5" s="10"/>
      <c r="BGC5" s="10"/>
      <c r="BGD5" s="10"/>
      <c r="BGE5" s="10"/>
      <c r="BGF5" s="10"/>
      <c r="BGG5" s="10"/>
      <c r="BGH5" s="10"/>
      <c r="BGI5" s="10"/>
      <c r="BGJ5" s="10"/>
      <c r="BGK5" s="10"/>
      <c r="BGL5" s="10"/>
      <c r="BGM5" s="10"/>
      <c r="BGN5" s="10"/>
      <c r="BGO5" s="10"/>
      <c r="BGP5" s="10"/>
      <c r="BGQ5" s="10"/>
      <c r="BGR5" s="10"/>
      <c r="BGS5" s="10"/>
      <c r="BGT5" s="10"/>
      <c r="BGU5" s="10"/>
      <c r="BGV5" s="10"/>
      <c r="BGW5" s="10"/>
      <c r="BGX5" s="10"/>
      <c r="BGY5" s="10"/>
      <c r="BGZ5" s="10"/>
      <c r="BHA5" s="10"/>
      <c r="BHB5" s="10"/>
      <c r="BHC5" s="10"/>
      <c r="BHD5" s="10"/>
      <c r="BHE5" s="10"/>
      <c r="BHF5" s="10"/>
      <c r="BHG5" s="10"/>
      <c r="BHH5" s="10"/>
      <c r="BHI5" s="10"/>
      <c r="BHJ5" s="10"/>
      <c r="BHK5" s="10"/>
      <c r="BHL5" s="10"/>
      <c r="BHM5" s="10"/>
      <c r="BHN5" s="10"/>
      <c r="BHO5" s="10"/>
      <c r="BHP5" s="10"/>
      <c r="BHQ5" s="10"/>
      <c r="BHR5" s="10"/>
      <c r="BHS5" s="10"/>
      <c r="BHT5" s="10"/>
      <c r="BHU5" s="10"/>
      <c r="BHV5" s="10"/>
      <c r="BHW5" s="10"/>
      <c r="BHX5" s="10"/>
      <c r="BHY5" s="10"/>
      <c r="BHZ5" s="10"/>
      <c r="BIA5" s="10"/>
      <c r="BIB5" s="10"/>
      <c r="BIC5" s="10"/>
      <c r="BID5" s="10"/>
      <c r="BIE5" s="10"/>
      <c r="BIF5" s="10"/>
      <c r="BIG5" s="10"/>
      <c r="BIH5" s="10"/>
      <c r="BII5" s="10"/>
      <c r="BIJ5" s="10"/>
      <c r="BIK5" s="10"/>
      <c r="BIL5" s="10"/>
      <c r="BIM5" s="10"/>
      <c r="BIN5" s="10"/>
      <c r="BIO5" s="10"/>
      <c r="BIP5" s="10"/>
      <c r="BIQ5" s="10"/>
      <c r="BIR5" s="10"/>
      <c r="BIS5" s="10"/>
      <c r="BIT5" s="10"/>
      <c r="BIU5" s="10"/>
      <c r="BIV5" s="10"/>
      <c r="BIW5" s="10"/>
      <c r="BIX5" s="10"/>
      <c r="BIY5" s="10"/>
      <c r="BIZ5" s="10"/>
      <c r="BJA5" s="10"/>
      <c r="BJB5" s="10"/>
      <c r="BJC5" s="10"/>
      <c r="BJD5" s="10"/>
      <c r="BJE5" s="10"/>
      <c r="BJF5" s="10"/>
      <c r="BJG5" s="10"/>
      <c r="BJH5" s="10"/>
      <c r="BJI5" s="10"/>
      <c r="BJJ5" s="10"/>
      <c r="BJK5" s="10"/>
      <c r="BJL5" s="10"/>
      <c r="BJM5" s="10"/>
      <c r="BJN5" s="10"/>
      <c r="BJO5" s="10"/>
      <c r="BJP5" s="10"/>
      <c r="BJQ5" s="10"/>
      <c r="BJR5" s="10"/>
      <c r="BJS5" s="10"/>
      <c r="BJT5" s="10"/>
      <c r="BJU5" s="10"/>
      <c r="BJV5" s="10"/>
      <c r="BJW5" s="10"/>
      <c r="BJX5" s="10"/>
      <c r="BJY5" s="10"/>
      <c r="BJZ5" s="10"/>
      <c r="BKA5" s="10"/>
      <c r="BKB5" s="10"/>
      <c r="BKC5" s="10"/>
      <c r="BKD5" s="10"/>
      <c r="BKE5" s="10"/>
      <c r="BKF5" s="10"/>
      <c r="BKG5" s="10"/>
      <c r="BKH5" s="10"/>
      <c r="BKI5" s="10"/>
      <c r="BKJ5" s="10"/>
      <c r="BKK5" s="10"/>
      <c r="BKL5" s="10"/>
      <c r="BKM5" s="10"/>
      <c r="BKN5" s="10"/>
      <c r="BKO5" s="10"/>
      <c r="BKP5" s="10"/>
      <c r="BKQ5" s="10"/>
      <c r="BKR5" s="10"/>
      <c r="BKS5" s="10"/>
      <c r="BKT5" s="10"/>
      <c r="BKU5" s="10"/>
      <c r="BKV5" s="10"/>
      <c r="BKW5" s="10"/>
      <c r="BKX5" s="10"/>
      <c r="BKY5" s="10"/>
      <c r="BKZ5" s="10"/>
      <c r="BLA5" s="10"/>
      <c r="BLB5" s="10"/>
      <c r="BLC5" s="10"/>
      <c r="BLD5" s="10"/>
      <c r="BLE5" s="10"/>
      <c r="BLF5" s="10"/>
      <c r="BLG5" s="10"/>
      <c r="BLH5" s="10"/>
      <c r="BLI5" s="10"/>
      <c r="BLJ5" s="10"/>
      <c r="BLK5" s="10"/>
      <c r="BLL5" s="10"/>
      <c r="BLM5" s="10"/>
      <c r="BLN5" s="10"/>
      <c r="BLO5" s="10"/>
      <c r="BLP5" s="10"/>
      <c r="BLQ5" s="10"/>
      <c r="BLR5" s="10"/>
      <c r="BLS5" s="10"/>
      <c r="BLT5" s="10"/>
      <c r="BLU5" s="10"/>
      <c r="BLV5" s="10"/>
      <c r="BLW5" s="10"/>
      <c r="BLX5" s="10"/>
      <c r="BLY5" s="10"/>
      <c r="BLZ5" s="10"/>
      <c r="BMA5" s="10"/>
      <c r="BMB5" s="10"/>
      <c r="BMC5" s="10"/>
      <c r="BMD5" s="10"/>
      <c r="BME5" s="10"/>
      <c r="BMF5" s="10"/>
      <c r="BMG5" s="10"/>
      <c r="BMH5" s="10"/>
      <c r="BMI5" s="10"/>
      <c r="BMJ5" s="10"/>
      <c r="BMK5" s="10"/>
      <c r="BML5" s="10"/>
      <c r="BMM5" s="10"/>
      <c r="BMN5" s="10"/>
      <c r="BMO5" s="10"/>
      <c r="BMP5" s="10"/>
      <c r="BMQ5" s="10"/>
      <c r="BMR5" s="10"/>
      <c r="BMS5" s="10"/>
      <c r="BMT5" s="10"/>
      <c r="BMU5" s="10"/>
      <c r="BMV5" s="10"/>
      <c r="BMW5" s="10"/>
      <c r="BMX5" s="10"/>
      <c r="BMY5" s="10"/>
      <c r="BMZ5" s="10"/>
      <c r="BNA5" s="10"/>
      <c r="BNB5" s="10"/>
      <c r="BNC5" s="10"/>
      <c r="BND5" s="10"/>
      <c r="BNE5" s="10"/>
      <c r="BNF5" s="10"/>
      <c r="BNG5" s="10"/>
      <c r="BNH5" s="10"/>
      <c r="BNI5" s="10"/>
      <c r="BNJ5" s="10"/>
      <c r="BNK5" s="10"/>
      <c r="BNL5" s="10"/>
      <c r="BNM5" s="10"/>
      <c r="BNN5" s="10"/>
      <c r="BNO5" s="10"/>
      <c r="BNP5" s="10"/>
      <c r="BNQ5" s="10"/>
      <c r="BNR5" s="10"/>
      <c r="BNS5" s="10"/>
      <c r="BNT5" s="10"/>
      <c r="BNU5" s="10"/>
      <c r="BNV5" s="10"/>
      <c r="BNW5" s="10"/>
      <c r="BNX5" s="10"/>
      <c r="BNY5" s="10"/>
      <c r="BNZ5" s="10"/>
      <c r="BOA5" s="10"/>
      <c r="BOB5" s="10"/>
      <c r="BOC5" s="10"/>
      <c r="BOD5" s="10"/>
      <c r="BOE5" s="10"/>
      <c r="BOF5" s="10"/>
      <c r="BOG5" s="10"/>
      <c r="BOH5" s="10"/>
      <c r="BOI5" s="10"/>
      <c r="BOJ5" s="10"/>
      <c r="BOK5" s="10"/>
      <c r="BOL5" s="10"/>
      <c r="BOM5" s="10"/>
      <c r="BON5" s="10"/>
      <c r="BOO5" s="10"/>
      <c r="BOP5" s="10"/>
      <c r="BOQ5" s="10"/>
      <c r="BOR5" s="10"/>
      <c r="BOS5" s="10"/>
      <c r="BOT5" s="10"/>
      <c r="BOU5" s="10"/>
      <c r="BOV5" s="10"/>
      <c r="BOW5" s="10"/>
      <c r="BOX5" s="10"/>
      <c r="BOY5" s="10"/>
      <c r="BOZ5" s="10"/>
      <c r="BPA5" s="10"/>
      <c r="BPB5" s="10"/>
      <c r="BPC5" s="10"/>
      <c r="BPD5" s="10"/>
      <c r="BPE5" s="10"/>
      <c r="BPF5" s="10"/>
      <c r="BPG5" s="10"/>
      <c r="BPH5" s="10"/>
      <c r="BPI5" s="10"/>
      <c r="BPJ5" s="10"/>
      <c r="BPK5" s="10"/>
      <c r="BPL5" s="10"/>
      <c r="BPM5" s="10"/>
      <c r="BPN5" s="10"/>
      <c r="BPO5" s="10"/>
      <c r="BPP5" s="10"/>
      <c r="BPQ5" s="10"/>
      <c r="BPR5" s="10"/>
      <c r="BPS5" s="10"/>
      <c r="BPT5" s="10"/>
      <c r="BPU5" s="10"/>
      <c r="BPV5" s="10"/>
      <c r="BPW5" s="10"/>
      <c r="BPX5" s="10"/>
      <c r="BPY5" s="10"/>
      <c r="BPZ5" s="10"/>
      <c r="BQA5" s="10"/>
      <c r="BQB5" s="10"/>
      <c r="BQC5" s="10"/>
      <c r="BQD5" s="10"/>
      <c r="BQE5" s="10"/>
      <c r="BQF5" s="10"/>
      <c r="BQG5" s="10"/>
      <c r="BQH5" s="10"/>
      <c r="BQI5" s="10"/>
      <c r="BQJ5" s="10"/>
      <c r="BQK5" s="10"/>
      <c r="BQL5" s="10"/>
      <c r="BQM5" s="10"/>
      <c r="BQN5" s="10"/>
      <c r="BQO5" s="10"/>
      <c r="BQP5" s="10"/>
      <c r="BQQ5" s="10"/>
      <c r="BQR5" s="10"/>
      <c r="BQS5" s="10"/>
      <c r="BQT5" s="10"/>
      <c r="BQU5" s="10"/>
      <c r="BQV5" s="10"/>
      <c r="BQW5" s="10"/>
      <c r="BQX5" s="10"/>
      <c r="BQY5" s="10"/>
      <c r="BQZ5" s="10"/>
      <c r="BRA5" s="10"/>
      <c r="BRB5" s="10"/>
      <c r="BRC5" s="10"/>
      <c r="BRD5" s="10"/>
      <c r="BRE5" s="10"/>
      <c r="BRF5" s="10"/>
      <c r="BRG5" s="10"/>
      <c r="BRH5" s="10"/>
      <c r="BRI5" s="10"/>
      <c r="BRJ5" s="10"/>
      <c r="BRK5" s="10"/>
      <c r="BRL5" s="10"/>
      <c r="BRM5" s="10"/>
      <c r="BRN5" s="10"/>
      <c r="BRO5" s="10"/>
      <c r="BRP5" s="10"/>
      <c r="BRQ5" s="10"/>
      <c r="BRR5" s="10"/>
      <c r="BRS5" s="10"/>
      <c r="BRT5" s="10"/>
      <c r="BRU5" s="10"/>
      <c r="BRV5" s="10"/>
      <c r="BRW5" s="10"/>
      <c r="BRX5" s="10"/>
      <c r="BRY5" s="10"/>
      <c r="BRZ5" s="10"/>
      <c r="BSA5" s="10"/>
      <c r="BSB5" s="10"/>
      <c r="BSC5" s="10"/>
      <c r="BSD5" s="10"/>
      <c r="BSE5" s="10"/>
      <c r="BSF5" s="10"/>
      <c r="BSG5" s="10"/>
      <c r="BSH5" s="10"/>
      <c r="BSI5" s="10"/>
      <c r="BSJ5" s="10"/>
      <c r="BSK5" s="10"/>
      <c r="BSL5" s="10"/>
      <c r="BSM5" s="10"/>
      <c r="BSN5" s="10"/>
      <c r="BSO5" s="10"/>
      <c r="BSP5" s="10"/>
      <c r="BSQ5" s="10"/>
      <c r="BSR5" s="10"/>
      <c r="BSS5" s="10"/>
      <c r="BST5" s="10"/>
      <c r="BSU5" s="10"/>
      <c r="BSV5" s="10"/>
      <c r="BSW5" s="10"/>
      <c r="BSX5" s="10"/>
      <c r="BSY5" s="10"/>
      <c r="BSZ5" s="10"/>
      <c r="BTA5" s="10"/>
      <c r="BTB5" s="10"/>
      <c r="BTC5" s="10"/>
      <c r="BTD5" s="10"/>
      <c r="BTE5" s="10"/>
      <c r="BTF5" s="10"/>
      <c r="BTG5" s="10"/>
      <c r="BTH5" s="10"/>
      <c r="BTI5" s="10"/>
      <c r="BTJ5" s="10"/>
      <c r="BTK5" s="10"/>
      <c r="BTL5" s="10"/>
      <c r="BTM5" s="10"/>
      <c r="BTN5" s="10"/>
      <c r="BTO5" s="10"/>
      <c r="BTP5" s="10"/>
      <c r="BTQ5" s="10"/>
      <c r="BTR5" s="10"/>
      <c r="BTS5" s="10"/>
      <c r="BTT5" s="10"/>
      <c r="BTU5" s="10"/>
      <c r="BTV5" s="10"/>
      <c r="BTW5" s="10"/>
      <c r="BTX5" s="10"/>
      <c r="BTY5" s="10"/>
      <c r="BTZ5" s="10"/>
      <c r="BUA5" s="10"/>
      <c r="BUB5" s="10"/>
      <c r="BUC5" s="10"/>
      <c r="BUD5" s="10"/>
      <c r="BUE5" s="10"/>
      <c r="BUF5" s="10"/>
      <c r="BUG5" s="10"/>
      <c r="BUH5" s="10"/>
      <c r="BUI5" s="10"/>
      <c r="BUJ5" s="10"/>
      <c r="BUK5" s="10"/>
      <c r="BUL5" s="10"/>
      <c r="BUM5" s="10"/>
      <c r="BUN5" s="10"/>
      <c r="BUO5" s="10"/>
      <c r="BUP5" s="10"/>
      <c r="BUQ5" s="10"/>
      <c r="BUR5" s="10"/>
      <c r="BUS5" s="10"/>
      <c r="BUT5" s="10"/>
      <c r="BUU5" s="10"/>
      <c r="BUV5" s="10"/>
      <c r="BUW5" s="10"/>
      <c r="BUX5" s="10"/>
      <c r="BUY5" s="10"/>
      <c r="BUZ5" s="10"/>
      <c r="BVA5" s="10"/>
      <c r="BVB5" s="10"/>
      <c r="BVC5" s="10"/>
      <c r="BVD5" s="10"/>
      <c r="BVE5" s="10"/>
      <c r="BVF5" s="10"/>
      <c r="BVG5" s="10"/>
      <c r="BVH5" s="10"/>
      <c r="BVI5" s="10"/>
      <c r="BVJ5" s="10"/>
      <c r="BVK5" s="10"/>
      <c r="BVL5" s="10"/>
      <c r="BVM5" s="10"/>
      <c r="BVN5" s="10"/>
      <c r="BVO5" s="10"/>
      <c r="BVP5" s="10"/>
      <c r="BVQ5" s="10"/>
      <c r="BVR5" s="10"/>
      <c r="BVS5" s="10"/>
      <c r="BVT5" s="10"/>
      <c r="BVU5" s="10"/>
      <c r="BVV5" s="10"/>
      <c r="BVW5" s="10"/>
      <c r="BVX5" s="10"/>
      <c r="BVY5" s="10"/>
      <c r="BVZ5" s="10"/>
      <c r="BWA5" s="10"/>
      <c r="BWB5" s="10"/>
      <c r="BWC5" s="10"/>
      <c r="BWD5" s="10"/>
      <c r="BWE5" s="10"/>
      <c r="BWF5" s="10"/>
      <c r="BWG5" s="10"/>
      <c r="BWH5" s="10"/>
      <c r="BWI5" s="10"/>
      <c r="BWJ5" s="10"/>
      <c r="BWK5" s="10"/>
      <c r="BWL5" s="10"/>
      <c r="BWM5" s="10"/>
      <c r="BWN5" s="10"/>
      <c r="BWO5" s="10"/>
      <c r="BWP5" s="10"/>
      <c r="BWQ5" s="10"/>
      <c r="BWR5" s="10"/>
      <c r="BWS5" s="10"/>
      <c r="BWT5" s="10"/>
      <c r="BWU5" s="10"/>
      <c r="BWV5" s="10"/>
      <c r="BWW5" s="10"/>
      <c r="BWX5" s="10"/>
      <c r="BWY5" s="10"/>
      <c r="BWZ5" s="10"/>
      <c r="BXA5" s="10"/>
      <c r="BXB5" s="10"/>
      <c r="BXC5" s="10"/>
      <c r="BXD5" s="10"/>
      <c r="BXE5" s="10"/>
      <c r="BXF5" s="10"/>
      <c r="BXG5" s="10"/>
      <c r="BXH5" s="10"/>
      <c r="BXI5" s="10"/>
      <c r="BXJ5" s="10"/>
      <c r="BXK5" s="10"/>
      <c r="BXL5" s="10"/>
      <c r="BXM5" s="10"/>
      <c r="BXN5" s="10"/>
      <c r="BXO5" s="10"/>
      <c r="BXP5" s="10"/>
      <c r="BXQ5" s="10"/>
      <c r="BXR5" s="10"/>
      <c r="BXS5" s="10"/>
      <c r="BXT5" s="10"/>
      <c r="BXU5" s="10"/>
      <c r="BXV5" s="10"/>
      <c r="BXW5" s="10"/>
      <c r="BXX5" s="10"/>
      <c r="BXY5" s="10"/>
      <c r="BXZ5" s="10"/>
      <c r="BYA5" s="10"/>
      <c r="BYB5" s="10"/>
      <c r="BYC5" s="10"/>
      <c r="BYD5" s="10"/>
      <c r="BYE5" s="10"/>
      <c r="BYF5" s="10"/>
      <c r="BYG5" s="10"/>
      <c r="BYH5" s="10"/>
      <c r="BYI5" s="10"/>
      <c r="BYJ5" s="10"/>
      <c r="BYK5" s="10"/>
      <c r="BYL5" s="10"/>
      <c r="BYM5" s="10"/>
      <c r="BYN5" s="10"/>
      <c r="BYO5" s="10"/>
      <c r="BYP5" s="10"/>
      <c r="BYQ5" s="10"/>
      <c r="BYR5" s="10"/>
      <c r="BYS5" s="10"/>
      <c r="BYT5" s="10"/>
      <c r="BYU5" s="10"/>
      <c r="BYV5" s="10"/>
      <c r="BYW5" s="10"/>
      <c r="BYX5" s="10"/>
      <c r="BYY5" s="10"/>
      <c r="BYZ5" s="10"/>
      <c r="BZA5" s="10"/>
      <c r="BZB5" s="10"/>
      <c r="BZC5" s="10"/>
      <c r="BZD5" s="10"/>
      <c r="BZE5" s="10"/>
      <c r="BZF5" s="10"/>
      <c r="BZG5" s="10"/>
      <c r="BZH5" s="10"/>
      <c r="BZI5" s="10"/>
      <c r="BZJ5" s="10"/>
      <c r="BZK5" s="10"/>
      <c r="BZL5" s="10"/>
      <c r="BZM5" s="10"/>
      <c r="BZN5" s="10"/>
      <c r="BZO5" s="10"/>
      <c r="BZP5" s="10"/>
      <c r="BZQ5" s="10"/>
      <c r="BZR5" s="10"/>
      <c r="BZS5" s="10"/>
      <c r="BZT5" s="10"/>
      <c r="BZU5" s="10"/>
      <c r="BZV5" s="10"/>
      <c r="BZW5" s="10"/>
      <c r="BZX5" s="10"/>
      <c r="BZY5" s="10"/>
      <c r="BZZ5" s="10"/>
      <c r="CAA5" s="10"/>
      <c r="CAB5" s="10"/>
      <c r="CAC5" s="10"/>
      <c r="CAD5" s="10"/>
      <c r="CAE5" s="10"/>
      <c r="CAF5" s="10"/>
      <c r="CAG5" s="10"/>
      <c r="CAH5" s="10"/>
      <c r="CAI5" s="10"/>
      <c r="CAJ5" s="10"/>
      <c r="CAK5" s="10"/>
      <c r="CAL5" s="10"/>
      <c r="CAM5" s="10"/>
      <c r="CAN5" s="10"/>
      <c r="CAO5" s="10"/>
      <c r="CAP5" s="10"/>
      <c r="CAQ5" s="10"/>
      <c r="CAR5" s="10"/>
      <c r="CAS5" s="10"/>
      <c r="CAT5" s="10"/>
      <c r="CAU5" s="10"/>
      <c r="CAV5" s="10"/>
      <c r="CAW5" s="10"/>
      <c r="CAX5" s="10"/>
      <c r="CAY5" s="10"/>
      <c r="CAZ5" s="10"/>
      <c r="CBA5" s="10"/>
      <c r="CBB5" s="10"/>
      <c r="CBC5" s="10"/>
      <c r="CBD5" s="10"/>
      <c r="CBE5" s="10"/>
      <c r="CBF5" s="10"/>
      <c r="CBG5" s="10"/>
      <c r="CBH5" s="10"/>
      <c r="CBI5" s="10"/>
      <c r="CBJ5" s="10"/>
      <c r="CBK5" s="10"/>
      <c r="CBL5" s="10"/>
      <c r="CBM5" s="10"/>
      <c r="CBN5" s="10"/>
      <c r="CBO5" s="10"/>
      <c r="CBP5" s="10"/>
      <c r="CBQ5" s="10"/>
      <c r="CBR5" s="10"/>
      <c r="CBS5" s="10"/>
      <c r="CBT5" s="10"/>
      <c r="CBU5" s="10"/>
      <c r="CBV5" s="10"/>
      <c r="CBW5" s="10"/>
      <c r="CBX5" s="10"/>
      <c r="CBY5" s="10"/>
      <c r="CBZ5" s="10"/>
      <c r="CCA5" s="10"/>
      <c r="CCB5" s="10"/>
      <c r="CCC5" s="10"/>
      <c r="CCD5" s="10"/>
      <c r="CCE5" s="10"/>
      <c r="CCF5" s="10"/>
      <c r="CCG5" s="10"/>
      <c r="CCH5" s="10"/>
      <c r="CCI5" s="10"/>
      <c r="CCJ5" s="10"/>
      <c r="CCK5" s="10"/>
      <c r="CCL5" s="10"/>
      <c r="CCM5" s="10"/>
      <c r="CCN5" s="10"/>
      <c r="CCO5" s="10"/>
      <c r="CCP5" s="10"/>
      <c r="CCQ5" s="10"/>
      <c r="CCR5" s="10"/>
      <c r="CCS5" s="10"/>
      <c r="CCT5" s="10"/>
      <c r="CCU5" s="10"/>
      <c r="CCV5" s="10"/>
      <c r="CCW5" s="10"/>
      <c r="CCX5" s="10"/>
      <c r="CCY5" s="10"/>
      <c r="CCZ5" s="10"/>
      <c r="CDA5" s="10"/>
      <c r="CDB5" s="10"/>
      <c r="CDC5" s="10"/>
      <c r="CDD5" s="10"/>
      <c r="CDE5" s="10"/>
      <c r="CDF5" s="10"/>
      <c r="CDG5" s="10"/>
      <c r="CDH5" s="10"/>
      <c r="CDI5" s="10"/>
      <c r="CDJ5" s="10"/>
      <c r="CDK5" s="10"/>
      <c r="CDL5" s="10"/>
      <c r="CDM5" s="10"/>
      <c r="CDN5" s="10"/>
      <c r="CDO5" s="10"/>
      <c r="CDP5" s="10"/>
      <c r="CDQ5" s="10"/>
      <c r="CDR5" s="10"/>
      <c r="CDS5" s="10"/>
      <c r="CDT5" s="10"/>
      <c r="CDU5" s="10"/>
      <c r="CDV5" s="10"/>
      <c r="CDW5" s="10"/>
      <c r="CDX5" s="10"/>
      <c r="CDY5" s="10"/>
      <c r="CDZ5" s="10"/>
      <c r="CEA5" s="10"/>
      <c r="CEB5" s="10"/>
      <c r="CEC5" s="10"/>
      <c r="CED5" s="10"/>
      <c r="CEE5" s="10"/>
      <c r="CEF5" s="10"/>
      <c r="CEG5" s="10"/>
      <c r="CEH5" s="10"/>
      <c r="CEI5" s="10"/>
      <c r="CEJ5" s="10"/>
      <c r="CEK5" s="10"/>
      <c r="CEL5" s="10"/>
      <c r="CEM5" s="10"/>
      <c r="CEN5" s="10"/>
      <c r="CEO5" s="10"/>
      <c r="CEP5" s="10"/>
      <c r="CEQ5" s="10"/>
      <c r="CER5" s="10"/>
      <c r="CES5" s="10"/>
      <c r="CET5" s="10"/>
      <c r="CEU5" s="10"/>
      <c r="CEV5" s="10"/>
      <c r="CEW5" s="10"/>
      <c r="CEX5" s="10"/>
      <c r="CEY5" s="10"/>
      <c r="CEZ5" s="10"/>
      <c r="CFA5" s="10"/>
      <c r="CFB5" s="10"/>
      <c r="CFC5" s="10"/>
      <c r="CFD5" s="10"/>
      <c r="CFE5" s="10"/>
      <c r="CFF5" s="10"/>
      <c r="CFG5" s="10"/>
      <c r="CFH5" s="10"/>
      <c r="CFI5" s="10"/>
      <c r="CFJ5" s="10"/>
      <c r="CFK5" s="10"/>
      <c r="CFL5" s="10"/>
      <c r="CFM5" s="10"/>
      <c r="CFN5" s="10"/>
      <c r="CFO5" s="10"/>
      <c r="CFP5" s="10"/>
      <c r="CFQ5" s="10"/>
      <c r="CFR5" s="10"/>
      <c r="CFS5" s="10"/>
      <c r="CFT5" s="10"/>
      <c r="CFU5" s="10"/>
      <c r="CFV5" s="10"/>
      <c r="CFW5" s="10"/>
      <c r="CFX5" s="10"/>
      <c r="CFY5" s="10"/>
      <c r="CFZ5" s="10"/>
      <c r="CGA5" s="10"/>
      <c r="CGB5" s="10"/>
      <c r="CGC5" s="10"/>
      <c r="CGD5" s="10"/>
      <c r="CGE5" s="10"/>
      <c r="CGF5" s="10"/>
      <c r="CGG5" s="10"/>
      <c r="CGH5" s="10"/>
      <c r="CGI5" s="10"/>
      <c r="CGJ5" s="10"/>
      <c r="CGK5" s="10"/>
      <c r="CGL5" s="10"/>
      <c r="CGM5" s="10"/>
      <c r="CGN5" s="10"/>
      <c r="CGO5" s="10"/>
      <c r="CGP5" s="10"/>
      <c r="CGQ5" s="10"/>
      <c r="CGR5" s="10"/>
      <c r="CGS5" s="10"/>
      <c r="CGT5" s="10"/>
      <c r="CGU5" s="10"/>
      <c r="CGV5" s="10"/>
      <c r="CGW5" s="10"/>
      <c r="CGX5" s="10"/>
      <c r="CGY5" s="10"/>
      <c r="CGZ5" s="10"/>
      <c r="CHA5" s="10"/>
      <c r="CHB5" s="10"/>
      <c r="CHC5" s="10"/>
      <c r="CHD5" s="10"/>
      <c r="CHE5" s="10"/>
      <c r="CHF5" s="10"/>
      <c r="CHG5" s="10"/>
      <c r="CHH5" s="10"/>
      <c r="CHI5" s="10"/>
      <c r="CHJ5" s="10"/>
      <c r="CHK5" s="10"/>
      <c r="CHL5" s="10"/>
      <c r="CHM5" s="10"/>
      <c r="CHN5" s="10"/>
      <c r="CHO5" s="10"/>
      <c r="CHP5" s="10"/>
      <c r="CHQ5" s="10"/>
      <c r="CHR5" s="10"/>
      <c r="CHS5" s="10"/>
      <c r="CHT5" s="10"/>
      <c r="CHU5" s="10"/>
      <c r="CHV5" s="10"/>
      <c r="CHW5" s="10"/>
      <c r="CHX5" s="10"/>
      <c r="CHY5" s="10"/>
      <c r="CHZ5" s="10"/>
      <c r="CIA5" s="10"/>
      <c r="CIB5" s="10"/>
      <c r="CIC5" s="10"/>
      <c r="CID5" s="10"/>
      <c r="CIE5" s="10"/>
      <c r="CIF5" s="10"/>
      <c r="CIG5" s="10"/>
      <c r="CIH5" s="10"/>
      <c r="CII5" s="10"/>
      <c r="CIJ5" s="10"/>
      <c r="CIK5" s="10"/>
      <c r="CIL5" s="10"/>
      <c r="CIM5" s="10"/>
      <c r="CIN5" s="10"/>
      <c r="CIO5" s="10"/>
      <c r="CIP5" s="10"/>
      <c r="CIQ5" s="10"/>
      <c r="CIR5" s="10"/>
      <c r="CIS5" s="10"/>
      <c r="CIT5" s="10"/>
      <c r="CIU5" s="10"/>
      <c r="CIV5" s="10"/>
      <c r="CIW5" s="10"/>
      <c r="CIX5" s="10"/>
      <c r="CIY5" s="10"/>
      <c r="CIZ5" s="10"/>
      <c r="CJA5" s="10"/>
      <c r="CJB5" s="10"/>
      <c r="CJC5" s="10"/>
      <c r="CJD5" s="10"/>
      <c r="CJE5" s="10"/>
      <c r="CJF5" s="10"/>
      <c r="CJG5" s="10"/>
      <c r="CJH5" s="10"/>
      <c r="CJI5" s="10"/>
      <c r="CJJ5" s="10"/>
      <c r="CJK5" s="10"/>
      <c r="CJL5" s="10"/>
      <c r="CJM5" s="10"/>
      <c r="CJN5" s="10"/>
      <c r="CJO5" s="10"/>
      <c r="CJP5" s="10"/>
      <c r="CJQ5" s="10"/>
      <c r="CJR5" s="10"/>
      <c r="CJS5" s="10"/>
      <c r="CJT5" s="10"/>
      <c r="CJU5" s="10"/>
      <c r="CJV5" s="10"/>
      <c r="CJW5" s="10"/>
      <c r="CJX5" s="10"/>
      <c r="CJY5" s="10"/>
      <c r="CJZ5" s="10"/>
      <c r="CKA5" s="10"/>
      <c r="CKB5" s="10"/>
      <c r="CKC5" s="10"/>
      <c r="CKD5" s="10"/>
      <c r="CKE5" s="10"/>
      <c r="CKF5" s="10"/>
      <c r="CKG5" s="10"/>
      <c r="CKH5" s="10"/>
      <c r="CKI5" s="10"/>
      <c r="CKJ5" s="10"/>
      <c r="CKK5" s="10"/>
      <c r="CKL5" s="10"/>
      <c r="CKM5" s="10"/>
      <c r="CKN5" s="10"/>
      <c r="CKO5" s="10"/>
      <c r="CKP5" s="10"/>
      <c r="CKQ5" s="10"/>
      <c r="CKR5" s="10"/>
      <c r="CKS5" s="10"/>
      <c r="CKT5" s="10"/>
      <c r="CKU5" s="10"/>
      <c r="CKV5" s="10"/>
      <c r="CKW5" s="10"/>
      <c r="CKX5" s="10"/>
      <c r="CKY5" s="10"/>
      <c r="CKZ5" s="10"/>
      <c r="CLA5" s="10"/>
      <c r="CLB5" s="10"/>
      <c r="CLC5" s="10"/>
      <c r="CLD5" s="10"/>
      <c r="CLE5" s="10"/>
      <c r="CLF5" s="10"/>
      <c r="CLG5" s="10"/>
      <c r="CLH5" s="10"/>
      <c r="CLI5" s="10"/>
      <c r="CLJ5" s="10"/>
      <c r="CLK5" s="10"/>
      <c r="CLL5" s="10"/>
      <c r="CLM5" s="10"/>
      <c r="CLN5" s="10"/>
      <c r="CLO5" s="10"/>
      <c r="CLP5" s="10"/>
      <c r="CLQ5" s="10"/>
      <c r="CLR5" s="10"/>
      <c r="CLS5" s="10"/>
      <c r="CLT5" s="10"/>
      <c r="CLU5" s="10"/>
      <c r="CLV5" s="10"/>
      <c r="CLW5" s="10"/>
      <c r="CLX5" s="10"/>
      <c r="CLY5" s="10"/>
      <c r="CLZ5" s="10"/>
      <c r="CMA5" s="10"/>
      <c r="CMB5" s="10"/>
      <c r="CMC5" s="10"/>
      <c r="CMD5" s="10"/>
      <c r="CME5" s="10"/>
      <c r="CMF5" s="10"/>
      <c r="CMG5" s="10"/>
      <c r="CMH5" s="10"/>
      <c r="CMI5" s="10"/>
      <c r="CMJ5" s="10"/>
      <c r="CMK5" s="10"/>
      <c r="CML5" s="10"/>
      <c r="CMM5" s="10"/>
      <c r="CMN5" s="10"/>
      <c r="CMO5" s="10"/>
      <c r="CMP5" s="10"/>
      <c r="CMQ5" s="10"/>
      <c r="CMR5" s="10"/>
      <c r="CMS5" s="10"/>
      <c r="CMT5" s="10"/>
      <c r="CMU5" s="10"/>
      <c r="CMV5" s="10"/>
      <c r="CMW5" s="10"/>
      <c r="CMX5" s="10"/>
      <c r="CMY5" s="10"/>
      <c r="CMZ5" s="10"/>
      <c r="CNA5" s="10"/>
      <c r="CNB5" s="10"/>
      <c r="CNC5" s="10"/>
      <c r="CND5" s="10"/>
      <c r="CNE5" s="10"/>
      <c r="CNF5" s="10"/>
      <c r="CNG5" s="10"/>
      <c r="CNH5" s="10"/>
      <c r="CNI5" s="10"/>
      <c r="CNJ5" s="10"/>
      <c r="CNK5" s="10"/>
      <c r="CNL5" s="10"/>
      <c r="CNM5" s="10"/>
      <c r="CNN5" s="10"/>
      <c r="CNO5" s="10"/>
      <c r="CNP5" s="10"/>
      <c r="CNQ5" s="10"/>
      <c r="CNR5" s="10"/>
      <c r="CNS5" s="10"/>
      <c r="CNT5" s="10"/>
      <c r="CNU5" s="10"/>
      <c r="CNV5" s="10"/>
      <c r="CNW5" s="10"/>
      <c r="CNX5" s="10"/>
      <c r="CNY5" s="10"/>
      <c r="CNZ5" s="10"/>
      <c r="COA5" s="10"/>
      <c r="COB5" s="10"/>
      <c r="COC5" s="10"/>
      <c r="COD5" s="10"/>
      <c r="COE5" s="10"/>
      <c r="COF5" s="10"/>
      <c r="COG5" s="10"/>
      <c r="COH5" s="10"/>
      <c r="COI5" s="10"/>
      <c r="COJ5" s="10"/>
      <c r="COK5" s="10"/>
      <c r="COL5" s="10"/>
      <c r="COM5" s="10"/>
      <c r="CON5" s="10"/>
      <c r="COO5" s="10"/>
      <c r="COP5" s="10"/>
      <c r="COQ5" s="10"/>
      <c r="COR5" s="10"/>
      <c r="COS5" s="10"/>
      <c r="COT5" s="10"/>
      <c r="COU5" s="10"/>
      <c r="COV5" s="10"/>
      <c r="COW5" s="10"/>
      <c r="COX5" s="10"/>
      <c r="COY5" s="10"/>
      <c r="COZ5" s="10"/>
      <c r="CPA5" s="10"/>
      <c r="CPB5" s="10"/>
      <c r="CPC5" s="10"/>
      <c r="CPD5" s="10"/>
      <c r="CPE5" s="10"/>
      <c r="CPF5" s="10"/>
      <c r="CPG5" s="10"/>
      <c r="CPH5" s="10"/>
      <c r="CPI5" s="10"/>
      <c r="CPJ5" s="10"/>
      <c r="CPK5" s="10"/>
      <c r="CPL5" s="10"/>
      <c r="CPM5" s="10"/>
      <c r="CPN5" s="10"/>
      <c r="CPO5" s="10"/>
      <c r="CPP5" s="10"/>
      <c r="CPQ5" s="10"/>
      <c r="CPR5" s="10"/>
      <c r="CPS5" s="10"/>
      <c r="CPT5" s="10"/>
      <c r="CPU5" s="10"/>
      <c r="CPV5" s="10"/>
      <c r="CPW5" s="10"/>
      <c r="CPX5" s="10"/>
      <c r="CPY5" s="10"/>
      <c r="CPZ5" s="10"/>
      <c r="CQA5" s="10"/>
      <c r="CQB5" s="10"/>
      <c r="CQC5" s="10"/>
      <c r="CQD5" s="10"/>
      <c r="CQE5" s="10"/>
      <c r="CQF5" s="10"/>
      <c r="CQG5" s="10"/>
      <c r="CQH5" s="10"/>
      <c r="CQI5" s="10"/>
      <c r="CQJ5" s="10"/>
      <c r="CQK5" s="10"/>
      <c r="CQL5" s="10"/>
      <c r="CQM5" s="10"/>
      <c r="CQN5" s="10"/>
      <c r="CQO5" s="10"/>
      <c r="CQP5" s="10"/>
      <c r="CQQ5" s="10"/>
      <c r="CQR5" s="10"/>
      <c r="CQS5" s="10"/>
      <c r="CQT5" s="10"/>
      <c r="CQU5" s="10"/>
      <c r="CQV5" s="10"/>
      <c r="CQW5" s="10"/>
      <c r="CQX5" s="10"/>
      <c r="CQY5" s="10"/>
      <c r="CQZ5" s="10"/>
      <c r="CRA5" s="10"/>
      <c r="CRB5" s="10"/>
      <c r="CRC5" s="10"/>
      <c r="CRD5" s="10"/>
      <c r="CRE5" s="10"/>
      <c r="CRF5" s="10"/>
      <c r="CRG5" s="10"/>
      <c r="CRH5" s="10"/>
      <c r="CRI5" s="10"/>
      <c r="CRJ5" s="10"/>
      <c r="CRK5" s="10"/>
      <c r="CRL5" s="10"/>
      <c r="CRM5" s="10"/>
      <c r="CRN5" s="10"/>
      <c r="CRO5" s="10"/>
      <c r="CRP5" s="10"/>
      <c r="CRQ5" s="10"/>
      <c r="CRR5" s="10"/>
      <c r="CRS5" s="10"/>
      <c r="CRT5" s="10"/>
      <c r="CRU5" s="10"/>
      <c r="CRV5" s="10"/>
      <c r="CRW5" s="10"/>
      <c r="CRX5" s="10"/>
      <c r="CRY5" s="10"/>
      <c r="CRZ5" s="10"/>
      <c r="CSA5" s="10"/>
      <c r="CSB5" s="10"/>
      <c r="CSC5" s="10"/>
      <c r="CSD5" s="10"/>
      <c r="CSE5" s="10"/>
      <c r="CSF5" s="10"/>
      <c r="CSG5" s="10"/>
      <c r="CSH5" s="10"/>
      <c r="CSI5" s="10"/>
      <c r="CSJ5" s="10"/>
      <c r="CSK5" s="10"/>
      <c r="CSL5" s="10"/>
      <c r="CSM5" s="10"/>
      <c r="CSN5" s="10"/>
      <c r="CSO5" s="10"/>
      <c r="CSP5" s="10"/>
      <c r="CSQ5" s="10"/>
      <c r="CSR5" s="10"/>
      <c r="CSS5" s="10"/>
      <c r="CST5" s="10"/>
      <c r="CSU5" s="10"/>
      <c r="CSV5" s="10"/>
      <c r="CSW5" s="10"/>
      <c r="CSX5" s="10"/>
      <c r="CSY5" s="10"/>
      <c r="CSZ5" s="10"/>
      <c r="CTA5" s="10"/>
      <c r="CTB5" s="10"/>
      <c r="CTC5" s="10"/>
      <c r="CTD5" s="10"/>
      <c r="CTE5" s="10"/>
      <c r="CTF5" s="10"/>
      <c r="CTG5" s="10"/>
      <c r="CTH5" s="10"/>
      <c r="CTI5" s="10"/>
      <c r="CTJ5" s="10"/>
      <c r="CTK5" s="10"/>
      <c r="CTL5" s="10"/>
      <c r="CTM5" s="10"/>
      <c r="CTN5" s="10"/>
      <c r="CTO5" s="10"/>
      <c r="CTP5" s="10"/>
      <c r="CTQ5" s="10"/>
      <c r="CTR5" s="10"/>
      <c r="CTS5" s="10"/>
      <c r="CTT5" s="10"/>
      <c r="CTU5" s="10"/>
      <c r="CTV5" s="10"/>
      <c r="CTW5" s="10"/>
      <c r="CTX5" s="10"/>
      <c r="CTY5" s="10"/>
      <c r="CTZ5" s="10"/>
      <c r="CUA5" s="10"/>
      <c r="CUB5" s="10"/>
      <c r="CUC5" s="10"/>
      <c r="CUD5" s="10"/>
      <c r="CUE5" s="10"/>
      <c r="CUF5" s="10"/>
      <c r="CUG5" s="10"/>
      <c r="CUH5" s="10"/>
      <c r="CUI5" s="10"/>
      <c r="CUJ5" s="10"/>
      <c r="CUK5" s="10"/>
      <c r="CUL5" s="10"/>
      <c r="CUM5" s="10"/>
      <c r="CUN5" s="10"/>
      <c r="CUO5" s="10"/>
      <c r="CUP5" s="10"/>
      <c r="CUQ5" s="10"/>
      <c r="CUR5" s="10"/>
      <c r="CUS5" s="10"/>
      <c r="CUT5" s="10"/>
      <c r="CUU5" s="10"/>
      <c r="CUV5" s="10"/>
      <c r="CUW5" s="10"/>
      <c r="CUX5" s="10"/>
      <c r="CUY5" s="10"/>
      <c r="CUZ5" s="10"/>
      <c r="CVA5" s="10"/>
      <c r="CVB5" s="10"/>
      <c r="CVC5" s="10"/>
      <c r="CVD5" s="10"/>
      <c r="CVE5" s="10"/>
      <c r="CVF5" s="10"/>
      <c r="CVG5" s="10"/>
      <c r="CVH5" s="10"/>
      <c r="CVI5" s="10"/>
      <c r="CVJ5" s="10"/>
      <c r="CVK5" s="10"/>
      <c r="CVL5" s="10"/>
      <c r="CVM5" s="10"/>
      <c r="CVN5" s="10"/>
      <c r="CVO5" s="10"/>
      <c r="CVP5" s="10"/>
      <c r="CVQ5" s="10"/>
      <c r="CVR5" s="10"/>
      <c r="CVS5" s="10"/>
      <c r="CVT5" s="10"/>
      <c r="CVU5" s="10"/>
      <c r="CVV5" s="10"/>
      <c r="CVW5" s="10"/>
      <c r="CVX5" s="10"/>
      <c r="CVY5" s="10"/>
      <c r="CVZ5" s="10"/>
      <c r="CWA5" s="10"/>
      <c r="CWB5" s="10"/>
      <c r="CWC5" s="10"/>
      <c r="CWD5" s="10"/>
      <c r="CWE5" s="10"/>
      <c r="CWF5" s="10"/>
      <c r="CWG5" s="10"/>
      <c r="CWH5" s="10"/>
      <c r="CWI5" s="10"/>
      <c r="CWJ5" s="10"/>
      <c r="CWK5" s="10"/>
      <c r="CWL5" s="10"/>
      <c r="CWM5" s="10"/>
      <c r="CWN5" s="10"/>
      <c r="CWO5" s="10"/>
      <c r="CWP5" s="10"/>
      <c r="CWQ5" s="10"/>
      <c r="CWR5" s="10"/>
      <c r="CWS5" s="10"/>
      <c r="CWT5" s="10"/>
      <c r="CWU5" s="10"/>
      <c r="CWV5" s="10"/>
      <c r="CWW5" s="10"/>
      <c r="CWX5" s="10"/>
      <c r="CWY5" s="10"/>
      <c r="CWZ5" s="10"/>
      <c r="CXA5" s="10"/>
      <c r="CXB5" s="10"/>
      <c r="CXC5" s="10"/>
      <c r="CXD5" s="10"/>
      <c r="CXE5" s="10"/>
      <c r="CXF5" s="10"/>
      <c r="CXG5" s="10"/>
      <c r="CXH5" s="10"/>
      <c r="CXI5" s="10"/>
      <c r="CXJ5" s="10"/>
      <c r="CXK5" s="10"/>
      <c r="CXL5" s="10"/>
      <c r="CXM5" s="10"/>
      <c r="CXN5" s="10"/>
      <c r="CXO5" s="10"/>
      <c r="CXP5" s="10"/>
      <c r="CXQ5" s="10"/>
      <c r="CXR5" s="10"/>
      <c r="CXS5" s="10"/>
      <c r="CXT5" s="10"/>
      <c r="CXU5" s="10"/>
      <c r="CXV5" s="10"/>
      <c r="CXW5" s="10"/>
      <c r="CXX5" s="10"/>
      <c r="CXY5" s="10"/>
      <c r="CXZ5" s="10"/>
      <c r="CYA5" s="10"/>
      <c r="CYB5" s="10"/>
      <c r="CYC5" s="10"/>
      <c r="CYD5" s="10"/>
      <c r="CYE5" s="10"/>
      <c r="CYF5" s="10"/>
      <c r="CYG5" s="10"/>
      <c r="CYH5" s="10"/>
      <c r="CYI5" s="10"/>
      <c r="CYJ5" s="10"/>
      <c r="CYK5" s="10"/>
      <c r="CYL5" s="10"/>
      <c r="CYM5" s="10"/>
      <c r="CYN5" s="10"/>
      <c r="CYO5" s="10"/>
      <c r="CYP5" s="10"/>
      <c r="CYQ5" s="10"/>
      <c r="CYR5" s="10"/>
      <c r="CYS5" s="10"/>
      <c r="CYT5" s="10"/>
      <c r="CYU5" s="10"/>
      <c r="CYV5" s="10"/>
      <c r="CYW5" s="10"/>
      <c r="CYX5" s="10"/>
      <c r="CYY5" s="10"/>
      <c r="CYZ5" s="10"/>
      <c r="CZA5" s="10"/>
      <c r="CZB5" s="10"/>
      <c r="CZC5" s="10"/>
      <c r="CZD5" s="10"/>
      <c r="CZE5" s="10"/>
      <c r="CZF5" s="10"/>
      <c r="CZG5" s="10"/>
      <c r="CZH5" s="10"/>
      <c r="CZI5" s="10"/>
      <c r="CZJ5" s="10"/>
      <c r="CZK5" s="10"/>
      <c r="CZL5" s="10"/>
      <c r="CZM5" s="10"/>
      <c r="CZN5" s="10"/>
      <c r="CZO5" s="10"/>
      <c r="CZP5" s="10"/>
      <c r="CZQ5" s="10"/>
      <c r="CZR5" s="10"/>
      <c r="CZS5" s="10"/>
      <c r="CZT5" s="10"/>
      <c r="CZU5" s="10"/>
      <c r="CZV5" s="10"/>
      <c r="CZW5" s="10"/>
      <c r="CZX5" s="10"/>
      <c r="CZY5" s="10"/>
      <c r="CZZ5" s="10"/>
      <c r="DAA5" s="10"/>
      <c r="DAB5" s="10"/>
      <c r="DAC5" s="10"/>
      <c r="DAD5" s="10"/>
      <c r="DAE5" s="10"/>
      <c r="DAF5" s="10"/>
      <c r="DAG5" s="10"/>
      <c r="DAH5" s="10"/>
      <c r="DAI5" s="10"/>
      <c r="DAJ5" s="10"/>
      <c r="DAK5" s="10"/>
      <c r="DAL5" s="10"/>
      <c r="DAM5" s="10"/>
      <c r="DAN5" s="10"/>
      <c r="DAO5" s="10"/>
      <c r="DAP5" s="10"/>
      <c r="DAQ5" s="10"/>
      <c r="DAR5" s="10"/>
      <c r="DAS5" s="10"/>
      <c r="DAT5" s="10"/>
      <c r="DAU5" s="10"/>
      <c r="DAV5" s="10"/>
      <c r="DAW5" s="10"/>
      <c r="DAX5" s="10"/>
      <c r="DAY5" s="10"/>
      <c r="DAZ5" s="10"/>
      <c r="DBA5" s="10"/>
      <c r="DBB5" s="10"/>
      <c r="DBC5" s="10"/>
      <c r="DBD5" s="10"/>
      <c r="DBE5" s="10"/>
      <c r="DBF5" s="10"/>
      <c r="DBG5" s="10"/>
      <c r="DBH5" s="10"/>
      <c r="DBI5" s="10"/>
      <c r="DBJ5" s="10"/>
      <c r="DBK5" s="10"/>
      <c r="DBL5" s="10"/>
      <c r="DBM5" s="10"/>
      <c r="DBN5" s="10"/>
      <c r="DBO5" s="10"/>
      <c r="DBP5" s="10"/>
      <c r="DBQ5" s="10"/>
      <c r="DBR5" s="10"/>
      <c r="DBS5" s="10"/>
      <c r="DBT5" s="10"/>
      <c r="DBU5" s="10"/>
      <c r="DBV5" s="10"/>
      <c r="DBW5" s="10"/>
      <c r="DBX5" s="10"/>
      <c r="DBY5" s="10"/>
      <c r="DBZ5" s="10"/>
      <c r="DCA5" s="10"/>
      <c r="DCB5" s="10"/>
      <c r="DCC5" s="10"/>
      <c r="DCD5" s="10"/>
      <c r="DCE5" s="10"/>
      <c r="DCF5" s="10"/>
      <c r="DCG5" s="10"/>
      <c r="DCH5" s="10"/>
      <c r="DCI5" s="10"/>
      <c r="DCJ5" s="10"/>
      <c r="DCK5" s="10"/>
      <c r="DCL5" s="10"/>
      <c r="DCM5" s="10"/>
      <c r="DCN5" s="10"/>
      <c r="DCO5" s="10"/>
      <c r="DCP5" s="10"/>
      <c r="DCQ5" s="10"/>
      <c r="DCR5" s="10"/>
      <c r="DCS5" s="10"/>
      <c r="DCT5" s="10"/>
      <c r="DCU5" s="10"/>
      <c r="DCV5" s="10"/>
      <c r="DCW5" s="10"/>
      <c r="DCX5" s="10"/>
      <c r="DCY5" s="10"/>
      <c r="DCZ5" s="10"/>
      <c r="DDA5" s="10"/>
      <c r="DDB5" s="10"/>
      <c r="DDC5" s="10"/>
      <c r="DDD5" s="10"/>
      <c r="DDE5" s="10"/>
      <c r="DDF5" s="10"/>
      <c r="DDG5" s="10"/>
      <c r="DDH5" s="10"/>
      <c r="DDI5" s="10"/>
      <c r="DDJ5" s="10"/>
      <c r="DDK5" s="10"/>
      <c r="DDL5" s="10"/>
      <c r="DDM5" s="10"/>
      <c r="DDN5" s="10"/>
      <c r="DDO5" s="10"/>
      <c r="DDP5" s="10"/>
      <c r="DDQ5" s="10"/>
      <c r="DDR5" s="10"/>
      <c r="DDS5" s="10"/>
      <c r="DDT5" s="10"/>
      <c r="DDU5" s="10"/>
      <c r="DDV5" s="10"/>
      <c r="DDW5" s="10"/>
      <c r="DDX5" s="10"/>
      <c r="DDY5" s="10"/>
      <c r="DDZ5" s="10"/>
      <c r="DEA5" s="10"/>
      <c r="DEB5" s="10"/>
      <c r="DEC5" s="10"/>
      <c r="DED5" s="10"/>
      <c r="DEE5" s="10"/>
      <c r="DEF5" s="10"/>
      <c r="DEG5" s="10"/>
      <c r="DEH5" s="10"/>
      <c r="DEI5" s="10"/>
      <c r="DEJ5" s="10"/>
      <c r="DEK5" s="10"/>
      <c r="DEL5" s="10"/>
      <c r="DEM5" s="10"/>
      <c r="DEN5" s="10"/>
      <c r="DEO5" s="10"/>
      <c r="DEP5" s="10"/>
      <c r="DEQ5" s="10"/>
      <c r="DER5" s="10"/>
      <c r="DES5" s="10"/>
      <c r="DET5" s="10"/>
      <c r="DEU5" s="10"/>
      <c r="DEV5" s="10"/>
      <c r="DEW5" s="10"/>
      <c r="DEX5" s="10"/>
      <c r="DEY5" s="10"/>
      <c r="DEZ5" s="10"/>
      <c r="DFA5" s="10"/>
      <c r="DFB5" s="10"/>
      <c r="DFC5" s="10"/>
      <c r="DFD5" s="10"/>
      <c r="DFE5" s="10"/>
      <c r="DFF5" s="10"/>
      <c r="DFG5" s="10"/>
      <c r="DFH5" s="10"/>
      <c r="DFI5" s="10"/>
      <c r="DFJ5" s="10"/>
      <c r="DFK5" s="10"/>
      <c r="DFL5" s="10"/>
      <c r="DFM5" s="10"/>
      <c r="DFN5" s="10"/>
      <c r="DFO5" s="10"/>
      <c r="DFP5" s="10"/>
      <c r="DFQ5" s="10"/>
      <c r="DFR5" s="10"/>
      <c r="DFS5" s="10"/>
      <c r="DFT5" s="10"/>
      <c r="DFU5" s="10"/>
      <c r="DFV5" s="10"/>
      <c r="DFW5" s="10"/>
      <c r="DFX5" s="10"/>
      <c r="DFY5" s="10"/>
      <c r="DFZ5" s="10"/>
      <c r="DGA5" s="10"/>
      <c r="DGB5" s="10"/>
      <c r="DGC5" s="10"/>
      <c r="DGD5" s="10"/>
      <c r="DGE5" s="10"/>
      <c r="DGF5" s="10"/>
      <c r="DGG5" s="10"/>
      <c r="DGH5" s="10"/>
      <c r="DGI5" s="10"/>
      <c r="DGJ5" s="10"/>
      <c r="DGK5" s="10"/>
      <c r="DGL5" s="10"/>
      <c r="DGM5" s="10"/>
      <c r="DGN5" s="10"/>
      <c r="DGO5" s="10"/>
      <c r="DGP5" s="10"/>
      <c r="DGQ5" s="10"/>
      <c r="DGR5" s="10"/>
      <c r="DGS5" s="10"/>
      <c r="DGT5" s="10"/>
      <c r="DGU5" s="10"/>
      <c r="DGV5" s="10"/>
      <c r="DGW5" s="10"/>
      <c r="DGX5" s="10"/>
      <c r="DGY5" s="10"/>
      <c r="DGZ5" s="10"/>
      <c r="DHA5" s="10"/>
      <c r="DHB5" s="10"/>
      <c r="DHC5" s="10"/>
      <c r="DHD5" s="10"/>
      <c r="DHE5" s="10"/>
      <c r="DHF5" s="10"/>
      <c r="DHG5" s="10"/>
      <c r="DHH5" s="10"/>
      <c r="DHI5" s="10"/>
      <c r="DHJ5" s="10"/>
      <c r="DHK5" s="10"/>
      <c r="DHL5" s="10"/>
      <c r="DHM5" s="10"/>
      <c r="DHN5" s="10"/>
      <c r="DHO5" s="10"/>
      <c r="DHP5" s="10"/>
      <c r="DHQ5" s="10"/>
      <c r="DHR5" s="10"/>
      <c r="DHS5" s="10"/>
      <c r="DHT5" s="10"/>
      <c r="DHU5" s="10"/>
      <c r="DHV5" s="10"/>
      <c r="DHW5" s="10"/>
      <c r="DHX5" s="10"/>
      <c r="DHY5" s="10"/>
      <c r="DHZ5" s="10"/>
      <c r="DIA5" s="10"/>
      <c r="DIB5" s="10"/>
      <c r="DIC5" s="10"/>
      <c r="DID5" s="10"/>
      <c r="DIE5" s="10"/>
      <c r="DIF5" s="10"/>
      <c r="DIG5" s="10"/>
      <c r="DIH5" s="10"/>
      <c r="DII5" s="10"/>
      <c r="DIJ5" s="10"/>
      <c r="DIK5" s="10"/>
      <c r="DIL5" s="10"/>
      <c r="DIM5" s="10"/>
      <c r="DIN5" s="10"/>
      <c r="DIO5" s="10"/>
      <c r="DIP5" s="10"/>
      <c r="DIQ5" s="10"/>
      <c r="DIR5" s="10"/>
      <c r="DIS5" s="10"/>
      <c r="DIT5" s="10"/>
      <c r="DIU5" s="10"/>
      <c r="DIV5" s="10"/>
      <c r="DIW5" s="10"/>
      <c r="DIX5" s="10"/>
      <c r="DIY5" s="10"/>
      <c r="DIZ5" s="10"/>
      <c r="DJA5" s="10"/>
      <c r="DJB5" s="10"/>
      <c r="DJC5" s="10"/>
      <c r="DJD5" s="10"/>
      <c r="DJE5" s="10"/>
      <c r="DJF5" s="10"/>
      <c r="DJG5" s="10"/>
      <c r="DJH5" s="10"/>
      <c r="DJI5" s="10"/>
      <c r="DJJ5" s="10"/>
      <c r="DJK5" s="10"/>
      <c r="DJL5" s="10"/>
      <c r="DJM5" s="10"/>
      <c r="DJN5" s="10"/>
      <c r="DJO5" s="10"/>
      <c r="DJP5" s="10"/>
      <c r="DJQ5" s="10"/>
      <c r="DJR5" s="10"/>
      <c r="DJS5" s="10"/>
      <c r="DJT5" s="10"/>
      <c r="DJU5" s="10"/>
      <c r="DJV5" s="10"/>
      <c r="DJW5" s="10"/>
      <c r="DJX5" s="10"/>
      <c r="DJY5" s="10"/>
      <c r="DJZ5" s="10"/>
      <c r="DKA5" s="10"/>
      <c r="DKB5" s="10"/>
      <c r="DKC5" s="10"/>
      <c r="DKD5" s="10"/>
      <c r="DKE5" s="10"/>
      <c r="DKF5" s="10"/>
      <c r="DKG5" s="10"/>
      <c r="DKH5" s="10"/>
      <c r="DKI5" s="10"/>
      <c r="DKJ5" s="10"/>
      <c r="DKK5" s="10"/>
      <c r="DKL5" s="10"/>
      <c r="DKM5" s="10"/>
      <c r="DKN5" s="10"/>
      <c r="DKO5" s="10"/>
      <c r="DKP5" s="10"/>
      <c r="DKQ5" s="10"/>
      <c r="DKR5" s="10"/>
      <c r="DKS5" s="10"/>
      <c r="DKT5" s="10"/>
      <c r="DKU5" s="10"/>
      <c r="DKV5" s="10"/>
      <c r="DKW5" s="10"/>
      <c r="DKX5" s="10"/>
      <c r="DKY5" s="10"/>
      <c r="DKZ5" s="10"/>
      <c r="DLA5" s="10"/>
      <c r="DLB5" s="10"/>
      <c r="DLC5" s="10"/>
      <c r="DLD5" s="10"/>
      <c r="DLE5" s="10"/>
      <c r="DLF5" s="10"/>
      <c r="DLG5" s="10"/>
      <c r="DLH5" s="10"/>
      <c r="DLI5" s="10"/>
      <c r="DLJ5" s="10"/>
      <c r="DLK5" s="10"/>
      <c r="DLL5" s="10"/>
      <c r="DLM5" s="10"/>
      <c r="DLN5" s="10"/>
      <c r="DLO5" s="10"/>
      <c r="DLP5" s="10"/>
      <c r="DLQ5" s="10"/>
      <c r="DLR5" s="10"/>
      <c r="DLS5" s="10"/>
      <c r="DLT5" s="10"/>
      <c r="DLU5" s="10"/>
      <c r="DLV5" s="10"/>
      <c r="DLW5" s="10"/>
      <c r="DLX5" s="10"/>
      <c r="DLY5" s="10"/>
      <c r="DLZ5" s="10"/>
      <c r="DMA5" s="10"/>
      <c r="DMB5" s="10"/>
      <c r="DMC5" s="10"/>
      <c r="DMD5" s="10"/>
      <c r="DME5" s="10"/>
      <c r="DMF5" s="10"/>
      <c r="DMG5" s="10"/>
      <c r="DMH5" s="10"/>
      <c r="DMI5" s="10"/>
      <c r="DMJ5" s="10"/>
      <c r="DMK5" s="10"/>
      <c r="DML5" s="10"/>
      <c r="DMM5" s="10"/>
      <c r="DMN5" s="10"/>
      <c r="DMO5" s="10"/>
      <c r="DMP5" s="10"/>
      <c r="DMQ5" s="10"/>
      <c r="DMR5" s="10"/>
      <c r="DMS5" s="10"/>
      <c r="DMT5" s="10"/>
      <c r="DMU5" s="10"/>
      <c r="DMV5" s="10"/>
      <c r="DMW5" s="10"/>
      <c r="DMX5" s="10"/>
      <c r="DMY5" s="10"/>
      <c r="DMZ5" s="10"/>
      <c r="DNA5" s="10"/>
      <c r="DNB5" s="10"/>
      <c r="DNC5" s="10"/>
      <c r="DND5" s="10"/>
      <c r="DNE5" s="10"/>
      <c r="DNF5" s="10"/>
      <c r="DNG5" s="10"/>
      <c r="DNH5" s="10"/>
      <c r="DNI5" s="10"/>
      <c r="DNJ5" s="10"/>
      <c r="DNK5" s="10"/>
      <c r="DNL5" s="10"/>
      <c r="DNM5" s="10"/>
      <c r="DNN5" s="10"/>
      <c r="DNO5" s="10"/>
      <c r="DNP5" s="10"/>
      <c r="DNQ5" s="10"/>
      <c r="DNR5" s="10"/>
      <c r="DNS5" s="10"/>
      <c r="DNT5" s="10"/>
      <c r="DNU5" s="10"/>
      <c r="DNV5" s="10"/>
      <c r="DNW5" s="10"/>
      <c r="DNX5" s="10"/>
      <c r="DNY5" s="10"/>
      <c r="DNZ5" s="10"/>
      <c r="DOA5" s="10"/>
      <c r="DOB5" s="10"/>
      <c r="DOC5" s="10"/>
      <c r="DOD5" s="10"/>
      <c r="DOE5" s="10"/>
      <c r="DOF5" s="10"/>
      <c r="DOG5" s="10"/>
      <c r="DOH5" s="10"/>
      <c r="DOI5" s="10"/>
      <c r="DOJ5" s="10"/>
      <c r="DOK5" s="10"/>
      <c r="DOL5" s="10"/>
      <c r="DOM5" s="10"/>
      <c r="DON5" s="10"/>
      <c r="DOO5" s="10"/>
      <c r="DOP5" s="10"/>
      <c r="DOQ5" s="10"/>
      <c r="DOR5" s="10"/>
      <c r="DOS5" s="10"/>
      <c r="DOT5" s="10"/>
      <c r="DOU5" s="10"/>
      <c r="DOV5" s="10"/>
      <c r="DOW5" s="10"/>
      <c r="DOX5" s="10"/>
      <c r="DOY5" s="10"/>
      <c r="DOZ5" s="10"/>
      <c r="DPA5" s="10"/>
      <c r="DPB5" s="10"/>
      <c r="DPC5" s="10"/>
      <c r="DPD5" s="10"/>
      <c r="DPE5" s="10"/>
      <c r="DPF5" s="10"/>
      <c r="DPG5" s="10"/>
      <c r="DPH5" s="10"/>
      <c r="DPI5" s="10"/>
      <c r="DPJ5" s="10"/>
      <c r="DPK5" s="10"/>
      <c r="DPL5" s="10"/>
      <c r="DPM5" s="10"/>
      <c r="DPN5" s="10"/>
      <c r="DPO5" s="10"/>
      <c r="DPP5" s="10"/>
      <c r="DPQ5" s="10"/>
      <c r="DPR5" s="10"/>
      <c r="DPS5" s="10"/>
      <c r="DPT5" s="10"/>
      <c r="DPU5" s="10"/>
      <c r="DPV5" s="10"/>
      <c r="DPW5" s="10"/>
      <c r="DPX5" s="10"/>
      <c r="DPY5" s="10"/>
      <c r="DPZ5" s="10"/>
      <c r="DQA5" s="10"/>
      <c r="DQB5" s="10"/>
      <c r="DQC5" s="10"/>
      <c r="DQD5" s="10"/>
      <c r="DQE5" s="10"/>
      <c r="DQF5" s="10"/>
      <c r="DQG5" s="10"/>
      <c r="DQH5" s="10"/>
      <c r="DQI5" s="10"/>
      <c r="DQJ5" s="10"/>
      <c r="DQK5" s="10"/>
      <c r="DQL5" s="10"/>
      <c r="DQM5" s="10"/>
      <c r="DQN5" s="10"/>
      <c r="DQO5" s="10"/>
      <c r="DQP5" s="10"/>
      <c r="DQQ5" s="10"/>
      <c r="DQR5" s="10"/>
      <c r="DQS5" s="10"/>
      <c r="DQT5" s="10"/>
      <c r="DQU5" s="10"/>
      <c r="DQV5" s="10"/>
      <c r="DQW5" s="10"/>
      <c r="DQX5" s="10"/>
      <c r="DQY5" s="10"/>
      <c r="DQZ5" s="10"/>
      <c r="DRA5" s="10"/>
      <c r="DRB5" s="10"/>
      <c r="DRC5" s="10"/>
      <c r="DRD5" s="10"/>
      <c r="DRE5" s="10"/>
      <c r="DRF5" s="10"/>
      <c r="DRG5" s="10"/>
      <c r="DRH5" s="10"/>
      <c r="DRI5" s="10"/>
      <c r="DRJ5" s="10"/>
      <c r="DRK5" s="10"/>
      <c r="DRL5" s="10"/>
      <c r="DRM5" s="10"/>
      <c r="DRN5" s="10"/>
      <c r="DRO5" s="10"/>
      <c r="DRP5" s="10"/>
      <c r="DRQ5" s="10"/>
      <c r="DRR5" s="10"/>
      <c r="DRS5" s="10"/>
      <c r="DRT5" s="10"/>
      <c r="DRU5" s="10"/>
      <c r="DRV5" s="10"/>
      <c r="DRW5" s="10"/>
      <c r="DRX5" s="10"/>
      <c r="DRY5" s="10"/>
      <c r="DRZ5" s="10"/>
      <c r="DSA5" s="10"/>
      <c r="DSB5" s="10"/>
      <c r="DSC5" s="10"/>
      <c r="DSD5" s="10"/>
      <c r="DSE5" s="10"/>
      <c r="DSF5" s="10"/>
      <c r="DSG5" s="10"/>
      <c r="DSH5" s="10"/>
      <c r="DSI5" s="10"/>
      <c r="DSJ5" s="10"/>
      <c r="DSK5" s="10"/>
      <c r="DSL5" s="10"/>
      <c r="DSM5" s="10"/>
      <c r="DSN5" s="10"/>
      <c r="DSO5" s="10"/>
      <c r="DSP5" s="10"/>
      <c r="DSQ5" s="10"/>
      <c r="DSR5" s="10"/>
      <c r="DSS5" s="10"/>
      <c r="DST5" s="10"/>
      <c r="DSU5" s="10"/>
      <c r="DSV5" s="10"/>
      <c r="DSW5" s="10"/>
      <c r="DSX5" s="10"/>
      <c r="DSY5" s="10"/>
      <c r="DSZ5" s="10"/>
      <c r="DTA5" s="10"/>
      <c r="DTB5" s="10"/>
      <c r="DTC5" s="10"/>
      <c r="DTD5" s="10"/>
      <c r="DTE5" s="10"/>
      <c r="DTF5" s="10"/>
      <c r="DTG5" s="10"/>
      <c r="DTH5" s="10"/>
      <c r="DTI5" s="10"/>
      <c r="DTJ5" s="10"/>
      <c r="DTK5" s="10"/>
      <c r="DTL5" s="10"/>
      <c r="DTM5" s="10"/>
      <c r="DTN5" s="10"/>
      <c r="DTO5" s="10"/>
      <c r="DTP5" s="10"/>
      <c r="DTQ5" s="10"/>
      <c r="DTR5" s="10"/>
      <c r="DTS5" s="10"/>
      <c r="DTT5" s="10"/>
      <c r="DTU5" s="10"/>
      <c r="DTV5" s="10"/>
      <c r="DTW5" s="10"/>
      <c r="DTX5" s="10"/>
      <c r="DTY5" s="10"/>
      <c r="DTZ5" s="10"/>
      <c r="DUA5" s="10"/>
      <c r="DUB5" s="10"/>
      <c r="DUC5" s="10"/>
      <c r="DUD5" s="10"/>
      <c r="DUE5" s="10"/>
      <c r="DUF5" s="10"/>
      <c r="DUG5" s="10"/>
      <c r="DUH5" s="10"/>
      <c r="DUI5" s="10"/>
      <c r="DUJ5" s="10"/>
      <c r="DUK5" s="10"/>
      <c r="DUL5" s="10"/>
      <c r="DUM5" s="10"/>
      <c r="DUN5" s="10"/>
      <c r="DUO5" s="10"/>
      <c r="DUP5" s="10"/>
      <c r="DUQ5" s="10"/>
      <c r="DUR5" s="10"/>
      <c r="DUS5" s="10"/>
      <c r="DUT5" s="10"/>
      <c r="DUU5" s="10"/>
      <c r="DUV5" s="10"/>
      <c r="DUW5" s="10"/>
      <c r="DUX5" s="10"/>
      <c r="DUY5" s="10"/>
      <c r="DUZ5" s="10"/>
      <c r="DVA5" s="10"/>
      <c r="DVB5" s="10"/>
      <c r="DVC5" s="10"/>
      <c r="DVD5" s="10"/>
      <c r="DVE5" s="10"/>
      <c r="DVF5" s="10"/>
      <c r="DVG5" s="10"/>
      <c r="DVH5" s="10"/>
      <c r="DVI5" s="10"/>
      <c r="DVJ5" s="10"/>
      <c r="DVK5" s="10"/>
      <c r="DVL5" s="10"/>
      <c r="DVM5" s="10"/>
      <c r="DVN5" s="10"/>
      <c r="DVO5" s="10"/>
      <c r="DVP5" s="10"/>
      <c r="DVQ5" s="10"/>
      <c r="DVR5" s="10"/>
      <c r="DVS5" s="10"/>
      <c r="DVT5" s="10"/>
      <c r="DVU5" s="10"/>
      <c r="DVV5" s="10"/>
      <c r="DVW5" s="10"/>
      <c r="DVX5" s="10"/>
      <c r="DVY5" s="10"/>
      <c r="DVZ5" s="10"/>
      <c r="DWA5" s="10"/>
      <c r="DWB5" s="10"/>
      <c r="DWC5" s="10"/>
      <c r="DWD5" s="10"/>
      <c r="DWE5" s="10"/>
      <c r="DWF5" s="10"/>
      <c r="DWG5" s="10"/>
      <c r="DWH5" s="10"/>
      <c r="DWI5" s="10"/>
      <c r="DWJ5" s="10"/>
      <c r="DWK5" s="10"/>
      <c r="DWL5" s="10"/>
      <c r="DWM5" s="10"/>
      <c r="DWN5" s="10"/>
      <c r="DWO5" s="10"/>
      <c r="DWP5" s="10"/>
      <c r="DWQ5" s="10"/>
      <c r="DWR5" s="10"/>
      <c r="DWS5" s="10"/>
      <c r="DWT5" s="10"/>
      <c r="DWU5" s="10"/>
      <c r="DWV5" s="10"/>
      <c r="DWW5" s="10"/>
      <c r="DWX5" s="10"/>
      <c r="DWY5" s="10"/>
      <c r="DWZ5" s="10"/>
      <c r="DXA5" s="10"/>
      <c r="DXB5" s="10"/>
      <c r="DXC5" s="10"/>
      <c r="DXD5" s="10"/>
      <c r="DXE5" s="10"/>
      <c r="DXF5" s="10"/>
      <c r="DXG5" s="10"/>
      <c r="DXH5" s="10"/>
      <c r="DXI5" s="10"/>
      <c r="DXJ5" s="10"/>
      <c r="DXK5" s="10"/>
      <c r="DXL5" s="10"/>
      <c r="DXM5" s="10"/>
      <c r="DXN5" s="10"/>
      <c r="DXO5" s="10"/>
      <c r="DXP5" s="10"/>
      <c r="DXQ5" s="10"/>
      <c r="DXR5" s="10"/>
      <c r="DXS5" s="10"/>
      <c r="DXT5" s="10"/>
      <c r="DXU5" s="10"/>
      <c r="DXV5" s="10"/>
      <c r="DXW5" s="10"/>
      <c r="DXX5" s="10"/>
      <c r="DXY5" s="10"/>
      <c r="DXZ5" s="10"/>
      <c r="DYA5" s="10"/>
      <c r="DYB5" s="10"/>
      <c r="DYC5" s="10"/>
      <c r="DYD5" s="10"/>
      <c r="DYE5" s="10"/>
      <c r="DYF5" s="10"/>
      <c r="DYG5" s="10"/>
      <c r="DYH5" s="10"/>
      <c r="DYI5" s="10"/>
      <c r="DYJ5" s="10"/>
      <c r="DYK5" s="10"/>
      <c r="DYL5" s="10"/>
      <c r="DYM5" s="10"/>
      <c r="DYN5" s="10"/>
      <c r="DYO5" s="10"/>
      <c r="DYP5" s="10"/>
      <c r="DYQ5" s="10"/>
      <c r="DYR5" s="10"/>
      <c r="DYS5" s="10"/>
      <c r="DYT5" s="10"/>
      <c r="DYU5" s="10"/>
      <c r="DYV5" s="10"/>
      <c r="DYW5" s="10"/>
      <c r="DYX5" s="10"/>
      <c r="DYY5" s="10"/>
      <c r="DYZ5" s="10"/>
      <c r="DZA5" s="10"/>
      <c r="DZB5" s="10"/>
      <c r="DZC5" s="10"/>
      <c r="DZD5" s="10"/>
      <c r="DZE5" s="10"/>
      <c r="DZF5" s="10"/>
      <c r="DZG5" s="10"/>
      <c r="DZH5" s="10"/>
      <c r="DZI5" s="10"/>
      <c r="DZJ5" s="10"/>
      <c r="DZK5" s="10"/>
      <c r="DZL5" s="10"/>
      <c r="DZM5" s="10"/>
      <c r="DZN5" s="10"/>
      <c r="DZO5" s="10"/>
      <c r="DZP5" s="10"/>
      <c r="DZQ5" s="10"/>
      <c r="DZR5" s="10"/>
      <c r="DZS5" s="10"/>
      <c r="DZT5" s="10"/>
      <c r="DZU5" s="10"/>
      <c r="DZV5" s="10"/>
      <c r="DZW5" s="10"/>
      <c r="DZX5" s="10"/>
      <c r="DZY5" s="10"/>
      <c r="DZZ5" s="10"/>
      <c r="EAA5" s="10"/>
      <c r="EAB5" s="10"/>
      <c r="EAC5" s="10"/>
      <c r="EAD5" s="10"/>
      <c r="EAE5" s="10"/>
      <c r="EAF5" s="10"/>
      <c r="EAG5" s="10"/>
      <c r="EAH5" s="10"/>
      <c r="EAI5" s="10"/>
      <c r="EAJ5" s="10"/>
      <c r="EAK5" s="10"/>
      <c r="EAL5" s="10"/>
      <c r="EAM5" s="10"/>
      <c r="EAN5" s="10"/>
      <c r="EAO5" s="10"/>
      <c r="EAP5" s="10"/>
      <c r="EAQ5" s="10"/>
      <c r="EAR5" s="10"/>
      <c r="EAS5" s="10"/>
      <c r="EAT5" s="10"/>
      <c r="EAU5" s="10"/>
      <c r="EAV5" s="10"/>
      <c r="EAW5" s="10"/>
      <c r="EAX5" s="10"/>
      <c r="EAY5" s="10"/>
      <c r="EAZ5" s="10"/>
      <c r="EBA5" s="10"/>
      <c r="EBB5" s="10"/>
      <c r="EBC5" s="10"/>
      <c r="EBD5" s="10"/>
      <c r="EBE5" s="10"/>
      <c r="EBF5" s="10"/>
      <c r="EBG5" s="10"/>
      <c r="EBH5" s="10"/>
      <c r="EBI5" s="10"/>
      <c r="EBJ5" s="10"/>
      <c r="EBK5" s="10"/>
      <c r="EBL5" s="10"/>
      <c r="EBM5" s="10"/>
      <c r="EBN5" s="10"/>
      <c r="EBO5" s="10"/>
      <c r="EBP5" s="10"/>
      <c r="EBQ5" s="10"/>
      <c r="EBR5" s="10"/>
      <c r="EBS5" s="10"/>
      <c r="EBT5" s="10"/>
      <c r="EBU5" s="10"/>
      <c r="EBV5" s="10"/>
      <c r="EBW5" s="10"/>
      <c r="EBX5" s="10"/>
      <c r="EBY5" s="10"/>
      <c r="EBZ5" s="10"/>
      <c r="ECA5" s="10"/>
      <c r="ECB5" s="10"/>
      <c r="ECC5" s="10"/>
      <c r="ECD5" s="10"/>
      <c r="ECE5" s="10"/>
      <c r="ECF5" s="10"/>
      <c r="ECG5" s="10"/>
      <c r="ECH5" s="10"/>
      <c r="ECI5" s="10"/>
      <c r="ECJ5" s="10"/>
      <c r="ECK5" s="10"/>
      <c r="ECL5" s="10"/>
      <c r="ECM5" s="10"/>
      <c r="ECN5" s="10"/>
      <c r="ECO5" s="10"/>
      <c r="ECP5" s="10"/>
      <c r="ECQ5" s="10"/>
      <c r="ECR5" s="10"/>
      <c r="ECS5" s="10"/>
      <c r="ECT5" s="10"/>
      <c r="ECU5" s="10"/>
      <c r="ECV5" s="10"/>
      <c r="ECW5" s="10"/>
      <c r="ECX5" s="10"/>
      <c r="ECY5" s="10"/>
      <c r="ECZ5" s="10"/>
      <c r="EDA5" s="10"/>
      <c r="EDB5" s="10"/>
      <c r="EDC5" s="10"/>
      <c r="EDD5" s="10"/>
      <c r="EDE5" s="10"/>
      <c r="EDF5" s="10"/>
      <c r="EDG5" s="10"/>
      <c r="EDH5" s="10"/>
      <c r="EDI5" s="10"/>
      <c r="EDJ5" s="10"/>
      <c r="EDK5" s="10"/>
      <c r="EDL5" s="10"/>
      <c r="EDM5" s="10"/>
      <c r="EDN5" s="10"/>
      <c r="EDO5" s="10"/>
      <c r="EDP5" s="10"/>
      <c r="EDQ5" s="10"/>
      <c r="EDR5" s="10"/>
      <c r="EDS5" s="10"/>
      <c r="EDT5" s="10"/>
      <c r="EDU5" s="10"/>
      <c r="EDV5" s="10"/>
      <c r="EDW5" s="10"/>
      <c r="EDX5" s="10"/>
      <c r="EDY5" s="10"/>
      <c r="EDZ5" s="10"/>
      <c r="EEA5" s="10"/>
      <c r="EEB5" s="10"/>
      <c r="EEC5" s="10"/>
      <c r="EED5" s="10"/>
      <c r="EEE5" s="10"/>
      <c r="EEF5" s="10"/>
      <c r="EEG5" s="10"/>
      <c r="EEH5" s="10"/>
      <c r="EEI5" s="10"/>
      <c r="EEJ5" s="10"/>
      <c r="EEK5" s="10"/>
      <c r="EEL5" s="10"/>
      <c r="EEM5" s="10"/>
      <c r="EEN5" s="10"/>
      <c r="EEO5" s="10"/>
      <c r="EEP5" s="10"/>
      <c r="EEQ5" s="10"/>
      <c r="EER5" s="10"/>
      <c r="EES5" s="10"/>
      <c r="EET5" s="10"/>
      <c r="EEU5" s="10"/>
      <c r="EEV5" s="10"/>
      <c r="EEW5" s="10"/>
      <c r="EEX5" s="10"/>
      <c r="EEY5" s="10"/>
      <c r="EEZ5" s="10"/>
      <c r="EFA5" s="10"/>
      <c r="EFB5" s="10"/>
      <c r="EFC5" s="10"/>
      <c r="EFD5" s="10"/>
      <c r="EFE5" s="10"/>
      <c r="EFF5" s="10"/>
      <c r="EFG5" s="10"/>
      <c r="EFH5" s="10"/>
      <c r="EFI5" s="10"/>
      <c r="EFJ5" s="10"/>
      <c r="EFK5" s="10"/>
      <c r="EFL5" s="10"/>
      <c r="EFM5" s="10"/>
      <c r="EFN5" s="10"/>
      <c r="EFO5" s="10"/>
      <c r="EFP5" s="10"/>
      <c r="EFQ5" s="10"/>
      <c r="EFR5" s="10"/>
      <c r="EFS5" s="10"/>
      <c r="EFT5" s="10"/>
      <c r="EFU5" s="10"/>
      <c r="EFV5" s="10"/>
      <c r="EFW5" s="10"/>
      <c r="EFX5" s="10"/>
      <c r="EFY5" s="10"/>
      <c r="EFZ5" s="10"/>
      <c r="EGA5" s="10"/>
      <c r="EGB5" s="10"/>
      <c r="EGC5" s="10"/>
      <c r="EGD5" s="10"/>
      <c r="EGE5" s="10"/>
      <c r="EGF5" s="10"/>
      <c r="EGG5" s="10"/>
      <c r="EGH5" s="10"/>
      <c r="EGI5" s="10"/>
      <c r="EGJ5" s="10"/>
      <c r="EGK5" s="10"/>
      <c r="EGL5" s="10"/>
      <c r="EGM5" s="10"/>
      <c r="EGN5" s="10"/>
      <c r="EGO5" s="10"/>
      <c r="EGP5" s="10"/>
      <c r="EGQ5" s="10"/>
      <c r="EGR5" s="10"/>
      <c r="EGS5" s="10"/>
      <c r="EGT5" s="10"/>
      <c r="EGU5" s="10"/>
      <c r="EGV5" s="10"/>
      <c r="EGW5" s="10"/>
      <c r="EGX5" s="10"/>
      <c r="EGY5" s="10"/>
      <c r="EGZ5" s="10"/>
      <c r="EHA5" s="10"/>
      <c r="EHB5" s="10"/>
      <c r="EHC5" s="10"/>
      <c r="EHD5" s="10"/>
      <c r="EHE5" s="10"/>
      <c r="EHF5" s="10"/>
      <c r="EHG5" s="10"/>
      <c r="EHH5" s="10"/>
      <c r="EHI5" s="10"/>
      <c r="EHJ5" s="10"/>
      <c r="EHK5" s="10"/>
      <c r="EHL5" s="10"/>
      <c r="EHM5" s="10"/>
      <c r="EHN5" s="10"/>
      <c r="EHO5" s="10"/>
      <c r="EHP5" s="10"/>
      <c r="EHQ5" s="10"/>
      <c r="EHR5" s="10"/>
      <c r="EHS5" s="10"/>
      <c r="EHT5" s="10"/>
      <c r="EHU5" s="10"/>
      <c r="EHV5" s="10"/>
      <c r="EHW5" s="10"/>
      <c r="EHX5" s="10"/>
      <c r="EHY5" s="10"/>
      <c r="EHZ5" s="10"/>
      <c r="EIA5" s="10"/>
      <c r="EIB5" s="10"/>
      <c r="EIC5" s="10"/>
      <c r="EID5" s="10"/>
      <c r="EIE5" s="10"/>
      <c r="EIF5" s="10"/>
      <c r="EIG5" s="10"/>
      <c r="EIH5" s="10"/>
      <c r="EII5" s="10"/>
      <c r="EIJ5" s="10"/>
      <c r="EIK5" s="10"/>
      <c r="EIL5" s="10"/>
      <c r="EIM5" s="10"/>
      <c r="EIN5" s="10"/>
      <c r="EIO5" s="10"/>
      <c r="EIP5" s="10"/>
      <c r="EIQ5" s="10"/>
      <c r="EIR5" s="10"/>
      <c r="EIS5" s="10"/>
      <c r="EIT5" s="10"/>
      <c r="EIU5" s="10"/>
      <c r="EIV5" s="10"/>
      <c r="EIW5" s="10"/>
      <c r="EIX5" s="10"/>
      <c r="EIY5" s="10"/>
      <c r="EIZ5" s="10"/>
      <c r="EJA5" s="10"/>
      <c r="EJB5" s="10"/>
      <c r="EJC5" s="10"/>
      <c r="EJD5" s="10"/>
      <c r="EJE5" s="10"/>
      <c r="EJF5" s="10"/>
      <c r="EJG5" s="10"/>
      <c r="EJH5" s="10"/>
      <c r="EJI5" s="10"/>
      <c r="EJJ5" s="10"/>
      <c r="EJK5" s="10"/>
      <c r="EJL5" s="10"/>
      <c r="EJM5" s="10"/>
      <c r="EJN5" s="10"/>
      <c r="EJO5" s="10"/>
      <c r="EJP5" s="10"/>
      <c r="EJQ5" s="10"/>
      <c r="EJR5" s="10"/>
      <c r="EJS5" s="10"/>
      <c r="EJT5" s="10"/>
      <c r="EJU5" s="10"/>
      <c r="EJV5" s="10"/>
      <c r="EJW5" s="10"/>
      <c r="EJX5" s="10"/>
      <c r="EJY5" s="10"/>
      <c r="EJZ5" s="10"/>
      <c r="EKA5" s="10"/>
      <c r="EKB5" s="10"/>
      <c r="EKC5" s="10"/>
      <c r="EKD5" s="10"/>
      <c r="EKE5" s="10"/>
      <c r="EKF5" s="10"/>
      <c r="EKG5" s="10"/>
      <c r="EKH5" s="10"/>
      <c r="EKI5" s="10"/>
      <c r="EKJ5" s="10"/>
      <c r="EKK5" s="10"/>
      <c r="EKL5" s="10"/>
      <c r="EKM5" s="10"/>
      <c r="EKN5" s="10"/>
      <c r="EKO5" s="10"/>
      <c r="EKP5" s="10"/>
      <c r="EKQ5" s="10"/>
      <c r="EKR5" s="10"/>
      <c r="EKS5" s="10"/>
      <c r="EKT5" s="10"/>
      <c r="EKU5" s="10"/>
      <c r="EKV5" s="10"/>
      <c r="EKW5" s="10"/>
      <c r="EKX5" s="10"/>
      <c r="EKY5" s="10"/>
      <c r="EKZ5" s="10"/>
      <c r="ELA5" s="10"/>
      <c r="ELB5" s="10"/>
      <c r="ELC5" s="10"/>
      <c r="ELD5" s="10"/>
      <c r="ELE5" s="10"/>
      <c r="ELF5" s="10"/>
      <c r="ELG5" s="10"/>
      <c r="ELH5" s="10"/>
      <c r="ELI5" s="10"/>
      <c r="ELJ5" s="10"/>
      <c r="ELK5" s="10"/>
      <c r="ELL5" s="10"/>
      <c r="ELM5" s="10"/>
      <c r="ELN5" s="10"/>
      <c r="ELO5" s="10"/>
      <c r="ELP5" s="10"/>
      <c r="ELQ5" s="10"/>
      <c r="ELR5" s="10"/>
      <c r="ELS5" s="10"/>
      <c r="ELT5" s="10"/>
      <c r="ELU5" s="10"/>
      <c r="ELV5" s="10"/>
      <c r="ELW5" s="10"/>
      <c r="ELX5" s="10"/>
      <c r="ELY5" s="10"/>
      <c r="ELZ5" s="10"/>
      <c r="EMA5" s="10"/>
      <c r="EMB5" s="10"/>
      <c r="EMC5" s="10"/>
      <c r="EMD5" s="10"/>
      <c r="EME5" s="10"/>
      <c r="EMF5" s="10"/>
      <c r="EMG5" s="10"/>
      <c r="EMH5" s="10"/>
      <c r="EMI5" s="10"/>
      <c r="EMJ5" s="10"/>
      <c r="EMK5" s="10"/>
      <c r="EML5" s="10"/>
      <c r="EMM5" s="10"/>
      <c r="EMN5" s="10"/>
      <c r="EMO5" s="10"/>
      <c r="EMP5" s="10"/>
      <c r="EMQ5" s="10"/>
      <c r="EMR5" s="10"/>
      <c r="EMS5" s="10"/>
      <c r="EMT5" s="10"/>
      <c r="EMU5" s="10"/>
      <c r="EMV5" s="10"/>
      <c r="EMW5" s="10"/>
      <c r="EMX5" s="10"/>
      <c r="EMY5" s="10"/>
      <c r="EMZ5" s="10"/>
      <c r="ENA5" s="10"/>
      <c r="ENB5" s="10"/>
      <c r="ENC5" s="10"/>
      <c r="END5" s="10"/>
      <c r="ENE5" s="10"/>
      <c r="ENF5" s="10"/>
      <c r="ENG5" s="10"/>
      <c r="ENH5" s="10"/>
      <c r="ENI5" s="10"/>
      <c r="ENJ5" s="10"/>
      <c r="ENK5" s="10"/>
      <c r="ENL5" s="10"/>
      <c r="ENM5" s="10"/>
      <c r="ENN5" s="10"/>
      <c r="ENO5" s="10"/>
      <c r="ENP5" s="10"/>
      <c r="ENQ5" s="10"/>
      <c r="ENR5" s="10"/>
      <c r="ENS5" s="10"/>
      <c r="ENT5" s="10"/>
      <c r="ENU5" s="10"/>
      <c r="ENV5" s="10"/>
      <c r="ENW5" s="10"/>
      <c r="ENX5" s="10"/>
      <c r="ENY5" s="10"/>
      <c r="ENZ5" s="10"/>
      <c r="EOA5" s="10"/>
      <c r="EOB5" s="10"/>
      <c r="EOC5" s="10"/>
      <c r="EOD5" s="10"/>
      <c r="EOE5" s="10"/>
      <c r="EOF5" s="10"/>
      <c r="EOG5" s="10"/>
      <c r="EOH5" s="10"/>
      <c r="EOI5" s="10"/>
      <c r="EOJ5" s="10"/>
      <c r="EOK5" s="10"/>
      <c r="EOL5" s="10"/>
      <c r="EOM5" s="10"/>
      <c r="EON5" s="10"/>
      <c r="EOO5" s="10"/>
      <c r="EOP5" s="10"/>
      <c r="EOQ5" s="10"/>
      <c r="EOR5" s="10"/>
      <c r="EOS5" s="10"/>
      <c r="EOT5" s="10"/>
      <c r="EOU5" s="10"/>
      <c r="EOV5" s="10"/>
      <c r="EOW5" s="10"/>
      <c r="EOX5" s="10"/>
      <c r="EOY5" s="10"/>
      <c r="EOZ5" s="10"/>
      <c r="EPA5" s="10"/>
      <c r="EPB5" s="10"/>
      <c r="EPC5" s="10"/>
      <c r="EPD5" s="10"/>
      <c r="EPE5" s="10"/>
      <c r="EPF5" s="10"/>
      <c r="EPG5" s="10"/>
      <c r="EPH5" s="10"/>
      <c r="EPI5" s="10"/>
      <c r="EPJ5" s="10"/>
      <c r="EPK5" s="10"/>
      <c r="EPL5" s="10"/>
      <c r="EPM5" s="10"/>
      <c r="EPN5" s="10"/>
      <c r="EPO5" s="10"/>
      <c r="EPP5" s="10"/>
      <c r="EPQ5" s="10"/>
      <c r="EPR5" s="10"/>
      <c r="EPS5" s="10"/>
      <c r="EPT5" s="10"/>
      <c r="EPU5" s="10"/>
      <c r="EPV5" s="10"/>
      <c r="EPW5" s="10"/>
      <c r="EPX5" s="10"/>
      <c r="EPY5" s="10"/>
      <c r="EPZ5" s="10"/>
      <c r="EQA5" s="10"/>
      <c r="EQB5" s="10"/>
      <c r="EQC5" s="10"/>
      <c r="EQD5" s="10"/>
      <c r="EQE5" s="10"/>
      <c r="EQF5" s="10"/>
      <c r="EQG5" s="10"/>
      <c r="EQH5" s="10"/>
      <c r="EQI5" s="10"/>
      <c r="EQJ5" s="10"/>
      <c r="EQK5" s="10"/>
      <c r="EQL5" s="10"/>
      <c r="EQM5" s="10"/>
      <c r="EQN5" s="10"/>
      <c r="EQO5" s="10"/>
      <c r="EQP5" s="10"/>
      <c r="EQQ5" s="10"/>
      <c r="EQR5" s="10"/>
      <c r="EQS5" s="10"/>
      <c r="EQT5" s="10"/>
      <c r="EQU5" s="10"/>
      <c r="EQV5" s="10"/>
      <c r="EQW5" s="10"/>
      <c r="EQX5" s="10"/>
      <c r="EQY5" s="10"/>
      <c r="EQZ5" s="10"/>
      <c r="ERA5" s="10"/>
      <c r="ERB5" s="10"/>
      <c r="ERC5" s="10"/>
      <c r="ERD5" s="10"/>
      <c r="ERE5" s="10"/>
      <c r="ERF5" s="10"/>
      <c r="ERG5" s="10"/>
      <c r="ERH5" s="10"/>
      <c r="ERI5" s="10"/>
      <c r="ERJ5" s="10"/>
      <c r="ERK5" s="10"/>
      <c r="ERL5" s="10"/>
      <c r="ERM5" s="10"/>
      <c r="ERN5" s="10"/>
      <c r="ERO5" s="10"/>
      <c r="ERP5" s="10"/>
      <c r="ERQ5" s="10"/>
      <c r="ERR5" s="10"/>
      <c r="ERS5" s="10"/>
      <c r="ERT5" s="10"/>
      <c r="ERU5" s="10"/>
      <c r="ERV5" s="10"/>
      <c r="ERW5" s="10"/>
      <c r="ERX5" s="10"/>
      <c r="ERY5" s="10"/>
      <c r="ERZ5" s="10"/>
      <c r="ESA5" s="10"/>
      <c r="ESB5" s="10"/>
      <c r="ESC5" s="10"/>
      <c r="ESD5" s="10"/>
      <c r="ESE5" s="10"/>
      <c r="ESF5" s="10"/>
      <c r="ESG5" s="10"/>
      <c r="ESH5" s="10"/>
      <c r="ESI5" s="10"/>
      <c r="ESJ5" s="10"/>
      <c r="ESK5" s="10"/>
      <c r="ESL5" s="10"/>
      <c r="ESM5" s="10"/>
      <c r="ESN5" s="10"/>
      <c r="ESO5" s="10"/>
      <c r="ESP5" s="10"/>
      <c r="ESQ5" s="10"/>
      <c r="ESR5" s="10"/>
      <c r="ESS5" s="10"/>
      <c r="EST5" s="10"/>
      <c r="ESU5" s="10"/>
      <c r="ESV5" s="10"/>
      <c r="ESW5" s="10"/>
      <c r="ESX5" s="10"/>
      <c r="ESY5" s="10"/>
      <c r="ESZ5" s="10"/>
      <c r="ETA5" s="10"/>
      <c r="ETB5" s="10"/>
      <c r="ETC5" s="10"/>
      <c r="ETD5" s="10"/>
      <c r="ETE5" s="10"/>
      <c r="ETF5" s="10"/>
      <c r="ETG5" s="10"/>
      <c r="ETH5" s="10"/>
      <c r="ETI5" s="10"/>
      <c r="ETJ5" s="10"/>
      <c r="ETK5" s="10"/>
      <c r="ETL5" s="10"/>
      <c r="ETM5" s="10"/>
      <c r="ETN5" s="10"/>
      <c r="ETO5" s="10"/>
      <c r="ETP5" s="10"/>
      <c r="ETQ5" s="10"/>
      <c r="ETR5" s="10"/>
      <c r="ETS5" s="10"/>
      <c r="ETT5" s="10"/>
      <c r="ETU5" s="10"/>
      <c r="ETV5" s="10"/>
      <c r="ETW5" s="10"/>
      <c r="ETX5" s="10"/>
      <c r="ETY5" s="10"/>
      <c r="ETZ5" s="10"/>
      <c r="EUA5" s="10"/>
      <c r="EUB5" s="10"/>
      <c r="EUC5" s="10"/>
      <c r="EUD5" s="10"/>
      <c r="EUE5" s="10"/>
      <c r="EUF5" s="10"/>
      <c r="EUG5" s="10"/>
      <c r="EUH5" s="10"/>
      <c r="EUI5" s="10"/>
      <c r="EUJ5" s="10"/>
      <c r="EUK5" s="10"/>
      <c r="EUL5" s="10"/>
      <c r="EUM5" s="10"/>
      <c r="EUN5" s="10"/>
      <c r="EUO5" s="10"/>
      <c r="EUP5" s="10"/>
      <c r="EUQ5" s="10"/>
      <c r="EUR5" s="10"/>
      <c r="EUS5" s="10"/>
      <c r="EUT5" s="10"/>
      <c r="EUU5" s="10"/>
      <c r="EUV5" s="10"/>
      <c r="EUW5" s="10"/>
      <c r="EUX5" s="10"/>
      <c r="EUY5" s="10"/>
      <c r="EUZ5" s="10"/>
      <c r="EVA5" s="10"/>
      <c r="EVB5" s="10"/>
      <c r="EVC5" s="10"/>
      <c r="EVD5" s="10"/>
      <c r="EVE5" s="10"/>
      <c r="EVF5" s="10"/>
      <c r="EVG5" s="10"/>
      <c r="EVH5" s="10"/>
      <c r="EVI5" s="10"/>
      <c r="EVJ5" s="10"/>
      <c r="EVK5" s="10"/>
      <c r="EVL5" s="10"/>
      <c r="EVM5" s="10"/>
      <c r="EVN5" s="10"/>
      <c r="EVO5" s="10"/>
      <c r="EVP5" s="10"/>
      <c r="EVQ5" s="10"/>
      <c r="EVR5" s="10"/>
      <c r="EVS5" s="10"/>
      <c r="EVT5" s="10"/>
      <c r="EVU5" s="10"/>
      <c r="EVV5" s="10"/>
      <c r="EVW5" s="10"/>
      <c r="EVX5" s="10"/>
      <c r="EVY5" s="10"/>
      <c r="EVZ5" s="10"/>
      <c r="EWA5" s="10"/>
      <c r="EWB5" s="10"/>
      <c r="EWC5" s="10"/>
      <c r="EWD5" s="10"/>
      <c r="EWE5" s="10"/>
      <c r="EWF5" s="10"/>
      <c r="EWG5" s="10"/>
      <c r="EWH5" s="10"/>
      <c r="EWI5" s="10"/>
      <c r="EWJ5" s="10"/>
      <c r="EWK5" s="10"/>
      <c r="EWL5" s="10"/>
      <c r="EWM5" s="10"/>
      <c r="EWN5" s="10"/>
      <c r="EWO5" s="10"/>
      <c r="EWP5" s="10"/>
      <c r="EWQ5" s="10"/>
      <c r="EWR5" s="10"/>
      <c r="EWS5" s="10"/>
      <c r="EWT5" s="10"/>
      <c r="EWU5" s="10"/>
      <c r="EWV5" s="10"/>
      <c r="EWW5" s="10"/>
      <c r="EWX5" s="10"/>
      <c r="EWY5" s="10"/>
      <c r="EWZ5" s="10"/>
      <c r="EXA5" s="10"/>
      <c r="EXB5" s="10"/>
      <c r="EXC5" s="10"/>
      <c r="EXD5" s="10"/>
      <c r="EXE5" s="10"/>
      <c r="EXF5" s="10"/>
      <c r="EXG5" s="10"/>
      <c r="EXH5" s="10"/>
      <c r="EXI5" s="10"/>
      <c r="EXJ5" s="10"/>
      <c r="EXK5" s="10"/>
      <c r="EXL5" s="10"/>
      <c r="EXM5" s="10"/>
      <c r="EXN5" s="10"/>
      <c r="EXO5" s="10"/>
      <c r="EXP5" s="10"/>
      <c r="EXQ5" s="10"/>
      <c r="EXR5" s="10"/>
      <c r="EXS5" s="10"/>
      <c r="EXT5" s="10"/>
      <c r="EXU5" s="10"/>
      <c r="EXV5" s="10"/>
      <c r="EXW5" s="10"/>
      <c r="EXX5" s="10"/>
      <c r="EXY5" s="10"/>
      <c r="EXZ5" s="10"/>
      <c r="EYA5" s="10"/>
      <c r="EYB5" s="10"/>
      <c r="EYC5" s="10"/>
      <c r="EYD5" s="10"/>
      <c r="EYE5" s="10"/>
      <c r="EYF5" s="10"/>
      <c r="EYG5" s="10"/>
      <c r="EYH5" s="10"/>
      <c r="EYI5" s="10"/>
      <c r="EYJ5" s="10"/>
      <c r="EYK5" s="10"/>
      <c r="EYL5" s="10"/>
      <c r="EYM5" s="10"/>
      <c r="EYN5" s="10"/>
      <c r="EYO5" s="10"/>
      <c r="EYP5" s="10"/>
      <c r="EYQ5" s="10"/>
      <c r="EYR5" s="10"/>
      <c r="EYS5" s="10"/>
      <c r="EYT5" s="10"/>
      <c r="EYU5" s="10"/>
      <c r="EYV5" s="10"/>
      <c r="EYW5" s="10"/>
      <c r="EYX5" s="10"/>
      <c r="EYY5" s="10"/>
      <c r="EYZ5" s="10"/>
      <c r="EZA5" s="10"/>
      <c r="EZB5" s="10"/>
      <c r="EZC5" s="10"/>
      <c r="EZD5" s="10"/>
      <c r="EZE5" s="10"/>
      <c r="EZF5" s="10"/>
      <c r="EZG5" s="10"/>
      <c r="EZH5" s="10"/>
      <c r="EZI5" s="10"/>
      <c r="EZJ5" s="10"/>
      <c r="EZK5" s="10"/>
      <c r="EZL5" s="10"/>
      <c r="EZM5" s="10"/>
      <c r="EZN5" s="10"/>
      <c r="EZO5" s="10"/>
      <c r="EZP5" s="10"/>
      <c r="EZQ5" s="10"/>
      <c r="EZR5" s="10"/>
      <c r="EZS5" s="10"/>
      <c r="EZT5" s="10"/>
      <c r="EZU5" s="10"/>
      <c r="EZV5" s="10"/>
      <c r="EZW5" s="10"/>
      <c r="EZX5" s="10"/>
      <c r="EZY5" s="10"/>
      <c r="EZZ5" s="10"/>
      <c r="FAA5" s="10"/>
      <c r="FAB5" s="10"/>
      <c r="FAC5" s="10"/>
      <c r="FAD5" s="10"/>
      <c r="FAE5" s="10"/>
      <c r="FAF5" s="10"/>
      <c r="FAG5" s="10"/>
      <c r="FAH5" s="10"/>
      <c r="FAI5" s="10"/>
      <c r="FAJ5" s="10"/>
      <c r="FAK5" s="10"/>
      <c r="FAL5" s="10"/>
      <c r="FAM5" s="10"/>
      <c r="FAN5" s="10"/>
      <c r="FAO5" s="10"/>
      <c r="FAP5" s="10"/>
      <c r="FAQ5" s="10"/>
      <c r="FAR5" s="10"/>
      <c r="FAS5" s="10"/>
      <c r="FAT5" s="10"/>
      <c r="FAU5" s="10"/>
      <c r="FAV5" s="10"/>
      <c r="FAW5" s="10"/>
      <c r="FAX5" s="10"/>
      <c r="FAY5" s="10"/>
      <c r="FAZ5" s="10"/>
      <c r="FBA5" s="10"/>
      <c r="FBB5" s="10"/>
      <c r="FBC5" s="10"/>
      <c r="FBD5" s="10"/>
      <c r="FBE5" s="10"/>
      <c r="FBF5" s="10"/>
      <c r="FBG5" s="10"/>
      <c r="FBH5" s="10"/>
      <c r="FBI5" s="10"/>
      <c r="FBJ5" s="10"/>
      <c r="FBK5" s="10"/>
      <c r="FBL5" s="10"/>
      <c r="FBM5" s="10"/>
      <c r="FBN5" s="10"/>
      <c r="FBO5" s="10"/>
      <c r="FBP5" s="10"/>
      <c r="FBQ5" s="10"/>
      <c r="FBR5" s="10"/>
      <c r="FBS5" s="10"/>
      <c r="FBT5" s="10"/>
      <c r="FBU5" s="10"/>
      <c r="FBV5" s="10"/>
      <c r="FBW5" s="10"/>
      <c r="FBX5" s="10"/>
      <c r="FBY5" s="10"/>
      <c r="FBZ5" s="10"/>
      <c r="FCA5" s="10"/>
      <c r="FCB5" s="10"/>
      <c r="FCC5" s="10"/>
      <c r="FCD5" s="10"/>
      <c r="FCE5" s="10"/>
      <c r="FCF5" s="10"/>
      <c r="FCG5" s="10"/>
      <c r="FCH5" s="10"/>
      <c r="FCI5" s="10"/>
      <c r="FCJ5" s="10"/>
      <c r="FCK5" s="10"/>
      <c r="FCL5" s="10"/>
      <c r="FCM5" s="10"/>
      <c r="FCN5" s="10"/>
      <c r="FCO5" s="10"/>
      <c r="FCP5" s="10"/>
      <c r="FCQ5" s="10"/>
      <c r="FCR5" s="10"/>
      <c r="FCS5" s="10"/>
      <c r="FCT5" s="10"/>
      <c r="FCU5" s="10"/>
      <c r="FCV5" s="10"/>
      <c r="FCW5" s="10"/>
      <c r="FCX5" s="10"/>
      <c r="FCY5" s="10"/>
      <c r="FCZ5" s="10"/>
      <c r="FDA5" s="10"/>
      <c r="FDB5" s="10"/>
      <c r="FDC5" s="10"/>
      <c r="FDD5" s="10"/>
      <c r="FDE5" s="10"/>
      <c r="FDF5" s="10"/>
      <c r="FDG5" s="10"/>
      <c r="FDH5" s="10"/>
      <c r="FDI5" s="10"/>
      <c r="FDJ5" s="10"/>
      <c r="FDK5" s="10"/>
      <c r="FDL5" s="10"/>
      <c r="FDM5" s="10"/>
      <c r="FDN5" s="10"/>
      <c r="FDO5" s="10"/>
      <c r="FDP5" s="10"/>
      <c r="FDQ5" s="10"/>
      <c r="FDR5" s="10"/>
      <c r="FDS5" s="10"/>
      <c r="FDT5" s="10"/>
      <c r="FDU5" s="10"/>
      <c r="FDV5" s="10"/>
      <c r="FDW5" s="10"/>
      <c r="FDX5" s="10"/>
      <c r="FDY5" s="10"/>
      <c r="FDZ5" s="10"/>
      <c r="FEA5" s="10"/>
      <c r="FEB5" s="10"/>
      <c r="FEC5" s="10"/>
      <c r="FED5" s="10"/>
      <c r="FEE5" s="10"/>
      <c r="FEF5" s="10"/>
      <c r="FEG5" s="10"/>
      <c r="FEH5" s="10"/>
      <c r="FEI5" s="10"/>
      <c r="FEJ5" s="10"/>
      <c r="FEK5" s="10"/>
      <c r="FEL5" s="10"/>
      <c r="FEM5" s="10"/>
      <c r="FEN5" s="10"/>
      <c r="FEO5" s="10"/>
      <c r="FEP5" s="10"/>
      <c r="FEQ5" s="10"/>
      <c r="FER5" s="10"/>
      <c r="FES5" s="10"/>
      <c r="FET5" s="10"/>
      <c r="FEU5" s="10"/>
      <c r="FEV5" s="10"/>
      <c r="FEW5" s="10"/>
      <c r="FEX5" s="10"/>
      <c r="FEY5" s="10"/>
      <c r="FEZ5" s="10"/>
      <c r="FFA5" s="10"/>
      <c r="FFB5" s="10"/>
      <c r="FFC5" s="10"/>
      <c r="FFD5" s="10"/>
      <c r="FFE5" s="10"/>
      <c r="FFF5" s="10"/>
      <c r="FFG5" s="10"/>
      <c r="FFH5" s="10"/>
      <c r="FFI5" s="10"/>
      <c r="FFJ5" s="10"/>
      <c r="FFK5" s="10"/>
      <c r="FFL5" s="10"/>
      <c r="FFM5" s="10"/>
      <c r="FFN5" s="10"/>
      <c r="FFO5" s="10"/>
      <c r="FFP5" s="10"/>
      <c r="FFQ5" s="10"/>
      <c r="FFR5" s="10"/>
      <c r="FFS5" s="10"/>
      <c r="FFT5" s="10"/>
      <c r="FFU5" s="10"/>
      <c r="FFV5" s="10"/>
      <c r="FFW5" s="10"/>
      <c r="FFX5" s="10"/>
      <c r="FFY5" s="10"/>
      <c r="FFZ5" s="10"/>
      <c r="FGA5" s="10"/>
      <c r="FGB5" s="10"/>
      <c r="FGC5" s="10"/>
      <c r="FGD5" s="10"/>
      <c r="FGE5" s="10"/>
      <c r="FGF5" s="10"/>
      <c r="FGG5" s="10"/>
      <c r="FGH5" s="10"/>
      <c r="FGI5" s="10"/>
      <c r="FGJ5" s="10"/>
      <c r="FGK5" s="10"/>
      <c r="FGL5" s="10"/>
      <c r="FGM5" s="10"/>
      <c r="FGN5" s="10"/>
      <c r="FGO5" s="10"/>
      <c r="FGP5" s="10"/>
      <c r="FGQ5" s="10"/>
      <c r="FGR5" s="10"/>
      <c r="FGS5" s="10"/>
      <c r="FGT5" s="10"/>
      <c r="FGU5" s="10"/>
      <c r="FGV5" s="10"/>
      <c r="FGW5" s="10"/>
      <c r="FGX5" s="10"/>
      <c r="FGY5" s="10"/>
      <c r="FGZ5" s="10"/>
      <c r="FHA5" s="10"/>
      <c r="FHB5" s="10"/>
      <c r="FHC5" s="10"/>
      <c r="FHD5" s="10"/>
      <c r="FHE5" s="10"/>
      <c r="FHF5" s="10"/>
      <c r="FHG5" s="10"/>
      <c r="FHH5" s="10"/>
      <c r="FHI5" s="10"/>
      <c r="FHJ5" s="10"/>
      <c r="FHK5" s="10"/>
      <c r="FHL5" s="10"/>
      <c r="FHM5" s="10"/>
      <c r="FHN5" s="10"/>
      <c r="FHO5" s="10"/>
      <c r="FHP5" s="10"/>
      <c r="FHQ5" s="10"/>
      <c r="FHR5" s="10"/>
      <c r="FHS5" s="10"/>
      <c r="FHT5" s="10"/>
      <c r="FHU5" s="10"/>
      <c r="FHV5" s="10"/>
      <c r="FHW5" s="10"/>
      <c r="FHX5" s="10"/>
      <c r="FHY5" s="10"/>
      <c r="FHZ5" s="10"/>
      <c r="FIA5" s="10"/>
      <c r="FIB5" s="10"/>
      <c r="FIC5" s="10"/>
      <c r="FID5" s="10"/>
      <c r="FIE5" s="10"/>
      <c r="FIF5" s="10"/>
      <c r="FIG5" s="10"/>
      <c r="FIH5" s="10"/>
      <c r="FII5" s="10"/>
      <c r="FIJ5" s="10"/>
      <c r="FIK5" s="10"/>
      <c r="FIL5" s="10"/>
      <c r="FIM5" s="10"/>
      <c r="FIN5" s="10"/>
      <c r="FIO5" s="10"/>
      <c r="FIP5" s="10"/>
      <c r="FIQ5" s="10"/>
      <c r="FIR5" s="10"/>
      <c r="FIS5" s="10"/>
      <c r="FIT5" s="10"/>
      <c r="FIU5" s="10"/>
      <c r="FIV5" s="10"/>
      <c r="FIW5" s="10"/>
      <c r="FIX5" s="10"/>
      <c r="FIY5" s="10"/>
      <c r="FIZ5" s="10"/>
      <c r="FJA5" s="10"/>
      <c r="FJB5" s="10"/>
      <c r="FJC5" s="10"/>
      <c r="FJD5" s="10"/>
      <c r="FJE5" s="10"/>
      <c r="FJF5" s="10"/>
      <c r="FJG5" s="10"/>
      <c r="FJH5" s="10"/>
      <c r="FJI5" s="10"/>
      <c r="FJJ5" s="10"/>
      <c r="FJK5" s="10"/>
      <c r="FJL5" s="10"/>
      <c r="FJM5" s="10"/>
      <c r="FJN5" s="10"/>
      <c r="FJO5" s="10"/>
      <c r="FJP5" s="10"/>
      <c r="FJQ5" s="10"/>
      <c r="FJR5" s="10"/>
      <c r="FJS5" s="10"/>
      <c r="FJT5" s="10"/>
      <c r="FJU5" s="10"/>
      <c r="FJV5" s="10"/>
      <c r="FJW5" s="10"/>
      <c r="FJX5" s="10"/>
      <c r="FJY5" s="10"/>
      <c r="FJZ5" s="10"/>
      <c r="FKA5" s="10"/>
      <c r="FKB5" s="10"/>
      <c r="FKC5" s="10"/>
      <c r="FKD5" s="10"/>
      <c r="FKE5" s="10"/>
      <c r="FKF5" s="10"/>
      <c r="FKG5" s="10"/>
      <c r="FKH5" s="10"/>
      <c r="FKI5" s="10"/>
      <c r="FKJ5" s="10"/>
      <c r="FKK5" s="10"/>
      <c r="FKL5" s="10"/>
      <c r="FKM5" s="10"/>
      <c r="FKN5" s="10"/>
      <c r="FKO5" s="10"/>
      <c r="FKP5" s="10"/>
      <c r="FKQ5" s="10"/>
      <c r="FKR5" s="10"/>
      <c r="FKS5" s="10"/>
      <c r="FKT5" s="10"/>
      <c r="FKU5" s="10"/>
      <c r="FKV5" s="10"/>
      <c r="FKW5" s="10"/>
      <c r="FKX5" s="10"/>
      <c r="FKY5" s="10"/>
      <c r="FKZ5" s="10"/>
      <c r="FLA5" s="10"/>
      <c r="FLB5" s="10"/>
      <c r="FLC5" s="10"/>
      <c r="FLD5" s="10"/>
      <c r="FLE5" s="10"/>
      <c r="FLF5" s="10"/>
      <c r="FLG5" s="10"/>
      <c r="FLH5" s="10"/>
      <c r="FLI5" s="10"/>
      <c r="FLJ5" s="10"/>
      <c r="FLK5" s="10"/>
      <c r="FLL5" s="10"/>
      <c r="FLM5" s="10"/>
      <c r="FLN5" s="10"/>
      <c r="FLO5" s="10"/>
      <c r="FLP5" s="10"/>
      <c r="FLQ5" s="10"/>
      <c r="FLR5" s="10"/>
      <c r="FLS5" s="10"/>
      <c r="FLT5" s="10"/>
      <c r="FLU5" s="10"/>
      <c r="FLV5" s="10"/>
      <c r="FLW5" s="10"/>
      <c r="FLX5" s="10"/>
      <c r="FLY5" s="10"/>
      <c r="FLZ5" s="10"/>
      <c r="FMA5" s="10"/>
      <c r="FMB5" s="10"/>
      <c r="FMC5" s="10"/>
      <c r="FMD5" s="10"/>
      <c r="FME5" s="10"/>
      <c r="FMF5" s="10"/>
      <c r="FMG5" s="10"/>
      <c r="FMH5" s="10"/>
      <c r="FMI5" s="10"/>
      <c r="FMJ5" s="10"/>
      <c r="FMK5" s="10"/>
      <c r="FML5" s="10"/>
      <c r="FMM5" s="10"/>
      <c r="FMN5" s="10"/>
      <c r="FMO5" s="10"/>
      <c r="FMP5" s="10"/>
      <c r="FMQ5" s="10"/>
      <c r="FMR5" s="10"/>
      <c r="FMS5" s="10"/>
      <c r="FMT5" s="10"/>
      <c r="FMU5" s="10"/>
      <c r="FMV5" s="10"/>
      <c r="FMW5" s="10"/>
      <c r="FMX5" s="10"/>
      <c r="FMY5" s="10"/>
      <c r="FMZ5" s="10"/>
      <c r="FNA5" s="10"/>
      <c r="FNB5" s="10"/>
      <c r="FNC5" s="10"/>
      <c r="FND5" s="10"/>
      <c r="FNE5" s="10"/>
      <c r="FNF5" s="10"/>
      <c r="FNG5" s="10"/>
      <c r="FNH5" s="10"/>
      <c r="FNI5" s="10"/>
      <c r="FNJ5" s="10"/>
      <c r="FNK5" s="10"/>
      <c r="FNL5" s="10"/>
      <c r="FNM5" s="10"/>
      <c r="FNN5" s="10"/>
      <c r="FNO5" s="10"/>
      <c r="FNP5" s="10"/>
      <c r="FNQ5" s="10"/>
      <c r="FNR5" s="10"/>
      <c r="FNS5" s="10"/>
      <c r="FNT5" s="10"/>
      <c r="FNU5" s="10"/>
      <c r="FNV5" s="10"/>
      <c r="FNW5" s="10"/>
      <c r="FNX5" s="10"/>
      <c r="FNY5" s="10"/>
      <c r="FNZ5" s="10"/>
      <c r="FOA5" s="10"/>
      <c r="FOB5" s="10"/>
      <c r="FOC5" s="10"/>
      <c r="FOD5" s="10"/>
      <c r="FOE5" s="10"/>
      <c r="FOF5" s="10"/>
      <c r="FOG5" s="10"/>
      <c r="FOH5" s="10"/>
      <c r="FOI5" s="10"/>
      <c r="FOJ5" s="10"/>
      <c r="FOK5" s="10"/>
      <c r="FOL5" s="10"/>
      <c r="FOM5" s="10"/>
      <c r="FON5" s="10"/>
      <c r="FOO5" s="10"/>
      <c r="FOP5" s="10"/>
      <c r="FOQ5" s="10"/>
      <c r="FOR5" s="10"/>
      <c r="FOS5" s="10"/>
      <c r="FOT5" s="10"/>
      <c r="FOU5" s="10"/>
      <c r="FOV5" s="10"/>
      <c r="FOW5" s="10"/>
      <c r="FOX5" s="10"/>
      <c r="FOY5" s="10"/>
      <c r="FOZ5" s="10"/>
      <c r="FPA5" s="10"/>
      <c r="FPB5" s="10"/>
      <c r="FPC5" s="10"/>
      <c r="FPD5" s="10"/>
      <c r="FPE5" s="10"/>
      <c r="FPF5" s="10"/>
      <c r="FPG5" s="10"/>
      <c r="FPH5" s="10"/>
      <c r="FPI5" s="10"/>
      <c r="FPJ5" s="10"/>
      <c r="FPK5" s="10"/>
      <c r="FPL5" s="10"/>
      <c r="FPM5" s="10"/>
      <c r="FPN5" s="10"/>
      <c r="FPO5" s="10"/>
      <c r="FPP5" s="10"/>
      <c r="FPQ5" s="10"/>
      <c r="FPR5" s="10"/>
      <c r="FPS5" s="10"/>
      <c r="FPT5" s="10"/>
      <c r="FPU5" s="10"/>
      <c r="FPV5" s="10"/>
      <c r="FPW5" s="10"/>
      <c r="FPX5" s="10"/>
      <c r="FPY5" s="10"/>
      <c r="FPZ5" s="10"/>
      <c r="FQA5" s="10"/>
      <c r="FQB5" s="10"/>
      <c r="FQC5" s="10"/>
      <c r="FQD5" s="10"/>
      <c r="FQE5" s="10"/>
      <c r="FQF5" s="10"/>
      <c r="FQG5" s="10"/>
      <c r="FQH5" s="10"/>
      <c r="FQI5" s="10"/>
      <c r="FQJ5" s="10"/>
      <c r="FQK5" s="10"/>
      <c r="FQL5" s="10"/>
      <c r="FQM5" s="10"/>
      <c r="FQN5" s="10"/>
      <c r="FQO5" s="10"/>
      <c r="FQP5" s="10"/>
      <c r="FQQ5" s="10"/>
      <c r="FQR5" s="10"/>
      <c r="FQS5" s="10"/>
      <c r="FQT5" s="10"/>
      <c r="FQU5" s="10"/>
      <c r="FQV5" s="10"/>
      <c r="FQW5" s="10"/>
      <c r="FQX5" s="10"/>
      <c r="FQY5" s="10"/>
      <c r="FQZ5" s="10"/>
      <c r="FRA5" s="10"/>
      <c r="FRB5" s="10"/>
      <c r="FRC5" s="10"/>
      <c r="FRD5" s="10"/>
      <c r="FRE5" s="10"/>
      <c r="FRF5" s="10"/>
      <c r="FRG5" s="10"/>
      <c r="FRH5" s="10"/>
      <c r="FRI5" s="10"/>
      <c r="FRJ5" s="10"/>
      <c r="FRK5" s="10"/>
      <c r="FRL5" s="10"/>
      <c r="FRM5" s="10"/>
      <c r="FRN5" s="10"/>
      <c r="FRO5" s="10"/>
      <c r="FRP5" s="10"/>
      <c r="FRQ5" s="10"/>
      <c r="FRR5" s="10"/>
      <c r="FRS5" s="10"/>
      <c r="FRT5" s="10"/>
      <c r="FRU5" s="10"/>
      <c r="FRV5" s="10"/>
      <c r="FRW5" s="10"/>
      <c r="FRX5" s="10"/>
      <c r="FRY5" s="10"/>
      <c r="FRZ5" s="10"/>
      <c r="FSA5" s="10"/>
      <c r="FSB5" s="10"/>
      <c r="FSC5" s="10"/>
      <c r="FSD5" s="10"/>
      <c r="FSE5" s="10"/>
      <c r="FSF5" s="10"/>
      <c r="FSG5" s="10"/>
      <c r="FSH5" s="10"/>
      <c r="FSI5" s="10"/>
      <c r="FSJ5" s="10"/>
      <c r="FSK5" s="10"/>
      <c r="FSL5" s="10"/>
      <c r="FSM5" s="10"/>
      <c r="FSN5" s="10"/>
      <c r="FSO5" s="10"/>
      <c r="FSP5" s="10"/>
      <c r="FSQ5" s="10"/>
      <c r="FSR5" s="10"/>
      <c r="FSS5" s="10"/>
      <c r="FST5" s="10"/>
      <c r="FSU5" s="10"/>
      <c r="FSV5" s="10"/>
      <c r="FSW5" s="10"/>
      <c r="FSX5" s="10"/>
      <c r="FSY5" s="10"/>
      <c r="FSZ5" s="10"/>
      <c r="FTA5" s="10"/>
      <c r="FTB5" s="10"/>
      <c r="FTC5" s="10"/>
      <c r="FTD5" s="10"/>
      <c r="FTE5" s="10"/>
      <c r="FTF5" s="10"/>
      <c r="FTG5" s="10"/>
      <c r="FTH5" s="10"/>
      <c r="FTI5" s="10"/>
      <c r="FTJ5" s="10"/>
      <c r="FTK5" s="10"/>
      <c r="FTL5" s="10"/>
      <c r="FTM5" s="10"/>
      <c r="FTN5" s="10"/>
      <c r="FTO5" s="10"/>
      <c r="FTP5" s="10"/>
      <c r="FTQ5" s="10"/>
      <c r="FTR5" s="10"/>
      <c r="FTS5" s="10"/>
      <c r="FTT5" s="10"/>
      <c r="FTU5" s="10"/>
      <c r="FTV5" s="10"/>
      <c r="FTW5" s="10"/>
      <c r="FTX5" s="10"/>
      <c r="FTY5" s="10"/>
      <c r="FTZ5" s="10"/>
      <c r="FUA5" s="10"/>
      <c r="FUB5" s="10"/>
      <c r="FUC5" s="10"/>
      <c r="FUD5" s="10"/>
      <c r="FUE5" s="10"/>
      <c r="FUF5" s="10"/>
      <c r="FUG5" s="10"/>
      <c r="FUH5" s="10"/>
      <c r="FUI5" s="10"/>
      <c r="FUJ5" s="10"/>
      <c r="FUK5" s="10"/>
      <c r="FUL5" s="10"/>
      <c r="FUM5" s="10"/>
      <c r="FUN5" s="10"/>
      <c r="FUO5" s="10"/>
      <c r="FUP5" s="10"/>
      <c r="FUQ5" s="10"/>
      <c r="FUR5" s="10"/>
      <c r="FUS5" s="10"/>
      <c r="FUT5" s="10"/>
      <c r="FUU5" s="10"/>
      <c r="FUV5" s="10"/>
      <c r="FUW5" s="10"/>
      <c r="FUX5" s="10"/>
      <c r="FUY5" s="10"/>
      <c r="FUZ5" s="10"/>
      <c r="FVA5" s="10"/>
      <c r="FVB5" s="10"/>
      <c r="FVC5" s="10"/>
      <c r="FVD5" s="10"/>
      <c r="FVE5" s="10"/>
      <c r="FVF5" s="10"/>
      <c r="FVG5" s="10"/>
      <c r="FVH5" s="10"/>
      <c r="FVI5" s="10"/>
      <c r="FVJ5" s="10"/>
      <c r="FVK5" s="10"/>
      <c r="FVL5" s="10"/>
      <c r="FVM5" s="10"/>
      <c r="FVN5" s="10"/>
      <c r="FVO5" s="10"/>
      <c r="FVP5" s="10"/>
      <c r="FVQ5" s="10"/>
      <c r="FVR5" s="10"/>
      <c r="FVS5" s="10"/>
      <c r="FVT5" s="10"/>
      <c r="FVU5" s="10"/>
      <c r="FVV5" s="10"/>
      <c r="FVW5" s="10"/>
      <c r="FVX5" s="10"/>
      <c r="FVY5" s="10"/>
      <c r="FVZ5" s="10"/>
      <c r="FWA5" s="10"/>
      <c r="FWB5" s="10"/>
      <c r="FWC5" s="10"/>
      <c r="FWD5" s="10"/>
      <c r="FWE5" s="10"/>
      <c r="FWF5" s="10"/>
      <c r="FWG5" s="10"/>
      <c r="FWH5" s="10"/>
      <c r="FWI5" s="10"/>
      <c r="FWJ5" s="10"/>
      <c r="FWK5" s="10"/>
      <c r="FWL5" s="10"/>
      <c r="FWM5" s="10"/>
      <c r="FWN5" s="10"/>
      <c r="FWO5" s="10"/>
      <c r="FWP5" s="10"/>
      <c r="FWQ5" s="10"/>
      <c r="FWR5" s="10"/>
      <c r="FWS5" s="10"/>
      <c r="FWT5" s="10"/>
      <c r="FWU5" s="10"/>
      <c r="FWV5" s="10"/>
      <c r="FWW5" s="10"/>
      <c r="FWX5" s="10"/>
      <c r="FWY5" s="10"/>
      <c r="FWZ5" s="10"/>
      <c r="FXA5" s="10"/>
      <c r="FXB5" s="10"/>
      <c r="FXC5" s="10"/>
      <c r="FXD5" s="10"/>
      <c r="FXE5" s="10"/>
      <c r="FXF5" s="10"/>
      <c r="FXG5" s="10"/>
      <c r="FXH5" s="10"/>
      <c r="FXI5" s="10"/>
      <c r="FXJ5" s="10"/>
      <c r="FXK5" s="10"/>
      <c r="FXL5" s="10"/>
      <c r="FXM5" s="10"/>
      <c r="FXN5" s="10"/>
      <c r="FXO5" s="10"/>
      <c r="FXP5" s="10"/>
      <c r="FXQ5" s="10"/>
      <c r="FXR5" s="10"/>
      <c r="FXS5" s="10"/>
      <c r="FXT5" s="10"/>
      <c r="FXU5" s="10"/>
      <c r="FXV5" s="10"/>
      <c r="FXW5" s="10"/>
      <c r="FXX5" s="10"/>
      <c r="FXY5" s="10"/>
      <c r="FXZ5" s="10"/>
      <c r="FYA5" s="10"/>
      <c r="FYB5" s="10"/>
      <c r="FYC5" s="10"/>
      <c r="FYD5" s="10"/>
      <c r="FYE5" s="10"/>
      <c r="FYF5" s="10"/>
      <c r="FYG5" s="10"/>
      <c r="FYH5" s="10"/>
      <c r="FYI5" s="10"/>
      <c r="FYJ5" s="10"/>
      <c r="FYK5" s="10"/>
      <c r="FYL5" s="10"/>
      <c r="FYM5" s="10"/>
      <c r="FYN5" s="10"/>
      <c r="FYO5" s="10"/>
      <c r="FYP5" s="10"/>
      <c r="FYQ5" s="10"/>
      <c r="FYR5" s="10"/>
      <c r="FYS5" s="10"/>
      <c r="FYT5" s="10"/>
      <c r="FYU5" s="10"/>
      <c r="FYV5" s="10"/>
      <c r="FYW5" s="10"/>
      <c r="FYX5" s="10"/>
      <c r="FYY5" s="10"/>
      <c r="FYZ5" s="10"/>
      <c r="FZA5" s="10"/>
      <c r="FZB5" s="10"/>
      <c r="FZC5" s="10"/>
      <c r="FZD5" s="10"/>
      <c r="FZE5" s="10"/>
      <c r="FZF5" s="10"/>
      <c r="FZG5" s="10"/>
      <c r="FZH5" s="10"/>
      <c r="FZI5" s="10"/>
      <c r="FZJ5" s="10"/>
      <c r="FZK5" s="10"/>
      <c r="FZL5" s="10"/>
      <c r="FZM5" s="10"/>
      <c r="FZN5" s="10"/>
      <c r="FZO5" s="10"/>
      <c r="FZP5" s="10"/>
      <c r="FZQ5" s="10"/>
      <c r="FZR5" s="10"/>
      <c r="FZS5" s="10"/>
      <c r="FZT5" s="10"/>
      <c r="FZU5" s="10"/>
      <c r="FZV5" s="10"/>
      <c r="FZW5" s="10"/>
      <c r="FZX5" s="10"/>
      <c r="FZY5" s="10"/>
      <c r="FZZ5" s="10"/>
      <c r="GAA5" s="10"/>
      <c r="GAB5" s="10"/>
      <c r="GAC5" s="10"/>
      <c r="GAD5" s="10"/>
      <c r="GAE5" s="10"/>
      <c r="GAF5" s="10"/>
      <c r="GAG5" s="10"/>
      <c r="GAH5" s="10"/>
      <c r="GAI5" s="10"/>
      <c r="GAJ5" s="10"/>
      <c r="GAK5" s="10"/>
      <c r="GAL5" s="10"/>
      <c r="GAM5" s="10"/>
      <c r="GAN5" s="10"/>
      <c r="GAO5" s="10"/>
      <c r="GAP5" s="10"/>
      <c r="GAQ5" s="10"/>
      <c r="GAR5" s="10"/>
      <c r="GAS5" s="10"/>
      <c r="GAT5" s="10"/>
      <c r="GAU5" s="10"/>
      <c r="GAV5" s="10"/>
      <c r="GAW5" s="10"/>
      <c r="GAX5" s="10"/>
      <c r="GAY5" s="10"/>
      <c r="GAZ5" s="10"/>
      <c r="GBA5" s="10"/>
      <c r="GBB5" s="10"/>
      <c r="GBC5" s="10"/>
      <c r="GBD5" s="10"/>
      <c r="GBE5" s="10"/>
      <c r="GBF5" s="10"/>
      <c r="GBG5" s="10"/>
      <c r="GBH5" s="10"/>
      <c r="GBI5" s="10"/>
      <c r="GBJ5" s="10"/>
      <c r="GBK5" s="10"/>
      <c r="GBL5" s="10"/>
      <c r="GBM5" s="10"/>
      <c r="GBN5" s="10"/>
      <c r="GBO5" s="10"/>
      <c r="GBP5" s="10"/>
      <c r="GBQ5" s="10"/>
      <c r="GBR5" s="10"/>
      <c r="GBS5" s="10"/>
      <c r="GBT5" s="10"/>
      <c r="GBU5" s="10"/>
      <c r="GBV5" s="10"/>
      <c r="GBW5" s="10"/>
      <c r="GBX5" s="10"/>
      <c r="GBY5" s="10"/>
      <c r="GBZ5" s="10"/>
      <c r="GCA5" s="10"/>
      <c r="GCB5" s="10"/>
      <c r="GCC5" s="10"/>
      <c r="GCD5" s="10"/>
      <c r="GCE5" s="10"/>
      <c r="GCF5" s="10"/>
      <c r="GCG5" s="10"/>
      <c r="GCH5" s="10"/>
      <c r="GCI5" s="10"/>
      <c r="GCJ5" s="10"/>
      <c r="GCK5" s="10"/>
      <c r="GCL5" s="10"/>
      <c r="GCM5" s="10"/>
      <c r="GCN5" s="10"/>
      <c r="GCO5" s="10"/>
      <c r="GCP5" s="10"/>
      <c r="GCQ5" s="10"/>
      <c r="GCR5" s="10"/>
      <c r="GCS5" s="10"/>
      <c r="GCT5" s="10"/>
      <c r="GCU5" s="10"/>
      <c r="GCV5" s="10"/>
      <c r="GCW5" s="10"/>
      <c r="GCX5" s="10"/>
      <c r="GCY5" s="10"/>
      <c r="GCZ5" s="10"/>
      <c r="GDA5" s="10"/>
      <c r="GDB5" s="10"/>
      <c r="GDC5" s="10"/>
      <c r="GDD5" s="10"/>
      <c r="GDE5" s="10"/>
      <c r="GDF5" s="10"/>
      <c r="GDG5" s="10"/>
      <c r="GDH5" s="10"/>
      <c r="GDI5" s="10"/>
      <c r="GDJ5" s="10"/>
      <c r="GDK5" s="10"/>
      <c r="GDL5" s="10"/>
      <c r="GDM5" s="10"/>
      <c r="GDN5" s="10"/>
      <c r="GDO5" s="10"/>
      <c r="GDP5" s="10"/>
      <c r="GDQ5" s="10"/>
      <c r="GDR5" s="10"/>
      <c r="GDS5" s="10"/>
      <c r="GDT5" s="10"/>
      <c r="GDU5" s="10"/>
      <c r="GDV5" s="10"/>
      <c r="GDW5" s="10"/>
      <c r="GDX5" s="10"/>
      <c r="GDY5" s="10"/>
      <c r="GDZ5" s="10"/>
      <c r="GEA5" s="10"/>
      <c r="GEB5" s="10"/>
      <c r="GEC5" s="10"/>
      <c r="GED5" s="10"/>
      <c r="GEE5" s="10"/>
      <c r="GEF5" s="10"/>
      <c r="GEG5" s="10"/>
      <c r="GEH5" s="10"/>
      <c r="GEI5" s="10"/>
      <c r="GEJ5" s="10"/>
      <c r="GEK5" s="10"/>
      <c r="GEL5" s="10"/>
      <c r="GEM5" s="10"/>
      <c r="GEN5" s="10"/>
      <c r="GEO5" s="10"/>
      <c r="GEP5" s="10"/>
      <c r="GEQ5" s="10"/>
      <c r="GER5" s="10"/>
      <c r="GES5" s="10"/>
      <c r="GET5" s="10"/>
      <c r="GEU5" s="10"/>
      <c r="GEV5" s="10"/>
      <c r="GEW5" s="10"/>
      <c r="GEX5" s="10"/>
      <c r="GEY5" s="10"/>
      <c r="GEZ5" s="10"/>
      <c r="GFA5" s="10"/>
      <c r="GFB5" s="10"/>
      <c r="GFC5" s="10"/>
      <c r="GFD5" s="10"/>
      <c r="GFE5" s="10"/>
      <c r="GFF5" s="10"/>
      <c r="GFG5" s="10"/>
      <c r="GFH5" s="10"/>
      <c r="GFI5" s="10"/>
      <c r="GFJ5" s="10"/>
      <c r="GFK5" s="10"/>
      <c r="GFL5" s="10"/>
      <c r="GFM5" s="10"/>
      <c r="GFN5" s="10"/>
      <c r="GFO5" s="10"/>
      <c r="GFP5" s="10"/>
      <c r="GFQ5" s="10"/>
      <c r="GFR5" s="10"/>
      <c r="GFS5" s="10"/>
      <c r="GFT5" s="10"/>
      <c r="GFU5" s="10"/>
      <c r="GFV5" s="10"/>
      <c r="GFW5" s="10"/>
      <c r="GFX5" s="10"/>
      <c r="GFY5" s="10"/>
      <c r="GFZ5" s="10"/>
      <c r="GGA5" s="10"/>
      <c r="GGB5" s="10"/>
      <c r="GGC5" s="10"/>
      <c r="GGD5" s="10"/>
      <c r="GGE5" s="10"/>
      <c r="GGF5" s="10"/>
      <c r="GGG5" s="10"/>
      <c r="GGH5" s="10"/>
      <c r="GGI5" s="10"/>
      <c r="GGJ5" s="10"/>
      <c r="GGK5" s="10"/>
      <c r="GGL5" s="10"/>
      <c r="GGM5" s="10"/>
      <c r="GGN5" s="10"/>
      <c r="GGO5" s="10"/>
      <c r="GGP5" s="10"/>
      <c r="GGQ5" s="10"/>
      <c r="GGR5" s="10"/>
      <c r="GGS5" s="10"/>
      <c r="GGT5" s="10"/>
      <c r="GGU5" s="10"/>
      <c r="GGV5" s="10"/>
      <c r="GGW5" s="10"/>
      <c r="GGX5" s="10"/>
      <c r="GGY5" s="10"/>
      <c r="GGZ5" s="10"/>
      <c r="GHA5" s="10"/>
      <c r="GHB5" s="10"/>
      <c r="GHC5" s="10"/>
      <c r="GHD5" s="10"/>
      <c r="GHE5" s="10"/>
      <c r="GHF5" s="10"/>
      <c r="GHG5" s="10"/>
      <c r="GHH5" s="10"/>
      <c r="GHI5" s="10"/>
      <c r="GHJ5" s="10"/>
      <c r="GHK5" s="10"/>
      <c r="GHL5" s="10"/>
      <c r="GHM5" s="10"/>
      <c r="GHN5" s="10"/>
      <c r="GHO5" s="10"/>
      <c r="GHP5" s="10"/>
      <c r="GHQ5" s="10"/>
      <c r="GHR5" s="10"/>
      <c r="GHS5" s="10"/>
      <c r="GHT5" s="10"/>
      <c r="GHU5" s="10"/>
      <c r="GHV5" s="10"/>
      <c r="GHW5" s="10"/>
      <c r="GHX5" s="10"/>
      <c r="GHY5" s="10"/>
      <c r="GHZ5" s="10"/>
      <c r="GIA5" s="10"/>
      <c r="GIB5" s="10"/>
      <c r="GIC5" s="10"/>
      <c r="GID5" s="10"/>
      <c r="GIE5" s="10"/>
      <c r="GIF5" s="10"/>
      <c r="GIG5" s="10"/>
      <c r="GIH5" s="10"/>
      <c r="GII5" s="10"/>
      <c r="GIJ5" s="10"/>
      <c r="GIK5" s="10"/>
      <c r="GIL5" s="10"/>
      <c r="GIM5" s="10"/>
      <c r="GIN5" s="10"/>
      <c r="GIO5" s="10"/>
      <c r="GIP5" s="10"/>
      <c r="GIQ5" s="10"/>
      <c r="GIR5" s="10"/>
      <c r="GIS5" s="10"/>
      <c r="GIT5" s="10"/>
      <c r="GIU5" s="10"/>
      <c r="GIV5" s="10"/>
      <c r="GIW5" s="10"/>
      <c r="GIX5" s="10"/>
      <c r="GIY5" s="10"/>
      <c r="GIZ5" s="10"/>
      <c r="GJA5" s="10"/>
      <c r="GJB5" s="10"/>
      <c r="GJC5" s="10"/>
      <c r="GJD5" s="10"/>
      <c r="GJE5" s="10"/>
      <c r="GJF5" s="10"/>
      <c r="GJG5" s="10"/>
      <c r="GJH5" s="10"/>
      <c r="GJI5" s="10"/>
      <c r="GJJ5" s="10"/>
      <c r="GJK5" s="10"/>
      <c r="GJL5" s="10"/>
      <c r="GJM5" s="10"/>
      <c r="GJN5" s="10"/>
      <c r="GJO5" s="10"/>
      <c r="GJP5" s="10"/>
      <c r="GJQ5" s="10"/>
      <c r="GJR5" s="10"/>
      <c r="GJS5" s="10"/>
      <c r="GJT5" s="10"/>
      <c r="GJU5" s="10"/>
      <c r="GJV5" s="10"/>
      <c r="GJW5" s="10"/>
      <c r="GJX5" s="10"/>
      <c r="GJY5" s="10"/>
      <c r="GJZ5" s="10"/>
      <c r="GKA5" s="10"/>
      <c r="GKB5" s="10"/>
      <c r="GKC5" s="10"/>
      <c r="GKD5" s="10"/>
      <c r="GKE5" s="10"/>
      <c r="GKF5" s="10"/>
      <c r="GKG5" s="10"/>
      <c r="GKH5" s="10"/>
      <c r="GKI5" s="10"/>
      <c r="GKJ5" s="10"/>
      <c r="GKK5" s="10"/>
      <c r="GKL5" s="10"/>
      <c r="GKM5" s="10"/>
      <c r="GKN5" s="10"/>
      <c r="GKO5" s="10"/>
      <c r="GKP5" s="10"/>
      <c r="GKQ5" s="10"/>
      <c r="GKR5" s="10"/>
      <c r="GKS5" s="10"/>
      <c r="GKT5" s="10"/>
      <c r="GKU5" s="10"/>
      <c r="GKV5" s="10"/>
      <c r="GKW5" s="10"/>
      <c r="GKX5" s="10"/>
      <c r="GKY5" s="10"/>
      <c r="GKZ5" s="10"/>
      <c r="GLA5" s="10"/>
      <c r="GLB5" s="10"/>
      <c r="GLC5" s="10"/>
      <c r="GLD5" s="10"/>
      <c r="GLE5" s="10"/>
      <c r="GLF5" s="10"/>
      <c r="GLG5" s="10"/>
      <c r="GLH5" s="10"/>
      <c r="GLI5" s="10"/>
      <c r="GLJ5" s="10"/>
      <c r="GLK5" s="10"/>
      <c r="GLL5" s="10"/>
      <c r="GLM5" s="10"/>
      <c r="GLN5" s="10"/>
      <c r="GLO5" s="10"/>
      <c r="GLP5" s="10"/>
      <c r="GLQ5" s="10"/>
      <c r="GLR5" s="10"/>
      <c r="GLS5" s="10"/>
      <c r="GLT5" s="10"/>
      <c r="GLU5" s="10"/>
      <c r="GLV5" s="10"/>
      <c r="GLW5" s="10"/>
      <c r="GLX5" s="10"/>
      <c r="GLY5" s="10"/>
      <c r="GLZ5" s="10"/>
      <c r="GMA5" s="10"/>
      <c r="GMB5" s="10"/>
      <c r="GMC5" s="10"/>
      <c r="GMD5" s="10"/>
      <c r="GME5" s="10"/>
      <c r="GMF5" s="10"/>
      <c r="GMG5" s="10"/>
      <c r="GMH5" s="10"/>
      <c r="GMI5" s="10"/>
      <c r="GMJ5" s="10"/>
      <c r="GMK5" s="10"/>
      <c r="GML5" s="10"/>
      <c r="GMM5" s="10"/>
      <c r="GMN5" s="10"/>
      <c r="GMO5" s="10"/>
      <c r="GMP5" s="10"/>
      <c r="GMQ5" s="10"/>
      <c r="GMR5" s="10"/>
      <c r="GMS5" s="10"/>
      <c r="GMT5" s="10"/>
      <c r="GMU5" s="10"/>
      <c r="GMV5" s="10"/>
      <c r="GMW5" s="10"/>
      <c r="GMX5" s="10"/>
      <c r="GMY5" s="10"/>
      <c r="GMZ5" s="10"/>
      <c r="GNA5" s="10"/>
      <c r="GNB5" s="10"/>
      <c r="GNC5" s="10"/>
      <c r="GND5" s="10"/>
      <c r="GNE5" s="10"/>
      <c r="GNF5" s="10"/>
      <c r="GNG5" s="10"/>
      <c r="GNH5" s="10"/>
      <c r="GNI5" s="10"/>
      <c r="GNJ5" s="10"/>
      <c r="GNK5" s="10"/>
      <c r="GNL5" s="10"/>
      <c r="GNM5" s="10"/>
      <c r="GNN5" s="10"/>
      <c r="GNO5" s="10"/>
      <c r="GNP5" s="10"/>
      <c r="GNQ5" s="10"/>
      <c r="GNR5" s="10"/>
      <c r="GNS5" s="10"/>
      <c r="GNT5" s="10"/>
      <c r="GNU5" s="10"/>
      <c r="GNV5" s="10"/>
      <c r="GNW5" s="10"/>
      <c r="GNX5" s="10"/>
      <c r="GNY5" s="10"/>
      <c r="GNZ5" s="10"/>
      <c r="GOA5" s="10"/>
      <c r="GOB5" s="10"/>
      <c r="GOC5" s="10"/>
      <c r="GOD5" s="10"/>
      <c r="GOE5" s="10"/>
      <c r="GOF5" s="10"/>
      <c r="GOG5" s="10"/>
      <c r="GOH5" s="10"/>
      <c r="GOI5" s="10"/>
      <c r="GOJ5" s="10"/>
      <c r="GOK5" s="10"/>
      <c r="GOL5" s="10"/>
      <c r="GOM5" s="10"/>
      <c r="GON5" s="10"/>
      <c r="GOO5" s="10"/>
      <c r="GOP5" s="10"/>
      <c r="GOQ5" s="10"/>
      <c r="GOR5" s="10"/>
      <c r="GOS5" s="10"/>
      <c r="GOT5" s="10"/>
      <c r="GOU5" s="10"/>
      <c r="GOV5" s="10"/>
      <c r="GOW5" s="10"/>
      <c r="GOX5" s="10"/>
      <c r="GOY5" s="10"/>
      <c r="GOZ5" s="10"/>
      <c r="GPA5" s="10"/>
      <c r="GPB5" s="10"/>
      <c r="GPC5" s="10"/>
      <c r="GPD5" s="10"/>
      <c r="GPE5" s="10"/>
      <c r="GPF5" s="10"/>
      <c r="GPG5" s="10"/>
      <c r="GPH5" s="10"/>
      <c r="GPI5" s="10"/>
      <c r="GPJ5" s="10"/>
      <c r="GPK5" s="10"/>
      <c r="GPL5" s="10"/>
      <c r="GPM5" s="10"/>
      <c r="GPN5" s="10"/>
      <c r="GPO5" s="10"/>
      <c r="GPP5" s="10"/>
      <c r="GPQ5" s="10"/>
      <c r="GPR5" s="10"/>
      <c r="GPS5" s="10"/>
      <c r="GPT5" s="10"/>
      <c r="GPU5" s="10"/>
      <c r="GPV5" s="10"/>
      <c r="GPW5" s="10"/>
      <c r="GPX5" s="10"/>
      <c r="GPY5" s="10"/>
      <c r="GPZ5" s="10"/>
      <c r="GQA5" s="10"/>
      <c r="GQB5" s="10"/>
      <c r="GQC5" s="10"/>
      <c r="GQD5" s="10"/>
      <c r="GQE5" s="10"/>
      <c r="GQF5" s="10"/>
      <c r="GQG5" s="10"/>
      <c r="GQH5" s="10"/>
      <c r="GQI5" s="10"/>
      <c r="GQJ5" s="10"/>
      <c r="GQK5" s="10"/>
      <c r="GQL5" s="10"/>
      <c r="GQM5" s="10"/>
      <c r="GQN5" s="10"/>
      <c r="GQO5" s="10"/>
      <c r="GQP5" s="10"/>
      <c r="GQQ5" s="10"/>
      <c r="GQR5" s="10"/>
      <c r="GQS5" s="10"/>
      <c r="GQT5" s="10"/>
      <c r="GQU5" s="10"/>
      <c r="GQV5" s="10"/>
      <c r="GQW5" s="10"/>
      <c r="GQX5" s="10"/>
      <c r="GQY5" s="10"/>
      <c r="GQZ5" s="10"/>
      <c r="GRA5" s="10"/>
      <c r="GRB5" s="10"/>
      <c r="GRC5" s="10"/>
      <c r="GRD5" s="10"/>
      <c r="GRE5" s="10"/>
      <c r="GRF5" s="10"/>
      <c r="GRG5" s="10"/>
      <c r="GRH5" s="10"/>
      <c r="GRI5" s="10"/>
      <c r="GRJ5" s="10"/>
      <c r="GRK5" s="10"/>
      <c r="GRL5" s="10"/>
      <c r="GRM5" s="10"/>
      <c r="GRN5" s="10"/>
      <c r="GRO5" s="10"/>
      <c r="GRP5" s="10"/>
      <c r="GRQ5" s="10"/>
      <c r="GRR5" s="10"/>
      <c r="GRS5" s="10"/>
      <c r="GRT5" s="10"/>
      <c r="GRU5" s="10"/>
      <c r="GRV5" s="10"/>
      <c r="GRW5" s="10"/>
      <c r="GRX5" s="10"/>
      <c r="GRY5" s="10"/>
      <c r="GRZ5" s="10"/>
      <c r="GSA5" s="10"/>
      <c r="GSB5" s="10"/>
      <c r="GSC5" s="10"/>
      <c r="GSD5" s="10"/>
      <c r="GSE5" s="10"/>
      <c r="GSF5" s="10"/>
      <c r="GSG5" s="10"/>
      <c r="GSH5" s="10"/>
      <c r="GSI5" s="10"/>
      <c r="GSJ5" s="10"/>
      <c r="GSK5" s="10"/>
      <c r="GSL5" s="10"/>
      <c r="GSM5" s="10"/>
      <c r="GSN5" s="10"/>
      <c r="GSO5" s="10"/>
      <c r="GSP5" s="10"/>
      <c r="GSQ5" s="10"/>
      <c r="GSR5" s="10"/>
      <c r="GSS5" s="10"/>
      <c r="GST5" s="10"/>
      <c r="GSU5" s="10"/>
      <c r="GSV5" s="10"/>
      <c r="GSW5" s="10"/>
      <c r="GSX5" s="10"/>
      <c r="GSY5" s="10"/>
      <c r="GSZ5" s="10"/>
      <c r="GTA5" s="10"/>
      <c r="GTB5" s="10"/>
      <c r="GTC5" s="10"/>
      <c r="GTD5" s="10"/>
      <c r="GTE5" s="10"/>
      <c r="GTF5" s="10"/>
      <c r="GTG5" s="10"/>
      <c r="GTH5" s="10"/>
      <c r="GTI5" s="10"/>
      <c r="GTJ5" s="10"/>
      <c r="GTK5" s="10"/>
      <c r="GTL5" s="10"/>
      <c r="GTM5" s="10"/>
      <c r="GTN5" s="10"/>
      <c r="GTO5" s="10"/>
      <c r="GTP5" s="10"/>
      <c r="GTQ5" s="10"/>
      <c r="GTR5" s="10"/>
      <c r="GTS5" s="10"/>
      <c r="GTT5" s="10"/>
      <c r="GTU5" s="10"/>
      <c r="GTV5" s="10"/>
      <c r="GTW5" s="10"/>
      <c r="GTX5" s="10"/>
      <c r="GTY5" s="10"/>
      <c r="GTZ5" s="10"/>
      <c r="GUA5" s="10"/>
      <c r="GUB5" s="10"/>
      <c r="GUC5" s="10"/>
      <c r="GUD5" s="10"/>
      <c r="GUE5" s="10"/>
      <c r="GUF5" s="10"/>
      <c r="GUG5" s="10"/>
      <c r="GUH5" s="10"/>
      <c r="GUI5" s="10"/>
      <c r="GUJ5" s="10"/>
      <c r="GUK5" s="10"/>
      <c r="GUL5" s="10"/>
      <c r="GUM5" s="10"/>
      <c r="GUN5" s="10"/>
      <c r="GUO5" s="10"/>
      <c r="GUP5" s="10"/>
      <c r="GUQ5" s="10"/>
      <c r="GUR5" s="10"/>
      <c r="GUS5" s="10"/>
      <c r="GUT5" s="10"/>
      <c r="GUU5" s="10"/>
      <c r="GUV5" s="10"/>
      <c r="GUW5" s="10"/>
      <c r="GUX5" s="10"/>
      <c r="GUY5" s="10"/>
      <c r="GUZ5" s="10"/>
      <c r="GVA5" s="10"/>
      <c r="GVB5" s="10"/>
      <c r="GVC5" s="10"/>
      <c r="GVD5" s="10"/>
      <c r="GVE5" s="10"/>
      <c r="GVF5" s="10"/>
      <c r="GVG5" s="10"/>
      <c r="GVH5" s="10"/>
      <c r="GVI5" s="10"/>
      <c r="GVJ5" s="10"/>
      <c r="GVK5" s="10"/>
      <c r="GVL5" s="10"/>
      <c r="GVM5" s="10"/>
      <c r="GVN5" s="10"/>
      <c r="GVO5" s="10"/>
      <c r="GVP5" s="10"/>
      <c r="GVQ5" s="10"/>
      <c r="GVR5" s="10"/>
      <c r="GVS5" s="10"/>
      <c r="GVT5" s="10"/>
      <c r="GVU5" s="10"/>
      <c r="GVV5" s="10"/>
      <c r="GVW5" s="10"/>
      <c r="GVX5" s="10"/>
      <c r="GVY5" s="10"/>
      <c r="GVZ5" s="10"/>
      <c r="GWA5" s="10"/>
      <c r="GWB5" s="10"/>
      <c r="GWC5" s="10"/>
      <c r="GWD5" s="10"/>
      <c r="GWE5" s="10"/>
      <c r="GWF5" s="10"/>
      <c r="GWG5" s="10"/>
      <c r="GWH5" s="10"/>
      <c r="GWI5" s="10"/>
      <c r="GWJ5" s="10"/>
      <c r="GWK5" s="10"/>
      <c r="GWL5" s="10"/>
      <c r="GWM5" s="10"/>
      <c r="GWN5" s="10"/>
      <c r="GWO5" s="10"/>
      <c r="GWP5" s="10"/>
      <c r="GWQ5" s="10"/>
      <c r="GWR5" s="10"/>
      <c r="GWS5" s="10"/>
      <c r="GWT5" s="10"/>
      <c r="GWU5" s="10"/>
      <c r="GWV5" s="10"/>
      <c r="GWW5" s="10"/>
      <c r="GWX5" s="10"/>
      <c r="GWY5" s="10"/>
      <c r="GWZ5" s="10"/>
      <c r="GXA5" s="10"/>
      <c r="GXB5" s="10"/>
      <c r="GXC5" s="10"/>
      <c r="GXD5" s="10"/>
      <c r="GXE5" s="10"/>
      <c r="GXF5" s="10"/>
      <c r="GXG5" s="10"/>
      <c r="GXH5" s="10"/>
      <c r="GXI5" s="10"/>
      <c r="GXJ5" s="10"/>
      <c r="GXK5" s="10"/>
      <c r="GXL5" s="10"/>
      <c r="GXM5" s="10"/>
      <c r="GXN5" s="10"/>
      <c r="GXO5" s="10"/>
      <c r="GXP5" s="10"/>
      <c r="GXQ5" s="10"/>
      <c r="GXR5" s="10"/>
      <c r="GXS5" s="10"/>
      <c r="GXT5" s="10"/>
      <c r="GXU5" s="10"/>
      <c r="GXV5" s="10"/>
      <c r="GXW5" s="10"/>
      <c r="GXX5" s="10"/>
      <c r="GXY5" s="10"/>
      <c r="GXZ5" s="10"/>
      <c r="GYA5" s="10"/>
      <c r="GYB5" s="10"/>
      <c r="GYC5" s="10"/>
      <c r="GYD5" s="10"/>
      <c r="GYE5" s="10"/>
      <c r="GYF5" s="10"/>
      <c r="GYG5" s="10"/>
      <c r="GYH5" s="10"/>
      <c r="GYI5" s="10"/>
      <c r="GYJ5" s="10"/>
      <c r="GYK5" s="10"/>
      <c r="GYL5" s="10"/>
      <c r="GYM5" s="10"/>
      <c r="GYN5" s="10"/>
      <c r="GYO5" s="10"/>
      <c r="GYP5" s="10"/>
      <c r="GYQ5" s="10"/>
      <c r="GYR5" s="10"/>
      <c r="GYS5" s="10"/>
      <c r="GYT5" s="10"/>
      <c r="GYU5" s="10"/>
      <c r="GYV5" s="10"/>
      <c r="GYW5" s="10"/>
      <c r="GYX5" s="10"/>
      <c r="GYY5" s="10"/>
      <c r="GYZ5" s="10"/>
      <c r="GZA5" s="10"/>
      <c r="GZB5" s="10"/>
      <c r="GZC5" s="10"/>
      <c r="GZD5" s="10"/>
      <c r="GZE5" s="10"/>
      <c r="GZF5" s="10"/>
      <c r="GZG5" s="10"/>
      <c r="GZH5" s="10"/>
      <c r="GZI5" s="10"/>
      <c r="GZJ5" s="10"/>
      <c r="GZK5" s="10"/>
      <c r="GZL5" s="10"/>
      <c r="GZM5" s="10"/>
      <c r="GZN5" s="10"/>
      <c r="GZO5" s="10"/>
      <c r="GZP5" s="10"/>
      <c r="GZQ5" s="10"/>
      <c r="GZR5" s="10"/>
      <c r="GZS5" s="10"/>
      <c r="GZT5" s="10"/>
      <c r="GZU5" s="10"/>
      <c r="GZV5" s="10"/>
      <c r="GZW5" s="10"/>
      <c r="GZX5" s="10"/>
      <c r="GZY5" s="10"/>
      <c r="GZZ5" s="10"/>
      <c r="HAA5" s="10"/>
      <c r="HAB5" s="10"/>
      <c r="HAC5" s="10"/>
      <c r="HAD5" s="10"/>
      <c r="HAE5" s="10"/>
      <c r="HAF5" s="10"/>
      <c r="HAG5" s="10"/>
      <c r="HAH5" s="10"/>
      <c r="HAI5" s="10"/>
      <c r="HAJ5" s="10"/>
      <c r="HAK5" s="10"/>
      <c r="HAL5" s="10"/>
      <c r="HAM5" s="10"/>
      <c r="HAN5" s="10"/>
      <c r="HAO5" s="10"/>
      <c r="HAP5" s="10"/>
      <c r="HAQ5" s="10"/>
      <c r="HAR5" s="10"/>
      <c r="HAS5" s="10"/>
      <c r="HAT5" s="10"/>
      <c r="HAU5" s="10"/>
      <c r="HAV5" s="10"/>
      <c r="HAW5" s="10"/>
      <c r="HAX5" s="10"/>
      <c r="HAY5" s="10"/>
      <c r="HAZ5" s="10"/>
      <c r="HBA5" s="10"/>
      <c r="HBB5" s="10"/>
      <c r="HBC5" s="10"/>
      <c r="HBD5" s="10"/>
      <c r="HBE5" s="10"/>
      <c r="HBF5" s="10"/>
      <c r="HBG5" s="10"/>
      <c r="HBH5" s="10"/>
      <c r="HBI5" s="10"/>
      <c r="HBJ5" s="10"/>
      <c r="HBK5" s="10"/>
      <c r="HBL5" s="10"/>
      <c r="HBM5" s="10"/>
      <c r="HBN5" s="10"/>
      <c r="HBO5" s="10"/>
      <c r="HBP5" s="10"/>
      <c r="HBQ5" s="10"/>
      <c r="HBR5" s="10"/>
      <c r="HBS5" s="10"/>
      <c r="HBT5" s="10"/>
      <c r="HBU5" s="10"/>
      <c r="HBV5" s="10"/>
      <c r="HBW5" s="10"/>
      <c r="HBX5" s="10"/>
      <c r="HBY5" s="10"/>
      <c r="HBZ5" s="10"/>
      <c r="HCA5" s="10"/>
      <c r="HCB5" s="10"/>
      <c r="HCC5" s="10"/>
      <c r="HCD5" s="10"/>
      <c r="HCE5" s="10"/>
      <c r="HCF5" s="10"/>
      <c r="HCG5" s="10"/>
      <c r="HCH5" s="10"/>
      <c r="HCI5" s="10"/>
      <c r="HCJ5" s="10"/>
      <c r="HCK5" s="10"/>
      <c r="HCL5" s="10"/>
      <c r="HCM5" s="10"/>
      <c r="HCN5" s="10"/>
      <c r="HCO5" s="10"/>
      <c r="HCP5" s="10"/>
      <c r="HCQ5" s="10"/>
      <c r="HCR5" s="10"/>
      <c r="HCS5" s="10"/>
      <c r="HCT5" s="10"/>
      <c r="HCU5" s="10"/>
      <c r="HCV5" s="10"/>
      <c r="HCW5" s="10"/>
      <c r="HCX5" s="10"/>
      <c r="HCY5" s="10"/>
      <c r="HCZ5" s="10"/>
      <c r="HDA5" s="10"/>
      <c r="HDB5" s="10"/>
      <c r="HDC5" s="10"/>
      <c r="HDD5" s="10"/>
      <c r="HDE5" s="10"/>
      <c r="HDF5" s="10"/>
      <c r="HDG5" s="10"/>
      <c r="HDH5" s="10"/>
      <c r="HDI5" s="10"/>
      <c r="HDJ5" s="10"/>
      <c r="HDK5" s="10"/>
      <c r="HDL5" s="10"/>
      <c r="HDM5" s="10"/>
      <c r="HDN5" s="10"/>
      <c r="HDO5" s="10"/>
      <c r="HDP5" s="10"/>
      <c r="HDQ5" s="10"/>
      <c r="HDR5" s="10"/>
      <c r="HDS5" s="10"/>
      <c r="HDT5" s="10"/>
      <c r="HDU5" s="10"/>
      <c r="HDV5" s="10"/>
      <c r="HDW5" s="10"/>
      <c r="HDX5" s="10"/>
      <c r="HDY5" s="10"/>
      <c r="HDZ5" s="10"/>
      <c r="HEA5" s="10"/>
      <c r="HEB5" s="10"/>
      <c r="HEC5" s="10"/>
      <c r="HED5" s="10"/>
      <c r="HEE5" s="10"/>
      <c r="HEF5" s="10"/>
      <c r="HEG5" s="10"/>
      <c r="HEH5" s="10"/>
      <c r="HEI5" s="10"/>
      <c r="HEJ5" s="10"/>
      <c r="HEK5" s="10"/>
      <c r="HEL5" s="10"/>
      <c r="HEM5" s="10"/>
      <c r="HEN5" s="10"/>
      <c r="HEO5" s="10"/>
      <c r="HEP5" s="10"/>
      <c r="HEQ5" s="10"/>
      <c r="HER5" s="10"/>
      <c r="HES5" s="10"/>
      <c r="HET5" s="10"/>
      <c r="HEU5" s="10"/>
      <c r="HEV5" s="10"/>
      <c r="HEW5" s="10"/>
      <c r="HEX5" s="10"/>
      <c r="HEY5" s="10"/>
      <c r="HEZ5" s="10"/>
      <c r="HFA5" s="10"/>
      <c r="HFB5" s="10"/>
      <c r="HFC5" s="10"/>
      <c r="HFD5" s="10"/>
      <c r="HFE5" s="10"/>
      <c r="HFF5" s="10"/>
      <c r="HFG5" s="10"/>
      <c r="HFH5" s="10"/>
      <c r="HFI5" s="10"/>
      <c r="HFJ5" s="10"/>
      <c r="HFK5" s="10"/>
      <c r="HFL5" s="10"/>
      <c r="HFM5" s="10"/>
      <c r="HFN5" s="10"/>
      <c r="HFO5" s="10"/>
      <c r="HFP5" s="10"/>
      <c r="HFQ5" s="10"/>
      <c r="HFR5" s="10"/>
      <c r="HFS5" s="10"/>
      <c r="HFT5" s="10"/>
      <c r="HFU5" s="10"/>
      <c r="HFV5" s="10"/>
      <c r="HFW5" s="10"/>
      <c r="HFX5" s="10"/>
      <c r="HFY5" s="10"/>
      <c r="HFZ5" s="10"/>
      <c r="HGA5" s="10"/>
      <c r="HGB5" s="10"/>
      <c r="HGC5" s="10"/>
      <c r="HGD5" s="10"/>
      <c r="HGE5" s="10"/>
      <c r="HGF5" s="10"/>
      <c r="HGG5" s="10"/>
      <c r="HGH5" s="10"/>
      <c r="HGI5" s="10"/>
      <c r="HGJ5" s="10"/>
      <c r="HGK5" s="10"/>
      <c r="HGL5" s="10"/>
      <c r="HGM5" s="10"/>
      <c r="HGN5" s="10"/>
      <c r="HGO5" s="10"/>
      <c r="HGP5" s="10"/>
      <c r="HGQ5" s="10"/>
      <c r="HGR5" s="10"/>
      <c r="HGS5" s="10"/>
      <c r="HGT5" s="10"/>
      <c r="HGU5" s="10"/>
      <c r="HGV5" s="10"/>
      <c r="HGW5" s="10"/>
      <c r="HGX5" s="10"/>
      <c r="HGY5" s="10"/>
      <c r="HGZ5" s="10"/>
      <c r="HHA5" s="10"/>
      <c r="HHB5" s="10"/>
      <c r="HHC5" s="10"/>
      <c r="HHD5" s="10"/>
      <c r="HHE5" s="10"/>
      <c r="HHF5" s="10"/>
      <c r="HHG5" s="10"/>
      <c r="HHH5" s="10"/>
      <c r="HHI5" s="10"/>
      <c r="HHJ5" s="10"/>
      <c r="HHK5" s="10"/>
      <c r="HHL5" s="10"/>
      <c r="HHM5" s="10"/>
      <c r="HHN5" s="10"/>
      <c r="HHO5" s="10"/>
      <c r="HHP5" s="10"/>
      <c r="HHQ5" s="10"/>
      <c r="HHR5" s="10"/>
      <c r="HHS5" s="10"/>
      <c r="HHT5" s="10"/>
      <c r="HHU5" s="10"/>
      <c r="HHV5" s="10"/>
      <c r="HHW5" s="10"/>
      <c r="HHX5" s="10"/>
      <c r="HHY5" s="10"/>
      <c r="HHZ5" s="10"/>
      <c r="HIA5" s="10"/>
      <c r="HIB5" s="10"/>
      <c r="HIC5" s="10"/>
      <c r="HID5" s="10"/>
      <c r="HIE5" s="10"/>
      <c r="HIF5" s="10"/>
      <c r="HIG5" s="10"/>
      <c r="HIH5" s="10"/>
      <c r="HII5" s="10"/>
      <c r="HIJ5" s="10"/>
      <c r="HIK5" s="10"/>
      <c r="HIL5" s="10"/>
      <c r="HIM5" s="10"/>
      <c r="HIN5" s="10"/>
      <c r="HIO5" s="10"/>
      <c r="HIP5" s="10"/>
      <c r="HIQ5" s="10"/>
      <c r="HIR5" s="10"/>
      <c r="HIS5" s="10"/>
      <c r="HIT5" s="10"/>
      <c r="HIU5" s="10"/>
      <c r="HIV5" s="10"/>
      <c r="HIW5" s="10"/>
      <c r="HIX5" s="10"/>
      <c r="HIY5" s="10"/>
      <c r="HIZ5" s="10"/>
      <c r="HJA5" s="10"/>
      <c r="HJB5" s="10"/>
      <c r="HJC5" s="10"/>
      <c r="HJD5" s="10"/>
      <c r="HJE5" s="10"/>
      <c r="HJF5" s="10"/>
      <c r="HJG5" s="10"/>
      <c r="HJH5" s="10"/>
      <c r="HJI5" s="10"/>
      <c r="HJJ5" s="10"/>
      <c r="HJK5" s="10"/>
      <c r="HJL5" s="10"/>
      <c r="HJM5" s="10"/>
      <c r="HJN5" s="10"/>
      <c r="HJO5" s="10"/>
      <c r="HJP5" s="10"/>
      <c r="HJQ5" s="10"/>
      <c r="HJR5" s="10"/>
      <c r="HJS5" s="10"/>
      <c r="HJT5" s="10"/>
      <c r="HJU5" s="10"/>
      <c r="HJV5" s="10"/>
      <c r="HJW5" s="10"/>
      <c r="HJX5" s="10"/>
      <c r="HJY5" s="10"/>
      <c r="HJZ5" s="10"/>
      <c r="HKA5" s="10"/>
      <c r="HKB5" s="10"/>
      <c r="HKC5" s="10"/>
      <c r="HKD5" s="10"/>
      <c r="HKE5" s="10"/>
      <c r="HKF5" s="10"/>
      <c r="HKG5" s="10"/>
      <c r="HKH5" s="10"/>
      <c r="HKI5" s="10"/>
      <c r="HKJ5" s="10"/>
      <c r="HKK5" s="10"/>
      <c r="HKL5" s="10"/>
      <c r="HKM5" s="10"/>
      <c r="HKN5" s="10"/>
      <c r="HKO5" s="10"/>
      <c r="HKP5" s="10"/>
      <c r="HKQ5" s="10"/>
      <c r="HKR5" s="10"/>
      <c r="HKS5" s="10"/>
      <c r="HKT5" s="10"/>
      <c r="HKU5" s="10"/>
      <c r="HKV5" s="10"/>
      <c r="HKW5" s="10"/>
      <c r="HKX5" s="10"/>
      <c r="HKY5" s="10"/>
      <c r="HKZ5" s="10"/>
      <c r="HLA5" s="10"/>
      <c r="HLB5" s="10"/>
      <c r="HLC5" s="10"/>
      <c r="HLD5" s="10"/>
      <c r="HLE5" s="10"/>
      <c r="HLF5" s="10"/>
      <c r="HLG5" s="10"/>
      <c r="HLH5" s="10"/>
      <c r="HLI5" s="10"/>
      <c r="HLJ5" s="10"/>
      <c r="HLK5" s="10"/>
      <c r="HLL5" s="10"/>
      <c r="HLM5" s="10"/>
      <c r="HLN5" s="10"/>
      <c r="HLO5" s="10"/>
      <c r="HLP5" s="10"/>
      <c r="HLQ5" s="10"/>
      <c r="HLR5" s="10"/>
      <c r="HLS5" s="10"/>
      <c r="HLT5" s="10"/>
      <c r="HLU5" s="10"/>
      <c r="HLV5" s="10"/>
      <c r="HLW5" s="10"/>
      <c r="HLX5" s="10"/>
      <c r="HLY5" s="10"/>
      <c r="HLZ5" s="10"/>
      <c r="HMA5" s="10"/>
      <c r="HMB5" s="10"/>
      <c r="HMC5" s="10"/>
      <c r="HMD5" s="10"/>
      <c r="HME5" s="10"/>
      <c r="HMF5" s="10"/>
      <c r="HMG5" s="10"/>
      <c r="HMH5" s="10"/>
      <c r="HMI5" s="10"/>
      <c r="HMJ5" s="10"/>
      <c r="HMK5" s="10"/>
      <c r="HML5" s="10"/>
      <c r="HMM5" s="10"/>
      <c r="HMN5" s="10"/>
      <c r="HMO5" s="10"/>
      <c r="HMP5" s="10"/>
      <c r="HMQ5" s="10"/>
      <c r="HMR5" s="10"/>
      <c r="HMS5" s="10"/>
      <c r="HMT5" s="10"/>
      <c r="HMU5" s="10"/>
      <c r="HMV5" s="10"/>
      <c r="HMW5" s="10"/>
      <c r="HMX5" s="10"/>
      <c r="HMY5" s="10"/>
      <c r="HMZ5" s="10"/>
      <c r="HNA5" s="10"/>
      <c r="HNB5" s="10"/>
      <c r="HNC5" s="10"/>
      <c r="HND5" s="10"/>
      <c r="HNE5" s="10"/>
      <c r="HNF5" s="10"/>
      <c r="HNG5" s="10"/>
      <c r="HNH5" s="10"/>
      <c r="HNI5" s="10"/>
      <c r="HNJ5" s="10"/>
      <c r="HNK5" s="10"/>
      <c r="HNL5" s="10"/>
      <c r="HNM5" s="10"/>
      <c r="HNN5" s="10"/>
      <c r="HNO5" s="10"/>
      <c r="HNP5" s="10"/>
      <c r="HNQ5" s="10"/>
      <c r="HNR5" s="10"/>
      <c r="HNS5" s="10"/>
      <c r="HNT5" s="10"/>
      <c r="HNU5" s="10"/>
      <c r="HNV5" s="10"/>
      <c r="HNW5" s="10"/>
      <c r="HNX5" s="10"/>
      <c r="HNY5" s="10"/>
      <c r="HNZ5" s="10"/>
      <c r="HOA5" s="10"/>
      <c r="HOB5" s="10"/>
      <c r="HOC5" s="10"/>
      <c r="HOD5" s="10"/>
      <c r="HOE5" s="10"/>
      <c r="HOF5" s="10"/>
      <c r="HOG5" s="10"/>
      <c r="HOH5" s="10"/>
      <c r="HOI5" s="10"/>
      <c r="HOJ5" s="10"/>
      <c r="HOK5" s="10"/>
      <c r="HOL5" s="10"/>
      <c r="HOM5" s="10"/>
      <c r="HON5" s="10"/>
      <c r="HOO5" s="10"/>
      <c r="HOP5" s="10"/>
      <c r="HOQ5" s="10"/>
      <c r="HOR5" s="10"/>
      <c r="HOS5" s="10"/>
      <c r="HOT5" s="10"/>
      <c r="HOU5" s="10"/>
      <c r="HOV5" s="10"/>
      <c r="HOW5" s="10"/>
      <c r="HOX5" s="10"/>
      <c r="HOY5" s="10"/>
      <c r="HOZ5" s="10"/>
      <c r="HPA5" s="10"/>
      <c r="HPB5" s="10"/>
      <c r="HPC5" s="10"/>
      <c r="HPD5" s="10"/>
      <c r="HPE5" s="10"/>
      <c r="HPF5" s="10"/>
      <c r="HPG5" s="10"/>
      <c r="HPH5" s="10"/>
      <c r="HPI5" s="10"/>
      <c r="HPJ5" s="10"/>
      <c r="HPK5" s="10"/>
      <c r="HPL5" s="10"/>
      <c r="HPM5" s="10"/>
      <c r="HPN5" s="10"/>
      <c r="HPO5" s="10"/>
      <c r="HPP5" s="10"/>
      <c r="HPQ5" s="10"/>
      <c r="HPR5" s="10"/>
      <c r="HPS5" s="10"/>
      <c r="HPT5" s="10"/>
      <c r="HPU5" s="10"/>
      <c r="HPV5" s="10"/>
      <c r="HPW5" s="10"/>
      <c r="HPX5" s="10"/>
      <c r="HPY5" s="10"/>
      <c r="HPZ5" s="10"/>
      <c r="HQA5" s="10"/>
      <c r="HQB5" s="10"/>
      <c r="HQC5" s="10"/>
      <c r="HQD5" s="10"/>
      <c r="HQE5" s="10"/>
      <c r="HQF5" s="10"/>
      <c r="HQG5" s="10"/>
      <c r="HQH5" s="10"/>
      <c r="HQI5" s="10"/>
      <c r="HQJ5" s="10"/>
      <c r="HQK5" s="10"/>
      <c r="HQL5" s="10"/>
      <c r="HQM5" s="10"/>
      <c r="HQN5" s="10"/>
      <c r="HQO5" s="10"/>
      <c r="HQP5" s="10"/>
      <c r="HQQ5" s="10"/>
      <c r="HQR5" s="10"/>
      <c r="HQS5" s="10"/>
      <c r="HQT5" s="10"/>
      <c r="HQU5" s="10"/>
      <c r="HQV5" s="10"/>
      <c r="HQW5" s="10"/>
      <c r="HQX5" s="10"/>
      <c r="HQY5" s="10"/>
      <c r="HQZ5" s="10"/>
      <c r="HRA5" s="10"/>
      <c r="HRB5" s="10"/>
      <c r="HRC5" s="10"/>
      <c r="HRD5" s="10"/>
      <c r="HRE5" s="10"/>
      <c r="HRF5" s="10"/>
      <c r="HRG5" s="10"/>
      <c r="HRH5" s="10"/>
      <c r="HRI5" s="10"/>
      <c r="HRJ5" s="10"/>
      <c r="HRK5" s="10"/>
      <c r="HRL5" s="10"/>
      <c r="HRM5" s="10"/>
      <c r="HRN5" s="10"/>
      <c r="HRO5" s="10"/>
      <c r="HRP5" s="10"/>
      <c r="HRQ5" s="10"/>
      <c r="HRR5" s="10"/>
      <c r="HRS5" s="10"/>
      <c r="HRT5" s="10"/>
      <c r="HRU5" s="10"/>
      <c r="HRV5" s="10"/>
      <c r="HRW5" s="10"/>
      <c r="HRX5" s="10"/>
      <c r="HRY5" s="10"/>
      <c r="HRZ5" s="10"/>
      <c r="HSA5" s="10"/>
      <c r="HSB5" s="10"/>
      <c r="HSC5" s="10"/>
      <c r="HSD5" s="10"/>
      <c r="HSE5" s="10"/>
      <c r="HSF5" s="10"/>
      <c r="HSG5" s="10"/>
      <c r="HSH5" s="10"/>
      <c r="HSI5" s="10"/>
      <c r="HSJ5" s="10"/>
      <c r="HSK5" s="10"/>
      <c r="HSL5" s="10"/>
      <c r="HSM5" s="10"/>
      <c r="HSN5" s="10"/>
      <c r="HSO5" s="10"/>
      <c r="HSP5" s="10"/>
      <c r="HSQ5" s="10"/>
      <c r="HSR5" s="10"/>
      <c r="HSS5" s="10"/>
      <c r="HST5" s="10"/>
      <c r="HSU5" s="10"/>
      <c r="HSV5" s="10"/>
      <c r="HSW5" s="10"/>
      <c r="HSX5" s="10"/>
      <c r="HSY5" s="10"/>
      <c r="HSZ5" s="10"/>
      <c r="HTA5" s="10"/>
      <c r="HTB5" s="10"/>
      <c r="HTC5" s="10"/>
      <c r="HTD5" s="10"/>
      <c r="HTE5" s="10"/>
      <c r="HTF5" s="10"/>
      <c r="HTG5" s="10"/>
      <c r="HTH5" s="10"/>
      <c r="HTI5" s="10"/>
      <c r="HTJ5" s="10"/>
      <c r="HTK5" s="10"/>
      <c r="HTL5" s="10"/>
      <c r="HTM5" s="10"/>
      <c r="HTN5" s="10"/>
      <c r="HTO5" s="10"/>
      <c r="HTP5" s="10"/>
      <c r="HTQ5" s="10"/>
      <c r="HTR5" s="10"/>
      <c r="HTS5" s="10"/>
      <c r="HTT5" s="10"/>
      <c r="HTU5" s="10"/>
      <c r="HTV5" s="10"/>
      <c r="HTW5" s="10"/>
      <c r="HTX5" s="10"/>
      <c r="HTY5" s="10"/>
      <c r="HTZ5" s="10"/>
      <c r="HUA5" s="10"/>
      <c r="HUB5" s="10"/>
      <c r="HUC5" s="10"/>
      <c r="HUD5" s="10"/>
      <c r="HUE5" s="10"/>
      <c r="HUF5" s="10"/>
      <c r="HUG5" s="10"/>
      <c r="HUH5" s="10"/>
      <c r="HUI5" s="10"/>
      <c r="HUJ5" s="10"/>
      <c r="HUK5" s="10"/>
      <c r="HUL5" s="10"/>
      <c r="HUM5" s="10"/>
      <c r="HUN5" s="10"/>
      <c r="HUO5" s="10"/>
      <c r="HUP5" s="10"/>
      <c r="HUQ5" s="10"/>
      <c r="HUR5" s="10"/>
      <c r="HUS5" s="10"/>
      <c r="HUT5" s="10"/>
      <c r="HUU5" s="10"/>
      <c r="HUV5" s="10"/>
      <c r="HUW5" s="10"/>
      <c r="HUX5" s="10"/>
      <c r="HUY5" s="10"/>
      <c r="HUZ5" s="10"/>
      <c r="HVA5" s="10"/>
      <c r="HVB5" s="10"/>
      <c r="HVC5" s="10"/>
      <c r="HVD5" s="10"/>
      <c r="HVE5" s="10"/>
      <c r="HVF5" s="10"/>
      <c r="HVG5" s="10"/>
      <c r="HVH5" s="10"/>
      <c r="HVI5" s="10"/>
      <c r="HVJ5" s="10"/>
      <c r="HVK5" s="10"/>
      <c r="HVL5" s="10"/>
      <c r="HVM5" s="10"/>
      <c r="HVN5" s="10"/>
      <c r="HVO5" s="10"/>
      <c r="HVP5" s="10"/>
      <c r="HVQ5" s="10"/>
      <c r="HVR5" s="10"/>
      <c r="HVS5" s="10"/>
      <c r="HVT5" s="10"/>
      <c r="HVU5" s="10"/>
      <c r="HVV5" s="10"/>
      <c r="HVW5" s="10"/>
      <c r="HVX5" s="10"/>
      <c r="HVY5" s="10"/>
      <c r="HVZ5" s="10"/>
      <c r="HWA5" s="10"/>
      <c r="HWB5" s="10"/>
      <c r="HWC5" s="10"/>
      <c r="HWD5" s="10"/>
      <c r="HWE5" s="10"/>
      <c r="HWF5" s="10"/>
      <c r="HWG5" s="10"/>
      <c r="HWH5" s="10"/>
      <c r="HWI5" s="10"/>
      <c r="HWJ5" s="10"/>
      <c r="HWK5" s="10"/>
      <c r="HWL5" s="10"/>
      <c r="HWM5" s="10"/>
      <c r="HWN5" s="10"/>
      <c r="HWO5" s="10"/>
      <c r="HWP5" s="10"/>
      <c r="HWQ5" s="10"/>
      <c r="HWR5" s="10"/>
      <c r="HWS5" s="10"/>
      <c r="HWT5" s="10"/>
      <c r="HWU5" s="10"/>
      <c r="HWV5" s="10"/>
      <c r="HWW5" s="10"/>
      <c r="HWX5" s="10"/>
      <c r="HWY5" s="10"/>
      <c r="HWZ5" s="10"/>
      <c r="HXA5" s="10"/>
      <c r="HXB5" s="10"/>
      <c r="HXC5" s="10"/>
      <c r="HXD5" s="10"/>
      <c r="HXE5" s="10"/>
      <c r="HXF5" s="10"/>
      <c r="HXG5" s="10"/>
      <c r="HXH5" s="10"/>
      <c r="HXI5" s="10"/>
      <c r="HXJ5" s="10"/>
      <c r="HXK5" s="10"/>
      <c r="HXL5" s="10"/>
      <c r="HXM5" s="10"/>
      <c r="HXN5" s="10"/>
      <c r="HXO5" s="10"/>
      <c r="HXP5" s="10"/>
      <c r="HXQ5" s="10"/>
      <c r="HXR5" s="10"/>
      <c r="HXS5" s="10"/>
      <c r="HXT5" s="10"/>
      <c r="HXU5" s="10"/>
      <c r="HXV5" s="10"/>
      <c r="HXW5" s="10"/>
      <c r="HXX5" s="10"/>
      <c r="HXY5" s="10"/>
      <c r="HXZ5" s="10"/>
      <c r="HYA5" s="10"/>
      <c r="HYB5" s="10"/>
      <c r="HYC5" s="10"/>
      <c r="HYD5" s="10"/>
      <c r="HYE5" s="10"/>
      <c r="HYF5" s="10"/>
      <c r="HYG5" s="10"/>
      <c r="HYH5" s="10"/>
      <c r="HYI5" s="10"/>
      <c r="HYJ5" s="10"/>
      <c r="HYK5" s="10"/>
      <c r="HYL5" s="10"/>
      <c r="HYM5" s="10"/>
      <c r="HYN5" s="10"/>
      <c r="HYO5" s="10"/>
      <c r="HYP5" s="10"/>
      <c r="HYQ5" s="10"/>
      <c r="HYR5" s="10"/>
      <c r="HYS5" s="10"/>
      <c r="HYT5" s="10"/>
      <c r="HYU5" s="10"/>
      <c r="HYV5" s="10"/>
      <c r="HYW5" s="10"/>
      <c r="HYX5" s="10"/>
      <c r="HYY5" s="10"/>
      <c r="HYZ5" s="10"/>
      <c r="HZA5" s="10"/>
      <c r="HZB5" s="10"/>
      <c r="HZC5" s="10"/>
      <c r="HZD5" s="10"/>
      <c r="HZE5" s="10"/>
      <c r="HZF5" s="10"/>
      <c r="HZG5" s="10"/>
      <c r="HZH5" s="10"/>
      <c r="HZI5" s="10"/>
      <c r="HZJ5" s="10"/>
      <c r="HZK5" s="10"/>
      <c r="HZL5" s="10"/>
      <c r="HZM5" s="10"/>
      <c r="HZN5" s="10"/>
      <c r="HZO5" s="10"/>
      <c r="HZP5" s="10"/>
      <c r="HZQ5" s="10"/>
      <c r="HZR5" s="10"/>
      <c r="HZS5" s="10"/>
      <c r="HZT5" s="10"/>
      <c r="HZU5" s="10"/>
      <c r="HZV5" s="10"/>
      <c r="HZW5" s="10"/>
      <c r="HZX5" s="10"/>
      <c r="HZY5" s="10"/>
      <c r="HZZ5" s="10"/>
      <c r="IAA5" s="10"/>
      <c r="IAB5" s="10"/>
      <c r="IAC5" s="10"/>
      <c r="IAD5" s="10"/>
      <c r="IAE5" s="10"/>
      <c r="IAF5" s="10"/>
      <c r="IAG5" s="10"/>
      <c r="IAH5" s="10"/>
      <c r="IAI5" s="10"/>
      <c r="IAJ5" s="10"/>
      <c r="IAK5" s="10"/>
      <c r="IAL5" s="10"/>
      <c r="IAM5" s="10"/>
      <c r="IAN5" s="10"/>
      <c r="IAO5" s="10"/>
      <c r="IAP5" s="10"/>
      <c r="IAQ5" s="10"/>
      <c r="IAR5" s="10"/>
      <c r="IAS5" s="10"/>
      <c r="IAT5" s="10"/>
      <c r="IAU5" s="10"/>
      <c r="IAV5" s="10"/>
      <c r="IAW5" s="10"/>
      <c r="IAX5" s="10"/>
      <c r="IAY5" s="10"/>
      <c r="IAZ5" s="10"/>
      <c r="IBA5" s="10"/>
      <c r="IBB5" s="10"/>
      <c r="IBC5" s="10"/>
      <c r="IBD5" s="10"/>
      <c r="IBE5" s="10"/>
      <c r="IBF5" s="10"/>
      <c r="IBG5" s="10"/>
      <c r="IBH5" s="10"/>
      <c r="IBI5" s="10"/>
      <c r="IBJ5" s="10"/>
      <c r="IBK5" s="10"/>
      <c r="IBL5" s="10"/>
      <c r="IBM5" s="10"/>
      <c r="IBN5" s="10"/>
      <c r="IBO5" s="10"/>
      <c r="IBP5" s="10"/>
      <c r="IBQ5" s="10"/>
      <c r="IBR5" s="10"/>
      <c r="IBS5" s="10"/>
      <c r="IBT5" s="10"/>
      <c r="IBU5" s="10"/>
      <c r="IBV5" s="10"/>
      <c r="IBW5" s="10"/>
      <c r="IBX5" s="10"/>
      <c r="IBY5" s="10"/>
      <c r="IBZ5" s="10"/>
      <c r="ICA5" s="10"/>
      <c r="ICB5" s="10"/>
      <c r="ICC5" s="10"/>
      <c r="ICD5" s="10"/>
      <c r="ICE5" s="10"/>
      <c r="ICF5" s="10"/>
      <c r="ICG5" s="10"/>
      <c r="ICH5" s="10"/>
      <c r="ICI5" s="10"/>
      <c r="ICJ5" s="10"/>
      <c r="ICK5" s="10"/>
      <c r="ICL5" s="10"/>
      <c r="ICM5" s="10"/>
      <c r="ICN5" s="10"/>
      <c r="ICO5" s="10"/>
      <c r="ICP5" s="10"/>
      <c r="ICQ5" s="10"/>
      <c r="ICR5" s="10"/>
      <c r="ICS5" s="10"/>
      <c r="ICT5" s="10"/>
      <c r="ICU5" s="10"/>
      <c r="ICV5" s="10"/>
      <c r="ICW5" s="10"/>
      <c r="ICX5" s="10"/>
      <c r="ICY5" s="10"/>
      <c r="ICZ5" s="10"/>
      <c r="IDA5" s="10"/>
      <c r="IDB5" s="10"/>
      <c r="IDC5" s="10"/>
      <c r="IDD5" s="10"/>
      <c r="IDE5" s="10"/>
      <c r="IDF5" s="10"/>
      <c r="IDG5" s="10"/>
      <c r="IDH5" s="10"/>
      <c r="IDI5" s="10"/>
      <c r="IDJ5" s="10"/>
      <c r="IDK5" s="10"/>
      <c r="IDL5" s="10"/>
      <c r="IDM5" s="10"/>
      <c r="IDN5" s="10"/>
      <c r="IDO5" s="10"/>
      <c r="IDP5" s="10"/>
      <c r="IDQ5" s="10"/>
      <c r="IDR5" s="10"/>
      <c r="IDS5" s="10"/>
      <c r="IDT5" s="10"/>
      <c r="IDU5" s="10"/>
      <c r="IDV5" s="10"/>
      <c r="IDW5" s="10"/>
      <c r="IDX5" s="10"/>
      <c r="IDY5" s="10"/>
      <c r="IDZ5" s="10"/>
      <c r="IEA5" s="10"/>
      <c r="IEB5" s="10"/>
      <c r="IEC5" s="10"/>
      <c r="IED5" s="10"/>
      <c r="IEE5" s="10"/>
      <c r="IEF5" s="10"/>
      <c r="IEG5" s="10"/>
      <c r="IEH5" s="10"/>
      <c r="IEI5" s="10"/>
      <c r="IEJ5" s="10"/>
      <c r="IEK5" s="10"/>
      <c r="IEL5" s="10"/>
      <c r="IEM5" s="10"/>
      <c r="IEN5" s="10"/>
      <c r="IEO5" s="10"/>
      <c r="IEP5" s="10"/>
      <c r="IEQ5" s="10"/>
      <c r="IER5" s="10"/>
      <c r="IES5" s="10"/>
      <c r="IET5" s="10"/>
      <c r="IEU5" s="10"/>
      <c r="IEV5" s="10"/>
      <c r="IEW5" s="10"/>
      <c r="IEX5" s="10"/>
      <c r="IEY5" s="10"/>
      <c r="IEZ5" s="10"/>
      <c r="IFA5" s="10"/>
      <c r="IFB5" s="10"/>
      <c r="IFC5" s="10"/>
      <c r="IFD5" s="10"/>
      <c r="IFE5" s="10"/>
      <c r="IFF5" s="10"/>
      <c r="IFG5" s="10"/>
      <c r="IFH5" s="10"/>
      <c r="IFI5" s="10"/>
      <c r="IFJ5" s="10"/>
      <c r="IFK5" s="10"/>
      <c r="IFL5" s="10"/>
      <c r="IFM5" s="10"/>
      <c r="IFN5" s="10"/>
      <c r="IFO5" s="10"/>
      <c r="IFP5" s="10"/>
      <c r="IFQ5" s="10"/>
      <c r="IFR5" s="10"/>
      <c r="IFS5" s="10"/>
      <c r="IFT5" s="10"/>
      <c r="IFU5" s="10"/>
      <c r="IFV5" s="10"/>
      <c r="IFW5" s="10"/>
      <c r="IFX5" s="10"/>
      <c r="IFY5" s="10"/>
      <c r="IFZ5" s="10"/>
      <c r="IGA5" s="10"/>
      <c r="IGB5" s="10"/>
      <c r="IGC5" s="10"/>
      <c r="IGD5" s="10"/>
      <c r="IGE5" s="10"/>
      <c r="IGF5" s="10"/>
      <c r="IGG5" s="10"/>
      <c r="IGH5" s="10"/>
      <c r="IGI5" s="10"/>
      <c r="IGJ5" s="10"/>
      <c r="IGK5" s="10"/>
      <c r="IGL5" s="10"/>
      <c r="IGM5" s="10"/>
      <c r="IGN5" s="10"/>
      <c r="IGO5" s="10"/>
      <c r="IGP5" s="10"/>
      <c r="IGQ5" s="10"/>
      <c r="IGR5" s="10"/>
      <c r="IGS5" s="10"/>
      <c r="IGT5" s="10"/>
      <c r="IGU5" s="10"/>
      <c r="IGV5" s="10"/>
      <c r="IGW5" s="10"/>
      <c r="IGX5" s="10"/>
      <c r="IGY5" s="10"/>
      <c r="IGZ5" s="10"/>
      <c r="IHA5" s="10"/>
      <c r="IHB5" s="10"/>
      <c r="IHC5" s="10"/>
      <c r="IHD5" s="10"/>
      <c r="IHE5" s="10"/>
      <c r="IHF5" s="10"/>
      <c r="IHG5" s="10"/>
      <c r="IHH5" s="10"/>
      <c r="IHI5" s="10"/>
      <c r="IHJ5" s="10"/>
      <c r="IHK5" s="10"/>
      <c r="IHL5" s="10"/>
      <c r="IHM5" s="10"/>
      <c r="IHN5" s="10"/>
      <c r="IHO5" s="10"/>
      <c r="IHP5" s="10"/>
      <c r="IHQ5" s="10"/>
      <c r="IHR5" s="10"/>
      <c r="IHS5" s="10"/>
      <c r="IHT5" s="10"/>
      <c r="IHU5" s="10"/>
      <c r="IHV5" s="10"/>
      <c r="IHW5" s="10"/>
      <c r="IHX5" s="10"/>
      <c r="IHY5" s="10"/>
      <c r="IHZ5" s="10"/>
      <c r="IIA5" s="10"/>
      <c r="IIB5" s="10"/>
      <c r="IIC5" s="10"/>
      <c r="IID5" s="10"/>
      <c r="IIE5" s="10"/>
      <c r="IIF5" s="10"/>
      <c r="IIG5" s="10"/>
      <c r="IIH5" s="10"/>
      <c r="III5" s="10"/>
      <c r="IIJ5" s="10"/>
      <c r="IIK5" s="10"/>
      <c r="IIL5" s="10"/>
      <c r="IIM5" s="10"/>
      <c r="IIN5" s="10"/>
      <c r="IIO5" s="10"/>
      <c r="IIP5" s="10"/>
      <c r="IIQ5" s="10"/>
      <c r="IIR5" s="10"/>
      <c r="IIS5" s="10"/>
      <c r="IIT5" s="10"/>
      <c r="IIU5" s="10"/>
      <c r="IIV5" s="10"/>
      <c r="IIW5" s="10"/>
      <c r="IIX5" s="10"/>
      <c r="IIY5" s="10"/>
      <c r="IIZ5" s="10"/>
      <c r="IJA5" s="10"/>
      <c r="IJB5" s="10"/>
      <c r="IJC5" s="10"/>
      <c r="IJD5" s="10"/>
      <c r="IJE5" s="10"/>
      <c r="IJF5" s="10"/>
      <c r="IJG5" s="10"/>
      <c r="IJH5" s="10"/>
      <c r="IJI5" s="10"/>
      <c r="IJJ5" s="10"/>
      <c r="IJK5" s="10"/>
      <c r="IJL5" s="10"/>
      <c r="IJM5" s="10"/>
      <c r="IJN5" s="10"/>
      <c r="IJO5" s="10"/>
      <c r="IJP5" s="10"/>
      <c r="IJQ5" s="10"/>
      <c r="IJR5" s="10"/>
      <c r="IJS5" s="10"/>
      <c r="IJT5" s="10"/>
      <c r="IJU5" s="10"/>
      <c r="IJV5" s="10"/>
      <c r="IJW5" s="10"/>
      <c r="IJX5" s="10"/>
      <c r="IJY5" s="10"/>
      <c r="IJZ5" s="10"/>
      <c r="IKA5" s="10"/>
      <c r="IKB5" s="10"/>
      <c r="IKC5" s="10"/>
      <c r="IKD5" s="10"/>
      <c r="IKE5" s="10"/>
      <c r="IKF5" s="10"/>
      <c r="IKG5" s="10"/>
      <c r="IKH5" s="10"/>
      <c r="IKI5" s="10"/>
      <c r="IKJ5" s="10"/>
      <c r="IKK5" s="10"/>
      <c r="IKL5" s="10"/>
      <c r="IKM5" s="10"/>
      <c r="IKN5" s="10"/>
      <c r="IKO5" s="10"/>
      <c r="IKP5" s="10"/>
      <c r="IKQ5" s="10"/>
      <c r="IKR5" s="10"/>
      <c r="IKS5" s="10"/>
      <c r="IKT5" s="10"/>
      <c r="IKU5" s="10"/>
      <c r="IKV5" s="10"/>
      <c r="IKW5" s="10"/>
      <c r="IKX5" s="10"/>
      <c r="IKY5" s="10"/>
      <c r="IKZ5" s="10"/>
      <c r="ILA5" s="10"/>
      <c r="ILB5" s="10"/>
      <c r="ILC5" s="10"/>
      <c r="ILD5" s="10"/>
      <c r="ILE5" s="10"/>
      <c r="ILF5" s="10"/>
      <c r="ILG5" s="10"/>
      <c r="ILH5" s="10"/>
      <c r="ILI5" s="10"/>
      <c r="ILJ5" s="10"/>
      <c r="ILK5" s="10"/>
      <c r="ILL5" s="10"/>
      <c r="ILM5" s="10"/>
      <c r="ILN5" s="10"/>
      <c r="ILO5" s="10"/>
      <c r="ILP5" s="10"/>
      <c r="ILQ5" s="10"/>
      <c r="ILR5" s="10"/>
      <c r="ILS5" s="10"/>
      <c r="ILT5" s="10"/>
      <c r="ILU5" s="10"/>
      <c r="ILV5" s="10"/>
      <c r="ILW5" s="10"/>
      <c r="ILX5" s="10"/>
      <c r="ILY5" s="10"/>
      <c r="ILZ5" s="10"/>
      <c r="IMA5" s="10"/>
      <c r="IMB5" s="10"/>
      <c r="IMC5" s="10"/>
      <c r="IMD5" s="10"/>
      <c r="IME5" s="10"/>
      <c r="IMF5" s="10"/>
      <c r="IMG5" s="10"/>
      <c r="IMH5" s="10"/>
      <c r="IMI5" s="10"/>
      <c r="IMJ5" s="10"/>
      <c r="IMK5" s="10"/>
      <c r="IML5" s="10"/>
      <c r="IMM5" s="10"/>
      <c r="IMN5" s="10"/>
      <c r="IMO5" s="10"/>
      <c r="IMP5" s="10"/>
      <c r="IMQ5" s="10"/>
      <c r="IMR5" s="10"/>
      <c r="IMS5" s="10"/>
      <c r="IMT5" s="10"/>
      <c r="IMU5" s="10"/>
      <c r="IMV5" s="10"/>
      <c r="IMW5" s="10"/>
      <c r="IMX5" s="10"/>
      <c r="IMY5" s="10"/>
      <c r="IMZ5" s="10"/>
      <c r="INA5" s="10"/>
      <c r="INB5" s="10"/>
      <c r="INC5" s="10"/>
      <c r="IND5" s="10"/>
      <c r="INE5" s="10"/>
      <c r="INF5" s="10"/>
      <c r="ING5" s="10"/>
      <c r="INH5" s="10"/>
      <c r="INI5" s="10"/>
      <c r="INJ5" s="10"/>
      <c r="INK5" s="10"/>
      <c r="INL5" s="10"/>
      <c r="INM5" s="10"/>
      <c r="INN5" s="10"/>
      <c r="INO5" s="10"/>
      <c r="INP5" s="10"/>
      <c r="INQ5" s="10"/>
      <c r="INR5" s="10"/>
      <c r="INS5" s="10"/>
      <c r="INT5" s="10"/>
      <c r="INU5" s="10"/>
      <c r="INV5" s="10"/>
      <c r="INW5" s="10"/>
      <c r="INX5" s="10"/>
      <c r="INY5" s="10"/>
      <c r="INZ5" s="10"/>
      <c r="IOA5" s="10"/>
      <c r="IOB5" s="10"/>
      <c r="IOC5" s="10"/>
      <c r="IOD5" s="10"/>
      <c r="IOE5" s="10"/>
      <c r="IOF5" s="10"/>
      <c r="IOG5" s="10"/>
      <c r="IOH5" s="10"/>
      <c r="IOI5" s="10"/>
      <c r="IOJ5" s="10"/>
      <c r="IOK5" s="10"/>
      <c r="IOL5" s="10"/>
      <c r="IOM5" s="10"/>
      <c r="ION5" s="10"/>
      <c r="IOO5" s="10"/>
      <c r="IOP5" s="10"/>
      <c r="IOQ5" s="10"/>
      <c r="IOR5" s="10"/>
      <c r="IOS5" s="10"/>
      <c r="IOT5" s="10"/>
      <c r="IOU5" s="10"/>
      <c r="IOV5" s="10"/>
      <c r="IOW5" s="10"/>
      <c r="IOX5" s="10"/>
      <c r="IOY5" s="10"/>
      <c r="IOZ5" s="10"/>
      <c r="IPA5" s="10"/>
      <c r="IPB5" s="10"/>
      <c r="IPC5" s="10"/>
      <c r="IPD5" s="10"/>
      <c r="IPE5" s="10"/>
      <c r="IPF5" s="10"/>
      <c r="IPG5" s="10"/>
      <c r="IPH5" s="10"/>
      <c r="IPI5" s="10"/>
      <c r="IPJ5" s="10"/>
      <c r="IPK5" s="10"/>
      <c r="IPL5" s="10"/>
      <c r="IPM5" s="10"/>
      <c r="IPN5" s="10"/>
      <c r="IPO5" s="10"/>
      <c r="IPP5" s="10"/>
      <c r="IPQ5" s="10"/>
      <c r="IPR5" s="10"/>
      <c r="IPS5" s="10"/>
      <c r="IPT5" s="10"/>
      <c r="IPU5" s="10"/>
      <c r="IPV5" s="10"/>
      <c r="IPW5" s="10"/>
      <c r="IPX5" s="10"/>
      <c r="IPY5" s="10"/>
      <c r="IPZ5" s="10"/>
      <c r="IQA5" s="10"/>
      <c r="IQB5" s="10"/>
      <c r="IQC5" s="10"/>
      <c r="IQD5" s="10"/>
      <c r="IQE5" s="10"/>
      <c r="IQF5" s="10"/>
      <c r="IQG5" s="10"/>
      <c r="IQH5" s="10"/>
      <c r="IQI5" s="10"/>
      <c r="IQJ5" s="10"/>
      <c r="IQK5" s="10"/>
      <c r="IQL5" s="10"/>
      <c r="IQM5" s="10"/>
      <c r="IQN5" s="10"/>
      <c r="IQO5" s="10"/>
      <c r="IQP5" s="10"/>
      <c r="IQQ5" s="10"/>
      <c r="IQR5" s="10"/>
      <c r="IQS5" s="10"/>
      <c r="IQT5" s="10"/>
      <c r="IQU5" s="10"/>
      <c r="IQV5" s="10"/>
      <c r="IQW5" s="10"/>
      <c r="IQX5" s="10"/>
      <c r="IQY5" s="10"/>
      <c r="IQZ5" s="10"/>
      <c r="IRA5" s="10"/>
      <c r="IRB5" s="10"/>
      <c r="IRC5" s="10"/>
      <c r="IRD5" s="10"/>
      <c r="IRE5" s="10"/>
      <c r="IRF5" s="10"/>
      <c r="IRG5" s="10"/>
      <c r="IRH5" s="10"/>
      <c r="IRI5" s="10"/>
      <c r="IRJ5" s="10"/>
      <c r="IRK5" s="10"/>
      <c r="IRL5" s="10"/>
      <c r="IRM5" s="10"/>
      <c r="IRN5" s="10"/>
      <c r="IRO5" s="10"/>
      <c r="IRP5" s="10"/>
      <c r="IRQ5" s="10"/>
      <c r="IRR5" s="10"/>
      <c r="IRS5" s="10"/>
      <c r="IRT5" s="10"/>
      <c r="IRU5" s="10"/>
      <c r="IRV5" s="10"/>
      <c r="IRW5" s="10"/>
      <c r="IRX5" s="10"/>
      <c r="IRY5" s="10"/>
      <c r="IRZ5" s="10"/>
      <c r="ISA5" s="10"/>
      <c r="ISB5" s="10"/>
      <c r="ISC5" s="10"/>
      <c r="ISD5" s="10"/>
      <c r="ISE5" s="10"/>
      <c r="ISF5" s="10"/>
      <c r="ISG5" s="10"/>
      <c r="ISH5" s="10"/>
      <c r="ISI5" s="10"/>
      <c r="ISJ5" s="10"/>
      <c r="ISK5" s="10"/>
      <c r="ISL5" s="10"/>
      <c r="ISM5" s="10"/>
      <c r="ISN5" s="10"/>
      <c r="ISO5" s="10"/>
      <c r="ISP5" s="10"/>
      <c r="ISQ5" s="10"/>
      <c r="ISR5" s="10"/>
      <c r="ISS5" s="10"/>
      <c r="IST5" s="10"/>
      <c r="ISU5" s="10"/>
      <c r="ISV5" s="10"/>
      <c r="ISW5" s="10"/>
      <c r="ISX5" s="10"/>
      <c r="ISY5" s="10"/>
      <c r="ISZ5" s="10"/>
      <c r="ITA5" s="10"/>
      <c r="ITB5" s="10"/>
      <c r="ITC5" s="10"/>
      <c r="ITD5" s="10"/>
      <c r="ITE5" s="10"/>
      <c r="ITF5" s="10"/>
      <c r="ITG5" s="10"/>
      <c r="ITH5" s="10"/>
      <c r="ITI5" s="10"/>
      <c r="ITJ5" s="10"/>
      <c r="ITK5" s="10"/>
      <c r="ITL5" s="10"/>
      <c r="ITM5" s="10"/>
      <c r="ITN5" s="10"/>
      <c r="ITO5" s="10"/>
      <c r="ITP5" s="10"/>
      <c r="ITQ5" s="10"/>
      <c r="ITR5" s="10"/>
      <c r="ITS5" s="10"/>
      <c r="ITT5" s="10"/>
      <c r="ITU5" s="10"/>
      <c r="ITV5" s="10"/>
      <c r="ITW5" s="10"/>
      <c r="ITX5" s="10"/>
      <c r="ITY5" s="10"/>
      <c r="ITZ5" s="10"/>
      <c r="IUA5" s="10"/>
      <c r="IUB5" s="10"/>
      <c r="IUC5" s="10"/>
      <c r="IUD5" s="10"/>
      <c r="IUE5" s="10"/>
      <c r="IUF5" s="10"/>
      <c r="IUG5" s="10"/>
      <c r="IUH5" s="10"/>
      <c r="IUI5" s="10"/>
      <c r="IUJ5" s="10"/>
      <c r="IUK5" s="10"/>
      <c r="IUL5" s="10"/>
      <c r="IUM5" s="10"/>
      <c r="IUN5" s="10"/>
      <c r="IUO5" s="10"/>
      <c r="IUP5" s="10"/>
      <c r="IUQ5" s="10"/>
      <c r="IUR5" s="10"/>
      <c r="IUS5" s="10"/>
      <c r="IUT5" s="10"/>
      <c r="IUU5" s="10"/>
      <c r="IUV5" s="10"/>
      <c r="IUW5" s="10"/>
      <c r="IUX5" s="10"/>
      <c r="IUY5" s="10"/>
      <c r="IUZ5" s="10"/>
      <c r="IVA5" s="10"/>
      <c r="IVB5" s="10"/>
      <c r="IVC5" s="10"/>
      <c r="IVD5" s="10"/>
      <c r="IVE5" s="10"/>
      <c r="IVF5" s="10"/>
      <c r="IVG5" s="10"/>
      <c r="IVH5" s="10"/>
      <c r="IVI5" s="10"/>
      <c r="IVJ5" s="10"/>
      <c r="IVK5" s="10"/>
      <c r="IVL5" s="10"/>
      <c r="IVM5" s="10"/>
      <c r="IVN5" s="10"/>
      <c r="IVO5" s="10"/>
      <c r="IVP5" s="10"/>
      <c r="IVQ5" s="10"/>
      <c r="IVR5" s="10"/>
      <c r="IVS5" s="10"/>
      <c r="IVT5" s="10"/>
      <c r="IVU5" s="10"/>
      <c r="IVV5" s="10"/>
      <c r="IVW5" s="10"/>
      <c r="IVX5" s="10"/>
      <c r="IVY5" s="10"/>
      <c r="IVZ5" s="10"/>
      <c r="IWA5" s="10"/>
      <c r="IWB5" s="10"/>
      <c r="IWC5" s="10"/>
      <c r="IWD5" s="10"/>
      <c r="IWE5" s="10"/>
      <c r="IWF5" s="10"/>
      <c r="IWG5" s="10"/>
      <c r="IWH5" s="10"/>
      <c r="IWI5" s="10"/>
      <c r="IWJ5" s="10"/>
      <c r="IWK5" s="10"/>
      <c r="IWL5" s="10"/>
      <c r="IWM5" s="10"/>
      <c r="IWN5" s="10"/>
      <c r="IWO5" s="10"/>
      <c r="IWP5" s="10"/>
      <c r="IWQ5" s="10"/>
      <c r="IWR5" s="10"/>
      <c r="IWS5" s="10"/>
      <c r="IWT5" s="10"/>
      <c r="IWU5" s="10"/>
      <c r="IWV5" s="10"/>
      <c r="IWW5" s="10"/>
      <c r="IWX5" s="10"/>
      <c r="IWY5" s="10"/>
      <c r="IWZ5" s="10"/>
      <c r="IXA5" s="10"/>
      <c r="IXB5" s="10"/>
      <c r="IXC5" s="10"/>
      <c r="IXD5" s="10"/>
      <c r="IXE5" s="10"/>
      <c r="IXF5" s="10"/>
      <c r="IXG5" s="10"/>
      <c r="IXH5" s="10"/>
      <c r="IXI5" s="10"/>
      <c r="IXJ5" s="10"/>
      <c r="IXK5" s="10"/>
      <c r="IXL5" s="10"/>
      <c r="IXM5" s="10"/>
      <c r="IXN5" s="10"/>
      <c r="IXO5" s="10"/>
      <c r="IXP5" s="10"/>
      <c r="IXQ5" s="10"/>
      <c r="IXR5" s="10"/>
      <c r="IXS5" s="10"/>
      <c r="IXT5" s="10"/>
      <c r="IXU5" s="10"/>
      <c r="IXV5" s="10"/>
      <c r="IXW5" s="10"/>
      <c r="IXX5" s="10"/>
      <c r="IXY5" s="10"/>
      <c r="IXZ5" s="10"/>
      <c r="IYA5" s="10"/>
      <c r="IYB5" s="10"/>
      <c r="IYC5" s="10"/>
      <c r="IYD5" s="10"/>
      <c r="IYE5" s="10"/>
      <c r="IYF5" s="10"/>
      <c r="IYG5" s="10"/>
      <c r="IYH5" s="10"/>
      <c r="IYI5" s="10"/>
      <c r="IYJ5" s="10"/>
      <c r="IYK5" s="10"/>
      <c r="IYL5" s="10"/>
      <c r="IYM5" s="10"/>
      <c r="IYN5" s="10"/>
      <c r="IYO5" s="10"/>
      <c r="IYP5" s="10"/>
      <c r="IYQ5" s="10"/>
      <c r="IYR5" s="10"/>
      <c r="IYS5" s="10"/>
      <c r="IYT5" s="10"/>
      <c r="IYU5" s="10"/>
      <c r="IYV5" s="10"/>
      <c r="IYW5" s="10"/>
      <c r="IYX5" s="10"/>
      <c r="IYY5" s="10"/>
      <c r="IYZ5" s="10"/>
      <c r="IZA5" s="10"/>
      <c r="IZB5" s="10"/>
      <c r="IZC5" s="10"/>
      <c r="IZD5" s="10"/>
      <c r="IZE5" s="10"/>
      <c r="IZF5" s="10"/>
      <c r="IZG5" s="10"/>
      <c r="IZH5" s="10"/>
      <c r="IZI5" s="10"/>
      <c r="IZJ5" s="10"/>
      <c r="IZK5" s="10"/>
      <c r="IZL5" s="10"/>
      <c r="IZM5" s="10"/>
      <c r="IZN5" s="10"/>
      <c r="IZO5" s="10"/>
      <c r="IZP5" s="10"/>
      <c r="IZQ5" s="10"/>
      <c r="IZR5" s="10"/>
      <c r="IZS5" s="10"/>
      <c r="IZT5" s="10"/>
      <c r="IZU5" s="10"/>
      <c r="IZV5" s="10"/>
      <c r="IZW5" s="10"/>
      <c r="IZX5" s="10"/>
      <c r="IZY5" s="10"/>
      <c r="IZZ5" s="10"/>
      <c r="JAA5" s="10"/>
      <c r="JAB5" s="10"/>
      <c r="JAC5" s="10"/>
      <c r="JAD5" s="10"/>
      <c r="JAE5" s="10"/>
      <c r="JAF5" s="10"/>
      <c r="JAG5" s="10"/>
      <c r="JAH5" s="10"/>
      <c r="JAI5" s="10"/>
      <c r="JAJ5" s="10"/>
      <c r="JAK5" s="10"/>
      <c r="JAL5" s="10"/>
      <c r="JAM5" s="10"/>
      <c r="JAN5" s="10"/>
      <c r="JAO5" s="10"/>
      <c r="JAP5" s="10"/>
      <c r="JAQ5" s="10"/>
      <c r="JAR5" s="10"/>
      <c r="JAS5" s="10"/>
      <c r="JAT5" s="10"/>
      <c r="JAU5" s="10"/>
      <c r="JAV5" s="10"/>
      <c r="JAW5" s="10"/>
      <c r="JAX5" s="10"/>
      <c r="JAY5" s="10"/>
      <c r="JAZ5" s="10"/>
      <c r="JBA5" s="10"/>
      <c r="JBB5" s="10"/>
      <c r="JBC5" s="10"/>
      <c r="JBD5" s="10"/>
      <c r="JBE5" s="10"/>
      <c r="JBF5" s="10"/>
      <c r="JBG5" s="10"/>
      <c r="JBH5" s="10"/>
      <c r="JBI5" s="10"/>
      <c r="JBJ5" s="10"/>
      <c r="JBK5" s="10"/>
      <c r="JBL5" s="10"/>
      <c r="JBM5" s="10"/>
      <c r="JBN5" s="10"/>
      <c r="JBO5" s="10"/>
      <c r="JBP5" s="10"/>
      <c r="JBQ5" s="10"/>
      <c r="JBR5" s="10"/>
      <c r="JBS5" s="10"/>
      <c r="JBT5" s="10"/>
      <c r="JBU5" s="10"/>
      <c r="JBV5" s="10"/>
      <c r="JBW5" s="10"/>
      <c r="JBX5" s="10"/>
      <c r="JBY5" s="10"/>
      <c r="JBZ5" s="10"/>
      <c r="JCA5" s="10"/>
      <c r="JCB5" s="10"/>
      <c r="JCC5" s="10"/>
      <c r="JCD5" s="10"/>
      <c r="JCE5" s="10"/>
      <c r="JCF5" s="10"/>
      <c r="JCG5" s="10"/>
      <c r="JCH5" s="10"/>
      <c r="JCI5" s="10"/>
      <c r="JCJ5" s="10"/>
      <c r="JCK5" s="10"/>
      <c r="JCL5" s="10"/>
      <c r="JCM5" s="10"/>
      <c r="JCN5" s="10"/>
      <c r="JCO5" s="10"/>
      <c r="JCP5" s="10"/>
      <c r="JCQ5" s="10"/>
      <c r="JCR5" s="10"/>
      <c r="JCS5" s="10"/>
      <c r="JCT5" s="10"/>
      <c r="JCU5" s="10"/>
      <c r="JCV5" s="10"/>
      <c r="JCW5" s="10"/>
      <c r="JCX5" s="10"/>
      <c r="JCY5" s="10"/>
      <c r="JCZ5" s="10"/>
      <c r="JDA5" s="10"/>
      <c r="JDB5" s="10"/>
      <c r="JDC5" s="10"/>
      <c r="JDD5" s="10"/>
      <c r="JDE5" s="10"/>
      <c r="JDF5" s="10"/>
      <c r="JDG5" s="10"/>
      <c r="JDH5" s="10"/>
      <c r="JDI5" s="10"/>
      <c r="JDJ5" s="10"/>
      <c r="JDK5" s="10"/>
      <c r="JDL5" s="10"/>
      <c r="JDM5" s="10"/>
      <c r="JDN5" s="10"/>
      <c r="JDO5" s="10"/>
      <c r="JDP5" s="10"/>
      <c r="JDQ5" s="10"/>
      <c r="JDR5" s="10"/>
      <c r="JDS5" s="10"/>
      <c r="JDT5" s="10"/>
      <c r="JDU5" s="10"/>
      <c r="JDV5" s="10"/>
      <c r="JDW5" s="10"/>
      <c r="JDX5" s="10"/>
      <c r="JDY5" s="10"/>
      <c r="JDZ5" s="10"/>
      <c r="JEA5" s="10"/>
      <c r="JEB5" s="10"/>
      <c r="JEC5" s="10"/>
      <c r="JED5" s="10"/>
      <c r="JEE5" s="10"/>
      <c r="JEF5" s="10"/>
      <c r="JEG5" s="10"/>
      <c r="JEH5" s="10"/>
      <c r="JEI5" s="10"/>
      <c r="JEJ5" s="10"/>
      <c r="JEK5" s="10"/>
      <c r="JEL5" s="10"/>
      <c r="JEM5" s="10"/>
      <c r="JEN5" s="10"/>
      <c r="JEO5" s="10"/>
      <c r="JEP5" s="10"/>
      <c r="JEQ5" s="10"/>
      <c r="JER5" s="10"/>
      <c r="JES5" s="10"/>
      <c r="JET5" s="10"/>
      <c r="JEU5" s="10"/>
      <c r="JEV5" s="10"/>
      <c r="JEW5" s="10"/>
      <c r="JEX5" s="10"/>
      <c r="JEY5" s="10"/>
      <c r="JEZ5" s="10"/>
      <c r="JFA5" s="10"/>
      <c r="JFB5" s="10"/>
      <c r="JFC5" s="10"/>
      <c r="JFD5" s="10"/>
      <c r="JFE5" s="10"/>
      <c r="JFF5" s="10"/>
      <c r="JFG5" s="10"/>
      <c r="JFH5" s="10"/>
      <c r="JFI5" s="10"/>
      <c r="JFJ5" s="10"/>
      <c r="JFK5" s="10"/>
      <c r="JFL5" s="10"/>
      <c r="JFM5" s="10"/>
      <c r="JFN5" s="10"/>
      <c r="JFO5" s="10"/>
      <c r="JFP5" s="10"/>
      <c r="JFQ5" s="10"/>
      <c r="JFR5" s="10"/>
      <c r="JFS5" s="10"/>
      <c r="JFT5" s="10"/>
      <c r="JFU5" s="10"/>
      <c r="JFV5" s="10"/>
      <c r="JFW5" s="10"/>
      <c r="JFX5" s="10"/>
      <c r="JFY5" s="10"/>
      <c r="JFZ5" s="10"/>
      <c r="JGA5" s="10"/>
      <c r="JGB5" s="10"/>
      <c r="JGC5" s="10"/>
      <c r="JGD5" s="10"/>
      <c r="JGE5" s="10"/>
      <c r="JGF5" s="10"/>
      <c r="JGG5" s="10"/>
      <c r="JGH5" s="10"/>
      <c r="JGI5" s="10"/>
      <c r="JGJ5" s="10"/>
      <c r="JGK5" s="10"/>
      <c r="JGL5" s="10"/>
      <c r="JGM5" s="10"/>
      <c r="JGN5" s="10"/>
      <c r="JGO5" s="10"/>
      <c r="JGP5" s="10"/>
      <c r="JGQ5" s="10"/>
      <c r="JGR5" s="10"/>
      <c r="JGS5" s="10"/>
      <c r="JGT5" s="10"/>
      <c r="JGU5" s="10"/>
      <c r="JGV5" s="10"/>
      <c r="JGW5" s="10"/>
      <c r="JGX5" s="10"/>
      <c r="JGY5" s="10"/>
      <c r="JGZ5" s="10"/>
      <c r="JHA5" s="10"/>
      <c r="JHB5" s="10"/>
      <c r="JHC5" s="10"/>
      <c r="JHD5" s="10"/>
      <c r="JHE5" s="10"/>
      <c r="JHF5" s="10"/>
      <c r="JHG5" s="10"/>
      <c r="JHH5" s="10"/>
      <c r="JHI5" s="10"/>
      <c r="JHJ5" s="10"/>
      <c r="JHK5" s="10"/>
      <c r="JHL5" s="10"/>
      <c r="JHM5" s="10"/>
      <c r="JHN5" s="10"/>
      <c r="JHO5" s="10"/>
      <c r="JHP5" s="10"/>
      <c r="JHQ5" s="10"/>
      <c r="JHR5" s="10"/>
      <c r="JHS5" s="10"/>
      <c r="JHT5" s="10"/>
      <c r="JHU5" s="10"/>
      <c r="JHV5" s="10"/>
      <c r="JHW5" s="10"/>
      <c r="JHX5" s="10"/>
      <c r="JHY5" s="10"/>
      <c r="JHZ5" s="10"/>
      <c r="JIA5" s="10"/>
      <c r="JIB5" s="10"/>
      <c r="JIC5" s="10"/>
      <c r="JID5" s="10"/>
      <c r="JIE5" s="10"/>
      <c r="JIF5" s="10"/>
      <c r="JIG5" s="10"/>
      <c r="JIH5" s="10"/>
      <c r="JII5" s="10"/>
      <c r="JIJ5" s="10"/>
      <c r="JIK5" s="10"/>
      <c r="JIL5" s="10"/>
      <c r="JIM5" s="10"/>
      <c r="JIN5" s="10"/>
      <c r="JIO5" s="10"/>
      <c r="JIP5" s="10"/>
      <c r="JIQ5" s="10"/>
      <c r="JIR5" s="10"/>
      <c r="JIS5" s="10"/>
      <c r="JIT5" s="10"/>
      <c r="JIU5" s="10"/>
      <c r="JIV5" s="10"/>
      <c r="JIW5" s="10"/>
      <c r="JIX5" s="10"/>
      <c r="JIY5" s="10"/>
      <c r="JIZ5" s="10"/>
      <c r="JJA5" s="10"/>
      <c r="JJB5" s="10"/>
      <c r="JJC5" s="10"/>
      <c r="JJD5" s="10"/>
      <c r="JJE5" s="10"/>
      <c r="JJF5" s="10"/>
      <c r="JJG5" s="10"/>
      <c r="JJH5" s="10"/>
      <c r="JJI5" s="10"/>
      <c r="JJJ5" s="10"/>
      <c r="JJK5" s="10"/>
      <c r="JJL5" s="10"/>
      <c r="JJM5" s="10"/>
      <c r="JJN5" s="10"/>
      <c r="JJO5" s="10"/>
      <c r="JJP5" s="10"/>
      <c r="JJQ5" s="10"/>
      <c r="JJR5" s="10"/>
      <c r="JJS5" s="10"/>
      <c r="JJT5" s="10"/>
      <c r="JJU5" s="10"/>
      <c r="JJV5" s="10"/>
      <c r="JJW5" s="10"/>
      <c r="JJX5" s="10"/>
      <c r="JJY5" s="10"/>
      <c r="JJZ5" s="10"/>
      <c r="JKA5" s="10"/>
      <c r="JKB5" s="10"/>
      <c r="JKC5" s="10"/>
      <c r="JKD5" s="10"/>
      <c r="JKE5" s="10"/>
      <c r="JKF5" s="10"/>
      <c r="JKG5" s="10"/>
      <c r="JKH5" s="10"/>
      <c r="JKI5" s="10"/>
      <c r="JKJ5" s="10"/>
      <c r="JKK5" s="10"/>
      <c r="JKL5" s="10"/>
      <c r="JKM5" s="10"/>
      <c r="JKN5" s="10"/>
      <c r="JKO5" s="10"/>
      <c r="JKP5" s="10"/>
      <c r="JKQ5" s="10"/>
      <c r="JKR5" s="10"/>
      <c r="JKS5" s="10"/>
      <c r="JKT5" s="10"/>
      <c r="JKU5" s="10"/>
      <c r="JKV5" s="10"/>
      <c r="JKW5" s="10"/>
      <c r="JKX5" s="10"/>
      <c r="JKY5" s="10"/>
      <c r="JKZ5" s="10"/>
      <c r="JLA5" s="10"/>
      <c r="JLB5" s="10"/>
      <c r="JLC5" s="10"/>
      <c r="JLD5" s="10"/>
      <c r="JLE5" s="10"/>
      <c r="JLF5" s="10"/>
      <c r="JLG5" s="10"/>
      <c r="JLH5" s="10"/>
      <c r="JLI5" s="10"/>
      <c r="JLJ5" s="10"/>
      <c r="JLK5" s="10"/>
      <c r="JLL5" s="10"/>
      <c r="JLM5" s="10"/>
      <c r="JLN5" s="10"/>
      <c r="JLO5" s="10"/>
      <c r="JLP5" s="10"/>
      <c r="JLQ5" s="10"/>
      <c r="JLR5" s="10"/>
      <c r="JLS5" s="10"/>
      <c r="JLT5" s="10"/>
      <c r="JLU5" s="10"/>
      <c r="JLV5" s="10"/>
      <c r="JLW5" s="10"/>
      <c r="JLX5" s="10"/>
      <c r="JLY5" s="10"/>
      <c r="JLZ5" s="10"/>
      <c r="JMA5" s="10"/>
      <c r="JMB5" s="10"/>
      <c r="JMC5" s="10"/>
      <c r="JMD5" s="10"/>
      <c r="JME5" s="10"/>
      <c r="JMF5" s="10"/>
      <c r="JMG5" s="10"/>
      <c r="JMH5" s="10"/>
      <c r="JMI5" s="10"/>
      <c r="JMJ5" s="10"/>
      <c r="JMK5" s="10"/>
      <c r="JML5" s="10"/>
      <c r="JMM5" s="10"/>
      <c r="JMN5" s="10"/>
      <c r="JMO5" s="10"/>
      <c r="JMP5" s="10"/>
      <c r="JMQ5" s="10"/>
      <c r="JMR5" s="10"/>
      <c r="JMS5" s="10"/>
      <c r="JMT5" s="10"/>
      <c r="JMU5" s="10"/>
      <c r="JMV5" s="10"/>
      <c r="JMW5" s="10"/>
      <c r="JMX5" s="10"/>
      <c r="JMY5" s="10"/>
      <c r="JMZ5" s="10"/>
      <c r="JNA5" s="10"/>
      <c r="JNB5" s="10"/>
      <c r="JNC5" s="10"/>
      <c r="JND5" s="10"/>
      <c r="JNE5" s="10"/>
      <c r="JNF5" s="10"/>
      <c r="JNG5" s="10"/>
      <c r="JNH5" s="10"/>
      <c r="JNI5" s="10"/>
      <c r="JNJ5" s="10"/>
      <c r="JNK5" s="10"/>
      <c r="JNL5" s="10"/>
      <c r="JNM5" s="10"/>
      <c r="JNN5" s="10"/>
      <c r="JNO5" s="10"/>
      <c r="JNP5" s="10"/>
      <c r="JNQ5" s="10"/>
      <c r="JNR5" s="10"/>
      <c r="JNS5" s="10"/>
      <c r="JNT5" s="10"/>
      <c r="JNU5" s="10"/>
      <c r="JNV5" s="10"/>
      <c r="JNW5" s="10"/>
      <c r="JNX5" s="10"/>
      <c r="JNY5" s="10"/>
      <c r="JNZ5" s="10"/>
      <c r="JOA5" s="10"/>
      <c r="JOB5" s="10"/>
      <c r="JOC5" s="10"/>
      <c r="JOD5" s="10"/>
      <c r="JOE5" s="10"/>
      <c r="JOF5" s="10"/>
      <c r="JOG5" s="10"/>
      <c r="JOH5" s="10"/>
      <c r="JOI5" s="10"/>
      <c r="JOJ5" s="10"/>
      <c r="JOK5" s="10"/>
      <c r="JOL5" s="10"/>
      <c r="JOM5" s="10"/>
      <c r="JON5" s="10"/>
      <c r="JOO5" s="10"/>
      <c r="JOP5" s="10"/>
      <c r="JOQ5" s="10"/>
      <c r="JOR5" s="10"/>
      <c r="JOS5" s="10"/>
      <c r="JOT5" s="10"/>
      <c r="JOU5" s="10"/>
      <c r="JOV5" s="10"/>
      <c r="JOW5" s="10"/>
      <c r="JOX5" s="10"/>
      <c r="JOY5" s="10"/>
      <c r="JOZ5" s="10"/>
      <c r="JPA5" s="10"/>
      <c r="JPB5" s="10"/>
      <c r="JPC5" s="10"/>
      <c r="JPD5" s="10"/>
      <c r="JPE5" s="10"/>
      <c r="JPF5" s="10"/>
      <c r="JPG5" s="10"/>
      <c r="JPH5" s="10"/>
      <c r="JPI5" s="10"/>
      <c r="JPJ5" s="10"/>
      <c r="JPK5" s="10"/>
      <c r="JPL5" s="10"/>
      <c r="JPM5" s="10"/>
      <c r="JPN5" s="10"/>
      <c r="JPO5" s="10"/>
      <c r="JPP5" s="10"/>
      <c r="JPQ5" s="10"/>
      <c r="JPR5" s="10"/>
      <c r="JPS5" s="10"/>
      <c r="JPT5" s="10"/>
      <c r="JPU5" s="10"/>
      <c r="JPV5" s="10"/>
      <c r="JPW5" s="10"/>
      <c r="JPX5" s="10"/>
      <c r="JPY5" s="10"/>
      <c r="JPZ5" s="10"/>
      <c r="JQA5" s="10"/>
      <c r="JQB5" s="10"/>
      <c r="JQC5" s="10"/>
      <c r="JQD5" s="10"/>
      <c r="JQE5" s="10"/>
      <c r="JQF5" s="10"/>
      <c r="JQG5" s="10"/>
      <c r="JQH5" s="10"/>
      <c r="JQI5" s="10"/>
      <c r="JQJ5" s="10"/>
      <c r="JQK5" s="10"/>
      <c r="JQL5" s="10"/>
      <c r="JQM5" s="10"/>
      <c r="JQN5" s="10"/>
      <c r="JQO5" s="10"/>
      <c r="JQP5" s="10"/>
      <c r="JQQ5" s="10"/>
      <c r="JQR5" s="10"/>
      <c r="JQS5" s="10"/>
      <c r="JQT5" s="10"/>
      <c r="JQU5" s="10"/>
      <c r="JQV5" s="10"/>
      <c r="JQW5" s="10"/>
      <c r="JQX5" s="10"/>
      <c r="JQY5" s="10"/>
      <c r="JQZ5" s="10"/>
      <c r="JRA5" s="10"/>
      <c r="JRB5" s="10"/>
      <c r="JRC5" s="10"/>
      <c r="JRD5" s="10"/>
      <c r="JRE5" s="10"/>
      <c r="JRF5" s="10"/>
      <c r="JRG5" s="10"/>
      <c r="JRH5" s="10"/>
      <c r="JRI5" s="10"/>
      <c r="JRJ5" s="10"/>
      <c r="JRK5" s="10"/>
      <c r="JRL5" s="10"/>
      <c r="JRM5" s="10"/>
      <c r="JRN5" s="10"/>
      <c r="JRO5" s="10"/>
      <c r="JRP5" s="10"/>
      <c r="JRQ5" s="10"/>
      <c r="JRR5" s="10"/>
      <c r="JRS5" s="10"/>
      <c r="JRT5" s="10"/>
      <c r="JRU5" s="10"/>
      <c r="JRV5" s="10"/>
      <c r="JRW5" s="10"/>
      <c r="JRX5" s="10"/>
      <c r="JRY5" s="10"/>
      <c r="JRZ5" s="10"/>
      <c r="JSA5" s="10"/>
      <c r="JSB5" s="10"/>
      <c r="JSC5" s="10"/>
      <c r="JSD5" s="10"/>
      <c r="JSE5" s="10"/>
      <c r="JSF5" s="10"/>
      <c r="JSG5" s="10"/>
      <c r="JSH5" s="10"/>
      <c r="JSI5" s="10"/>
      <c r="JSJ5" s="10"/>
      <c r="JSK5" s="10"/>
      <c r="JSL5" s="10"/>
      <c r="JSM5" s="10"/>
      <c r="JSN5" s="10"/>
      <c r="JSO5" s="10"/>
      <c r="JSP5" s="10"/>
      <c r="JSQ5" s="10"/>
      <c r="JSR5" s="10"/>
      <c r="JSS5" s="10"/>
      <c r="JST5" s="10"/>
      <c r="JSU5" s="10"/>
      <c r="JSV5" s="10"/>
      <c r="JSW5" s="10"/>
      <c r="JSX5" s="10"/>
      <c r="JSY5" s="10"/>
      <c r="JSZ5" s="10"/>
      <c r="JTA5" s="10"/>
      <c r="JTB5" s="10"/>
      <c r="JTC5" s="10"/>
      <c r="JTD5" s="10"/>
      <c r="JTE5" s="10"/>
      <c r="JTF5" s="10"/>
      <c r="JTG5" s="10"/>
      <c r="JTH5" s="10"/>
      <c r="JTI5" s="10"/>
      <c r="JTJ5" s="10"/>
      <c r="JTK5" s="10"/>
      <c r="JTL5" s="10"/>
      <c r="JTM5" s="10"/>
      <c r="JTN5" s="10"/>
      <c r="JTO5" s="10"/>
      <c r="JTP5" s="10"/>
      <c r="JTQ5" s="10"/>
      <c r="JTR5" s="10"/>
      <c r="JTS5" s="10"/>
      <c r="JTT5" s="10"/>
      <c r="JTU5" s="10"/>
      <c r="JTV5" s="10"/>
      <c r="JTW5" s="10"/>
      <c r="JTX5" s="10"/>
      <c r="JTY5" s="10"/>
      <c r="JTZ5" s="10"/>
      <c r="JUA5" s="10"/>
      <c r="JUB5" s="10"/>
      <c r="JUC5" s="10"/>
      <c r="JUD5" s="10"/>
      <c r="JUE5" s="10"/>
      <c r="JUF5" s="10"/>
      <c r="JUG5" s="10"/>
      <c r="JUH5" s="10"/>
      <c r="JUI5" s="10"/>
      <c r="JUJ5" s="10"/>
      <c r="JUK5" s="10"/>
      <c r="JUL5" s="10"/>
      <c r="JUM5" s="10"/>
      <c r="JUN5" s="10"/>
      <c r="JUO5" s="10"/>
      <c r="JUP5" s="10"/>
      <c r="JUQ5" s="10"/>
      <c r="JUR5" s="10"/>
      <c r="JUS5" s="10"/>
      <c r="JUT5" s="10"/>
      <c r="JUU5" s="10"/>
      <c r="JUV5" s="10"/>
      <c r="JUW5" s="10"/>
      <c r="JUX5" s="10"/>
      <c r="JUY5" s="10"/>
      <c r="JUZ5" s="10"/>
      <c r="JVA5" s="10"/>
      <c r="JVB5" s="10"/>
      <c r="JVC5" s="10"/>
      <c r="JVD5" s="10"/>
      <c r="JVE5" s="10"/>
      <c r="JVF5" s="10"/>
      <c r="JVG5" s="10"/>
      <c r="JVH5" s="10"/>
      <c r="JVI5" s="10"/>
      <c r="JVJ5" s="10"/>
      <c r="JVK5" s="10"/>
      <c r="JVL5" s="10"/>
      <c r="JVM5" s="10"/>
      <c r="JVN5" s="10"/>
      <c r="JVO5" s="10"/>
      <c r="JVP5" s="10"/>
      <c r="JVQ5" s="10"/>
      <c r="JVR5" s="10"/>
      <c r="JVS5" s="10"/>
      <c r="JVT5" s="10"/>
      <c r="JVU5" s="10"/>
      <c r="JVV5" s="10"/>
      <c r="JVW5" s="10"/>
      <c r="JVX5" s="10"/>
      <c r="JVY5" s="10"/>
      <c r="JVZ5" s="10"/>
      <c r="JWA5" s="10"/>
      <c r="JWB5" s="10"/>
      <c r="JWC5" s="10"/>
      <c r="JWD5" s="10"/>
      <c r="JWE5" s="10"/>
      <c r="JWF5" s="10"/>
      <c r="JWG5" s="10"/>
      <c r="JWH5" s="10"/>
      <c r="JWI5" s="10"/>
      <c r="JWJ5" s="10"/>
      <c r="JWK5" s="10"/>
      <c r="JWL5" s="10"/>
      <c r="JWM5" s="10"/>
      <c r="JWN5" s="10"/>
      <c r="JWO5" s="10"/>
      <c r="JWP5" s="10"/>
      <c r="JWQ5" s="10"/>
      <c r="JWR5" s="10"/>
      <c r="JWS5" s="10"/>
      <c r="JWT5" s="10"/>
      <c r="JWU5" s="10"/>
      <c r="JWV5" s="10"/>
      <c r="JWW5" s="10"/>
      <c r="JWX5" s="10"/>
      <c r="JWY5" s="10"/>
      <c r="JWZ5" s="10"/>
      <c r="JXA5" s="10"/>
      <c r="JXB5" s="10"/>
      <c r="JXC5" s="10"/>
      <c r="JXD5" s="10"/>
      <c r="JXE5" s="10"/>
      <c r="JXF5" s="10"/>
      <c r="JXG5" s="10"/>
      <c r="JXH5" s="10"/>
      <c r="JXI5" s="10"/>
      <c r="JXJ5" s="10"/>
      <c r="JXK5" s="10"/>
      <c r="JXL5" s="10"/>
      <c r="JXM5" s="10"/>
      <c r="JXN5" s="10"/>
      <c r="JXO5" s="10"/>
      <c r="JXP5" s="10"/>
      <c r="JXQ5" s="10"/>
      <c r="JXR5" s="10"/>
      <c r="JXS5" s="10"/>
      <c r="JXT5" s="10"/>
      <c r="JXU5" s="10"/>
      <c r="JXV5" s="10"/>
      <c r="JXW5" s="10"/>
      <c r="JXX5" s="10"/>
      <c r="JXY5" s="10"/>
      <c r="JXZ5" s="10"/>
      <c r="JYA5" s="10"/>
      <c r="JYB5" s="10"/>
      <c r="JYC5" s="10"/>
      <c r="JYD5" s="10"/>
      <c r="JYE5" s="10"/>
      <c r="JYF5" s="10"/>
      <c r="JYG5" s="10"/>
      <c r="JYH5" s="10"/>
      <c r="JYI5" s="10"/>
      <c r="JYJ5" s="10"/>
      <c r="JYK5" s="10"/>
      <c r="JYL5" s="10"/>
      <c r="JYM5" s="10"/>
      <c r="JYN5" s="10"/>
      <c r="JYO5" s="10"/>
      <c r="JYP5" s="10"/>
      <c r="JYQ5" s="10"/>
      <c r="JYR5" s="10"/>
      <c r="JYS5" s="10"/>
      <c r="JYT5" s="10"/>
      <c r="JYU5" s="10"/>
      <c r="JYV5" s="10"/>
      <c r="JYW5" s="10"/>
      <c r="JYX5" s="10"/>
      <c r="JYY5" s="10"/>
      <c r="JYZ5" s="10"/>
      <c r="JZA5" s="10"/>
      <c r="JZB5" s="10"/>
      <c r="JZC5" s="10"/>
      <c r="JZD5" s="10"/>
      <c r="JZE5" s="10"/>
      <c r="JZF5" s="10"/>
      <c r="JZG5" s="10"/>
      <c r="JZH5" s="10"/>
      <c r="JZI5" s="10"/>
      <c r="JZJ5" s="10"/>
      <c r="JZK5" s="10"/>
      <c r="JZL5" s="10"/>
      <c r="JZM5" s="10"/>
      <c r="JZN5" s="10"/>
      <c r="JZO5" s="10"/>
      <c r="JZP5" s="10"/>
      <c r="JZQ5" s="10"/>
      <c r="JZR5" s="10"/>
      <c r="JZS5" s="10"/>
      <c r="JZT5" s="10"/>
      <c r="JZU5" s="10"/>
      <c r="JZV5" s="10"/>
      <c r="JZW5" s="10"/>
      <c r="JZX5" s="10"/>
      <c r="JZY5" s="10"/>
      <c r="JZZ5" s="10"/>
      <c r="KAA5" s="10"/>
      <c r="KAB5" s="10"/>
      <c r="KAC5" s="10"/>
      <c r="KAD5" s="10"/>
      <c r="KAE5" s="10"/>
      <c r="KAF5" s="10"/>
      <c r="KAG5" s="10"/>
      <c r="KAH5" s="10"/>
      <c r="KAI5" s="10"/>
      <c r="KAJ5" s="10"/>
      <c r="KAK5" s="10"/>
      <c r="KAL5" s="10"/>
      <c r="KAM5" s="10"/>
      <c r="KAN5" s="10"/>
      <c r="KAO5" s="10"/>
      <c r="KAP5" s="10"/>
      <c r="KAQ5" s="10"/>
      <c r="KAR5" s="10"/>
      <c r="KAS5" s="10"/>
      <c r="KAT5" s="10"/>
      <c r="KAU5" s="10"/>
      <c r="KAV5" s="10"/>
      <c r="KAW5" s="10"/>
      <c r="KAX5" s="10"/>
      <c r="KAY5" s="10"/>
      <c r="KAZ5" s="10"/>
      <c r="KBA5" s="10"/>
      <c r="KBB5" s="10"/>
      <c r="KBC5" s="10"/>
      <c r="KBD5" s="10"/>
      <c r="KBE5" s="10"/>
      <c r="KBF5" s="10"/>
      <c r="KBG5" s="10"/>
      <c r="KBH5" s="10"/>
      <c r="KBI5" s="10"/>
      <c r="KBJ5" s="10"/>
      <c r="KBK5" s="10"/>
      <c r="KBL5" s="10"/>
      <c r="KBM5" s="10"/>
      <c r="KBN5" s="10"/>
      <c r="KBO5" s="10"/>
      <c r="KBP5" s="10"/>
      <c r="KBQ5" s="10"/>
      <c r="KBR5" s="10"/>
      <c r="KBS5" s="10"/>
      <c r="KBT5" s="10"/>
      <c r="KBU5" s="10"/>
      <c r="KBV5" s="10"/>
      <c r="KBW5" s="10"/>
      <c r="KBX5" s="10"/>
      <c r="KBY5" s="10"/>
      <c r="KBZ5" s="10"/>
      <c r="KCA5" s="10"/>
      <c r="KCB5" s="10"/>
      <c r="KCC5" s="10"/>
      <c r="KCD5" s="10"/>
      <c r="KCE5" s="10"/>
      <c r="KCF5" s="10"/>
      <c r="KCG5" s="10"/>
      <c r="KCH5" s="10"/>
      <c r="KCI5" s="10"/>
      <c r="KCJ5" s="10"/>
      <c r="KCK5" s="10"/>
      <c r="KCL5" s="10"/>
      <c r="KCM5" s="10"/>
      <c r="KCN5" s="10"/>
      <c r="KCO5" s="10"/>
      <c r="KCP5" s="10"/>
      <c r="KCQ5" s="10"/>
      <c r="KCR5" s="10"/>
      <c r="KCS5" s="10"/>
      <c r="KCT5" s="10"/>
      <c r="KCU5" s="10"/>
      <c r="KCV5" s="10"/>
      <c r="KCW5" s="10"/>
      <c r="KCX5" s="10"/>
      <c r="KCY5" s="10"/>
      <c r="KCZ5" s="10"/>
      <c r="KDA5" s="10"/>
      <c r="KDB5" s="10"/>
      <c r="KDC5" s="10"/>
      <c r="KDD5" s="10"/>
      <c r="KDE5" s="10"/>
      <c r="KDF5" s="10"/>
      <c r="KDG5" s="10"/>
      <c r="KDH5" s="10"/>
      <c r="KDI5" s="10"/>
      <c r="KDJ5" s="10"/>
      <c r="KDK5" s="10"/>
      <c r="KDL5" s="10"/>
      <c r="KDM5" s="10"/>
      <c r="KDN5" s="10"/>
      <c r="KDO5" s="10"/>
      <c r="KDP5" s="10"/>
      <c r="KDQ5" s="10"/>
      <c r="KDR5" s="10"/>
      <c r="KDS5" s="10"/>
      <c r="KDT5" s="10"/>
      <c r="KDU5" s="10"/>
      <c r="KDV5" s="10"/>
      <c r="KDW5" s="10"/>
      <c r="KDX5" s="10"/>
      <c r="KDY5" s="10"/>
      <c r="KDZ5" s="10"/>
      <c r="KEA5" s="10"/>
      <c r="KEB5" s="10"/>
      <c r="KEC5" s="10"/>
      <c r="KED5" s="10"/>
      <c r="KEE5" s="10"/>
      <c r="KEF5" s="10"/>
      <c r="KEG5" s="10"/>
      <c r="KEH5" s="10"/>
      <c r="KEI5" s="10"/>
      <c r="KEJ5" s="10"/>
      <c r="KEK5" s="10"/>
      <c r="KEL5" s="10"/>
      <c r="KEM5" s="10"/>
      <c r="KEN5" s="10"/>
      <c r="KEO5" s="10"/>
      <c r="KEP5" s="10"/>
      <c r="KEQ5" s="10"/>
      <c r="KER5" s="10"/>
      <c r="KES5" s="10"/>
      <c r="KET5" s="10"/>
      <c r="KEU5" s="10"/>
      <c r="KEV5" s="10"/>
      <c r="KEW5" s="10"/>
      <c r="KEX5" s="10"/>
      <c r="KEY5" s="10"/>
      <c r="KEZ5" s="10"/>
      <c r="KFA5" s="10"/>
      <c r="KFB5" s="10"/>
      <c r="KFC5" s="10"/>
      <c r="KFD5" s="10"/>
      <c r="KFE5" s="10"/>
      <c r="KFF5" s="10"/>
      <c r="KFG5" s="10"/>
      <c r="KFH5" s="10"/>
      <c r="KFI5" s="10"/>
      <c r="KFJ5" s="10"/>
      <c r="KFK5" s="10"/>
      <c r="KFL5" s="10"/>
      <c r="KFM5" s="10"/>
      <c r="KFN5" s="10"/>
      <c r="KFO5" s="10"/>
      <c r="KFP5" s="10"/>
      <c r="KFQ5" s="10"/>
      <c r="KFR5" s="10"/>
      <c r="KFS5" s="10"/>
      <c r="KFT5" s="10"/>
      <c r="KFU5" s="10"/>
      <c r="KFV5" s="10"/>
      <c r="KFW5" s="10"/>
      <c r="KFX5" s="10"/>
      <c r="KFY5" s="10"/>
      <c r="KFZ5" s="10"/>
      <c r="KGA5" s="10"/>
      <c r="KGB5" s="10"/>
      <c r="KGC5" s="10"/>
      <c r="KGD5" s="10"/>
      <c r="KGE5" s="10"/>
      <c r="KGF5" s="10"/>
      <c r="KGG5" s="10"/>
      <c r="KGH5" s="10"/>
      <c r="KGI5" s="10"/>
      <c r="KGJ5" s="10"/>
      <c r="KGK5" s="10"/>
      <c r="KGL5" s="10"/>
      <c r="KGM5" s="10"/>
      <c r="KGN5" s="10"/>
      <c r="KGO5" s="10"/>
      <c r="KGP5" s="10"/>
      <c r="KGQ5" s="10"/>
      <c r="KGR5" s="10"/>
      <c r="KGS5" s="10"/>
      <c r="KGT5" s="10"/>
      <c r="KGU5" s="10"/>
      <c r="KGV5" s="10"/>
      <c r="KGW5" s="10"/>
      <c r="KGX5" s="10"/>
      <c r="KGY5" s="10"/>
      <c r="KGZ5" s="10"/>
      <c r="KHA5" s="10"/>
      <c r="KHB5" s="10"/>
      <c r="KHC5" s="10"/>
      <c r="KHD5" s="10"/>
      <c r="KHE5" s="10"/>
      <c r="KHF5" s="10"/>
      <c r="KHG5" s="10"/>
      <c r="KHH5" s="10"/>
      <c r="KHI5" s="10"/>
      <c r="KHJ5" s="10"/>
      <c r="KHK5" s="10"/>
      <c r="KHL5" s="10"/>
      <c r="KHM5" s="10"/>
      <c r="KHN5" s="10"/>
      <c r="KHO5" s="10"/>
      <c r="KHP5" s="10"/>
      <c r="KHQ5" s="10"/>
      <c r="KHR5" s="10"/>
      <c r="KHS5" s="10"/>
      <c r="KHT5" s="10"/>
      <c r="KHU5" s="10"/>
      <c r="KHV5" s="10"/>
      <c r="KHW5" s="10"/>
      <c r="KHX5" s="10"/>
      <c r="KHY5" s="10"/>
      <c r="KHZ5" s="10"/>
      <c r="KIA5" s="10"/>
      <c r="KIB5" s="10"/>
      <c r="KIC5" s="10"/>
      <c r="KID5" s="10"/>
      <c r="KIE5" s="10"/>
      <c r="KIF5" s="10"/>
      <c r="KIG5" s="10"/>
      <c r="KIH5" s="10"/>
      <c r="KII5" s="10"/>
      <c r="KIJ5" s="10"/>
      <c r="KIK5" s="10"/>
      <c r="KIL5" s="10"/>
      <c r="KIM5" s="10"/>
      <c r="KIN5" s="10"/>
      <c r="KIO5" s="10"/>
      <c r="KIP5" s="10"/>
      <c r="KIQ5" s="10"/>
      <c r="KIR5" s="10"/>
      <c r="KIS5" s="10"/>
      <c r="KIT5" s="10"/>
      <c r="KIU5" s="10"/>
      <c r="KIV5" s="10"/>
      <c r="KIW5" s="10"/>
      <c r="KIX5" s="10"/>
      <c r="KIY5" s="10"/>
      <c r="KIZ5" s="10"/>
      <c r="KJA5" s="10"/>
      <c r="KJB5" s="10"/>
      <c r="KJC5" s="10"/>
      <c r="KJD5" s="10"/>
      <c r="KJE5" s="10"/>
      <c r="KJF5" s="10"/>
      <c r="KJG5" s="10"/>
      <c r="KJH5" s="10"/>
      <c r="KJI5" s="10"/>
      <c r="KJJ5" s="10"/>
      <c r="KJK5" s="10"/>
      <c r="KJL5" s="10"/>
      <c r="KJM5" s="10"/>
      <c r="KJN5" s="10"/>
      <c r="KJO5" s="10"/>
      <c r="KJP5" s="10"/>
      <c r="KJQ5" s="10"/>
      <c r="KJR5" s="10"/>
      <c r="KJS5" s="10"/>
      <c r="KJT5" s="10"/>
      <c r="KJU5" s="10"/>
      <c r="KJV5" s="10"/>
      <c r="KJW5" s="10"/>
      <c r="KJX5" s="10"/>
      <c r="KJY5" s="10"/>
      <c r="KJZ5" s="10"/>
      <c r="KKA5" s="10"/>
      <c r="KKB5" s="10"/>
      <c r="KKC5" s="10"/>
      <c r="KKD5" s="10"/>
      <c r="KKE5" s="10"/>
      <c r="KKF5" s="10"/>
      <c r="KKG5" s="10"/>
      <c r="KKH5" s="10"/>
      <c r="KKI5" s="10"/>
      <c r="KKJ5" s="10"/>
      <c r="KKK5" s="10"/>
      <c r="KKL5" s="10"/>
      <c r="KKM5" s="10"/>
      <c r="KKN5" s="10"/>
      <c r="KKO5" s="10"/>
      <c r="KKP5" s="10"/>
      <c r="KKQ5" s="10"/>
      <c r="KKR5" s="10"/>
      <c r="KKS5" s="10"/>
      <c r="KKT5" s="10"/>
      <c r="KKU5" s="10"/>
      <c r="KKV5" s="10"/>
      <c r="KKW5" s="10"/>
      <c r="KKX5" s="10"/>
      <c r="KKY5" s="10"/>
      <c r="KKZ5" s="10"/>
      <c r="KLA5" s="10"/>
      <c r="KLB5" s="10"/>
      <c r="KLC5" s="10"/>
      <c r="KLD5" s="10"/>
      <c r="KLE5" s="10"/>
      <c r="KLF5" s="10"/>
      <c r="KLG5" s="10"/>
      <c r="KLH5" s="10"/>
      <c r="KLI5" s="10"/>
      <c r="KLJ5" s="10"/>
      <c r="KLK5" s="10"/>
      <c r="KLL5" s="10"/>
      <c r="KLM5" s="10"/>
      <c r="KLN5" s="10"/>
      <c r="KLO5" s="10"/>
      <c r="KLP5" s="10"/>
      <c r="KLQ5" s="10"/>
      <c r="KLR5" s="10"/>
      <c r="KLS5" s="10"/>
      <c r="KLT5" s="10"/>
      <c r="KLU5" s="10"/>
      <c r="KLV5" s="10"/>
      <c r="KLW5" s="10"/>
      <c r="KLX5" s="10"/>
      <c r="KLY5" s="10"/>
      <c r="KLZ5" s="10"/>
      <c r="KMA5" s="10"/>
      <c r="KMB5" s="10"/>
      <c r="KMC5" s="10"/>
      <c r="KMD5" s="10"/>
      <c r="KME5" s="10"/>
      <c r="KMF5" s="10"/>
      <c r="KMG5" s="10"/>
      <c r="KMH5" s="10"/>
      <c r="KMI5" s="10"/>
      <c r="KMJ5" s="10"/>
      <c r="KMK5" s="10"/>
      <c r="KML5" s="10"/>
      <c r="KMM5" s="10"/>
      <c r="KMN5" s="10"/>
      <c r="KMO5" s="10"/>
      <c r="KMP5" s="10"/>
      <c r="KMQ5" s="10"/>
      <c r="KMR5" s="10"/>
      <c r="KMS5" s="10"/>
      <c r="KMT5" s="10"/>
      <c r="KMU5" s="10"/>
      <c r="KMV5" s="10"/>
      <c r="KMW5" s="10"/>
      <c r="KMX5" s="10"/>
      <c r="KMY5" s="10"/>
      <c r="KMZ5" s="10"/>
      <c r="KNA5" s="10"/>
      <c r="KNB5" s="10"/>
      <c r="KNC5" s="10"/>
      <c r="KND5" s="10"/>
      <c r="KNE5" s="10"/>
      <c r="KNF5" s="10"/>
      <c r="KNG5" s="10"/>
      <c r="KNH5" s="10"/>
      <c r="KNI5" s="10"/>
      <c r="KNJ5" s="10"/>
      <c r="KNK5" s="10"/>
      <c r="KNL5" s="10"/>
      <c r="KNM5" s="10"/>
      <c r="KNN5" s="10"/>
      <c r="KNO5" s="10"/>
      <c r="KNP5" s="10"/>
      <c r="KNQ5" s="10"/>
      <c r="KNR5" s="10"/>
      <c r="KNS5" s="10"/>
      <c r="KNT5" s="10"/>
      <c r="KNU5" s="10"/>
      <c r="KNV5" s="10"/>
      <c r="KNW5" s="10"/>
      <c r="KNX5" s="10"/>
      <c r="KNY5" s="10"/>
      <c r="KNZ5" s="10"/>
      <c r="KOA5" s="10"/>
      <c r="KOB5" s="10"/>
      <c r="KOC5" s="10"/>
      <c r="KOD5" s="10"/>
      <c r="KOE5" s="10"/>
      <c r="KOF5" s="10"/>
      <c r="KOG5" s="10"/>
      <c r="KOH5" s="10"/>
      <c r="KOI5" s="10"/>
      <c r="KOJ5" s="10"/>
      <c r="KOK5" s="10"/>
      <c r="KOL5" s="10"/>
      <c r="KOM5" s="10"/>
      <c r="KON5" s="10"/>
      <c r="KOO5" s="10"/>
      <c r="KOP5" s="10"/>
      <c r="KOQ5" s="10"/>
      <c r="KOR5" s="10"/>
      <c r="KOS5" s="10"/>
      <c r="KOT5" s="10"/>
      <c r="KOU5" s="10"/>
      <c r="KOV5" s="10"/>
      <c r="KOW5" s="10"/>
      <c r="KOX5" s="10"/>
      <c r="KOY5" s="10"/>
      <c r="KOZ5" s="10"/>
      <c r="KPA5" s="10"/>
      <c r="KPB5" s="10"/>
      <c r="KPC5" s="10"/>
      <c r="KPD5" s="10"/>
      <c r="KPE5" s="10"/>
      <c r="KPF5" s="10"/>
      <c r="KPG5" s="10"/>
      <c r="KPH5" s="10"/>
      <c r="KPI5" s="10"/>
      <c r="KPJ5" s="10"/>
      <c r="KPK5" s="10"/>
      <c r="KPL5" s="10"/>
      <c r="KPM5" s="10"/>
      <c r="KPN5" s="10"/>
      <c r="KPO5" s="10"/>
      <c r="KPP5" s="10"/>
      <c r="KPQ5" s="10"/>
      <c r="KPR5" s="10"/>
      <c r="KPS5" s="10"/>
      <c r="KPT5" s="10"/>
      <c r="KPU5" s="10"/>
      <c r="KPV5" s="10"/>
      <c r="KPW5" s="10"/>
      <c r="KPX5" s="10"/>
      <c r="KPY5" s="10"/>
      <c r="KPZ5" s="10"/>
      <c r="KQA5" s="10"/>
      <c r="KQB5" s="10"/>
      <c r="KQC5" s="10"/>
      <c r="KQD5" s="10"/>
      <c r="KQE5" s="10"/>
      <c r="KQF5" s="10"/>
      <c r="KQG5" s="10"/>
      <c r="KQH5" s="10"/>
      <c r="KQI5" s="10"/>
      <c r="KQJ5" s="10"/>
      <c r="KQK5" s="10"/>
      <c r="KQL5" s="10"/>
      <c r="KQM5" s="10"/>
      <c r="KQN5" s="10"/>
      <c r="KQO5" s="10"/>
      <c r="KQP5" s="10"/>
      <c r="KQQ5" s="10"/>
      <c r="KQR5" s="10"/>
      <c r="KQS5" s="10"/>
      <c r="KQT5" s="10"/>
      <c r="KQU5" s="10"/>
      <c r="KQV5" s="10"/>
      <c r="KQW5" s="10"/>
      <c r="KQX5" s="10"/>
      <c r="KQY5" s="10"/>
      <c r="KQZ5" s="10"/>
      <c r="KRA5" s="10"/>
      <c r="KRB5" s="10"/>
      <c r="KRC5" s="10"/>
      <c r="KRD5" s="10"/>
      <c r="KRE5" s="10"/>
      <c r="KRF5" s="10"/>
      <c r="KRG5" s="10"/>
      <c r="KRH5" s="10"/>
      <c r="KRI5" s="10"/>
      <c r="KRJ5" s="10"/>
      <c r="KRK5" s="10"/>
      <c r="KRL5" s="10"/>
      <c r="KRM5" s="10"/>
      <c r="KRN5" s="10"/>
      <c r="KRO5" s="10"/>
      <c r="KRP5" s="10"/>
      <c r="KRQ5" s="10"/>
      <c r="KRR5" s="10"/>
      <c r="KRS5" s="10"/>
      <c r="KRT5" s="10"/>
      <c r="KRU5" s="10"/>
      <c r="KRV5" s="10"/>
      <c r="KRW5" s="10"/>
      <c r="KRX5" s="10"/>
      <c r="KRY5" s="10"/>
      <c r="KRZ5" s="10"/>
      <c r="KSA5" s="10"/>
      <c r="KSB5" s="10"/>
      <c r="KSC5" s="10"/>
      <c r="KSD5" s="10"/>
      <c r="KSE5" s="10"/>
      <c r="KSF5" s="10"/>
      <c r="KSG5" s="10"/>
      <c r="KSH5" s="10"/>
      <c r="KSI5" s="10"/>
      <c r="KSJ5" s="10"/>
      <c r="KSK5" s="10"/>
      <c r="KSL5" s="10"/>
      <c r="KSM5" s="10"/>
      <c r="KSN5" s="10"/>
      <c r="KSO5" s="10"/>
      <c r="KSP5" s="10"/>
      <c r="KSQ5" s="10"/>
      <c r="KSR5" s="10"/>
      <c r="KSS5" s="10"/>
      <c r="KST5" s="10"/>
      <c r="KSU5" s="10"/>
      <c r="KSV5" s="10"/>
      <c r="KSW5" s="10"/>
      <c r="KSX5" s="10"/>
      <c r="KSY5" s="10"/>
      <c r="KSZ5" s="10"/>
      <c r="KTA5" s="10"/>
      <c r="KTB5" s="10"/>
      <c r="KTC5" s="10"/>
      <c r="KTD5" s="10"/>
      <c r="KTE5" s="10"/>
      <c r="KTF5" s="10"/>
      <c r="KTG5" s="10"/>
      <c r="KTH5" s="10"/>
      <c r="KTI5" s="10"/>
      <c r="KTJ5" s="10"/>
      <c r="KTK5" s="10"/>
      <c r="KTL5" s="10"/>
      <c r="KTM5" s="10"/>
      <c r="KTN5" s="10"/>
      <c r="KTO5" s="10"/>
      <c r="KTP5" s="10"/>
      <c r="KTQ5" s="10"/>
      <c r="KTR5" s="10"/>
      <c r="KTS5" s="10"/>
      <c r="KTT5" s="10"/>
      <c r="KTU5" s="10"/>
      <c r="KTV5" s="10"/>
      <c r="KTW5" s="10"/>
      <c r="KTX5" s="10"/>
      <c r="KTY5" s="10"/>
      <c r="KTZ5" s="10"/>
      <c r="KUA5" s="10"/>
      <c r="KUB5" s="10"/>
      <c r="KUC5" s="10"/>
      <c r="KUD5" s="10"/>
      <c r="KUE5" s="10"/>
      <c r="KUF5" s="10"/>
      <c r="KUG5" s="10"/>
      <c r="KUH5" s="10"/>
      <c r="KUI5" s="10"/>
      <c r="KUJ5" s="10"/>
      <c r="KUK5" s="10"/>
      <c r="KUL5" s="10"/>
      <c r="KUM5" s="10"/>
      <c r="KUN5" s="10"/>
      <c r="KUO5" s="10"/>
      <c r="KUP5" s="10"/>
      <c r="KUQ5" s="10"/>
      <c r="KUR5" s="10"/>
      <c r="KUS5" s="10"/>
      <c r="KUT5" s="10"/>
      <c r="KUU5" s="10"/>
      <c r="KUV5" s="10"/>
      <c r="KUW5" s="10"/>
      <c r="KUX5" s="10"/>
      <c r="KUY5" s="10"/>
      <c r="KUZ5" s="10"/>
      <c r="KVA5" s="10"/>
      <c r="KVB5" s="10"/>
      <c r="KVC5" s="10"/>
      <c r="KVD5" s="10"/>
      <c r="KVE5" s="10"/>
      <c r="KVF5" s="10"/>
      <c r="KVG5" s="10"/>
      <c r="KVH5" s="10"/>
      <c r="KVI5" s="10"/>
      <c r="KVJ5" s="10"/>
      <c r="KVK5" s="10"/>
      <c r="KVL5" s="10"/>
      <c r="KVM5" s="10"/>
      <c r="KVN5" s="10"/>
      <c r="KVO5" s="10"/>
      <c r="KVP5" s="10"/>
      <c r="KVQ5" s="10"/>
      <c r="KVR5" s="10"/>
      <c r="KVS5" s="10"/>
      <c r="KVT5" s="10"/>
      <c r="KVU5" s="10"/>
      <c r="KVV5" s="10"/>
      <c r="KVW5" s="10"/>
      <c r="KVX5" s="10"/>
      <c r="KVY5" s="10"/>
      <c r="KVZ5" s="10"/>
      <c r="KWA5" s="10"/>
      <c r="KWB5" s="10"/>
      <c r="KWC5" s="10"/>
      <c r="KWD5" s="10"/>
      <c r="KWE5" s="10"/>
      <c r="KWF5" s="10"/>
      <c r="KWG5" s="10"/>
      <c r="KWH5" s="10"/>
      <c r="KWI5" s="10"/>
      <c r="KWJ5" s="10"/>
      <c r="KWK5" s="10"/>
      <c r="KWL5" s="10"/>
      <c r="KWM5" s="10"/>
      <c r="KWN5" s="10"/>
      <c r="KWO5" s="10"/>
      <c r="KWP5" s="10"/>
      <c r="KWQ5" s="10"/>
      <c r="KWR5" s="10"/>
      <c r="KWS5" s="10"/>
      <c r="KWT5" s="10"/>
      <c r="KWU5" s="10"/>
      <c r="KWV5" s="10"/>
      <c r="KWW5" s="10"/>
      <c r="KWX5" s="10"/>
      <c r="KWY5" s="10"/>
      <c r="KWZ5" s="10"/>
      <c r="KXA5" s="10"/>
      <c r="KXB5" s="10"/>
      <c r="KXC5" s="10"/>
      <c r="KXD5" s="10"/>
      <c r="KXE5" s="10"/>
      <c r="KXF5" s="10"/>
      <c r="KXG5" s="10"/>
      <c r="KXH5" s="10"/>
      <c r="KXI5" s="10"/>
      <c r="KXJ5" s="10"/>
      <c r="KXK5" s="10"/>
      <c r="KXL5" s="10"/>
      <c r="KXM5" s="10"/>
      <c r="KXN5" s="10"/>
      <c r="KXO5" s="10"/>
      <c r="KXP5" s="10"/>
      <c r="KXQ5" s="10"/>
      <c r="KXR5" s="10"/>
      <c r="KXS5" s="10"/>
      <c r="KXT5" s="10"/>
      <c r="KXU5" s="10"/>
      <c r="KXV5" s="10"/>
      <c r="KXW5" s="10"/>
      <c r="KXX5" s="10"/>
      <c r="KXY5" s="10"/>
      <c r="KXZ5" s="10"/>
      <c r="KYA5" s="10"/>
      <c r="KYB5" s="10"/>
      <c r="KYC5" s="10"/>
      <c r="KYD5" s="10"/>
      <c r="KYE5" s="10"/>
      <c r="KYF5" s="10"/>
      <c r="KYG5" s="10"/>
      <c r="KYH5" s="10"/>
      <c r="KYI5" s="10"/>
      <c r="KYJ5" s="10"/>
      <c r="KYK5" s="10"/>
      <c r="KYL5" s="10"/>
      <c r="KYM5" s="10"/>
      <c r="KYN5" s="10"/>
      <c r="KYO5" s="10"/>
      <c r="KYP5" s="10"/>
      <c r="KYQ5" s="10"/>
      <c r="KYR5" s="10"/>
      <c r="KYS5" s="10"/>
      <c r="KYT5" s="10"/>
      <c r="KYU5" s="10"/>
      <c r="KYV5" s="10"/>
      <c r="KYW5" s="10"/>
      <c r="KYX5" s="10"/>
      <c r="KYY5" s="10"/>
      <c r="KYZ5" s="10"/>
      <c r="KZA5" s="10"/>
      <c r="KZB5" s="10"/>
      <c r="KZC5" s="10"/>
      <c r="KZD5" s="10"/>
      <c r="KZE5" s="10"/>
      <c r="KZF5" s="10"/>
      <c r="KZG5" s="10"/>
      <c r="KZH5" s="10"/>
      <c r="KZI5" s="10"/>
      <c r="KZJ5" s="10"/>
      <c r="KZK5" s="10"/>
      <c r="KZL5" s="10"/>
      <c r="KZM5" s="10"/>
      <c r="KZN5" s="10"/>
      <c r="KZO5" s="10"/>
      <c r="KZP5" s="10"/>
      <c r="KZQ5" s="10"/>
      <c r="KZR5" s="10"/>
      <c r="KZS5" s="10"/>
      <c r="KZT5" s="10"/>
      <c r="KZU5" s="10"/>
      <c r="KZV5" s="10"/>
      <c r="KZW5" s="10"/>
      <c r="KZX5" s="10"/>
      <c r="KZY5" s="10"/>
      <c r="KZZ5" s="10"/>
      <c r="LAA5" s="10"/>
      <c r="LAB5" s="10"/>
      <c r="LAC5" s="10"/>
      <c r="LAD5" s="10"/>
      <c r="LAE5" s="10"/>
      <c r="LAF5" s="10"/>
      <c r="LAG5" s="10"/>
      <c r="LAH5" s="10"/>
      <c r="LAI5" s="10"/>
      <c r="LAJ5" s="10"/>
      <c r="LAK5" s="10"/>
      <c r="LAL5" s="10"/>
      <c r="LAM5" s="10"/>
      <c r="LAN5" s="10"/>
      <c r="LAO5" s="10"/>
      <c r="LAP5" s="10"/>
      <c r="LAQ5" s="10"/>
      <c r="LAR5" s="10"/>
      <c r="LAS5" s="10"/>
      <c r="LAT5" s="10"/>
      <c r="LAU5" s="10"/>
      <c r="LAV5" s="10"/>
      <c r="LAW5" s="10"/>
      <c r="LAX5" s="10"/>
      <c r="LAY5" s="10"/>
      <c r="LAZ5" s="10"/>
      <c r="LBA5" s="10"/>
      <c r="LBB5" s="10"/>
      <c r="LBC5" s="10"/>
      <c r="LBD5" s="10"/>
      <c r="LBE5" s="10"/>
      <c r="LBF5" s="10"/>
      <c r="LBG5" s="10"/>
      <c r="LBH5" s="10"/>
      <c r="LBI5" s="10"/>
      <c r="LBJ5" s="10"/>
      <c r="LBK5" s="10"/>
      <c r="LBL5" s="10"/>
      <c r="LBM5" s="10"/>
      <c r="LBN5" s="10"/>
      <c r="LBO5" s="10"/>
      <c r="LBP5" s="10"/>
      <c r="LBQ5" s="10"/>
      <c r="LBR5" s="10"/>
      <c r="LBS5" s="10"/>
      <c r="LBT5" s="10"/>
      <c r="LBU5" s="10"/>
      <c r="LBV5" s="10"/>
      <c r="LBW5" s="10"/>
      <c r="LBX5" s="10"/>
      <c r="LBY5" s="10"/>
      <c r="LBZ5" s="10"/>
      <c r="LCA5" s="10"/>
      <c r="LCB5" s="10"/>
      <c r="LCC5" s="10"/>
      <c r="LCD5" s="10"/>
      <c r="LCE5" s="10"/>
      <c r="LCF5" s="10"/>
      <c r="LCG5" s="10"/>
      <c r="LCH5" s="10"/>
      <c r="LCI5" s="10"/>
      <c r="LCJ5" s="10"/>
      <c r="LCK5" s="10"/>
      <c r="LCL5" s="10"/>
      <c r="LCM5" s="10"/>
      <c r="LCN5" s="10"/>
      <c r="LCO5" s="10"/>
      <c r="LCP5" s="10"/>
      <c r="LCQ5" s="10"/>
      <c r="LCR5" s="10"/>
      <c r="LCS5" s="10"/>
      <c r="LCT5" s="10"/>
      <c r="LCU5" s="10"/>
      <c r="LCV5" s="10"/>
      <c r="LCW5" s="10"/>
      <c r="LCX5" s="10"/>
      <c r="LCY5" s="10"/>
      <c r="LCZ5" s="10"/>
      <c r="LDA5" s="10"/>
      <c r="LDB5" s="10"/>
      <c r="LDC5" s="10"/>
      <c r="LDD5" s="10"/>
      <c r="LDE5" s="10"/>
      <c r="LDF5" s="10"/>
      <c r="LDG5" s="10"/>
      <c r="LDH5" s="10"/>
      <c r="LDI5" s="10"/>
      <c r="LDJ5" s="10"/>
      <c r="LDK5" s="10"/>
      <c r="LDL5" s="10"/>
      <c r="LDM5" s="10"/>
      <c r="LDN5" s="10"/>
      <c r="LDO5" s="10"/>
      <c r="LDP5" s="10"/>
      <c r="LDQ5" s="10"/>
      <c r="LDR5" s="10"/>
      <c r="LDS5" s="10"/>
      <c r="LDT5" s="10"/>
      <c r="LDU5" s="10"/>
      <c r="LDV5" s="10"/>
      <c r="LDW5" s="10"/>
      <c r="LDX5" s="10"/>
      <c r="LDY5" s="10"/>
      <c r="LDZ5" s="10"/>
      <c r="LEA5" s="10"/>
      <c r="LEB5" s="10"/>
      <c r="LEC5" s="10"/>
      <c r="LED5" s="10"/>
      <c r="LEE5" s="10"/>
      <c r="LEF5" s="10"/>
      <c r="LEG5" s="10"/>
      <c r="LEH5" s="10"/>
      <c r="LEI5" s="10"/>
      <c r="LEJ5" s="10"/>
      <c r="LEK5" s="10"/>
      <c r="LEL5" s="10"/>
      <c r="LEM5" s="10"/>
      <c r="LEN5" s="10"/>
      <c r="LEO5" s="10"/>
      <c r="LEP5" s="10"/>
      <c r="LEQ5" s="10"/>
      <c r="LER5" s="10"/>
      <c r="LES5" s="10"/>
      <c r="LET5" s="10"/>
      <c r="LEU5" s="10"/>
      <c r="LEV5" s="10"/>
      <c r="LEW5" s="10"/>
      <c r="LEX5" s="10"/>
      <c r="LEY5" s="10"/>
      <c r="LEZ5" s="10"/>
      <c r="LFA5" s="10"/>
      <c r="LFB5" s="10"/>
      <c r="LFC5" s="10"/>
      <c r="LFD5" s="10"/>
      <c r="LFE5" s="10"/>
      <c r="LFF5" s="10"/>
      <c r="LFG5" s="10"/>
      <c r="LFH5" s="10"/>
      <c r="LFI5" s="10"/>
      <c r="LFJ5" s="10"/>
      <c r="LFK5" s="10"/>
      <c r="LFL5" s="10"/>
      <c r="LFM5" s="10"/>
      <c r="LFN5" s="10"/>
      <c r="LFO5" s="10"/>
      <c r="LFP5" s="10"/>
      <c r="LFQ5" s="10"/>
      <c r="LFR5" s="10"/>
      <c r="LFS5" s="10"/>
      <c r="LFT5" s="10"/>
      <c r="LFU5" s="10"/>
      <c r="LFV5" s="10"/>
      <c r="LFW5" s="10"/>
      <c r="LFX5" s="10"/>
      <c r="LFY5" s="10"/>
      <c r="LFZ5" s="10"/>
      <c r="LGA5" s="10"/>
      <c r="LGB5" s="10"/>
      <c r="LGC5" s="10"/>
      <c r="LGD5" s="10"/>
      <c r="LGE5" s="10"/>
      <c r="LGF5" s="10"/>
      <c r="LGG5" s="10"/>
      <c r="LGH5" s="10"/>
      <c r="LGI5" s="10"/>
      <c r="LGJ5" s="10"/>
      <c r="LGK5" s="10"/>
      <c r="LGL5" s="10"/>
      <c r="LGM5" s="10"/>
      <c r="LGN5" s="10"/>
      <c r="LGO5" s="10"/>
      <c r="LGP5" s="10"/>
      <c r="LGQ5" s="10"/>
      <c r="LGR5" s="10"/>
      <c r="LGS5" s="10"/>
      <c r="LGT5" s="10"/>
      <c r="LGU5" s="10"/>
      <c r="LGV5" s="10"/>
      <c r="LGW5" s="10"/>
      <c r="LGX5" s="10"/>
      <c r="LGY5" s="10"/>
      <c r="LGZ5" s="10"/>
      <c r="LHA5" s="10"/>
      <c r="LHB5" s="10"/>
      <c r="LHC5" s="10"/>
      <c r="LHD5" s="10"/>
      <c r="LHE5" s="10"/>
      <c r="LHF5" s="10"/>
      <c r="LHG5" s="10"/>
      <c r="LHH5" s="10"/>
      <c r="LHI5" s="10"/>
      <c r="LHJ5" s="10"/>
      <c r="LHK5" s="10"/>
      <c r="LHL5" s="10"/>
      <c r="LHM5" s="10"/>
      <c r="LHN5" s="10"/>
      <c r="LHO5" s="10"/>
      <c r="LHP5" s="10"/>
      <c r="LHQ5" s="10"/>
      <c r="LHR5" s="10"/>
      <c r="LHS5" s="10"/>
      <c r="LHT5" s="10"/>
      <c r="LHU5" s="10"/>
      <c r="LHV5" s="10"/>
      <c r="LHW5" s="10"/>
      <c r="LHX5" s="10"/>
      <c r="LHY5" s="10"/>
      <c r="LHZ5" s="10"/>
      <c r="LIA5" s="10"/>
      <c r="LIB5" s="10"/>
      <c r="LIC5" s="10"/>
      <c r="LID5" s="10"/>
      <c r="LIE5" s="10"/>
      <c r="LIF5" s="10"/>
      <c r="LIG5" s="10"/>
      <c r="LIH5" s="10"/>
      <c r="LII5" s="10"/>
      <c r="LIJ5" s="10"/>
      <c r="LIK5" s="10"/>
      <c r="LIL5" s="10"/>
      <c r="LIM5" s="10"/>
      <c r="LIN5" s="10"/>
      <c r="LIO5" s="10"/>
      <c r="LIP5" s="10"/>
      <c r="LIQ5" s="10"/>
      <c r="LIR5" s="10"/>
      <c r="LIS5" s="10"/>
      <c r="LIT5" s="10"/>
      <c r="LIU5" s="10"/>
      <c r="LIV5" s="10"/>
      <c r="LIW5" s="10"/>
      <c r="LIX5" s="10"/>
      <c r="LIY5" s="10"/>
      <c r="LIZ5" s="10"/>
      <c r="LJA5" s="10"/>
      <c r="LJB5" s="10"/>
      <c r="LJC5" s="10"/>
      <c r="LJD5" s="10"/>
      <c r="LJE5" s="10"/>
      <c r="LJF5" s="10"/>
      <c r="LJG5" s="10"/>
      <c r="LJH5" s="10"/>
      <c r="LJI5" s="10"/>
      <c r="LJJ5" s="10"/>
      <c r="LJK5" s="10"/>
      <c r="LJL5" s="10"/>
      <c r="LJM5" s="10"/>
      <c r="LJN5" s="10"/>
      <c r="LJO5" s="10"/>
      <c r="LJP5" s="10"/>
      <c r="LJQ5" s="10"/>
      <c r="LJR5" s="10"/>
      <c r="LJS5" s="10"/>
      <c r="LJT5" s="10"/>
      <c r="LJU5" s="10"/>
      <c r="LJV5" s="10"/>
      <c r="LJW5" s="10"/>
      <c r="LJX5" s="10"/>
      <c r="LJY5" s="10"/>
      <c r="LJZ5" s="10"/>
      <c r="LKA5" s="10"/>
      <c r="LKB5" s="10"/>
      <c r="LKC5" s="10"/>
      <c r="LKD5" s="10"/>
      <c r="LKE5" s="10"/>
      <c r="LKF5" s="10"/>
      <c r="LKG5" s="10"/>
      <c r="LKH5" s="10"/>
      <c r="LKI5" s="10"/>
      <c r="LKJ5" s="10"/>
      <c r="LKK5" s="10"/>
      <c r="LKL5" s="10"/>
      <c r="LKM5" s="10"/>
      <c r="LKN5" s="10"/>
      <c r="LKO5" s="10"/>
      <c r="LKP5" s="10"/>
      <c r="LKQ5" s="10"/>
      <c r="LKR5" s="10"/>
      <c r="LKS5" s="10"/>
      <c r="LKT5" s="10"/>
      <c r="LKU5" s="10"/>
      <c r="LKV5" s="10"/>
      <c r="LKW5" s="10"/>
      <c r="LKX5" s="10"/>
      <c r="LKY5" s="10"/>
      <c r="LKZ5" s="10"/>
      <c r="LLA5" s="10"/>
      <c r="LLB5" s="10"/>
      <c r="LLC5" s="10"/>
      <c r="LLD5" s="10"/>
      <c r="LLE5" s="10"/>
      <c r="LLF5" s="10"/>
      <c r="LLG5" s="10"/>
      <c r="LLH5" s="10"/>
      <c r="LLI5" s="10"/>
      <c r="LLJ5" s="10"/>
      <c r="LLK5" s="10"/>
      <c r="LLL5" s="10"/>
      <c r="LLM5" s="10"/>
      <c r="LLN5" s="10"/>
      <c r="LLO5" s="10"/>
      <c r="LLP5" s="10"/>
      <c r="LLQ5" s="10"/>
      <c r="LLR5" s="10"/>
      <c r="LLS5" s="10"/>
      <c r="LLT5" s="10"/>
      <c r="LLU5" s="10"/>
      <c r="LLV5" s="10"/>
      <c r="LLW5" s="10"/>
      <c r="LLX5" s="10"/>
      <c r="LLY5" s="10"/>
      <c r="LLZ5" s="10"/>
      <c r="LMA5" s="10"/>
      <c r="LMB5" s="10"/>
      <c r="LMC5" s="10"/>
      <c r="LMD5" s="10"/>
      <c r="LME5" s="10"/>
      <c r="LMF5" s="10"/>
      <c r="LMG5" s="10"/>
      <c r="LMH5" s="10"/>
      <c r="LMI5" s="10"/>
      <c r="LMJ5" s="10"/>
      <c r="LMK5" s="10"/>
      <c r="LML5" s="10"/>
      <c r="LMM5" s="10"/>
      <c r="LMN5" s="10"/>
      <c r="LMO5" s="10"/>
      <c r="LMP5" s="10"/>
      <c r="LMQ5" s="10"/>
      <c r="LMR5" s="10"/>
      <c r="LMS5" s="10"/>
      <c r="LMT5" s="10"/>
      <c r="LMU5" s="10"/>
      <c r="LMV5" s="10"/>
      <c r="LMW5" s="10"/>
      <c r="LMX5" s="10"/>
      <c r="LMY5" s="10"/>
      <c r="LMZ5" s="10"/>
      <c r="LNA5" s="10"/>
      <c r="LNB5" s="10"/>
      <c r="LNC5" s="10"/>
      <c r="LND5" s="10"/>
      <c r="LNE5" s="10"/>
      <c r="LNF5" s="10"/>
      <c r="LNG5" s="10"/>
      <c r="LNH5" s="10"/>
      <c r="LNI5" s="10"/>
      <c r="LNJ5" s="10"/>
      <c r="LNK5" s="10"/>
      <c r="LNL5" s="10"/>
      <c r="LNM5" s="10"/>
      <c r="LNN5" s="10"/>
      <c r="LNO5" s="10"/>
      <c r="LNP5" s="10"/>
      <c r="LNQ5" s="10"/>
      <c r="LNR5" s="10"/>
      <c r="LNS5" s="10"/>
      <c r="LNT5" s="10"/>
      <c r="LNU5" s="10"/>
      <c r="LNV5" s="10"/>
      <c r="LNW5" s="10"/>
      <c r="LNX5" s="10"/>
      <c r="LNY5" s="10"/>
      <c r="LNZ5" s="10"/>
      <c r="LOA5" s="10"/>
      <c r="LOB5" s="10"/>
      <c r="LOC5" s="10"/>
      <c r="LOD5" s="10"/>
      <c r="LOE5" s="10"/>
      <c r="LOF5" s="10"/>
      <c r="LOG5" s="10"/>
      <c r="LOH5" s="10"/>
      <c r="LOI5" s="10"/>
      <c r="LOJ5" s="10"/>
      <c r="LOK5" s="10"/>
      <c r="LOL5" s="10"/>
      <c r="LOM5" s="10"/>
      <c r="LON5" s="10"/>
      <c r="LOO5" s="10"/>
      <c r="LOP5" s="10"/>
      <c r="LOQ5" s="10"/>
      <c r="LOR5" s="10"/>
      <c r="LOS5" s="10"/>
      <c r="LOT5" s="10"/>
      <c r="LOU5" s="10"/>
      <c r="LOV5" s="10"/>
      <c r="LOW5" s="10"/>
      <c r="LOX5" s="10"/>
      <c r="LOY5" s="10"/>
      <c r="LOZ5" s="10"/>
      <c r="LPA5" s="10"/>
      <c r="LPB5" s="10"/>
      <c r="LPC5" s="10"/>
      <c r="LPD5" s="10"/>
      <c r="LPE5" s="10"/>
      <c r="LPF5" s="10"/>
      <c r="LPG5" s="10"/>
      <c r="LPH5" s="10"/>
      <c r="LPI5" s="10"/>
      <c r="LPJ5" s="10"/>
      <c r="LPK5" s="10"/>
      <c r="LPL5" s="10"/>
      <c r="LPM5" s="10"/>
      <c r="LPN5" s="10"/>
      <c r="LPO5" s="10"/>
      <c r="LPP5" s="10"/>
      <c r="LPQ5" s="10"/>
      <c r="LPR5" s="10"/>
      <c r="LPS5" s="10"/>
      <c r="LPT5" s="10"/>
      <c r="LPU5" s="10"/>
      <c r="LPV5" s="10"/>
      <c r="LPW5" s="10"/>
      <c r="LPX5" s="10"/>
      <c r="LPY5" s="10"/>
      <c r="LPZ5" s="10"/>
      <c r="LQA5" s="10"/>
      <c r="LQB5" s="10"/>
      <c r="LQC5" s="10"/>
      <c r="LQD5" s="10"/>
      <c r="LQE5" s="10"/>
      <c r="LQF5" s="10"/>
      <c r="LQG5" s="10"/>
      <c r="LQH5" s="10"/>
      <c r="LQI5" s="10"/>
      <c r="LQJ5" s="10"/>
      <c r="LQK5" s="10"/>
      <c r="LQL5" s="10"/>
      <c r="LQM5" s="10"/>
      <c r="LQN5" s="10"/>
      <c r="LQO5" s="10"/>
      <c r="LQP5" s="10"/>
      <c r="LQQ5" s="10"/>
      <c r="LQR5" s="10"/>
      <c r="LQS5" s="10"/>
      <c r="LQT5" s="10"/>
      <c r="LQU5" s="10"/>
      <c r="LQV5" s="10"/>
      <c r="LQW5" s="10"/>
      <c r="LQX5" s="10"/>
      <c r="LQY5" s="10"/>
      <c r="LQZ5" s="10"/>
      <c r="LRA5" s="10"/>
      <c r="LRB5" s="10"/>
      <c r="LRC5" s="10"/>
      <c r="LRD5" s="10"/>
      <c r="LRE5" s="10"/>
      <c r="LRF5" s="10"/>
      <c r="LRG5" s="10"/>
      <c r="LRH5" s="10"/>
      <c r="LRI5" s="10"/>
      <c r="LRJ5" s="10"/>
      <c r="LRK5" s="10"/>
      <c r="LRL5" s="10"/>
      <c r="LRM5" s="10"/>
      <c r="LRN5" s="10"/>
      <c r="LRO5" s="10"/>
      <c r="LRP5" s="10"/>
      <c r="LRQ5" s="10"/>
      <c r="LRR5" s="10"/>
      <c r="LRS5" s="10"/>
      <c r="LRT5" s="10"/>
      <c r="LRU5" s="10"/>
      <c r="LRV5" s="10"/>
      <c r="LRW5" s="10"/>
      <c r="LRX5" s="10"/>
      <c r="LRY5" s="10"/>
      <c r="LRZ5" s="10"/>
      <c r="LSA5" s="10"/>
      <c r="LSB5" s="10"/>
      <c r="LSC5" s="10"/>
      <c r="LSD5" s="10"/>
      <c r="LSE5" s="10"/>
      <c r="LSF5" s="10"/>
      <c r="LSG5" s="10"/>
      <c r="LSH5" s="10"/>
      <c r="LSI5" s="10"/>
      <c r="LSJ5" s="10"/>
      <c r="LSK5" s="10"/>
      <c r="LSL5" s="10"/>
      <c r="LSM5" s="10"/>
      <c r="LSN5" s="10"/>
      <c r="LSO5" s="10"/>
      <c r="LSP5" s="10"/>
      <c r="LSQ5" s="10"/>
      <c r="LSR5" s="10"/>
      <c r="LSS5" s="10"/>
      <c r="LST5" s="10"/>
      <c r="LSU5" s="10"/>
      <c r="LSV5" s="10"/>
      <c r="LSW5" s="10"/>
      <c r="LSX5" s="10"/>
      <c r="LSY5" s="10"/>
      <c r="LSZ5" s="10"/>
      <c r="LTA5" s="10"/>
      <c r="LTB5" s="10"/>
      <c r="LTC5" s="10"/>
      <c r="LTD5" s="10"/>
      <c r="LTE5" s="10"/>
      <c r="LTF5" s="10"/>
      <c r="LTG5" s="10"/>
      <c r="LTH5" s="10"/>
      <c r="LTI5" s="10"/>
      <c r="LTJ5" s="10"/>
      <c r="LTK5" s="10"/>
      <c r="LTL5" s="10"/>
      <c r="LTM5" s="10"/>
      <c r="LTN5" s="10"/>
      <c r="LTO5" s="10"/>
      <c r="LTP5" s="10"/>
      <c r="LTQ5" s="10"/>
      <c r="LTR5" s="10"/>
      <c r="LTS5" s="10"/>
      <c r="LTT5" s="10"/>
      <c r="LTU5" s="10"/>
      <c r="LTV5" s="10"/>
      <c r="LTW5" s="10"/>
      <c r="LTX5" s="10"/>
      <c r="LTY5" s="10"/>
      <c r="LTZ5" s="10"/>
      <c r="LUA5" s="10"/>
      <c r="LUB5" s="10"/>
      <c r="LUC5" s="10"/>
      <c r="LUD5" s="10"/>
      <c r="LUE5" s="10"/>
      <c r="LUF5" s="10"/>
      <c r="LUG5" s="10"/>
      <c r="LUH5" s="10"/>
      <c r="LUI5" s="10"/>
      <c r="LUJ5" s="10"/>
      <c r="LUK5" s="10"/>
      <c r="LUL5" s="10"/>
      <c r="LUM5" s="10"/>
      <c r="LUN5" s="10"/>
      <c r="LUO5" s="10"/>
      <c r="LUP5" s="10"/>
      <c r="LUQ5" s="10"/>
      <c r="LUR5" s="10"/>
      <c r="LUS5" s="10"/>
      <c r="LUT5" s="10"/>
      <c r="LUU5" s="10"/>
      <c r="LUV5" s="10"/>
      <c r="LUW5" s="10"/>
      <c r="LUX5" s="10"/>
      <c r="LUY5" s="10"/>
      <c r="LUZ5" s="10"/>
      <c r="LVA5" s="10"/>
      <c r="LVB5" s="10"/>
      <c r="LVC5" s="10"/>
      <c r="LVD5" s="10"/>
      <c r="LVE5" s="10"/>
      <c r="LVF5" s="10"/>
      <c r="LVG5" s="10"/>
      <c r="LVH5" s="10"/>
      <c r="LVI5" s="10"/>
      <c r="LVJ5" s="10"/>
      <c r="LVK5" s="10"/>
      <c r="LVL5" s="10"/>
      <c r="LVM5" s="10"/>
      <c r="LVN5" s="10"/>
      <c r="LVO5" s="10"/>
      <c r="LVP5" s="10"/>
      <c r="LVQ5" s="10"/>
      <c r="LVR5" s="10"/>
      <c r="LVS5" s="10"/>
      <c r="LVT5" s="10"/>
      <c r="LVU5" s="10"/>
      <c r="LVV5" s="10"/>
      <c r="LVW5" s="10"/>
      <c r="LVX5" s="10"/>
      <c r="LVY5" s="10"/>
      <c r="LVZ5" s="10"/>
      <c r="LWA5" s="10"/>
      <c r="LWB5" s="10"/>
      <c r="LWC5" s="10"/>
      <c r="LWD5" s="10"/>
      <c r="LWE5" s="10"/>
      <c r="LWF5" s="10"/>
      <c r="LWG5" s="10"/>
      <c r="LWH5" s="10"/>
      <c r="LWI5" s="10"/>
      <c r="LWJ5" s="10"/>
      <c r="LWK5" s="10"/>
      <c r="LWL5" s="10"/>
      <c r="LWM5" s="10"/>
      <c r="LWN5" s="10"/>
      <c r="LWO5" s="10"/>
      <c r="LWP5" s="10"/>
      <c r="LWQ5" s="10"/>
      <c r="LWR5" s="10"/>
      <c r="LWS5" s="10"/>
      <c r="LWT5" s="10"/>
      <c r="LWU5" s="10"/>
      <c r="LWV5" s="10"/>
      <c r="LWW5" s="10"/>
      <c r="LWX5" s="10"/>
      <c r="LWY5" s="10"/>
      <c r="LWZ5" s="10"/>
      <c r="LXA5" s="10"/>
      <c r="LXB5" s="10"/>
      <c r="LXC5" s="10"/>
      <c r="LXD5" s="10"/>
      <c r="LXE5" s="10"/>
      <c r="LXF5" s="10"/>
      <c r="LXG5" s="10"/>
      <c r="LXH5" s="10"/>
      <c r="LXI5" s="10"/>
      <c r="LXJ5" s="10"/>
      <c r="LXK5" s="10"/>
      <c r="LXL5" s="10"/>
      <c r="LXM5" s="10"/>
      <c r="LXN5" s="10"/>
      <c r="LXO5" s="10"/>
      <c r="LXP5" s="10"/>
      <c r="LXQ5" s="10"/>
      <c r="LXR5" s="10"/>
      <c r="LXS5" s="10"/>
      <c r="LXT5" s="10"/>
      <c r="LXU5" s="10"/>
      <c r="LXV5" s="10"/>
      <c r="LXW5" s="10"/>
      <c r="LXX5" s="10"/>
      <c r="LXY5" s="10"/>
      <c r="LXZ5" s="10"/>
      <c r="LYA5" s="10"/>
      <c r="LYB5" s="10"/>
      <c r="LYC5" s="10"/>
      <c r="LYD5" s="10"/>
      <c r="LYE5" s="10"/>
      <c r="LYF5" s="10"/>
      <c r="LYG5" s="10"/>
      <c r="LYH5" s="10"/>
      <c r="LYI5" s="10"/>
      <c r="LYJ5" s="10"/>
      <c r="LYK5" s="10"/>
      <c r="LYL5" s="10"/>
      <c r="LYM5" s="10"/>
      <c r="LYN5" s="10"/>
      <c r="LYO5" s="10"/>
      <c r="LYP5" s="10"/>
      <c r="LYQ5" s="10"/>
      <c r="LYR5" s="10"/>
      <c r="LYS5" s="10"/>
      <c r="LYT5" s="10"/>
      <c r="LYU5" s="10"/>
      <c r="LYV5" s="10"/>
      <c r="LYW5" s="10"/>
      <c r="LYX5" s="10"/>
      <c r="LYY5" s="10"/>
      <c r="LYZ5" s="10"/>
      <c r="LZA5" s="10"/>
      <c r="LZB5" s="10"/>
      <c r="LZC5" s="10"/>
      <c r="LZD5" s="10"/>
      <c r="LZE5" s="10"/>
      <c r="LZF5" s="10"/>
      <c r="LZG5" s="10"/>
      <c r="LZH5" s="10"/>
      <c r="LZI5" s="10"/>
      <c r="LZJ5" s="10"/>
      <c r="LZK5" s="10"/>
      <c r="LZL5" s="10"/>
      <c r="LZM5" s="10"/>
      <c r="LZN5" s="10"/>
      <c r="LZO5" s="10"/>
      <c r="LZP5" s="10"/>
      <c r="LZQ5" s="10"/>
      <c r="LZR5" s="10"/>
      <c r="LZS5" s="10"/>
      <c r="LZT5" s="10"/>
      <c r="LZU5" s="10"/>
      <c r="LZV5" s="10"/>
      <c r="LZW5" s="10"/>
      <c r="LZX5" s="10"/>
      <c r="LZY5" s="10"/>
      <c r="LZZ5" s="10"/>
      <c r="MAA5" s="10"/>
      <c r="MAB5" s="10"/>
      <c r="MAC5" s="10"/>
      <c r="MAD5" s="10"/>
      <c r="MAE5" s="10"/>
      <c r="MAF5" s="10"/>
      <c r="MAG5" s="10"/>
      <c r="MAH5" s="10"/>
      <c r="MAI5" s="10"/>
      <c r="MAJ5" s="10"/>
      <c r="MAK5" s="10"/>
      <c r="MAL5" s="10"/>
      <c r="MAM5" s="10"/>
      <c r="MAN5" s="10"/>
      <c r="MAO5" s="10"/>
      <c r="MAP5" s="10"/>
      <c r="MAQ5" s="10"/>
      <c r="MAR5" s="10"/>
      <c r="MAS5" s="10"/>
      <c r="MAT5" s="10"/>
      <c r="MAU5" s="10"/>
      <c r="MAV5" s="10"/>
      <c r="MAW5" s="10"/>
      <c r="MAX5" s="10"/>
      <c r="MAY5" s="10"/>
      <c r="MAZ5" s="10"/>
      <c r="MBA5" s="10"/>
      <c r="MBB5" s="10"/>
      <c r="MBC5" s="10"/>
      <c r="MBD5" s="10"/>
      <c r="MBE5" s="10"/>
      <c r="MBF5" s="10"/>
      <c r="MBG5" s="10"/>
      <c r="MBH5" s="10"/>
      <c r="MBI5" s="10"/>
      <c r="MBJ5" s="10"/>
      <c r="MBK5" s="10"/>
      <c r="MBL5" s="10"/>
      <c r="MBM5" s="10"/>
      <c r="MBN5" s="10"/>
      <c r="MBO5" s="10"/>
      <c r="MBP5" s="10"/>
      <c r="MBQ5" s="10"/>
      <c r="MBR5" s="10"/>
      <c r="MBS5" s="10"/>
      <c r="MBT5" s="10"/>
      <c r="MBU5" s="10"/>
      <c r="MBV5" s="10"/>
      <c r="MBW5" s="10"/>
      <c r="MBX5" s="10"/>
      <c r="MBY5" s="10"/>
      <c r="MBZ5" s="10"/>
      <c r="MCA5" s="10"/>
      <c r="MCB5" s="10"/>
      <c r="MCC5" s="10"/>
      <c r="MCD5" s="10"/>
      <c r="MCE5" s="10"/>
      <c r="MCF5" s="10"/>
      <c r="MCG5" s="10"/>
      <c r="MCH5" s="10"/>
      <c r="MCI5" s="10"/>
      <c r="MCJ5" s="10"/>
      <c r="MCK5" s="10"/>
      <c r="MCL5" s="10"/>
      <c r="MCM5" s="10"/>
      <c r="MCN5" s="10"/>
      <c r="MCO5" s="10"/>
      <c r="MCP5" s="10"/>
      <c r="MCQ5" s="10"/>
      <c r="MCR5" s="10"/>
      <c r="MCS5" s="10"/>
      <c r="MCT5" s="10"/>
      <c r="MCU5" s="10"/>
      <c r="MCV5" s="10"/>
      <c r="MCW5" s="10"/>
      <c r="MCX5" s="10"/>
      <c r="MCY5" s="10"/>
      <c r="MCZ5" s="10"/>
      <c r="MDA5" s="10"/>
      <c r="MDB5" s="10"/>
      <c r="MDC5" s="10"/>
      <c r="MDD5" s="10"/>
      <c r="MDE5" s="10"/>
      <c r="MDF5" s="10"/>
      <c r="MDG5" s="10"/>
      <c r="MDH5" s="10"/>
      <c r="MDI5" s="10"/>
      <c r="MDJ5" s="10"/>
      <c r="MDK5" s="10"/>
      <c r="MDL5" s="10"/>
      <c r="MDM5" s="10"/>
      <c r="MDN5" s="10"/>
      <c r="MDO5" s="10"/>
      <c r="MDP5" s="10"/>
      <c r="MDQ5" s="10"/>
      <c r="MDR5" s="10"/>
      <c r="MDS5" s="10"/>
      <c r="MDT5" s="10"/>
      <c r="MDU5" s="10"/>
      <c r="MDV5" s="10"/>
      <c r="MDW5" s="10"/>
      <c r="MDX5" s="10"/>
      <c r="MDY5" s="10"/>
      <c r="MDZ5" s="10"/>
      <c r="MEA5" s="10"/>
      <c r="MEB5" s="10"/>
      <c r="MEC5" s="10"/>
      <c r="MED5" s="10"/>
      <c r="MEE5" s="10"/>
      <c r="MEF5" s="10"/>
      <c r="MEG5" s="10"/>
      <c r="MEH5" s="10"/>
      <c r="MEI5" s="10"/>
      <c r="MEJ5" s="10"/>
      <c r="MEK5" s="10"/>
      <c r="MEL5" s="10"/>
      <c r="MEM5" s="10"/>
      <c r="MEN5" s="10"/>
      <c r="MEO5" s="10"/>
      <c r="MEP5" s="10"/>
      <c r="MEQ5" s="10"/>
      <c r="MER5" s="10"/>
      <c r="MES5" s="10"/>
      <c r="MET5" s="10"/>
      <c r="MEU5" s="10"/>
      <c r="MEV5" s="10"/>
      <c r="MEW5" s="10"/>
      <c r="MEX5" s="10"/>
      <c r="MEY5" s="10"/>
      <c r="MEZ5" s="10"/>
      <c r="MFA5" s="10"/>
      <c r="MFB5" s="10"/>
      <c r="MFC5" s="10"/>
      <c r="MFD5" s="10"/>
      <c r="MFE5" s="10"/>
      <c r="MFF5" s="10"/>
      <c r="MFG5" s="10"/>
      <c r="MFH5" s="10"/>
      <c r="MFI5" s="10"/>
      <c r="MFJ5" s="10"/>
      <c r="MFK5" s="10"/>
      <c r="MFL5" s="10"/>
      <c r="MFM5" s="10"/>
      <c r="MFN5" s="10"/>
      <c r="MFO5" s="10"/>
      <c r="MFP5" s="10"/>
      <c r="MFQ5" s="10"/>
      <c r="MFR5" s="10"/>
      <c r="MFS5" s="10"/>
      <c r="MFT5" s="10"/>
      <c r="MFU5" s="10"/>
      <c r="MFV5" s="10"/>
      <c r="MFW5" s="10"/>
      <c r="MFX5" s="10"/>
      <c r="MFY5" s="10"/>
      <c r="MFZ5" s="10"/>
      <c r="MGA5" s="10"/>
      <c r="MGB5" s="10"/>
      <c r="MGC5" s="10"/>
      <c r="MGD5" s="10"/>
      <c r="MGE5" s="10"/>
      <c r="MGF5" s="10"/>
      <c r="MGG5" s="10"/>
      <c r="MGH5" s="10"/>
      <c r="MGI5" s="10"/>
      <c r="MGJ5" s="10"/>
      <c r="MGK5" s="10"/>
      <c r="MGL5" s="10"/>
      <c r="MGM5" s="10"/>
      <c r="MGN5" s="10"/>
      <c r="MGO5" s="10"/>
      <c r="MGP5" s="10"/>
      <c r="MGQ5" s="10"/>
      <c r="MGR5" s="10"/>
      <c r="MGS5" s="10"/>
      <c r="MGT5" s="10"/>
      <c r="MGU5" s="10"/>
      <c r="MGV5" s="10"/>
      <c r="MGW5" s="10"/>
      <c r="MGX5" s="10"/>
      <c r="MGY5" s="10"/>
      <c r="MGZ5" s="10"/>
      <c r="MHA5" s="10"/>
      <c r="MHB5" s="10"/>
      <c r="MHC5" s="10"/>
      <c r="MHD5" s="10"/>
      <c r="MHE5" s="10"/>
      <c r="MHF5" s="10"/>
      <c r="MHG5" s="10"/>
      <c r="MHH5" s="10"/>
      <c r="MHI5" s="10"/>
      <c r="MHJ5" s="10"/>
      <c r="MHK5" s="10"/>
      <c r="MHL5" s="10"/>
      <c r="MHM5" s="10"/>
      <c r="MHN5" s="10"/>
      <c r="MHO5" s="10"/>
      <c r="MHP5" s="10"/>
      <c r="MHQ5" s="10"/>
      <c r="MHR5" s="10"/>
      <c r="MHS5" s="10"/>
      <c r="MHT5" s="10"/>
      <c r="MHU5" s="10"/>
      <c r="MHV5" s="10"/>
      <c r="MHW5" s="10"/>
      <c r="MHX5" s="10"/>
      <c r="MHY5" s="10"/>
      <c r="MHZ5" s="10"/>
      <c r="MIA5" s="10"/>
      <c r="MIB5" s="10"/>
      <c r="MIC5" s="10"/>
      <c r="MID5" s="10"/>
      <c r="MIE5" s="10"/>
      <c r="MIF5" s="10"/>
      <c r="MIG5" s="10"/>
      <c r="MIH5" s="10"/>
      <c r="MII5" s="10"/>
      <c r="MIJ5" s="10"/>
      <c r="MIK5" s="10"/>
      <c r="MIL5" s="10"/>
      <c r="MIM5" s="10"/>
      <c r="MIN5" s="10"/>
      <c r="MIO5" s="10"/>
      <c r="MIP5" s="10"/>
      <c r="MIQ5" s="10"/>
      <c r="MIR5" s="10"/>
      <c r="MIS5" s="10"/>
      <c r="MIT5" s="10"/>
      <c r="MIU5" s="10"/>
      <c r="MIV5" s="10"/>
      <c r="MIW5" s="10"/>
      <c r="MIX5" s="10"/>
      <c r="MIY5" s="10"/>
      <c r="MIZ5" s="10"/>
      <c r="MJA5" s="10"/>
      <c r="MJB5" s="10"/>
      <c r="MJC5" s="10"/>
      <c r="MJD5" s="10"/>
      <c r="MJE5" s="10"/>
      <c r="MJF5" s="10"/>
      <c r="MJG5" s="10"/>
      <c r="MJH5" s="10"/>
      <c r="MJI5" s="10"/>
      <c r="MJJ5" s="10"/>
      <c r="MJK5" s="10"/>
      <c r="MJL5" s="10"/>
      <c r="MJM5" s="10"/>
      <c r="MJN5" s="10"/>
      <c r="MJO5" s="10"/>
      <c r="MJP5" s="10"/>
      <c r="MJQ5" s="10"/>
      <c r="MJR5" s="10"/>
      <c r="MJS5" s="10"/>
      <c r="MJT5" s="10"/>
      <c r="MJU5" s="10"/>
      <c r="MJV5" s="10"/>
      <c r="MJW5" s="10"/>
      <c r="MJX5" s="10"/>
      <c r="MJY5" s="10"/>
      <c r="MJZ5" s="10"/>
      <c r="MKA5" s="10"/>
      <c r="MKB5" s="10"/>
      <c r="MKC5" s="10"/>
      <c r="MKD5" s="10"/>
      <c r="MKE5" s="10"/>
      <c r="MKF5" s="10"/>
      <c r="MKG5" s="10"/>
      <c r="MKH5" s="10"/>
      <c r="MKI5" s="10"/>
      <c r="MKJ5" s="10"/>
      <c r="MKK5" s="10"/>
      <c r="MKL5" s="10"/>
      <c r="MKM5" s="10"/>
      <c r="MKN5" s="10"/>
      <c r="MKO5" s="10"/>
      <c r="MKP5" s="10"/>
      <c r="MKQ5" s="10"/>
      <c r="MKR5" s="10"/>
      <c r="MKS5" s="10"/>
      <c r="MKT5" s="10"/>
      <c r="MKU5" s="10"/>
      <c r="MKV5" s="10"/>
      <c r="MKW5" s="10"/>
      <c r="MKX5" s="10"/>
      <c r="MKY5" s="10"/>
      <c r="MKZ5" s="10"/>
      <c r="MLA5" s="10"/>
      <c r="MLB5" s="10"/>
      <c r="MLC5" s="10"/>
      <c r="MLD5" s="10"/>
      <c r="MLE5" s="10"/>
      <c r="MLF5" s="10"/>
      <c r="MLG5" s="10"/>
      <c r="MLH5" s="10"/>
      <c r="MLI5" s="10"/>
      <c r="MLJ5" s="10"/>
      <c r="MLK5" s="10"/>
      <c r="MLL5" s="10"/>
      <c r="MLM5" s="10"/>
      <c r="MLN5" s="10"/>
      <c r="MLO5" s="10"/>
      <c r="MLP5" s="10"/>
      <c r="MLQ5" s="10"/>
      <c r="MLR5" s="10"/>
      <c r="MLS5" s="10"/>
      <c r="MLT5" s="10"/>
      <c r="MLU5" s="10"/>
      <c r="MLV5" s="10"/>
      <c r="MLW5" s="10"/>
      <c r="MLX5" s="10"/>
      <c r="MLY5" s="10"/>
      <c r="MLZ5" s="10"/>
      <c r="MMA5" s="10"/>
      <c r="MMB5" s="10"/>
      <c r="MMC5" s="10"/>
      <c r="MMD5" s="10"/>
      <c r="MME5" s="10"/>
      <c r="MMF5" s="10"/>
      <c r="MMG5" s="10"/>
      <c r="MMH5" s="10"/>
      <c r="MMI5" s="10"/>
      <c r="MMJ5" s="10"/>
      <c r="MMK5" s="10"/>
      <c r="MML5" s="10"/>
      <c r="MMM5" s="10"/>
      <c r="MMN5" s="10"/>
      <c r="MMO5" s="10"/>
      <c r="MMP5" s="10"/>
      <c r="MMQ5" s="10"/>
      <c r="MMR5" s="10"/>
      <c r="MMS5" s="10"/>
      <c r="MMT5" s="10"/>
      <c r="MMU5" s="10"/>
      <c r="MMV5" s="10"/>
      <c r="MMW5" s="10"/>
      <c r="MMX5" s="10"/>
      <c r="MMY5" s="10"/>
      <c r="MMZ5" s="10"/>
      <c r="MNA5" s="10"/>
      <c r="MNB5" s="10"/>
      <c r="MNC5" s="10"/>
      <c r="MND5" s="10"/>
      <c r="MNE5" s="10"/>
      <c r="MNF5" s="10"/>
      <c r="MNG5" s="10"/>
      <c r="MNH5" s="10"/>
      <c r="MNI5" s="10"/>
      <c r="MNJ5" s="10"/>
      <c r="MNK5" s="10"/>
      <c r="MNL5" s="10"/>
      <c r="MNM5" s="10"/>
      <c r="MNN5" s="10"/>
      <c r="MNO5" s="10"/>
      <c r="MNP5" s="10"/>
      <c r="MNQ5" s="10"/>
      <c r="MNR5" s="10"/>
      <c r="MNS5" s="10"/>
      <c r="MNT5" s="10"/>
      <c r="MNU5" s="10"/>
      <c r="MNV5" s="10"/>
      <c r="MNW5" s="10"/>
      <c r="MNX5" s="10"/>
      <c r="MNY5" s="10"/>
      <c r="MNZ5" s="10"/>
      <c r="MOA5" s="10"/>
      <c r="MOB5" s="10"/>
      <c r="MOC5" s="10"/>
      <c r="MOD5" s="10"/>
      <c r="MOE5" s="10"/>
      <c r="MOF5" s="10"/>
      <c r="MOG5" s="10"/>
      <c r="MOH5" s="10"/>
      <c r="MOI5" s="10"/>
      <c r="MOJ5" s="10"/>
      <c r="MOK5" s="10"/>
      <c r="MOL5" s="10"/>
      <c r="MOM5" s="10"/>
      <c r="MON5" s="10"/>
      <c r="MOO5" s="10"/>
      <c r="MOP5" s="10"/>
      <c r="MOQ5" s="10"/>
      <c r="MOR5" s="10"/>
      <c r="MOS5" s="10"/>
      <c r="MOT5" s="10"/>
      <c r="MOU5" s="10"/>
      <c r="MOV5" s="10"/>
      <c r="MOW5" s="10"/>
      <c r="MOX5" s="10"/>
      <c r="MOY5" s="10"/>
      <c r="MOZ5" s="10"/>
      <c r="MPA5" s="10"/>
      <c r="MPB5" s="10"/>
      <c r="MPC5" s="10"/>
      <c r="MPD5" s="10"/>
      <c r="MPE5" s="10"/>
      <c r="MPF5" s="10"/>
      <c r="MPG5" s="10"/>
      <c r="MPH5" s="10"/>
      <c r="MPI5" s="10"/>
      <c r="MPJ5" s="10"/>
      <c r="MPK5" s="10"/>
      <c r="MPL5" s="10"/>
      <c r="MPM5" s="10"/>
      <c r="MPN5" s="10"/>
      <c r="MPO5" s="10"/>
      <c r="MPP5" s="10"/>
      <c r="MPQ5" s="10"/>
      <c r="MPR5" s="10"/>
      <c r="MPS5" s="10"/>
      <c r="MPT5" s="10"/>
      <c r="MPU5" s="10"/>
      <c r="MPV5" s="10"/>
      <c r="MPW5" s="10"/>
      <c r="MPX5" s="10"/>
      <c r="MPY5" s="10"/>
      <c r="MPZ5" s="10"/>
      <c r="MQA5" s="10"/>
      <c r="MQB5" s="10"/>
      <c r="MQC5" s="10"/>
      <c r="MQD5" s="10"/>
      <c r="MQE5" s="10"/>
      <c r="MQF5" s="10"/>
      <c r="MQG5" s="10"/>
      <c r="MQH5" s="10"/>
      <c r="MQI5" s="10"/>
      <c r="MQJ5" s="10"/>
      <c r="MQK5" s="10"/>
      <c r="MQL5" s="10"/>
      <c r="MQM5" s="10"/>
      <c r="MQN5" s="10"/>
      <c r="MQO5" s="10"/>
      <c r="MQP5" s="10"/>
      <c r="MQQ5" s="10"/>
      <c r="MQR5" s="10"/>
      <c r="MQS5" s="10"/>
      <c r="MQT5" s="10"/>
      <c r="MQU5" s="10"/>
      <c r="MQV5" s="10"/>
      <c r="MQW5" s="10"/>
      <c r="MQX5" s="10"/>
      <c r="MQY5" s="10"/>
      <c r="MQZ5" s="10"/>
      <c r="MRA5" s="10"/>
      <c r="MRB5" s="10"/>
      <c r="MRC5" s="10"/>
      <c r="MRD5" s="10"/>
      <c r="MRE5" s="10"/>
      <c r="MRF5" s="10"/>
      <c r="MRG5" s="10"/>
      <c r="MRH5" s="10"/>
      <c r="MRI5" s="10"/>
      <c r="MRJ5" s="10"/>
      <c r="MRK5" s="10"/>
      <c r="MRL5" s="10"/>
      <c r="MRM5" s="10"/>
      <c r="MRN5" s="10"/>
      <c r="MRO5" s="10"/>
      <c r="MRP5" s="10"/>
      <c r="MRQ5" s="10"/>
      <c r="MRR5" s="10"/>
      <c r="MRS5" s="10"/>
      <c r="MRT5" s="10"/>
      <c r="MRU5" s="10"/>
      <c r="MRV5" s="10"/>
      <c r="MRW5" s="10"/>
      <c r="MRX5" s="10"/>
      <c r="MRY5" s="10"/>
      <c r="MRZ5" s="10"/>
      <c r="MSA5" s="10"/>
      <c r="MSB5" s="10"/>
      <c r="MSC5" s="10"/>
      <c r="MSD5" s="10"/>
      <c r="MSE5" s="10"/>
      <c r="MSF5" s="10"/>
      <c r="MSG5" s="10"/>
      <c r="MSH5" s="10"/>
      <c r="MSI5" s="10"/>
      <c r="MSJ5" s="10"/>
      <c r="MSK5" s="10"/>
      <c r="MSL5" s="10"/>
      <c r="MSM5" s="10"/>
      <c r="MSN5" s="10"/>
      <c r="MSO5" s="10"/>
      <c r="MSP5" s="10"/>
      <c r="MSQ5" s="10"/>
      <c r="MSR5" s="10"/>
      <c r="MSS5" s="10"/>
      <c r="MST5" s="10"/>
      <c r="MSU5" s="10"/>
      <c r="MSV5" s="10"/>
      <c r="MSW5" s="10"/>
      <c r="MSX5" s="10"/>
      <c r="MSY5" s="10"/>
      <c r="MSZ5" s="10"/>
      <c r="MTA5" s="10"/>
      <c r="MTB5" s="10"/>
      <c r="MTC5" s="10"/>
      <c r="MTD5" s="10"/>
      <c r="MTE5" s="10"/>
      <c r="MTF5" s="10"/>
      <c r="MTG5" s="10"/>
      <c r="MTH5" s="10"/>
      <c r="MTI5" s="10"/>
      <c r="MTJ5" s="10"/>
      <c r="MTK5" s="10"/>
      <c r="MTL5" s="10"/>
      <c r="MTM5" s="10"/>
      <c r="MTN5" s="10"/>
      <c r="MTO5" s="10"/>
      <c r="MTP5" s="10"/>
      <c r="MTQ5" s="10"/>
      <c r="MTR5" s="10"/>
      <c r="MTS5" s="10"/>
      <c r="MTT5" s="10"/>
      <c r="MTU5" s="10"/>
      <c r="MTV5" s="10"/>
      <c r="MTW5" s="10"/>
      <c r="MTX5" s="10"/>
      <c r="MTY5" s="10"/>
      <c r="MTZ5" s="10"/>
      <c r="MUA5" s="10"/>
      <c r="MUB5" s="10"/>
      <c r="MUC5" s="10"/>
      <c r="MUD5" s="10"/>
      <c r="MUE5" s="10"/>
      <c r="MUF5" s="10"/>
      <c r="MUG5" s="10"/>
      <c r="MUH5" s="10"/>
      <c r="MUI5" s="10"/>
      <c r="MUJ5" s="10"/>
      <c r="MUK5" s="10"/>
      <c r="MUL5" s="10"/>
      <c r="MUM5" s="10"/>
      <c r="MUN5" s="10"/>
      <c r="MUO5" s="10"/>
      <c r="MUP5" s="10"/>
      <c r="MUQ5" s="10"/>
      <c r="MUR5" s="10"/>
      <c r="MUS5" s="10"/>
      <c r="MUT5" s="10"/>
      <c r="MUU5" s="10"/>
      <c r="MUV5" s="10"/>
      <c r="MUW5" s="10"/>
      <c r="MUX5" s="10"/>
      <c r="MUY5" s="10"/>
      <c r="MUZ5" s="10"/>
      <c r="MVA5" s="10"/>
      <c r="MVB5" s="10"/>
      <c r="MVC5" s="10"/>
      <c r="MVD5" s="10"/>
      <c r="MVE5" s="10"/>
      <c r="MVF5" s="10"/>
      <c r="MVG5" s="10"/>
      <c r="MVH5" s="10"/>
      <c r="MVI5" s="10"/>
      <c r="MVJ5" s="10"/>
      <c r="MVK5" s="10"/>
      <c r="MVL5" s="10"/>
      <c r="MVM5" s="10"/>
      <c r="MVN5" s="10"/>
      <c r="MVO5" s="10"/>
      <c r="MVP5" s="10"/>
      <c r="MVQ5" s="10"/>
      <c r="MVR5" s="10"/>
      <c r="MVS5" s="10"/>
      <c r="MVT5" s="10"/>
      <c r="MVU5" s="10"/>
      <c r="MVV5" s="10"/>
      <c r="MVW5" s="10"/>
      <c r="MVX5" s="10"/>
      <c r="MVY5" s="10"/>
      <c r="MVZ5" s="10"/>
      <c r="MWA5" s="10"/>
      <c r="MWB5" s="10"/>
      <c r="MWC5" s="10"/>
      <c r="MWD5" s="10"/>
      <c r="MWE5" s="10"/>
      <c r="MWF5" s="10"/>
      <c r="MWG5" s="10"/>
      <c r="MWH5" s="10"/>
      <c r="MWI5" s="10"/>
      <c r="MWJ5" s="10"/>
      <c r="MWK5" s="10"/>
      <c r="MWL5" s="10"/>
      <c r="MWM5" s="10"/>
      <c r="MWN5" s="10"/>
      <c r="MWO5" s="10"/>
      <c r="MWP5" s="10"/>
      <c r="MWQ5" s="10"/>
      <c r="MWR5" s="10"/>
      <c r="MWS5" s="10"/>
      <c r="MWT5" s="10"/>
      <c r="MWU5" s="10"/>
      <c r="MWV5" s="10"/>
      <c r="MWW5" s="10"/>
      <c r="MWX5" s="10"/>
      <c r="MWY5" s="10"/>
      <c r="MWZ5" s="10"/>
      <c r="MXA5" s="10"/>
      <c r="MXB5" s="10"/>
      <c r="MXC5" s="10"/>
      <c r="MXD5" s="10"/>
      <c r="MXE5" s="10"/>
      <c r="MXF5" s="10"/>
      <c r="MXG5" s="10"/>
      <c r="MXH5" s="10"/>
      <c r="MXI5" s="10"/>
      <c r="MXJ5" s="10"/>
      <c r="MXK5" s="10"/>
      <c r="MXL5" s="10"/>
      <c r="MXM5" s="10"/>
      <c r="MXN5" s="10"/>
      <c r="MXO5" s="10"/>
      <c r="MXP5" s="10"/>
      <c r="MXQ5" s="10"/>
      <c r="MXR5" s="10"/>
      <c r="MXS5" s="10"/>
      <c r="MXT5" s="10"/>
      <c r="MXU5" s="10"/>
      <c r="MXV5" s="10"/>
      <c r="MXW5" s="10"/>
      <c r="MXX5" s="10"/>
      <c r="MXY5" s="10"/>
      <c r="MXZ5" s="10"/>
      <c r="MYA5" s="10"/>
      <c r="MYB5" s="10"/>
      <c r="MYC5" s="10"/>
      <c r="MYD5" s="10"/>
      <c r="MYE5" s="10"/>
      <c r="MYF5" s="10"/>
      <c r="MYG5" s="10"/>
      <c r="MYH5" s="10"/>
      <c r="MYI5" s="10"/>
      <c r="MYJ5" s="10"/>
      <c r="MYK5" s="10"/>
      <c r="MYL5" s="10"/>
      <c r="MYM5" s="10"/>
      <c r="MYN5" s="10"/>
      <c r="MYO5" s="10"/>
      <c r="MYP5" s="10"/>
      <c r="MYQ5" s="10"/>
      <c r="MYR5" s="10"/>
      <c r="MYS5" s="10"/>
      <c r="MYT5" s="10"/>
      <c r="MYU5" s="10"/>
      <c r="MYV5" s="10"/>
      <c r="MYW5" s="10"/>
      <c r="MYX5" s="10"/>
      <c r="MYY5" s="10"/>
      <c r="MYZ5" s="10"/>
      <c r="MZA5" s="10"/>
      <c r="MZB5" s="10"/>
      <c r="MZC5" s="10"/>
      <c r="MZD5" s="10"/>
      <c r="MZE5" s="10"/>
      <c r="MZF5" s="10"/>
      <c r="MZG5" s="10"/>
      <c r="MZH5" s="10"/>
      <c r="MZI5" s="10"/>
      <c r="MZJ5" s="10"/>
      <c r="MZK5" s="10"/>
      <c r="MZL5" s="10"/>
      <c r="MZM5" s="10"/>
      <c r="MZN5" s="10"/>
      <c r="MZO5" s="10"/>
      <c r="MZP5" s="10"/>
      <c r="MZQ5" s="10"/>
      <c r="MZR5" s="10"/>
      <c r="MZS5" s="10"/>
      <c r="MZT5" s="10"/>
      <c r="MZU5" s="10"/>
      <c r="MZV5" s="10"/>
      <c r="MZW5" s="10"/>
      <c r="MZX5" s="10"/>
      <c r="MZY5" s="10"/>
      <c r="MZZ5" s="10"/>
      <c r="NAA5" s="10"/>
      <c r="NAB5" s="10"/>
      <c r="NAC5" s="10"/>
      <c r="NAD5" s="10"/>
      <c r="NAE5" s="10"/>
      <c r="NAF5" s="10"/>
      <c r="NAG5" s="10"/>
      <c r="NAH5" s="10"/>
      <c r="NAI5" s="10"/>
      <c r="NAJ5" s="10"/>
      <c r="NAK5" s="10"/>
      <c r="NAL5" s="10"/>
      <c r="NAM5" s="10"/>
      <c r="NAN5" s="10"/>
      <c r="NAO5" s="10"/>
      <c r="NAP5" s="10"/>
      <c r="NAQ5" s="10"/>
      <c r="NAR5" s="10"/>
      <c r="NAS5" s="10"/>
      <c r="NAT5" s="10"/>
      <c r="NAU5" s="10"/>
      <c r="NAV5" s="10"/>
      <c r="NAW5" s="10"/>
      <c r="NAX5" s="10"/>
      <c r="NAY5" s="10"/>
      <c r="NAZ5" s="10"/>
      <c r="NBA5" s="10"/>
      <c r="NBB5" s="10"/>
      <c r="NBC5" s="10"/>
      <c r="NBD5" s="10"/>
      <c r="NBE5" s="10"/>
      <c r="NBF5" s="10"/>
      <c r="NBG5" s="10"/>
      <c r="NBH5" s="10"/>
      <c r="NBI5" s="10"/>
      <c r="NBJ5" s="10"/>
      <c r="NBK5" s="10"/>
      <c r="NBL5" s="10"/>
      <c r="NBM5" s="10"/>
      <c r="NBN5" s="10"/>
      <c r="NBO5" s="10"/>
      <c r="NBP5" s="10"/>
      <c r="NBQ5" s="10"/>
      <c r="NBR5" s="10"/>
      <c r="NBS5" s="10"/>
      <c r="NBT5" s="10"/>
      <c r="NBU5" s="10"/>
      <c r="NBV5" s="10"/>
      <c r="NBW5" s="10"/>
      <c r="NBX5" s="10"/>
      <c r="NBY5" s="10"/>
      <c r="NBZ5" s="10"/>
      <c r="NCA5" s="10"/>
      <c r="NCB5" s="10"/>
      <c r="NCC5" s="10"/>
      <c r="NCD5" s="10"/>
      <c r="NCE5" s="10"/>
      <c r="NCF5" s="10"/>
      <c r="NCG5" s="10"/>
      <c r="NCH5" s="10"/>
      <c r="NCI5" s="10"/>
      <c r="NCJ5" s="10"/>
      <c r="NCK5" s="10"/>
      <c r="NCL5" s="10"/>
      <c r="NCM5" s="10"/>
      <c r="NCN5" s="10"/>
      <c r="NCO5" s="10"/>
      <c r="NCP5" s="10"/>
      <c r="NCQ5" s="10"/>
      <c r="NCR5" s="10"/>
      <c r="NCS5" s="10"/>
      <c r="NCT5" s="10"/>
      <c r="NCU5" s="10"/>
      <c r="NCV5" s="10"/>
      <c r="NCW5" s="10"/>
      <c r="NCX5" s="10"/>
      <c r="NCY5" s="10"/>
      <c r="NCZ5" s="10"/>
      <c r="NDA5" s="10"/>
      <c r="NDB5" s="10"/>
      <c r="NDC5" s="10"/>
      <c r="NDD5" s="10"/>
      <c r="NDE5" s="10"/>
      <c r="NDF5" s="10"/>
      <c r="NDG5" s="10"/>
      <c r="NDH5" s="10"/>
      <c r="NDI5" s="10"/>
      <c r="NDJ5" s="10"/>
      <c r="NDK5" s="10"/>
      <c r="NDL5" s="10"/>
      <c r="NDM5" s="10"/>
      <c r="NDN5" s="10"/>
      <c r="NDO5" s="10"/>
      <c r="NDP5" s="10"/>
      <c r="NDQ5" s="10"/>
      <c r="NDR5" s="10"/>
      <c r="NDS5" s="10"/>
      <c r="NDT5" s="10"/>
      <c r="NDU5" s="10"/>
      <c r="NDV5" s="10"/>
      <c r="NDW5" s="10"/>
      <c r="NDX5" s="10"/>
      <c r="NDY5" s="10"/>
      <c r="NDZ5" s="10"/>
      <c r="NEA5" s="10"/>
      <c r="NEB5" s="10"/>
      <c r="NEC5" s="10"/>
      <c r="NED5" s="10"/>
      <c r="NEE5" s="10"/>
      <c r="NEF5" s="10"/>
      <c r="NEG5" s="10"/>
      <c r="NEH5" s="10"/>
      <c r="NEI5" s="10"/>
      <c r="NEJ5" s="10"/>
      <c r="NEK5" s="10"/>
      <c r="NEL5" s="10"/>
      <c r="NEM5" s="10"/>
      <c r="NEN5" s="10"/>
      <c r="NEO5" s="10"/>
      <c r="NEP5" s="10"/>
      <c r="NEQ5" s="10"/>
      <c r="NER5" s="10"/>
      <c r="NES5" s="10"/>
      <c r="NET5" s="10"/>
      <c r="NEU5" s="10"/>
      <c r="NEV5" s="10"/>
      <c r="NEW5" s="10"/>
      <c r="NEX5" s="10"/>
      <c r="NEY5" s="10"/>
      <c r="NEZ5" s="10"/>
      <c r="NFA5" s="10"/>
      <c r="NFB5" s="10"/>
      <c r="NFC5" s="10"/>
      <c r="NFD5" s="10"/>
      <c r="NFE5" s="10"/>
      <c r="NFF5" s="10"/>
      <c r="NFG5" s="10"/>
      <c r="NFH5" s="10"/>
      <c r="NFI5" s="10"/>
      <c r="NFJ5" s="10"/>
      <c r="NFK5" s="10"/>
      <c r="NFL5" s="10"/>
      <c r="NFM5" s="10"/>
      <c r="NFN5" s="10"/>
      <c r="NFO5" s="10"/>
      <c r="NFP5" s="10"/>
      <c r="NFQ5" s="10"/>
      <c r="NFR5" s="10"/>
      <c r="NFS5" s="10"/>
      <c r="NFT5" s="10"/>
      <c r="NFU5" s="10"/>
      <c r="NFV5" s="10"/>
      <c r="NFW5" s="10"/>
      <c r="NFX5" s="10"/>
      <c r="NFY5" s="10"/>
      <c r="NFZ5" s="10"/>
      <c r="NGA5" s="10"/>
      <c r="NGB5" s="10"/>
      <c r="NGC5" s="10"/>
      <c r="NGD5" s="10"/>
      <c r="NGE5" s="10"/>
      <c r="NGF5" s="10"/>
      <c r="NGG5" s="10"/>
      <c r="NGH5" s="10"/>
      <c r="NGI5" s="10"/>
      <c r="NGJ5" s="10"/>
      <c r="NGK5" s="10"/>
      <c r="NGL5" s="10"/>
      <c r="NGM5" s="10"/>
      <c r="NGN5" s="10"/>
      <c r="NGO5" s="10"/>
      <c r="NGP5" s="10"/>
      <c r="NGQ5" s="10"/>
      <c r="NGR5" s="10"/>
      <c r="NGS5" s="10"/>
      <c r="NGT5" s="10"/>
      <c r="NGU5" s="10"/>
      <c r="NGV5" s="10"/>
      <c r="NGW5" s="10"/>
      <c r="NGX5" s="10"/>
      <c r="NGY5" s="10"/>
      <c r="NGZ5" s="10"/>
      <c r="NHA5" s="10"/>
      <c r="NHB5" s="10"/>
      <c r="NHC5" s="10"/>
      <c r="NHD5" s="10"/>
      <c r="NHE5" s="10"/>
      <c r="NHF5" s="10"/>
      <c r="NHG5" s="10"/>
      <c r="NHH5" s="10"/>
      <c r="NHI5" s="10"/>
      <c r="NHJ5" s="10"/>
      <c r="NHK5" s="10"/>
      <c r="NHL5" s="10"/>
      <c r="NHM5" s="10"/>
      <c r="NHN5" s="10"/>
      <c r="NHO5" s="10"/>
      <c r="NHP5" s="10"/>
      <c r="NHQ5" s="10"/>
      <c r="NHR5" s="10"/>
      <c r="NHS5" s="10"/>
      <c r="NHT5" s="10"/>
      <c r="NHU5" s="10"/>
      <c r="NHV5" s="10"/>
      <c r="NHW5" s="10"/>
      <c r="NHX5" s="10"/>
      <c r="NHY5" s="10"/>
      <c r="NHZ5" s="10"/>
      <c r="NIA5" s="10"/>
      <c r="NIB5" s="10"/>
      <c r="NIC5" s="10"/>
      <c r="NID5" s="10"/>
      <c r="NIE5" s="10"/>
      <c r="NIF5" s="10"/>
      <c r="NIG5" s="10"/>
      <c r="NIH5" s="10"/>
      <c r="NII5" s="10"/>
      <c r="NIJ5" s="10"/>
      <c r="NIK5" s="10"/>
      <c r="NIL5" s="10"/>
      <c r="NIM5" s="10"/>
      <c r="NIN5" s="10"/>
      <c r="NIO5" s="10"/>
      <c r="NIP5" s="10"/>
      <c r="NIQ5" s="10"/>
      <c r="NIR5" s="10"/>
      <c r="NIS5" s="10"/>
      <c r="NIT5" s="10"/>
      <c r="NIU5" s="10"/>
      <c r="NIV5" s="10"/>
      <c r="NIW5" s="10"/>
      <c r="NIX5" s="10"/>
      <c r="NIY5" s="10"/>
      <c r="NIZ5" s="10"/>
      <c r="NJA5" s="10"/>
      <c r="NJB5" s="10"/>
      <c r="NJC5" s="10"/>
      <c r="NJD5" s="10"/>
      <c r="NJE5" s="10"/>
      <c r="NJF5" s="10"/>
      <c r="NJG5" s="10"/>
      <c r="NJH5" s="10"/>
      <c r="NJI5" s="10"/>
      <c r="NJJ5" s="10"/>
      <c r="NJK5" s="10"/>
      <c r="NJL5" s="10"/>
      <c r="NJM5" s="10"/>
      <c r="NJN5" s="10"/>
      <c r="NJO5" s="10"/>
      <c r="NJP5" s="10"/>
      <c r="NJQ5" s="10"/>
      <c r="NJR5" s="10"/>
      <c r="NJS5" s="10"/>
      <c r="NJT5" s="10"/>
      <c r="NJU5" s="10"/>
      <c r="NJV5" s="10"/>
      <c r="NJW5" s="10"/>
      <c r="NJX5" s="10"/>
      <c r="NJY5" s="10"/>
      <c r="NJZ5" s="10"/>
      <c r="NKA5" s="10"/>
      <c r="NKB5" s="10"/>
      <c r="NKC5" s="10"/>
      <c r="NKD5" s="10"/>
      <c r="NKE5" s="10"/>
      <c r="NKF5" s="10"/>
      <c r="NKG5" s="10"/>
      <c r="NKH5" s="10"/>
      <c r="NKI5" s="10"/>
      <c r="NKJ5" s="10"/>
      <c r="NKK5" s="10"/>
      <c r="NKL5" s="10"/>
      <c r="NKM5" s="10"/>
      <c r="NKN5" s="10"/>
      <c r="NKO5" s="10"/>
      <c r="NKP5" s="10"/>
      <c r="NKQ5" s="10"/>
      <c r="NKR5" s="10"/>
      <c r="NKS5" s="10"/>
      <c r="NKT5" s="10"/>
      <c r="NKU5" s="10"/>
      <c r="NKV5" s="10"/>
      <c r="NKW5" s="10"/>
      <c r="NKX5" s="10"/>
      <c r="NKY5" s="10"/>
      <c r="NKZ5" s="10"/>
      <c r="NLA5" s="10"/>
      <c r="NLB5" s="10"/>
      <c r="NLC5" s="10"/>
      <c r="NLD5" s="10"/>
      <c r="NLE5" s="10"/>
      <c r="NLF5" s="10"/>
      <c r="NLG5" s="10"/>
      <c r="NLH5" s="10"/>
      <c r="NLI5" s="10"/>
      <c r="NLJ5" s="10"/>
      <c r="NLK5" s="10"/>
      <c r="NLL5" s="10"/>
      <c r="NLM5" s="10"/>
      <c r="NLN5" s="10"/>
      <c r="NLO5" s="10"/>
      <c r="NLP5" s="10"/>
      <c r="NLQ5" s="10"/>
      <c r="NLR5" s="10"/>
      <c r="NLS5" s="10"/>
      <c r="NLT5" s="10"/>
      <c r="NLU5" s="10"/>
      <c r="NLV5" s="10"/>
      <c r="NLW5" s="10"/>
      <c r="NLX5" s="10"/>
      <c r="NLY5" s="10"/>
      <c r="NLZ5" s="10"/>
      <c r="NMA5" s="10"/>
      <c r="NMB5" s="10"/>
      <c r="NMC5" s="10"/>
      <c r="NMD5" s="10"/>
      <c r="NME5" s="10"/>
      <c r="NMF5" s="10"/>
      <c r="NMG5" s="10"/>
      <c r="NMH5" s="10"/>
      <c r="NMI5" s="10"/>
      <c r="NMJ5" s="10"/>
      <c r="NMK5" s="10"/>
      <c r="NML5" s="10"/>
      <c r="NMM5" s="10"/>
      <c r="NMN5" s="10"/>
      <c r="NMO5" s="10"/>
      <c r="NMP5" s="10"/>
      <c r="NMQ5" s="10"/>
      <c r="NMR5" s="10"/>
      <c r="NMS5" s="10"/>
      <c r="NMT5" s="10"/>
      <c r="NMU5" s="10"/>
      <c r="NMV5" s="10"/>
      <c r="NMW5" s="10"/>
      <c r="NMX5" s="10"/>
      <c r="NMY5" s="10"/>
      <c r="NMZ5" s="10"/>
      <c r="NNA5" s="10"/>
      <c r="NNB5" s="10"/>
      <c r="NNC5" s="10"/>
      <c r="NND5" s="10"/>
      <c r="NNE5" s="10"/>
      <c r="NNF5" s="10"/>
      <c r="NNG5" s="10"/>
      <c r="NNH5" s="10"/>
      <c r="NNI5" s="10"/>
      <c r="NNJ5" s="10"/>
      <c r="NNK5" s="10"/>
      <c r="NNL5" s="10"/>
      <c r="NNM5" s="10"/>
      <c r="NNN5" s="10"/>
      <c r="NNO5" s="10"/>
      <c r="NNP5" s="10"/>
      <c r="NNQ5" s="10"/>
      <c r="NNR5" s="10"/>
      <c r="NNS5" s="10"/>
      <c r="NNT5" s="10"/>
      <c r="NNU5" s="10"/>
      <c r="NNV5" s="10"/>
      <c r="NNW5" s="10"/>
      <c r="NNX5" s="10"/>
      <c r="NNY5" s="10"/>
      <c r="NNZ5" s="10"/>
      <c r="NOA5" s="10"/>
      <c r="NOB5" s="10"/>
      <c r="NOC5" s="10"/>
      <c r="NOD5" s="10"/>
      <c r="NOE5" s="10"/>
      <c r="NOF5" s="10"/>
      <c r="NOG5" s="10"/>
      <c r="NOH5" s="10"/>
      <c r="NOI5" s="10"/>
      <c r="NOJ5" s="10"/>
      <c r="NOK5" s="10"/>
      <c r="NOL5" s="10"/>
      <c r="NOM5" s="10"/>
      <c r="NON5" s="10"/>
      <c r="NOO5" s="10"/>
      <c r="NOP5" s="10"/>
      <c r="NOQ5" s="10"/>
      <c r="NOR5" s="10"/>
      <c r="NOS5" s="10"/>
      <c r="NOT5" s="10"/>
      <c r="NOU5" s="10"/>
      <c r="NOV5" s="10"/>
      <c r="NOW5" s="10"/>
      <c r="NOX5" s="10"/>
      <c r="NOY5" s="10"/>
      <c r="NOZ5" s="10"/>
      <c r="NPA5" s="10"/>
      <c r="NPB5" s="10"/>
      <c r="NPC5" s="10"/>
      <c r="NPD5" s="10"/>
      <c r="NPE5" s="10"/>
      <c r="NPF5" s="10"/>
      <c r="NPG5" s="10"/>
      <c r="NPH5" s="10"/>
      <c r="NPI5" s="10"/>
      <c r="NPJ5" s="10"/>
      <c r="NPK5" s="10"/>
      <c r="NPL5" s="10"/>
      <c r="NPM5" s="10"/>
      <c r="NPN5" s="10"/>
      <c r="NPO5" s="10"/>
      <c r="NPP5" s="10"/>
      <c r="NPQ5" s="10"/>
      <c r="NPR5" s="10"/>
      <c r="NPS5" s="10"/>
      <c r="NPT5" s="10"/>
      <c r="NPU5" s="10"/>
      <c r="NPV5" s="10"/>
      <c r="NPW5" s="10"/>
      <c r="NPX5" s="10"/>
      <c r="NPY5" s="10"/>
      <c r="NPZ5" s="10"/>
      <c r="NQA5" s="10"/>
      <c r="NQB5" s="10"/>
      <c r="NQC5" s="10"/>
      <c r="NQD5" s="10"/>
      <c r="NQE5" s="10"/>
      <c r="NQF5" s="10"/>
      <c r="NQG5" s="10"/>
      <c r="NQH5" s="10"/>
      <c r="NQI5" s="10"/>
      <c r="NQJ5" s="10"/>
      <c r="NQK5" s="10"/>
      <c r="NQL5" s="10"/>
      <c r="NQM5" s="10"/>
      <c r="NQN5" s="10"/>
      <c r="NQO5" s="10"/>
      <c r="NQP5" s="10"/>
      <c r="NQQ5" s="10"/>
      <c r="NQR5" s="10"/>
      <c r="NQS5" s="10"/>
      <c r="NQT5" s="10"/>
      <c r="NQU5" s="10"/>
      <c r="NQV5" s="10"/>
      <c r="NQW5" s="10"/>
      <c r="NQX5" s="10"/>
      <c r="NQY5" s="10"/>
      <c r="NQZ5" s="10"/>
      <c r="NRA5" s="10"/>
      <c r="NRB5" s="10"/>
      <c r="NRC5" s="10"/>
      <c r="NRD5" s="10"/>
      <c r="NRE5" s="10"/>
      <c r="NRF5" s="10"/>
      <c r="NRG5" s="10"/>
      <c r="NRH5" s="10"/>
      <c r="NRI5" s="10"/>
      <c r="NRJ5" s="10"/>
      <c r="NRK5" s="10"/>
      <c r="NRL5" s="10"/>
      <c r="NRM5" s="10"/>
      <c r="NRN5" s="10"/>
      <c r="NRO5" s="10"/>
      <c r="NRP5" s="10"/>
      <c r="NRQ5" s="10"/>
      <c r="NRR5" s="10"/>
      <c r="NRS5" s="10"/>
      <c r="NRT5" s="10"/>
      <c r="NRU5" s="10"/>
      <c r="NRV5" s="10"/>
      <c r="NRW5" s="10"/>
      <c r="NRX5" s="10"/>
      <c r="NRY5" s="10"/>
      <c r="NRZ5" s="10"/>
      <c r="NSA5" s="10"/>
      <c r="NSB5" s="10"/>
      <c r="NSC5" s="10"/>
      <c r="NSD5" s="10"/>
      <c r="NSE5" s="10"/>
      <c r="NSF5" s="10"/>
      <c r="NSG5" s="10"/>
      <c r="NSH5" s="10"/>
      <c r="NSI5" s="10"/>
      <c r="NSJ5" s="10"/>
      <c r="NSK5" s="10"/>
      <c r="NSL5" s="10"/>
      <c r="NSM5" s="10"/>
      <c r="NSN5" s="10"/>
      <c r="NSO5" s="10"/>
      <c r="NSP5" s="10"/>
      <c r="NSQ5" s="10"/>
      <c r="NSR5" s="10"/>
      <c r="NSS5" s="10"/>
      <c r="NST5" s="10"/>
      <c r="NSU5" s="10"/>
      <c r="NSV5" s="10"/>
      <c r="NSW5" s="10"/>
      <c r="NSX5" s="10"/>
      <c r="NSY5" s="10"/>
      <c r="NSZ5" s="10"/>
      <c r="NTA5" s="10"/>
      <c r="NTB5" s="10"/>
      <c r="NTC5" s="10"/>
      <c r="NTD5" s="10"/>
      <c r="NTE5" s="10"/>
      <c r="NTF5" s="10"/>
      <c r="NTG5" s="10"/>
      <c r="NTH5" s="10"/>
      <c r="NTI5" s="10"/>
      <c r="NTJ5" s="10"/>
      <c r="NTK5" s="10"/>
      <c r="NTL5" s="10"/>
      <c r="NTM5" s="10"/>
      <c r="NTN5" s="10"/>
      <c r="NTO5" s="10"/>
      <c r="NTP5" s="10"/>
      <c r="NTQ5" s="10"/>
      <c r="NTR5" s="10"/>
      <c r="NTS5" s="10"/>
      <c r="NTT5" s="10"/>
      <c r="NTU5" s="10"/>
      <c r="NTV5" s="10"/>
      <c r="NTW5" s="10"/>
      <c r="NTX5" s="10"/>
      <c r="NTY5" s="10"/>
      <c r="NTZ5" s="10"/>
      <c r="NUA5" s="10"/>
      <c r="NUB5" s="10"/>
      <c r="NUC5" s="10"/>
      <c r="NUD5" s="10"/>
      <c r="NUE5" s="10"/>
      <c r="NUF5" s="10"/>
      <c r="NUG5" s="10"/>
      <c r="NUH5" s="10"/>
      <c r="NUI5" s="10"/>
      <c r="NUJ5" s="10"/>
      <c r="NUK5" s="10"/>
      <c r="NUL5" s="10"/>
      <c r="NUM5" s="10"/>
      <c r="NUN5" s="10"/>
      <c r="NUO5" s="10"/>
      <c r="NUP5" s="10"/>
      <c r="NUQ5" s="10"/>
      <c r="NUR5" s="10"/>
      <c r="NUS5" s="10"/>
      <c r="NUT5" s="10"/>
      <c r="NUU5" s="10"/>
      <c r="NUV5" s="10"/>
      <c r="NUW5" s="10"/>
      <c r="NUX5" s="10"/>
      <c r="NUY5" s="10"/>
      <c r="NUZ5" s="10"/>
      <c r="NVA5" s="10"/>
      <c r="NVB5" s="10"/>
      <c r="NVC5" s="10"/>
      <c r="NVD5" s="10"/>
      <c r="NVE5" s="10"/>
      <c r="NVF5" s="10"/>
      <c r="NVG5" s="10"/>
      <c r="NVH5" s="10"/>
      <c r="NVI5" s="10"/>
      <c r="NVJ5" s="10"/>
      <c r="NVK5" s="10"/>
      <c r="NVL5" s="10"/>
      <c r="NVM5" s="10"/>
      <c r="NVN5" s="10"/>
      <c r="NVO5" s="10"/>
      <c r="NVP5" s="10"/>
      <c r="NVQ5" s="10"/>
      <c r="NVR5" s="10"/>
      <c r="NVS5" s="10"/>
      <c r="NVT5" s="10"/>
      <c r="NVU5" s="10"/>
      <c r="NVV5" s="10"/>
      <c r="NVW5" s="10"/>
      <c r="NVX5" s="10"/>
      <c r="NVY5" s="10"/>
      <c r="NVZ5" s="10"/>
      <c r="NWA5" s="10"/>
      <c r="NWB5" s="10"/>
      <c r="NWC5" s="10"/>
      <c r="NWD5" s="10"/>
      <c r="NWE5" s="10"/>
      <c r="NWF5" s="10"/>
      <c r="NWG5" s="10"/>
      <c r="NWH5" s="10"/>
      <c r="NWI5" s="10"/>
      <c r="NWJ5" s="10"/>
      <c r="NWK5" s="10"/>
      <c r="NWL5" s="10"/>
      <c r="NWM5" s="10"/>
      <c r="NWN5" s="10"/>
      <c r="NWO5" s="10"/>
      <c r="NWP5" s="10"/>
      <c r="NWQ5" s="10"/>
      <c r="NWR5" s="10"/>
      <c r="NWS5" s="10"/>
      <c r="NWT5" s="10"/>
      <c r="NWU5" s="10"/>
      <c r="NWV5" s="10"/>
      <c r="NWW5" s="10"/>
      <c r="NWX5" s="10"/>
      <c r="NWY5" s="10"/>
      <c r="NWZ5" s="10"/>
      <c r="NXA5" s="10"/>
      <c r="NXB5" s="10"/>
      <c r="NXC5" s="10"/>
      <c r="NXD5" s="10"/>
      <c r="NXE5" s="10"/>
      <c r="NXF5" s="10"/>
      <c r="NXG5" s="10"/>
      <c r="NXH5" s="10"/>
      <c r="NXI5" s="10"/>
      <c r="NXJ5" s="10"/>
      <c r="NXK5" s="10"/>
      <c r="NXL5" s="10"/>
      <c r="NXM5" s="10"/>
      <c r="NXN5" s="10"/>
      <c r="NXO5" s="10"/>
      <c r="NXP5" s="10"/>
      <c r="NXQ5" s="10"/>
      <c r="NXR5" s="10"/>
      <c r="NXS5" s="10"/>
      <c r="NXT5" s="10"/>
      <c r="NXU5" s="10"/>
      <c r="NXV5" s="10"/>
      <c r="NXW5" s="10"/>
      <c r="NXX5" s="10"/>
      <c r="NXY5" s="10"/>
      <c r="NXZ5" s="10"/>
      <c r="NYA5" s="10"/>
      <c r="NYB5" s="10"/>
      <c r="NYC5" s="10"/>
      <c r="NYD5" s="10"/>
      <c r="NYE5" s="10"/>
      <c r="NYF5" s="10"/>
      <c r="NYG5" s="10"/>
      <c r="NYH5" s="10"/>
      <c r="NYI5" s="10"/>
      <c r="NYJ5" s="10"/>
      <c r="NYK5" s="10"/>
      <c r="NYL5" s="10"/>
      <c r="NYM5" s="10"/>
      <c r="NYN5" s="10"/>
      <c r="NYO5" s="10"/>
      <c r="NYP5" s="10"/>
      <c r="NYQ5" s="10"/>
      <c r="NYR5" s="10"/>
      <c r="NYS5" s="10"/>
      <c r="NYT5" s="10"/>
      <c r="NYU5" s="10"/>
      <c r="NYV5" s="10"/>
      <c r="NYW5" s="10"/>
      <c r="NYX5" s="10"/>
      <c r="NYY5" s="10"/>
      <c r="NYZ5" s="10"/>
      <c r="NZA5" s="10"/>
      <c r="NZB5" s="10"/>
      <c r="NZC5" s="10"/>
      <c r="NZD5" s="10"/>
      <c r="NZE5" s="10"/>
      <c r="NZF5" s="10"/>
      <c r="NZG5" s="10"/>
      <c r="NZH5" s="10"/>
      <c r="NZI5" s="10"/>
      <c r="NZJ5" s="10"/>
      <c r="NZK5" s="10"/>
      <c r="NZL5" s="10"/>
      <c r="NZM5" s="10"/>
      <c r="NZN5" s="10"/>
      <c r="NZO5" s="10"/>
      <c r="NZP5" s="10"/>
      <c r="NZQ5" s="10"/>
      <c r="NZR5" s="10"/>
      <c r="NZS5" s="10"/>
      <c r="NZT5" s="10"/>
      <c r="NZU5" s="10"/>
      <c r="NZV5" s="10"/>
      <c r="NZW5" s="10"/>
      <c r="NZX5" s="10"/>
      <c r="NZY5" s="10"/>
      <c r="NZZ5" s="10"/>
      <c r="OAA5" s="10"/>
      <c r="OAB5" s="10"/>
      <c r="OAC5" s="10"/>
      <c r="OAD5" s="10"/>
      <c r="OAE5" s="10"/>
      <c r="OAF5" s="10"/>
      <c r="OAG5" s="10"/>
      <c r="OAH5" s="10"/>
      <c r="OAI5" s="10"/>
      <c r="OAJ5" s="10"/>
      <c r="OAK5" s="10"/>
      <c r="OAL5" s="10"/>
      <c r="OAM5" s="10"/>
      <c r="OAN5" s="10"/>
      <c r="OAO5" s="10"/>
      <c r="OAP5" s="10"/>
      <c r="OAQ5" s="10"/>
      <c r="OAR5" s="10"/>
      <c r="OAS5" s="10"/>
      <c r="OAT5" s="10"/>
      <c r="OAU5" s="10"/>
      <c r="OAV5" s="10"/>
      <c r="OAW5" s="10"/>
      <c r="OAX5" s="10"/>
      <c r="OAY5" s="10"/>
      <c r="OAZ5" s="10"/>
      <c r="OBA5" s="10"/>
      <c r="OBB5" s="10"/>
      <c r="OBC5" s="10"/>
      <c r="OBD5" s="10"/>
      <c r="OBE5" s="10"/>
      <c r="OBF5" s="10"/>
      <c r="OBG5" s="10"/>
      <c r="OBH5" s="10"/>
      <c r="OBI5" s="10"/>
      <c r="OBJ5" s="10"/>
      <c r="OBK5" s="10"/>
      <c r="OBL5" s="10"/>
      <c r="OBM5" s="10"/>
      <c r="OBN5" s="10"/>
      <c r="OBO5" s="10"/>
      <c r="OBP5" s="10"/>
      <c r="OBQ5" s="10"/>
      <c r="OBR5" s="10"/>
      <c r="OBS5" s="10"/>
      <c r="OBT5" s="10"/>
      <c r="OBU5" s="10"/>
      <c r="OBV5" s="10"/>
      <c r="OBW5" s="10"/>
      <c r="OBX5" s="10"/>
      <c r="OBY5" s="10"/>
      <c r="OBZ5" s="10"/>
      <c r="OCA5" s="10"/>
      <c r="OCB5" s="10"/>
      <c r="OCC5" s="10"/>
      <c r="OCD5" s="10"/>
      <c r="OCE5" s="10"/>
      <c r="OCF5" s="10"/>
      <c r="OCG5" s="10"/>
      <c r="OCH5" s="10"/>
      <c r="OCI5" s="10"/>
      <c r="OCJ5" s="10"/>
      <c r="OCK5" s="10"/>
      <c r="OCL5" s="10"/>
      <c r="OCM5" s="10"/>
      <c r="OCN5" s="10"/>
      <c r="OCO5" s="10"/>
      <c r="OCP5" s="10"/>
      <c r="OCQ5" s="10"/>
      <c r="OCR5" s="10"/>
      <c r="OCS5" s="10"/>
      <c r="OCT5" s="10"/>
      <c r="OCU5" s="10"/>
      <c r="OCV5" s="10"/>
      <c r="OCW5" s="10"/>
      <c r="OCX5" s="10"/>
      <c r="OCY5" s="10"/>
      <c r="OCZ5" s="10"/>
      <c r="ODA5" s="10"/>
      <c r="ODB5" s="10"/>
      <c r="ODC5" s="10"/>
      <c r="ODD5" s="10"/>
      <c r="ODE5" s="10"/>
      <c r="ODF5" s="10"/>
      <c r="ODG5" s="10"/>
      <c r="ODH5" s="10"/>
      <c r="ODI5" s="10"/>
      <c r="ODJ5" s="10"/>
      <c r="ODK5" s="10"/>
      <c r="ODL5" s="10"/>
      <c r="ODM5" s="10"/>
      <c r="ODN5" s="10"/>
      <c r="ODO5" s="10"/>
      <c r="ODP5" s="10"/>
      <c r="ODQ5" s="10"/>
      <c r="ODR5" s="10"/>
      <c r="ODS5" s="10"/>
      <c r="ODT5" s="10"/>
      <c r="ODU5" s="10"/>
      <c r="ODV5" s="10"/>
      <c r="ODW5" s="10"/>
      <c r="ODX5" s="10"/>
      <c r="ODY5" s="10"/>
      <c r="ODZ5" s="10"/>
      <c r="OEA5" s="10"/>
      <c r="OEB5" s="10"/>
      <c r="OEC5" s="10"/>
      <c r="OED5" s="10"/>
      <c r="OEE5" s="10"/>
      <c r="OEF5" s="10"/>
      <c r="OEG5" s="10"/>
      <c r="OEH5" s="10"/>
      <c r="OEI5" s="10"/>
      <c r="OEJ5" s="10"/>
      <c r="OEK5" s="10"/>
      <c r="OEL5" s="10"/>
      <c r="OEM5" s="10"/>
      <c r="OEN5" s="10"/>
      <c r="OEO5" s="10"/>
      <c r="OEP5" s="10"/>
      <c r="OEQ5" s="10"/>
      <c r="OER5" s="10"/>
      <c r="OES5" s="10"/>
      <c r="OET5" s="10"/>
      <c r="OEU5" s="10"/>
      <c r="OEV5" s="10"/>
      <c r="OEW5" s="10"/>
      <c r="OEX5" s="10"/>
      <c r="OEY5" s="10"/>
      <c r="OEZ5" s="10"/>
      <c r="OFA5" s="10"/>
      <c r="OFB5" s="10"/>
      <c r="OFC5" s="10"/>
      <c r="OFD5" s="10"/>
      <c r="OFE5" s="10"/>
      <c r="OFF5" s="10"/>
      <c r="OFG5" s="10"/>
      <c r="OFH5" s="10"/>
      <c r="OFI5" s="10"/>
      <c r="OFJ5" s="10"/>
      <c r="OFK5" s="10"/>
      <c r="OFL5" s="10"/>
      <c r="OFM5" s="10"/>
      <c r="OFN5" s="10"/>
      <c r="OFO5" s="10"/>
      <c r="OFP5" s="10"/>
      <c r="OFQ5" s="10"/>
      <c r="OFR5" s="10"/>
      <c r="OFS5" s="10"/>
      <c r="OFT5" s="10"/>
      <c r="OFU5" s="10"/>
      <c r="OFV5" s="10"/>
      <c r="OFW5" s="10"/>
      <c r="OFX5" s="10"/>
      <c r="OFY5" s="10"/>
      <c r="OFZ5" s="10"/>
      <c r="OGA5" s="10"/>
      <c r="OGB5" s="10"/>
      <c r="OGC5" s="10"/>
      <c r="OGD5" s="10"/>
      <c r="OGE5" s="10"/>
      <c r="OGF5" s="10"/>
      <c r="OGG5" s="10"/>
      <c r="OGH5" s="10"/>
      <c r="OGI5" s="10"/>
      <c r="OGJ5" s="10"/>
      <c r="OGK5" s="10"/>
      <c r="OGL5" s="10"/>
      <c r="OGM5" s="10"/>
      <c r="OGN5" s="10"/>
      <c r="OGO5" s="10"/>
      <c r="OGP5" s="10"/>
      <c r="OGQ5" s="10"/>
      <c r="OGR5" s="10"/>
      <c r="OGS5" s="10"/>
      <c r="OGT5" s="10"/>
      <c r="OGU5" s="10"/>
      <c r="OGV5" s="10"/>
      <c r="OGW5" s="10"/>
      <c r="OGX5" s="10"/>
      <c r="OGY5" s="10"/>
      <c r="OGZ5" s="10"/>
      <c r="OHA5" s="10"/>
      <c r="OHB5" s="10"/>
      <c r="OHC5" s="10"/>
      <c r="OHD5" s="10"/>
      <c r="OHE5" s="10"/>
      <c r="OHF5" s="10"/>
      <c r="OHG5" s="10"/>
      <c r="OHH5" s="10"/>
      <c r="OHI5" s="10"/>
      <c r="OHJ5" s="10"/>
      <c r="OHK5" s="10"/>
      <c r="OHL5" s="10"/>
      <c r="OHM5" s="10"/>
      <c r="OHN5" s="10"/>
      <c r="OHO5" s="10"/>
      <c r="OHP5" s="10"/>
      <c r="OHQ5" s="10"/>
      <c r="OHR5" s="10"/>
      <c r="OHS5" s="10"/>
      <c r="OHT5" s="10"/>
      <c r="OHU5" s="10"/>
      <c r="OHV5" s="10"/>
      <c r="OHW5" s="10"/>
      <c r="OHX5" s="10"/>
      <c r="OHY5" s="10"/>
      <c r="OHZ5" s="10"/>
      <c r="OIA5" s="10"/>
      <c r="OIB5" s="10"/>
      <c r="OIC5" s="10"/>
      <c r="OID5" s="10"/>
      <c r="OIE5" s="10"/>
      <c r="OIF5" s="10"/>
      <c r="OIG5" s="10"/>
      <c r="OIH5" s="10"/>
      <c r="OII5" s="10"/>
      <c r="OIJ5" s="10"/>
      <c r="OIK5" s="10"/>
      <c r="OIL5" s="10"/>
      <c r="OIM5" s="10"/>
      <c r="OIN5" s="10"/>
      <c r="OIO5" s="10"/>
      <c r="OIP5" s="10"/>
      <c r="OIQ5" s="10"/>
      <c r="OIR5" s="10"/>
      <c r="OIS5" s="10"/>
      <c r="OIT5" s="10"/>
      <c r="OIU5" s="10"/>
      <c r="OIV5" s="10"/>
      <c r="OIW5" s="10"/>
      <c r="OIX5" s="10"/>
      <c r="OIY5" s="10"/>
      <c r="OIZ5" s="10"/>
      <c r="OJA5" s="10"/>
      <c r="OJB5" s="10"/>
      <c r="OJC5" s="10"/>
      <c r="OJD5" s="10"/>
      <c r="OJE5" s="10"/>
      <c r="OJF5" s="10"/>
      <c r="OJG5" s="10"/>
      <c r="OJH5" s="10"/>
      <c r="OJI5" s="10"/>
      <c r="OJJ5" s="10"/>
      <c r="OJK5" s="10"/>
      <c r="OJL5" s="10"/>
      <c r="OJM5" s="10"/>
      <c r="OJN5" s="10"/>
      <c r="OJO5" s="10"/>
      <c r="OJP5" s="10"/>
      <c r="OJQ5" s="10"/>
      <c r="OJR5" s="10"/>
      <c r="OJS5" s="10"/>
      <c r="OJT5" s="10"/>
      <c r="OJU5" s="10"/>
      <c r="OJV5" s="10"/>
      <c r="OJW5" s="10"/>
      <c r="OJX5" s="10"/>
      <c r="OJY5" s="10"/>
      <c r="OJZ5" s="10"/>
      <c r="OKA5" s="10"/>
      <c r="OKB5" s="10"/>
      <c r="OKC5" s="10"/>
      <c r="OKD5" s="10"/>
      <c r="OKE5" s="10"/>
      <c r="OKF5" s="10"/>
      <c r="OKG5" s="10"/>
      <c r="OKH5" s="10"/>
      <c r="OKI5" s="10"/>
      <c r="OKJ5" s="10"/>
      <c r="OKK5" s="10"/>
      <c r="OKL5" s="10"/>
      <c r="OKM5" s="10"/>
      <c r="OKN5" s="10"/>
      <c r="OKO5" s="10"/>
      <c r="OKP5" s="10"/>
      <c r="OKQ5" s="10"/>
      <c r="OKR5" s="10"/>
      <c r="OKS5" s="10"/>
      <c r="OKT5" s="10"/>
      <c r="OKU5" s="10"/>
      <c r="OKV5" s="10"/>
      <c r="OKW5" s="10"/>
      <c r="OKX5" s="10"/>
      <c r="OKY5" s="10"/>
      <c r="OKZ5" s="10"/>
      <c r="OLA5" s="10"/>
      <c r="OLB5" s="10"/>
      <c r="OLC5" s="10"/>
      <c r="OLD5" s="10"/>
      <c r="OLE5" s="10"/>
      <c r="OLF5" s="10"/>
      <c r="OLG5" s="10"/>
      <c r="OLH5" s="10"/>
      <c r="OLI5" s="10"/>
      <c r="OLJ5" s="10"/>
      <c r="OLK5" s="10"/>
      <c r="OLL5" s="10"/>
      <c r="OLM5" s="10"/>
      <c r="OLN5" s="10"/>
      <c r="OLO5" s="10"/>
      <c r="OLP5" s="10"/>
      <c r="OLQ5" s="10"/>
      <c r="OLR5" s="10"/>
      <c r="OLS5" s="10"/>
      <c r="OLT5" s="10"/>
      <c r="OLU5" s="10"/>
      <c r="OLV5" s="10"/>
      <c r="OLW5" s="10"/>
      <c r="OLX5" s="10"/>
      <c r="OLY5" s="10"/>
      <c r="OLZ5" s="10"/>
      <c r="OMA5" s="10"/>
      <c r="OMB5" s="10"/>
      <c r="OMC5" s="10"/>
      <c r="OMD5" s="10"/>
      <c r="OME5" s="10"/>
      <c r="OMF5" s="10"/>
      <c r="OMG5" s="10"/>
      <c r="OMH5" s="10"/>
      <c r="OMI5" s="10"/>
      <c r="OMJ5" s="10"/>
      <c r="OMK5" s="10"/>
      <c r="OML5" s="10"/>
      <c r="OMM5" s="10"/>
      <c r="OMN5" s="10"/>
      <c r="OMO5" s="10"/>
      <c r="OMP5" s="10"/>
      <c r="OMQ5" s="10"/>
      <c r="OMR5" s="10"/>
      <c r="OMS5" s="10"/>
      <c r="OMT5" s="10"/>
      <c r="OMU5" s="10"/>
      <c r="OMV5" s="10"/>
      <c r="OMW5" s="10"/>
      <c r="OMX5" s="10"/>
      <c r="OMY5" s="10"/>
      <c r="OMZ5" s="10"/>
      <c r="ONA5" s="10"/>
      <c r="ONB5" s="10"/>
      <c r="ONC5" s="10"/>
      <c r="OND5" s="10"/>
      <c r="ONE5" s="10"/>
      <c r="ONF5" s="10"/>
      <c r="ONG5" s="10"/>
      <c r="ONH5" s="10"/>
      <c r="ONI5" s="10"/>
      <c r="ONJ5" s="10"/>
      <c r="ONK5" s="10"/>
      <c r="ONL5" s="10"/>
      <c r="ONM5" s="10"/>
      <c r="ONN5" s="10"/>
      <c r="ONO5" s="10"/>
      <c r="ONP5" s="10"/>
      <c r="ONQ5" s="10"/>
      <c r="ONR5" s="10"/>
      <c r="ONS5" s="10"/>
      <c r="ONT5" s="10"/>
      <c r="ONU5" s="10"/>
      <c r="ONV5" s="10"/>
      <c r="ONW5" s="10"/>
      <c r="ONX5" s="10"/>
      <c r="ONY5" s="10"/>
      <c r="ONZ5" s="10"/>
      <c r="OOA5" s="10"/>
      <c r="OOB5" s="10"/>
      <c r="OOC5" s="10"/>
      <c r="OOD5" s="10"/>
      <c r="OOE5" s="10"/>
      <c r="OOF5" s="10"/>
      <c r="OOG5" s="10"/>
      <c r="OOH5" s="10"/>
      <c r="OOI5" s="10"/>
      <c r="OOJ5" s="10"/>
      <c r="OOK5" s="10"/>
      <c r="OOL5" s="10"/>
      <c r="OOM5" s="10"/>
      <c r="OON5" s="10"/>
      <c r="OOO5" s="10"/>
      <c r="OOP5" s="10"/>
      <c r="OOQ5" s="10"/>
      <c r="OOR5" s="10"/>
      <c r="OOS5" s="10"/>
      <c r="OOT5" s="10"/>
      <c r="OOU5" s="10"/>
      <c r="OOV5" s="10"/>
      <c r="OOW5" s="10"/>
      <c r="OOX5" s="10"/>
      <c r="OOY5" s="10"/>
      <c r="OOZ5" s="10"/>
      <c r="OPA5" s="10"/>
      <c r="OPB5" s="10"/>
      <c r="OPC5" s="10"/>
      <c r="OPD5" s="10"/>
      <c r="OPE5" s="10"/>
      <c r="OPF5" s="10"/>
      <c r="OPG5" s="10"/>
      <c r="OPH5" s="10"/>
      <c r="OPI5" s="10"/>
      <c r="OPJ5" s="10"/>
      <c r="OPK5" s="10"/>
      <c r="OPL5" s="10"/>
      <c r="OPM5" s="10"/>
      <c r="OPN5" s="10"/>
      <c r="OPO5" s="10"/>
      <c r="OPP5" s="10"/>
      <c r="OPQ5" s="10"/>
      <c r="OPR5" s="10"/>
      <c r="OPS5" s="10"/>
      <c r="OPT5" s="10"/>
      <c r="OPU5" s="10"/>
      <c r="OPV5" s="10"/>
      <c r="OPW5" s="10"/>
      <c r="OPX5" s="10"/>
      <c r="OPY5" s="10"/>
      <c r="OPZ5" s="10"/>
      <c r="OQA5" s="10"/>
      <c r="OQB5" s="10"/>
      <c r="OQC5" s="10"/>
      <c r="OQD5" s="10"/>
      <c r="OQE5" s="10"/>
      <c r="OQF5" s="10"/>
      <c r="OQG5" s="10"/>
      <c r="OQH5" s="10"/>
      <c r="OQI5" s="10"/>
      <c r="OQJ5" s="10"/>
      <c r="OQK5" s="10"/>
      <c r="OQL5" s="10"/>
      <c r="OQM5" s="10"/>
      <c r="OQN5" s="10"/>
      <c r="OQO5" s="10"/>
      <c r="OQP5" s="10"/>
      <c r="OQQ5" s="10"/>
      <c r="OQR5" s="10"/>
      <c r="OQS5" s="10"/>
      <c r="OQT5" s="10"/>
      <c r="OQU5" s="10"/>
      <c r="OQV5" s="10"/>
      <c r="OQW5" s="10"/>
      <c r="OQX5" s="10"/>
      <c r="OQY5" s="10"/>
      <c r="OQZ5" s="10"/>
      <c r="ORA5" s="10"/>
      <c r="ORB5" s="10"/>
      <c r="ORC5" s="10"/>
      <c r="ORD5" s="10"/>
      <c r="ORE5" s="10"/>
      <c r="ORF5" s="10"/>
      <c r="ORG5" s="10"/>
      <c r="ORH5" s="10"/>
      <c r="ORI5" s="10"/>
      <c r="ORJ5" s="10"/>
      <c r="ORK5" s="10"/>
      <c r="ORL5" s="10"/>
      <c r="ORM5" s="10"/>
      <c r="ORN5" s="10"/>
      <c r="ORO5" s="10"/>
      <c r="ORP5" s="10"/>
      <c r="ORQ5" s="10"/>
      <c r="ORR5" s="10"/>
      <c r="ORS5" s="10"/>
      <c r="ORT5" s="10"/>
      <c r="ORU5" s="10"/>
      <c r="ORV5" s="10"/>
      <c r="ORW5" s="10"/>
      <c r="ORX5" s="10"/>
      <c r="ORY5" s="10"/>
      <c r="ORZ5" s="10"/>
      <c r="OSA5" s="10"/>
      <c r="OSB5" s="10"/>
      <c r="OSC5" s="10"/>
      <c r="OSD5" s="10"/>
      <c r="OSE5" s="10"/>
      <c r="OSF5" s="10"/>
      <c r="OSG5" s="10"/>
      <c r="OSH5" s="10"/>
      <c r="OSI5" s="10"/>
      <c r="OSJ5" s="10"/>
      <c r="OSK5" s="10"/>
      <c r="OSL5" s="10"/>
      <c r="OSM5" s="10"/>
      <c r="OSN5" s="10"/>
      <c r="OSO5" s="10"/>
      <c r="OSP5" s="10"/>
      <c r="OSQ5" s="10"/>
      <c r="OSR5" s="10"/>
      <c r="OSS5" s="10"/>
      <c r="OST5" s="10"/>
      <c r="OSU5" s="10"/>
      <c r="OSV5" s="10"/>
      <c r="OSW5" s="10"/>
      <c r="OSX5" s="10"/>
      <c r="OSY5" s="10"/>
      <c r="OSZ5" s="10"/>
      <c r="OTA5" s="10"/>
      <c r="OTB5" s="10"/>
      <c r="OTC5" s="10"/>
      <c r="OTD5" s="10"/>
      <c r="OTE5" s="10"/>
      <c r="OTF5" s="10"/>
      <c r="OTG5" s="10"/>
      <c r="OTH5" s="10"/>
      <c r="OTI5" s="10"/>
      <c r="OTJ5" s="10"/>
      <c r="OTK5" s="10"/>
      <c r="OTL5" s="10"/>
      <c r="OTM5" s="10"/>
      <c r="OTN5" s="10"/>
      <c r="OTO5" s="10"/>
      <c r="OTP5" s="10"/>
      <c r="OTQ5" s="10"/>
      <c r="OTR5" s="10"/>
      <c r="OTS5" s="10"/>
      <c r="OTT5" s="10"/>
      <c r="OTU5" s="10"/>
      <c r="OTV5" s="10"/>
      <c r="OTW5" s="10"/>
      <c r="OTX5" s="10"/>
      <c r="OTY5" s="10"/>
      <c r="OTZ5" s="10"/>
      <c r="OUA5" s="10"/>
      <c r="OUB5" s="10"/>
      <c r="OUC5" s="10"/>
      <c r="OUD5" s="10"/>
      <c r="OUE5" s="10"/>
      <c r="OUF5" s="10"/>
      <c r="OUG5" s="10"/>
      <c r="OUH5" s="10"/>
      <c r="OUI5" s="10"/>
      <c r="OUJ5" s="10"/>
      <c r="OUK5" s="10"/>
      <c r="OUL5" s="10"/>
      <c r="OUM5" s="10"/>
      <c r="OUN5" s="10"/>
      <c r="OUO5" s="10"/>
      <c r="OUP5" s="10"/>
      <c r="OUQ5" s="10"/>
      <c r="OUR5" s="10"/>
      <c r="OUS5" s="10"/>
      <c r="OUT5" s="10"/>
      <c r="OUU5" s="10"/>
      <c r="OUV5" s="10"/>
      <c r="OUW5" s="10"/>
      <c r="OUX5" s="10"/>
      <c r="OUY5" s="10"/>
      <c r="OUZ5" s="10"/>
      <c r="OVA5" s="10"/>
      <c r="OVB5" s="10"/>
      <c r="OVC5" s="10"/>
      <c r="OVD5" s="10"/>
      <c r="OVE5" s="10"/>
      <c r="OVF5" s="10"/>
      <c r="OVG5" s="10"/>
      <c r="OVH5" s="10"/>
      <c r="OVI5" s="10"/>
      <c r="OVJ5" s="10"/>
      <c r="OVK5" s="10"/>
      <c r="OVL5" s="10"/>
      <c r="OVM5" s="10"/>
      <c r="OVN5" s="10"/>
      <c r="OVO5" s="10"/>
      <c r="OVP5" s="10"/>
      <c r="OVQ5" s="10"/>
      <c r="OVR5" s="10"/>
      <c r="OVS5" s="10"/>
      <c r="OVT5" s="10"/>
      <c r="OVU5" s="10"/>
      <c r="OVV5" s="10"/>
      <c r="OVW5" s="10"/>
      <c r="OVX5" s="10"/>
      <c r="OVY5" s="10"/>
      <c r="OVZ5" s="10"/>
      <c r="OWA5" s="10"/>
      <c r="OWB5" s="10"/>
      <c r="OWC5" s="10"/>
      <c r="OWD5" s="10"/>
      <c r="OWE5" s="10"/>
      <c r="OWF5" s="10"/>
      <c r="OWG5" s="10"/>
      <c r="OWH5" s="10"/>
      <c r="OWI5" s="10"/>
      <c r="OWJ5" s="10"/>
      <c r="OWK5" s="10"/>
      <c r="OWL5" s="10"/>
      <c r="OWM5" s="10"/>
      <c r="OWN5" s="10"/>
      <c r="OWO5" s="10"/>
      <c r="OWP5" s="10"/>
      <c r="OWQ5" s="10"/>
      <c r="OWR5" s="10"/>
      <c r="OWS5" s="10"/>
      <c r="OWT5" s="10"/>
      <c r="OWU5" s="10"/>
      <c r="OWV5" s="10"/>
      <c r="OWW5" s="10"/>
      <c r="OWX5" s="10"/>
      <c r="OWY5" s="10"/>
      <c r="OWZ5" s="10"/>
      <c r="OXA5" s="10"/>
      <c r="OXB5" s="10"/>
      <c r="OXC5" s="10"/>
      <c r="OXD5" s="10"/>
      <c r="OXE5" s="10"/>
      <c r="OXF5" s="10"/>
      <c r="OXG5" s="10"/>
      <c r="OXH5" s="10"/>
      <c r="OXI5" s="10"/>
      <c r="OXJ5" s="10"/>
      <c r="OXK5" s="10"/>
      <c r="OXL5" s="10"/>
      <c r="OXM5" s="10"/>
      <c r="OXN5" s="10"/>
      <c r="OXO5" s="10"/>
      <c r="OXP5" s="10"/>
      <c r="OXQ5" s="10"/>
      <c r="OXR5" s="10"/>
      <c r="OXS5" s="10"/>
      <c r="OXT5" s="10"/>
      <c r="OXU5" s="10"/>
      <c r="OXV5" s="10"/>
      <c r="OXW5" s="10"/>
      <c r="OXX5" s="10"/>
      <c r="OXY5" s="10"/>
      <c r="OXZ5" s="10"/>
      <c r="OYA5" s="10"/>
      <c r="OYB5" s="10"/>
      <c r="OYC5" s="10"/>
      <c r="OYD5" s="10"/>
      <c r="OYE5" s="10"/>
      <c r="OYF5" s="10"/>
      <c r="OYG5" s="10"/>
      <c r="OYH5" s="10"/>
      <c r="OYI5" s="10"/>
      <c r="OYJ5" s="10"/>
      <c r="OYK5" s="10"/>
      <c r="OYL5" s="10"/>
      <c r="OYM5" s="10"/>
      <c r="OYN5" s="10"/>
      <c r="OYO5" s="10"/>
      <c r="OYP5" s="10"/>
      <c r="OYQ5" s="10"/>
      <c r="OYR5" s="10"/>
      <c r="OYS5" s="10"/>
      <c r="OYT5" s="10"/>
      <c r="OYU5" s="10"/>
      <c r="OYV5" s="10"/>
      <c r="OYW5" s="10"/>
      <c r="OYX5" s="10"/>
      <c r="OYY5" s="10"/>
      <c r="OYZ5" s="10"/>
      <c r="OZA5" s="10"/>
      <c r="OZB5" s="10"/>
      <c r="OZC5" s="10"/>
      <c r="OZD5" s="10"/>
      <c r="OZE5" s="10"/>
      <c r="OZF5" s="10"/>
      <c r="OZG5" s="10"/>
      <c r="OZH5" s="10"/>
      <c r="OZI5" s="10"/>
      <c r="OZJ5" s="10"/>
      <c r="OZK5" s="10"/>
      <c r="OZL5" s="10"/>
      <c r="OZM5" s="10"/>
      <c r="OZN5" s="10"/>
      <c r="OZO5" s="10"/>
      <c r="OZP5" s="10"/>
      <c r="OZQ5" s="10"/>
      <c r="OZR5" s="10"/>
      <c r="OZS5" s="10"/>
      <c r="OZT5" s="10"/>
      <c r="OZU5" s="10"/>
      <c r="OZV5" s="10"/>
      <c r="OZW5" s="10"/>
      <c r="OZX5" s="10"/>
      <c r="OZY5" s="10"/>
      <c r="OZZ5" s="10"/>
      <c r="PAA5" s="10"/>
      <c r="PAB5" s="10"/>
      <c r="PAC5" s="10"/>
      <c r="PAD5" s="10"/>
      <c r="PAE5" s="10"/>
      <c r="PAF5" s="10"/>
      <c r="PAG5" s="10"/>
      <c r="PAH5" s="10"/>
      <c r="PAI5" s="10"/>
      <c r="PAJ5" s="10"/>
      <c r="PAK5" s="10"/>
      <c r="PAL5" s="10"/>
      <c r="PAM5" s="10"/>
      <c r="PAN5" s="10"/>
      <c r="PAO5" s="10"/>
      <c r="PAP5" s="10"/>
      <c r="PAQ5" s="10"/>
      <c r="PAR5" s="10"/>
      <c r="PAS5" s="10"/>
      <c r="PAT5" s="10"/>
      <c r="PAU5" s="10"/>
      <c r="PAV5" s="10"/>
      <c r="PAW5" s="10"/>
      <c r="PAX5" s="10"/>
      <c r="PAY5" s="10"/>
      <c r="PAZ5" s="10"/>
      <c r="PBA5" s="10"/>
      <c r="PBB5" s="10"/>
      <c r="PBC5" s="10"/>
      <c r="PBD5" s="10"/>
      <c r="PBE5" s="10"/>
      <c r="PBF5" s="10"/>
      <c r="PBG5" s="10"/>
      <c r="PBH5" s="10"/>
      <c r="PBI5" s="10"/>
      <c r="PBJ5" s="10"/>
      <c r="PBK5" s="10"/>
      <c r="PBL5" s="10"/>
      <c r="PBM5" s="10"/>
      <c r="PBN5" s="10"/>
      <c r="PBO5" s="10"/>
      <c r="PBP5" s="10"/>
      <c r="PBQ5" s="10"/>
      <c r="PBR5" s="10"/>
      <c r="PBS5" s="10"/>
      <c r="PBT5" s="10"/>
      <c r="PBU5" s="10"/>
      <c r="PBV5" s="10"/>
      <c r="PBW5" s="10"/>
      <c r="PBX5" s="10"/>
      <c r="PBY5" s="10"/>
      <c r="PBZ5" s="10"/>
      <c r="PCA5" s="10"/>
      <c r="PCB5" s="10"/>
      <c r="PCC5" s="10"/>
      <c r="PCD5" s="10"/>
      <c r="PCE5" s="10"/>
      <c r="PCF5" s="10"/>
      <c r="PCG5" s="10"/>
      <c r="PCH5" s="10"/>
      <c r="PCI5" s="10"/>
      <c r="PCJ5" s="10"/>
      <c r="PCK5" s="10"/>
      <c r="PCL5" s="10"/>
      <c r="PCM5" s="10"/>
      <c r="PCN5" s="10"/>
      <c r="PCO5" s="10"/>
      <c r="PCP5" s="10"/>
      <c r="PCQ5" s="10"/>
      <c r="PCR5" s="10"/>
      <c r="PCS5" s="10"/>
      <c r="PCT5" s="10"/>
      <c r="PCU5" s="10"/>
      <c r="PCV5" s="10"/>
      <c r="PCW5" s="10"/>
      <c r="PCX5" s="10"/>
      <c r="PCY5" s="10"/>
      <c r="PCZ5" s="10"/>
      <c r="PDA5" s="10"/>
      <c r="PDB5" s="10"/>
      <c r="PDC5" s="10"/>
      <c r="PDD5" s="10"/>
      <c r="PDE5" s="10"/>
      <c r="PDF5" s="10"/>
      <c r="PDG5" s="10"/>
      <c r="PDH5" s="10"/>
      <c r="PDI5" s="10"/>
      <c r="PDJ5" s="10"/>
      <c r="PDK5" s="10"/>
      <c r="PDL5" s="10"/>
      <c r="PDM5" s="10"/>
      <c r="PDN5" s="10"/>
      <c r="PDO5" s="10"/>
      <c r="PDP5" s="10"/>
      <c r="PDQ5" s="10"/>
      <c r="PDR5" s="10"/>
      <c r="PDS5" s="10"/>
      <c r="PDT5" s="10"/>
      <c r="PDU5" s="10"/>
      <c r="PDV5" s="10"/>
      <c r="PDW5" s="10"/>
      <c r="PDX5" s="10"/>
      <c r="PDY5" s="10"/>
      <c r="PDZ5" s="10"/>
      <c r="PEA5" s="10"/>
      <c r="PEB5" s="10"/>
      <c r="PEC5" s="10"/>
      <c r="PED5" s="10"/>
      <c r="PEE5" s="10"/>
      <c r="PEF5" s="10"/>
      <c r="PEG5" s="10"/>
      <c r="PEH5" s="10"/>
      <c r="PEI5" s="10"/>
      <c r="PEJ5" s="10"/>
      <c r="PEK5" s="10"/>
      <c r="PEL5" s="10"/>
      <c r="PEM5" s="10"/>
      <c r="PEN5" s="10"/>
      <c r="PEO5" s="10"/>
      <c r="PEP5" s="10"/>
      <c r="PEQ5" s="10"/>
      <c r="PER5" s="10"/>
      <c r="PES5" s="10"/>
      <c r="PET5" s="10"/>
      <c r="PEU5" s="10"/>
      <c r="PEV5" s="10"/>
      <c r="PEW5" s="10"/>
      <c r="PEX5" s="10"/>
      <c r="PEY5" s="10"/>
      <c r="PEZ5" s="10"/>
      <c r="PFA5" s="10"/>
      <c r="PFB5" s="10"/>
      <c r="PFC5" s="10"/>
      <c r="PFD5" s="10"/>
      <c r="PFE5" s="10"/>
      <c r="PFF5" s="10"/>
      <c r="PFG5" s="10"/>
      <c r="PFH5" s="10"/>
      <c r="PFI5" s="10"/>
      <c r="PFJ5" s="10"/>
      <c r="PFK5" s="10"/>
      <c r="PFL5" s="10"/>
      <c r="PFM5" s="10"/>
      <c r="PFN5" s="10"/>
      <c r="PFO5" s="10"/>
      <c r="PFP5" s="10"/>
      <c r="PFQ5" s="10"/>
      <c r="PFR5" s="10"/>
      <c r="PFS5" s="10"/>
      <c r="PFT5" s="10"/>
      <c r="PFU5" s="10"/>
      <c r="PFV5" s="10"/>
      <c r="PFW5" s="10"/>
      <c r="PFX5" s="10"/>
      <c r="PFY5" s="10"/>
      <c r="PFZ5" s="10"/>
      <c r="PGA5" s="10"/>
      <c r="PGB5" s="10"/>
      <c r="PGC5" s="10"/>
      <c r="PGD5" s="10"/>
      <c r="PGE5" s="10"/>
      <c r="PGF5" s="10"/>
      <c r="PGG5" s="10"/>
      <c r="PGH5" s="10"/>
      <c r="PGI5" s="10"/>
      <c r="PGJ5" s="10"/>
      <c r="PGK5" s="10"/>
      <c r="PGL5" s="10"/>
      <c r="PGM5" s="10"/>
      <c r="PGN5" s="10"/>
      <c r="PGO5" s="10"/>
      <c r="PGP5" s="10"/>
      <c r="PGQ5" s="10"/>
      <c r="PGR5" s="10"/>
      <c r="PGS5" s="10"/>
      <c r="PGT5" s="10"/>
      <c r="PGU5" s="10"/>
      <c r="PGV5" s="10"/>
      <c r="PGW5" s="10"/>
      <c r="PGX5" s="10"/>
      <c r="PGY5" s="10"/>
      <c r="PGZ5" s="10"/>
      <c r="PHA5" s="10"/>
      <c r="PHB5" s="10"/>
      <c r="PHC5" s="10"/>
      <c r="PHD5" s="10"/>
      <c r="PHE5" s="10"/>
      <c r="PHF5" s="10"/>
      <c r="PHG5" s="10"/>
      <c r="PHH5" s="10"/>
      <c r="PHI5" s="10"/>
      <c r="PHJ5" s="10"/>
      <c r="PHK5" s="10"/>
      <c r="PHL5" s="10"/>
      <c r="PHM5" s="10"/>
      <c r="PHN5" s="10"/>
      <c r="PHO5" s="10"/>
      <c r="PHP5" s="10"/>
      <c r="PHQ5" s="10"/>
      <c r="PHR5" s="10"/>
      <c r="PHS5" s="10"/>
      <c r="PHT5" s="10"/>
      <c r="PHU5" s="10"/>
      <c r="PHV5" s="10"/>
      <c r="PHW5" s="10"/>
      <c r="PHX5" s="10"/>
      <c r="PHY5" s="10"/>
      <c r="PHZ5" s="10"/>
      <c r="PIA5" s="10"/>
      <c r="PIB5" s="10"/>
      <c r="PIC5" s="10"/>
      <c r="PID5" s="10"/>
      <c r="PIE5" s="10"/>
      <c r="PIF5" s="10"/>
      <c r="PIG5" s="10"/>
      <c r="PIH5" s="10"/>
      <c r="PII5" s="10"/>
      <c r="PIJ5" s="10"/>
      <c r="PIK5" s="10"/>
      <c r="PIL5" s="10"/>
      <c r="PIM5" s="10"/>
      <c r="PIN5" s="10"/>
      <c r="PIO5" s="10"/>
      <c r="PIP5" s="10"/>
      <c r="PIQ5" s="10"/>
      <c r="PIR5" s="10"/>
      <c r="PIS5" s="10"/>
      <c r="PIT5" s="10"/>
      <c r="PIU5" s="10"/>
      <c r="PIV5" s="10"/>
      <c r="PIW5" s="10"/>
      <c r="PIX5" s="10"/>
      <c r="PIY5" s="10"/>
      <c r="PIZ5" s="10"/>
      <c r="PJA5" s="10"/>
      <c r="PJB5" s="10"/>
      <c r="PJC5" s="10"/>
      <c r="PJD5" s="10"/>
      <c r="PJE5" s="10"/>
      <c r="PJF5" s="10"/>
      <c r="PJG5" s="10"/>
      <c r="PJH5" s="10"/>
      <c r="PJI5" s="10"/>
      <c r="PJJ5" s="10"/>
      <c r="PJK5" s="10"/>
      <c r="PJL5" s="10"/>
      <c r="PJM5" s="10"/>
      <c r="PJN5" s="10"/>
      <c r="PJO5" s="10"/>
      <c r="PJP5" s="10"/>
      <c r="PJQ5" s="10"/>
      <c r="PJR5" s="10"/>
      <c r="PJS5" s="10"/>
      <c r="PJT5" s="10"/>
      <c r="PJU5" s="10"/>
      <c r="PJV5" s="10"/>
      <c r="PJW5" s="10"/>
      <c r="PJX5" s="10"/>
      <c r="PJY5" s="10"/>
      <c r="PJZ5" s="10"/>
      <c r="PKA5" s="10"/>
      <c r="PKB5" s="10"/>
      <c r="PKC5" s="10"/>
      <c r="PKD5" s="10"/>
      <c r="PKE5" s="10"/>
      <c r="PKF5" s="10"/>
      <c r="PKG5" s="10"/>
      <c r="PKH5" s="10"/>
      <c r="PKI5" s="10"/>
      <c r="PKJ5" s="10"/>
      <c r="PKK5" s="10"/>
      <c r="PKL5" s="10"/>
      <c r="PKM5" s="10"/>
      <c r="PKN5" s="10"/>
      <c r="PKO5" s="10"/>
      <c r="PKP5" s="10"/>
      <c r="PKQ5" s="10"/>
      <c r="PKR5" s="10"/>
      <c r="PKS5" s="10"/>
      <c r="PKT5" s="10"/>
      <c r="PKU5" s="10"/>
      <c r="PKV5" s="10"/>
      <c r="PKW5" s="10"/>
      <c r="PKX5" s="10"/>
      <c r="PKY5" s="10"/>
      <c r="PKZ5" s="10"/>
      <c r="PLA5" s="10"/>
      <c r="PLB5" s="10"/>
      <c r="PLC5" s="10"/>
      <c r="PLD5" s="10"/>
      <c r="PLE5" s="10"/>
      <c r="PLF5" s="10"/>
      <c r="PLG5" s="10"/>
      <c r="PLH5" s="10"/>
      <c r="PLI5" s="10"/>
      <c r="PLJ5" s="10"/>
      <c r="PLK5" s="10"/>
      <c r="PLL5" s="10"/>
      <c r="PLM5" s="10"/>
      <c r="PLN5" s="10"/>
      <c r="PLO5" s="10"/>
      <c r="PLP5" s="10"/>
      <c r="PLQ5" s="10"/>
      <c r="PLR5" s="10"/>
      <c r="PLS5" s="10"/>
      <c r="PLT5" s="10"/>
      <c r="PLU5" s="10"/>
      <c r="PLV5" s="10"/>
      <c r="PLW5" s="10"/>
      <c r="PLX5" s="10"/>
      <c r="PLY5" s="10"/>
      <c r="PLZ5" s="10"/>
      <c r="PMA5" s="10"/>
      <c r="PMB5" s="10"/>
      <c r="PMC5" s="10"/>
      <c r="PMD5" s="10"/>
      <c r="PME5" s="10"/>
      <c r="PMF5" s="10"/>
      <c r="PMG5" s="10"/>
      <c r="PMH5" s="10"/>
      <c r="PMI5" s="10"/>
      <c r="PMJ5" s="10"/>
      <c r="PMK5" s="10"/>
      <c r="PML5" s="10"/>
      <c r="PMM5" s="10"/>
      <c r="PMN5" s="10"/>
      <c r="PMO5" s="10"/>
      <c r="PMP5" s="10"/>
      <c r="PMQ5" s="10"/>
      <c r="PMR5" s="10"/>
      <c r="PMS5" s="10"/>
      <c r="PMT5" s="10"/>
      <c r="PMU5" s="10"/>
      <c r="PMV5" s="10"/>
      <c r="PMW5" s="10"/>
      <c r="PMX5" s="10"/>
      <c r="PMY5" s="10"/>
      <c r="PMZ5" s="10"/>
      <c r="PNA5" s="10"/>
      <c r="PNB5" s="10"/>
      <c r="PNC5" s="10"/>
      <c r="PND5" s="10"/>
      <c r="PNE5" s="10"/>
      <c r="PNF5" s="10"/>
      <c r="PNG5" s="10"/>
      <c r="PNH5" s="10"/>
      <c r="PNI5" s="10"/>
      <c r="PNJ5" s="10"/>
      <c r="PNK5" s="10"/>
      <c r="PNL5" s="10"/>
      <c r="PNM5" s="10"/>
      <c r="PNN5" s="10"/>
      <c r="PNO5" s="10"/>
      <c r="PNP5" s="10"/>
      <c r="PNQ5" s="10"/>
      <c r="PNR5" s="10"/>
      <c r="PNS5" s="10"/>
      <c r="PNT5" s="10"/>
      <c r="PNU5" s="10"/>
      <c r="PNV5" s="10"/>
      <c r="PNW5" s="10"/>
      <c r="PNX5" s="10"/>
      <c r="PNY5" s="10"/>
      <c r="PNZ5" s="10"/>
      <c r="POA5" s="10"/>
      <c r="POB5" s="10"/>
      <c r="POC5" s="10"/>
      <c r="POD5" s="10"/>
      <c r="POE5" s="10"/>
      <c r="POF5" s="10"/>
      <c r="POG5" s="10"/>
      <c r="POH5" s="10"/>
      <c r="POI5" s="10"/>
      <c r="POJ5" s="10"/>
      <c r="POK5" s="10"/>
      <c r="POL5" s="10"/>
      <c r="POM5" s="10"/>
      <c r="PON5" s="10"/>
      <c r="POO5" s="10"/>
      <c r="POP5" s="10"/>
      <c r="POQ5" s="10"/>
      <c r="POR5" s="10"/>
      <c r="POS5" s="10"/>
      <c r="POT5" s="10"/>
      <c r="POU5" s="10"/>
      <c r="POV5" s="10"/>
      <c r="POW5" s="10"/>
      <c r="POX5" s="10"/>
      <c r="POY5" s="10"/>
      <c r="POZ5" s="10"/>
      <c r="PPA5" s="10"/>
      <c r="PPB5" s="10"/>
      <c r="PPC5" s="10"/>
      <c r="PPD5" s="10"/>
      <c r="PPE5" s="10"/>
      <c r="PPF5" s="10"/>
      <c r="PPG5" s="10"/>
      <c r="PPH5" s="10"/>
      <c r="PPI5" s="10"/>
      <c r="PPJ5" s="10"/>
      <c r="PPK5" s="10"/>
      <c r="PPL5" s="10"/>
      <c r="PPM5" s="10"/>
      <c r="PPN5" s="10"/>
      <c r="PPO5" s="10"/>
      <c r="PPP5" s="10"/>
      <c r="PPQ5" s="10"/>
      <c r="PPR5" s="10"/>
      <c r="PPS5" s="10"/>
      <c r="PPT5" s="10"/>
      <c r="PPU5" s="10"/>
      <c r="PPV5" s="10"/>
      <c r="PPW5" s="10"/>
      <c r="PPX5" s="10"/>
      <c r="PPY5" s="10"/>
      <c r="PPZ5" s="10"/>
      <c r="PQA5" s="10"/>
      <c r="PQB5" s="10"/>
      <c r="PQC5" s="10"/>
      <c r="PQD5" s="10"/>
      <c r="PQE5" s="10"/>
      <c r="PQF5" s="10"/>
      <c r="PQG5" s="10"/>
      <c r="PQH5" s="10"/>
      <c r="PQI5" s="10"/>
      <c r="PQJ5" s="10"/>
      <c r="PQK5" s="10"/>
      <c r="PQL5" s="10"/>
      <c r="PQM5" s="10"/>
      <c r="PQN5" s="10"/>
      <c r="PQO5" s="10"/>
      <c r="PQP5" s="10"/>
      <c r="PQQ5" s="10"/>
      <c r="PQR5" s="10"/>
      <c r="PQS5" s="10"/>
      <c r="PQT5" s="10"/>
      <c r="PQU5" s="10"/>
      <c r="PQV5" s="10"/>
      <c r="PQW5" s="10"/>
      <c r="PQX5" s="10"/>
      <c r="PQY5" s="10"/>
      <c r="PQZ5" s="10"/>
      <c r="PRA5" s="10"/>
      <c r="PRB5" s="10"/>
      <c r="PRC5" s="10"/>
      <c r="PRD5" s="10"/>
      <c r="PRE5" s="10"/>
      <c r="PRF5" s="10"/>
      <c r="PRG5" s="10"/>
      <c r="PRH5" s="10"/>
      <c r="PRI5" s="10"/>
      <c r="PRJ5" s="10"/>
      <c r="PRK5" s="10"/>
      <c r="PRL5" s="10"/>
      <c r="PRM5" s="10"/>
      <c r="PRN5" s="10"/>
      <c r="PRO5" s="10"/>
      <c r="PRP5" s="10"/>
      <c r="PRQ5" s="10"/>
      <c r="PRR5" s="10"/>
      <c r="PRS5" s="10"/>
      <c r="PRT5" s="10"/>
      <c r="PRU5" s="10"/>
      <c r="PRV5" s="10"/>
      <c r="PRW5" s="10"/>
      <c r="PRX5" s="10"/>
      <c r="PRY5" s="10"/>
      <c r="PRZ5" s="10"/>
      <c r="PSA5" s="10"/>
      <c r="PSB5" s="10"/>
      <c r="PSC5" s="10"/>
      <c r="PSD5" s="10"/>
      <c r="PSE5" s="10"/>
      <c r="PSF5" s="10"/>
      <c r="PSG5" s="10"/>
      <c r="PSH5" s="10"/>
      <c r="PSI5" s="10"/>
      <c r="PSJ5" s="10"/>
      <c r="PSK5" s="10"/>
      <c r="PSL5" s="10"/>
      <c r="PSM5" s="10"/>
      <c r="PSN5" s="10"/>
      <c r="PSO5" s="10"/>
      <c r="PSP5" s="10"/>
      <c r="PSQ5" s="10"/>
      <c r="PSR5" s="10"/>
      <c r="PSS5" s="10"/>
      <c r="PST5" s="10"/>
      <c r="PSU5" s="10"/>
      <c r="PSV5" s="10"/>
      <c r="PSW5" s="10"/>
      <c r="PSX5" s="10"/>
      <c r="PSY5" s="10"/>
      <c r="PSZ5" s="10"/>
      <c r="PTA5" s="10"/>
      <c r="PTB5" s="10"/>
      <c r="PTC5" s="10"/>
      <c r="PTD5" s="10"/>
      <c r="PTE5" s="10"/>
      <c r="PTF5" s="10"/>
      <c r="PTG5" s="10"/>
      <c r="PTH5" s="10"/>
      <c r="PTI5" s="10"/>
      <c r="PTJ5" s="10"/>
      <c r="PTK5" s="10"/>
      <c r="PTL5" s="10"/>
      <c r="PTM5" s="10"/>
      <c r="PTN5" s="10"/>
      <c r="PTO5" s="10"/>
      <c r="PTP5" s="10"/>
      <c r="PTQ5" s="10"/>
      <c r="PTR5" s="10"/>
      <c r="PTS5" s="10"/>
      <c r="PTT5" s="10"/>
      <c r="PTU5" s="10"/>
      <c r="PTV5" s="10"/>
      <c r="PTW5" s="10"/>
      <c r="PTX5" s="10"/>
      <c r="PTY5" s="10"/>
      <c r="PTZ5" s="10"/>
      <c r="PUA5" s="10"/>
      <c r="PUB5" s="10"/>
      <c r="PUC5" s="10"/>
      <c r="PUD5" s="10"/>
      <c r="PUE5" s="10"/>
      <c r="PUF5" s="10"/>
      <c r="PUG5" s="10"/>
      <c r="PUH5" s="10"/>
      <c r="PUI5" s="10"/>
      <c r="PUJ5" s="10"/>
      <c r="PUK5" s="10"/>
      <c r="PUL5" s="10"/>
      <c r="PUM5" s="10"/>
      <c r="PUN5" s="10"/>
      <c r="PUO5" s="10"/>
      <c r="PUP5" s="10"/>
      <c r="PUQ5" s="10"/>
      <c r="PUR5" s="10"/>
      <c r="PUS5" s="10"/>
      <c r="PUT5" s="10"/>
      <c r="PUU5" s="10"/>
      <c r="PUV5" s="10"/>
      <c r="PUW5" s="10"/>
      <c r="PUX5" s="10"/>
      <c r="PUY5" s="10"/>
      <c r="PUZ5" s="10"/>
      <c r="PVA5" s="10"/>
      <c r="PVB5" s="10"/>
      <c r="PVC5" s="10"/>
      <c r="PVD5" s="10"/>
      <c r="PVE5" s="10"/>
      <c r="PVF5" s="10"/>
      <c r="PVG5" s="10"/>
      <c r="PVH5" s="10"/>
      <c r="PVI5" s="10"/>
      <c r="PVJ5" s="10"/>
      <c r="PVK5" s="10"/>
      <c r="PVL5" s="10"/>
      <c r="PVM5" s="10"/>
      <c r="PVN5" s="10"/>
      <c r="PVO5" s="10"/>
      <c r="PVP5" s="10"/>
      <c r="PVQ5" s="10"/>
      <c r="PVR5" s="10"/>
      <c r="PVS5" s="10"/>
      <c r="PVT5" s="10"/>
      <c r="PVU5" s="10"/>
      <c r="PVV5" s="10"/>
      <c r="PVW5" s="10"/>
      <c r="PVX5" s="10"/>
      <c r="PVY5" s="10"/>
      <c r="PVZ5" s="10"/>
      <c r="PWA5" s="10"/>
      <c r="PWB5" s="10"/>
      <c r="PWC5" s="10"/>
      <c r="PWD5" s="10"/>
      <c r="PWE5" s="10"/>
      <c r="PWF5" s="10"/>
      <c r="PWG5" s="10"/>
      <c r="PWH5" s="10"/>
      <c r="PWI5" s="10"/>
      <c r="PWJ5" s="10"/>
      <c r="PWK5" s="10"/>
      <c r="PWL5" s="10"/>
      <c r="PWM5" s="10"/>
      <c r="PWN5" s="10"/>
      <c r="PWO5" s="10"/>
      <c r="PWP5" s="10"/>
      <c r="PWQ5" s="10"/>
      <c r="PWR5" s="10"/>
      <c r="PWS5" s="10"/>
      <c r="PWT5" s="10"/>
      <c r="PWU5" s="10"/>
      <c r="PWV5" s="10"/>
      <c r="PWW5" s="10"/>
      <c r="PWX5" s="10"/>
      <c r="PWY5" s="10"/>
      <c r="PWZ5" s="10"/>
      <c r="PXA5" s="10"/>
      <c r="PXB5" s="10"/>
      <c r="PXC5" s="10"/>
      <c r="PXD5" s="10"/>
      <c r="PXE5" s="10"/>
      <c r="PXF5" s="10"/>
      <c r="PXG5" s="10"/>
      <c r="PXH5" s="10"/>
      <c r="PXI5" s="10"/>
      <c r="PXJ5" s="10"/>
      <c r="PXK5" s="10"/>
      <c r="PXL5" s="10"/>
      <c r="PXM5" s="10"/>
      <c r="PXN5" s="10"/>
      <c r="PXO5" s="10"/>
      <c r="PXP5" s="10"/>
      <c r="PXQ5" s="10"/>
      <c r="PXR5" s="10"/>
      <c r="PXS5" s="10"/>
      <c r="PXT5" s="10"/>
      <c r="PXU5" s="10"/>
      <c r="PXV5" s="10"/>
      <c r="PXW5" s="10"/>
      <c r="PXX5" s="10"/>
      <c r="PXY5" s="10"/>
      <c r="PXZ5" s="10"/>
      <c r="PYA5" s="10"/>
      <c r="PYB5" s="10"/>
      <c r="PYC5" s="10"/>
      <c r="PYD5" s="10"/>
      <c r="PYE5" s="10"/>
      <c r="PYF5" s="10"/>
      <c r="PYG5" s="10"/>
      <c r="PYH5" s="10"/>
      <c r="PYI5" s="10"/>
      <c r="PYJ5" s="10"/>
      <c r="PYK5" s="10"/>
      <c r="PYL5" s="10"/>
      <c r="PYM5" s="10"/>
      <c r="PYN5" s="10"/>
      <c r="PYO5" s="10"/>
      <c r="PYP5" s="10"/>
      <c r="PYQ5" s="10"/>
      <c r="PYR5" s="10"/>
      <c r="PYS5" s="10"/>
      <c r="PYT5" s="10"/>
      <c r="PYU5" s="10"/>
      <c r="PYV5" s="10"/>
      <c r="PYW5" s="10"/>
      <c r="PYX5" s="10"/>
      <c r="PYY5" s="10"/>
      <c r="PYZ5" s="10"/>
      <c r="PZA5" s="10"/>
      <c r="PZB5" s="10"/>
      <c r="PZC5" s="10"/>
      <c r="PZD5" s="10"/>
      <c r="PZE5" s="10"/>
      <c r="PZF5" s="10"/>
      <c r="PZG5" s="10"/>
      <c r="PZH5" s="10"/>
      <c r="PZI5" s="10"/>
      <c r="PZJ5" s="10"/>
      <c r="PZK5" s="10"/>
      <c r="PZL5" s="10"/>
      <c r="PZM5" s="10"/>
      <c r="PZN5" s="10"/>
      <c r="PZO5" s="10"/>
      <c r="PZP5" s="10"/>
      <c r="PZQ5" s="10"/>
      <c r="PZR5" s="10"/>
      <c r="PZS5" s="10"/>
      <c r="PZT5" s="10"/>
      <c r="PZU5" s="10"/>
      <c r="PZV5" s="10"/>
      <c r="PZW5" s="10"/>
      <c r="PZX5" s="10"/>
      <c r="PZY5" s="10"/>
      <c r="PZZ5" s="10"/>
      <c r="QAA5" s="10"/>
      <c r="QAB5" s="10"/>
      <c r="QAC5" s="10"/>
      <c r="QAD5" s="10"/>
      <c r="QAE5" s="10"/>
      <c r="QAF5" s="10"/>
      <c r="QAG5" s="10"/>
      <c r="QAH5" s="10"/>
      <c r="QAI5" s="10"/>
      <c r="QAJ5" s="10"/>
      <c r="QAK5" s="10"/>
      <c r="QAL5" s="10"/>
      <c r="QAM5" s="10"/>
      <c r="QAN5" s="10"/>
      <c r="QAO5" s="10"/>
      <c r="QAP5" s="10"/>
      <c r="QAQ5" s="10"/>
      <c r="QAR5" s="10"/>
      <c r="QAS5" s="10"/>
      <c r="QAT5" s="10"/>
      <c r="QAU5" s="10"/>
      <c r="QAV5" s="10"/>
      <c r="QAW5" s="10"/>
      <c r="QAX5" s="10"/>
      <c r="QAY5" s="10"/>
      <c r="QAZ5" s="10"/>
      <c r="QBA5" s="10"/>
      <c r="QBB5" s="10"/>
      <c r="QBC5" s="10"/>
      <c r="QBD5" s="10"/>
      <c r="QBE5" s="10"/>
      <c r="QBF5" s="10"/>
      <c r="QBG5" s="10"/>
      <c r="QBH5" s="10"/>
      <c r="QBI5" s="10"/>
      <c r="QBJ5" s="10"/>
      <c r="QBK5" s="10"/>
      <c r="QBL5" s="10"/>
      <c r="QBM5" s="10"/>
      <c r="QBN5" s="10"/>
      <c r="QBO5" s="10"/>
      <c r="QBP5" s="10"/>
      <c r="QBQ5" s="10"/>
      <c r="QBR5" s="10"/>
      <c r="QBS5" s="10"/>
      <c r="QBT5" s="10"/>
      <c r="QBU5" s="10"/>
      <c r="QBV5" s="10"/>
      <c r="QBW5" s="10"/>
      <c r="QBX5" s="10"/>
      <c r="QBY5" s="10"/>
      <c r="QBZ5" s="10"/>
      <c r="QCA5" s="10"/>
      <c r="QCB5" s="10"/>
      <c r="QCC5" s="10"/>
      <c r="QCD5" s="10"/>
      <c r="QCE5" s="10"/>
      <c r="QCF5" s="10"/>
      <c r="QCG5" s="10"/>
      <c r="QCH5" s="10"/>
      <c r="QCI5" s="10"/>
      <c r="QCJ5" s="10"/>
      <c r="QCK5" s="10"/>
      <c r="QCL5" s="10"/>
      <c r="QCM5" s="10"/>
      <c r="QCN5" s="10"/>
      <c r="QCO5" s="10"/>
      <c r="QCP5" s="10"/>
      <c r="QCQ5" s="10"/>
      <c r="QCR5" s="10"/>
      <c r="QCS5" s="10"/>
      <c r="QCT5" s="10"/>
      <c r="QCU5" s="10"/>
      <c r="QCV5" s="10"/>
      <c r="QCW5" s="10"/>
      <c r="QCX5" s="10"/>
      <c r="QCY5" s="10"/>
      <c r="QCZ5" s="10"/>
      <c r="QDA5" s="10"/>
      <c r="QDB5" s="10"/>
      <c r="QDC5" s="10"/>
      <c r="QDD5" s="10"/>
      <c r="QDE5" s="10"/>
      <c r="QDF5" s="10"/>
      <c r="QDG5" s="10"/>
      <c r="QDH5" s="10"/>
      <c r="QDI5" s="10"/>
      <c r="QDJ5" s="10"/>
      <c r="QDK5" s="10"/>
      <c r="QDL5" s="10"/>
      <c r="QDM5" s="10"/>
      <c r="QDN5" s="10"/>
      <c r="QDO5" s="10"/>
      <c r="QDP5" s="10"/>
      <c r="QDQ5" s="10"/>
      <c r="QDR5" s="10"/>
      <c r="QDS5" s="10"/>
      <c r="QDT5" s="10"/>
      <c r="QDU5" s="10"/>
      <c r="QDV5" s="10"/>
      <c r="QDW5" s="10"/>
      <c r="QDX5" s="10"/>
      <c r="QDY5" s="10"/>
      <c r="QDZ5" s="10"/>
      <c r="QEA5" s="10"/>
      <c r="QEB5" s="10"/>
      <c r="QEC5" s="10"/>
      <c r="QED5" s="10"/>
      <c r="QEE5" s="10"/>
      <c r="QEF5" s="10"/>
      <c r="QEG5" s="10"/>
      <c r="QEH5" s="10"/>
      <c r="QEI5" s="10"/>
      <c r="QEJ5" s="10"/>
      <c r="QEK5" s="10"/>
      <c r="QEL5" s="10"/>
      <c r="QEM5" s="10"/>
      <c r="QEN5" s="10"/>
      <c r="QEO5" s="10"/>
      <c r="QEP5" s="10"/>
      <c r="QEQ5" s="10"/>
      <c r="QER5" s="10"/>
      <c r="QES5" s="10"/>
      <c r="QET5" s="10"/>
      <c r="QEU5" s="10"/>
      <c r="QEV5" s="10"/>
      <c r="QEW5" s="10"/>
      <c r="QEX5" s="10"/>
      <c r="QEY5" s="10"/>
      <c r="QEZ5" s="10"/>
      <c r="QFA5" s="10"/>
      <c r="QFB5" s="10"/>
      <c r="QFC5" s="10"/>
      <c r="QFD5" s="10"/>
      <c r="QFE5" s="10"/>
      <c r="QFF5" s="10"/>
      <c r="QFG5" s="10"/>
      <c r="QFH5" s="10"/>
      <c r="QFI5" s="10"/>
      <c r="QFJ5" s="10"/>
      <c r="QFK5" s="10"/>
      <c r="QFL5" s="10"/>
      <c r="QFM5" s="10"/>
      <c r="QFN5" s="10"/>
      <c r="QFO5" s="10"/>
      <c r="QFP5" s="10"/>
      <c r="QFQ5" s="10"/>
      <c r="QFR5" s="10"/>
      <c r="QFS5" s="10"/>
      <c r="QFT5" s="10"/>
      <c r="QFU5" s="10"/>
      <c r="QFV5" s="10"/>
      <c r="QFW5" s="10"/>
      <c r="QFX5" s="10"/>
      <c r="QFY5" s="10"/>
      <c r="QFZ5" s="10"/>
      <c r="QGA5" s="10"/>
      <c r="QGB5" s="10"/>
      <c r="QGC5" s="10"/>
      <c r="QGD5" s="10"/>
      <c r="QGE5" s="10"/>
      <c r="QGF5" s="10"/>
      <c r="QGG5" s="10"/>
      <c r="QGH5" s="10"/>
      <c r="QGI5" s="10"/>
      <c r="QGJ5" s="10"/>
      <c r="QGK5" s="10"/>
      <c r="QGL5" s="10"/>
      <c r="QGM5" s="10"/>
      <c r="QGN5" s="10"/>
      <c r="QGO5" s="10"/>
      <c r="QGP5" s="10"/>
      <c r="QGQ5" s="10"/>
      <c r="QGR5" s="10"/>
      <c r="QGS5" s="10"/>
      <c r="QGT5" s="10"/>
      <c r="QGU5" s="10"/>
      <c r="QGV5" s="10"/>
      <c r="QGW5" s="10"/>
      <c r="QGX5" s="10"/>
      <c r="QGY5" s="10"/>
      <c r="QGZ5" s="10"/>
      <c r="QHA5" s="10"/>
      <c r="QHB5" s="10"/>
      <c r="QHC5" s="10"/>
      <c r="QHD5" s="10"/>
      <c r="QHE5" s="10"/>
      <c r="QHF5" s="10"/>
      <c r="QHG5" s="10"/>
      <c r="QHH5" s="10"/>
      <c r="QHI5" s="10"/>
      <c r="QHJ5" s="10"/>
      <c r="QHK5" s="10"/>
      <c r="QHL5" s="10"/>
      <c r="QHM5" s="10"/>
      <c r="QHN5" s="10"/>
      <c r="QHO5" s="10"/>
      <c r="QHP5" s="10"/>
      <c r="QHQ5" s="10"/>
      <c r="QHR5" s="10"/>
      <c r="QHS5" s="10"/>
      <c r="QHT5" s="10"/>
      <c r="QHU5" s="10"/>
      <c r="QHV5" s="10"/>
      <c r="QHW5" s="10"/>
      <c r="QHX5" s="10"/>
      <c r="QHY5" s="10"/>
      <c r="QHZ5" s="10"/>
      <c r="QIA5" s="10"/>
      <c r="QIB5" s="10"/>
      <c r="QIC5" s="10"/>
      <c r="QID5" s="10"/>
      <c r="QIE5" s="10"/>
      <c r="QIF5" s="10"/>
      <c r="QIG5" s="10"/>
      <c r="QIH5" s="10"/>
      <c r="QII5" s="10"/>
      <c r="QIJ5" s="10"/>
      <c r="QIK5" s="10"/>
      <c r="QIL5" s="10"/>
      <c r="QIM5" s="10"/>
      <c r="QIN5" s="10"/>
      <c r="QIO5" s="10"/>
      <c r="QIP5" s="10"/>
      <c r="QIQ5" s="10"/>
      <c r="QIR5" s="10"/>
      <c r="QIS5" s="10"/>
      <c r="QIT5" s="10"/>
      <c r="QIU5" s="10"/>
      <c r="QIV5" s="10"/>
      <c r="QIW5" s="10"/>
      <c r="QIX5" s="10"/>
      <c r="QIY5" s="10"/>
      <c r="QIZ5" s="10"/>
      <c r="QJA5" s="10"/>
      <c r="QJB5" s="10"/>
      <c r="QJC5" s="10"/>
      <c r="QJD5" s="10"/>
      <c r="QJE5" s="10"/>
      <c r="QJF5" s="10"/>
      <c r="QJG5" s="10"/>
      <c r="QJH5" s="10"/>
      <c r="QJI5" s="10"/>
      <c r="QJJ5" s="10"/>
      <c r="QJK5" s="10"/>
      <c r="QJL5" s="10"/>
      <c r="QJM5" s="10"/>
      <c r="QJN5" s="10"/>
      <c r="QJO5" s="10"/>
      <c r="QJP5" s="10"/>
      <c r="QJQ5" s="10"/>
      <c r="QJR5" s="10"/>
      <c r="QJS5" s="10"/>
      <c r="QJT5" s="10"/>
      <c r="QJU5" s="10"/>
      <c r="QJV5" s="10"/>
      <c r="QJW5" s="10"/>
      <c r="QJX5" s="10"/>
      <c r="QJY5" s="10"/>
      <c r="QJZ5" s="10"/>
      <c r="QKA5" s="10"/>
      <c r="QKB5" s="10"/>
      <c r="QKC5" s="10"/>
      <c r="QKD5" s="10"/>
      <c r="QKE5" s="10"/>
      <c r="QKF5" s="10"/>
      <c r="QKG5" s="10"/>
      <c r="QKH5" s="10"/>
      <c r="QKI5" s="10"/>
      <c r="QKJ5" s="10"/>
      <c r="QKK5" s="10"/>
      <c r="QKL5" s="10"/>
      <c r="QKM5" s="10"/>
      <c r="QKN5" s="10"/>
      <c r="QKO5" s="10"/>
      <c r="QKP5" s="10"/>
      <c r="QKQ5" s="10"/>
      <c r="QKR5" s="10"/>
      <c r="QKS5" s="10"/>
      <c r="QKT5" s="10"/>
      <c r="QKU5" s="10"/>
      <c r="QKV5" s="10"/>
      <c r="QKW5" s="10"/>
      <c r="QKX5" s="10"/>
      <c r="QKY5" s="10"/>
      <c r="QKZ5" s="10"/>
      <c r="QLA5" s="10"/>
      <c r="QLB5" s="10"/>
      <c r="QLC5" s="10"/>
      <c r="QLD5" s="10"/>
      <c r="QLE5" s="10"/>
      <c r="QLF5" s="10"/>
      <c r="QLG5" s="10"/>
      <c r="QLH5" s="10"/>
      <c r="QLI5" s="10"/>
      <c r="QLJ5" s="10"/>
      <c r="QLK5" s="10"/>
      <c r="QLL5" s="10"/>
      <c r="QLM5" s="10"/>
      <c r="QLN5" s="10"/>
      <c r="QLO5" s="10"/>
      <c r="QLP5" s="10"/>
      <c r="QLQ5" s="10"/>
      <c r="QLR5" s="10"/>
      <c r="QLS5" s="10"/>
      <c r="QLT5" s="10"/>
      <c r="QLU5" s="10"/>
      <c r="QLV5" s="10"/>
      <c r="QLW5" s="10"/>
      <c r="QLX5" s="10"/>
      <c r="QLY5" s="10"/>
      <c r="QLZ5" s="10"/>
      <c r="QMA5" s="10"/>
      <c r="QMB5" s="10"/>
      <c r="QMC5" s="10"/>
      <c r="QMD5" s="10"/>
      <c r="QME5" s="10"/>
      <c r="QMF5" s="10"/>
      <c r="QMG5" s="10"/>
      <c r="QMH5" s="10"/>
      <c r="QMI5" s="10"/>
      <c r="QMJ5" s="10"/>
      <c r="QMK5" s="10"/>
      <c r="QML5" s="10"/>
      <c r="QMM5" s="10"/>
      <c r="QMN5" s="10"/>
      <c r="QMO5" s="10"/>
      <c r="QMP5" s="10"/>
      <c r="QMQ5" s="10"/>
      <c r="QMR5" s="10"/>
      <c r="QMS5" s="10"/>
      <c r="QMT5" s="10"/>
      <c r="QMU5" s="10"/>
      <c r="QMV5" s="10"/>
      <c r="QMW5" s="10"/>
      <c r="QMX5" s="10"/>
      <c r="QMY5" s="10"/>
      <c r="QMZ5" s="10"/>
      <c r="QNA5" s="10"/>
      <c r="QNB5" s="10"/>
      <c r="QNC5" s="10"/>
      <c r="QND5" s="10"/>
      <c r="QNE5" s="10"/>
      <c r="QNF5" s="10"/>
      <c r="QNG5" s="10"/>
      <c r="QNH5" s="10"/>
      <c r="QNI5" s="10"/>
      <c r="QNJ5" s="10"/>
      <c r="QNK5" s="10"/>
      <c r="QNL5" s="10"/>
      <c r="QNM5" s="10"/>
      <c r="QNN5" s="10"/>
      <c r="QNO5" s="10"/>
      <c r="QNP5" s="10"/>
      <c r="QNQ5" s="10"/>
      <c r="QNR5" s="10"/>
      <c r="QNS5" s="10"/>
      <c r="QNT5" s="10"/>
      <c r="QNU5" s="10"/>
      <c r="QNV5" s="10"/>
      <c r="QNW5" s="10"/>
      <c r="QNX5" s="10"/>
      <c r="QNY5" s="10"/>
      <c r="QNZ5" s="10"/>
      <c r="QOA5" s="10"/>
      <c r="QOB5" s="10"/>
      <c r="QOC5" s="10"/>
      <c r="QOD5" s="10"/>
      <c r="QOE5" s="10"/>
      <c r="QOF5" s="10"/>
      <c r="QOG5" s="10"/>
      <c r="QOH5" s="10"/>
      <c r="QOI5" s="10"/>
      <c r="QOJ5" s="10"/>
      <c r="QOK5" s="10"/>
      <c r="QOL5" s="10"/>
      <c r="QOM5" s="10"/>
      <c r="QON5" s="10"/>
      <c r="QOO5" s="10"/>
      <c r="QOP5" s="10"/>
      <c r="QOQ5" s="10"/>
      <c r="QOR5" s="10"/>
      <c r="QOS5" s="10"/>
      <c r="QOT5" s="10"/>
      <c r="QOU5" s="10"/>
      <c r="QOV5" s="10"/>
      <c r="QOW5" s="10"/>
      <c r="QOX5" s="10"/>
      <c r="QOY5" s="10"/>
      <c r="QOZ5" s="10"/>
      <c r="QPA5" s="10"/>
      <c r="QPB5" s="10"/>
      <c r="QPC5" s="10"/>
      <c r="QPD5" s="10"/>
      <c r="QPE5" s="10"/>
      <c r="QPF5" s="10"/>
      <c r="QPG5" s="10"/>
      <c r="QPH5" s="10"/>
      <c r="QPI5" s="10"/>
      <c r="QPJ5" s="10"/>
      <c r="QPK5" s="10"/>
      <c r="QPL5" s="10"/>
      <c r="QPM5" s="10"/>
      <c r="QPN5" s="10"/>
      <c r="QPO5" s="10"/>
      <c r="QPP5" s="10"/>
      <c r="QPQ5" s="10"/>
      <c r="QPR5" s="10"/>
      <c r="QPS5" s="10"/>
      <c r="QPT5" s="10"/>
      <c r="QPU5" s="10"/>
      <c r="QPV5" s="10"/>
      <c r="QPW5" s="10"/>
      <c r="QPX5" s="10"/>
      <c r="QPY5" s="10"/>
      <c r="QPZ5" s="10"/>
      <c r="QQA5" s="10"/>
      <c r="QQB5" s="10"/>
      <c r="QQC5" s="10"/>
      <c r="QQD5" s="10"/>
      <c r="QQE5" s="10"/>
      <c r="QQF5" s="10"/>
      <c r="QQG5" s="10"/>
      <c r="QQH5" s="10"/>
      <c r="QQI5" s="10"/>
      <c r="QQJ5" s="10"/>
      <c r="QQK5" s="10"/>
      <c r="QQL5" s="10"/>
      <c r="QQM5" s="10"/>
      <c r="QQN5" s="10"/>
      <c r="QQO5" s="10"/>
      <c r="QQP5" s="10"/>
      <c r="QQQ5" s="10"/>
      <c r="QQR5" s="10"/>
      <c r="QQS5" s="10"/>
      <c r="QQT5" s="10"/>
      <c r="QQU5" s="10"/>
      <c r="QQV5" s="10"/>
      <c r="QQW5" s="10"/>
      <c r="QQX5" s="10"/>
      <c r="QQY5" s="10"/>
      <c r="QQZ5" s="10"/>
      <c r="QRA5" s="10"/>
      <c r="QRB5" s="10"/>
      <c r="QRC5" s="10"/>
      <c r="QRD5" s="10"/>
      <c r="QRE5" s="10"/>
      <c r="QRF5" s="10"/>
      <c r="QRG5" s="10"/>
      <c r="QRH5" s="10"/>
      <c r="QRI5" s="10"/>
      <c r="QRJ5" s="10"/>
      <c r="QRK5" s="10"/>
      <c r="QRL5" s="10"/>
      <c r="QRM5" s="10"/>
      <c r="QRN5" s="10"/>
      <c r="QRO5" s="10"/>
      <c r="QRP5" s="10"/>
      <c r="QRQ5" s="10"/>
      <c r="QRR5" s="10"/>
      <c r="QRS5" s="10"/>
      <c r="QRT5" s="10"/>
      <c r="QRU5" s="10"/>
      <c r="QRV5" s="10"/>
      <c r="QRW5" s="10"/>
      <c r="QRX5" s="10"/>
      <c r="QRY5" s="10"/>
      <c r="QRZ5" s="10"/>
      <c r="QSA5" s="10"/>
      <c r="QSB5" s="10"/>
      <c r="QSC5" s="10"/>
      <c r="QSD5" s="10"/>
      <c r="QSE5" s="10"/>
      <c r="QSF5" s="10"/>
      <c r="QSG5" s="10"/>
      <c r="QSH5" s="10"/>
      <c r="QSI5" s="10"/>
      <c r="QSJ5" s="10"/>
      <c r="QSK5" s="10"/>
      <c r="QSL5" s="10"/>
      <c r="QSM5" s="10"/>
      <c r="QSN5" s="10"/>
      <c r="QSO5" s="10"/>
      <c r="QSP5" s="10"/>
      <c r="QSQ5" s="10"/>
      <c r="QSR5" s="10"/>
      <c r="QSS5" s="10"/>
      <c r="QST5" s="10"/>
      <c r="QSU5" s="10"/>
      <c r="QSV5" s="10"/>
      <c r="QSW5" s="10"/>
      <c r="QSX5" s="10"/>
      <c r="QSY5" s="10"/>
      <c r="QSZ5" s="10"/>
      <c r="QTA5" s="10"/>
      <c r="QTB5" s="10"/>
      <c r="QTC5" s="10"/>
      <c r="QTD5" s="10"/>
      <c r="QTE5" s="10"/>
      <c r="QTF5" s="10"/>
      <c r="QTG5" s="10"/>
      <c r="QTH5" s="10"/>
      <c r="QTI5" s="10"/>
      <c r="QTJ5" s="10"/>
      <c r="QTK5" s="10"/>
      <c r="QTL5" s="10"/>
      <c r="QTM5" s="10"/>
      <c r="QTN5" s="10"/>
      <c r="QTO5" s="10"/>
      <c r="QTP5" s="10"/>
      <c r="QTQ5" s="10"/>
      <c r="QTR5" s="10"/>
      <c r="QTS5" s="10"/>
      <c r="QTT5" s="10"/>
      <c r="QTU5" s="10"/>
      <c r="QTV5" s="10"/>
      <c r="QTW5" s="10"/>
      <c r="QTX5" s="10"/>
      <c r="QTY5" s="10"/>
      <c r="QTZ5" s="10"/>
      <c r="QUA5" s="10"/>
      <c r="QUB5" s="10"/>
      <c r="QUC5" s="10"/>
      <c r="QUD5" s="10"/>
      <c r="QUE5" s="10"/>
      <c r="QUF5" s="10"/>
      <c r="QUG5" s="10"/>
      <c r="QUH5" s="10"/>
      <c r="QUI5" s="10"/>
      <c r="QUJ5" s="10"/>
      <c r="QUK5" s="10"/>
      <c r="QUL5" s="10"/>
      <c r="QUM5" s="10"/>
      <c r="QUN5" s="10"/>
      <c r="QUO5" s="10"/>
      <c r="QUP5" s="10"/>
      <c r="QUQ5" s="10"/>
      <c r="QUR5" s="10"/>
      <c r="QUS5" s="10"/>
      <c r="QUT5" s="10"/>
      <c r="QUU5" s="10"/>
      <c r="QUV5" s="10"/>
      <c r="QUW5" s="10"/>
      <c r="QUX5" s="10"/>
      <c r="QUY5" s="10"/>
      <c r="QUZ5" s="10"/>
      <c r="QVA5" s="10"/>
      <c r="QVB5" s="10"/>
      <c r="QVC5" s="10"/>
      <c r="QVD5" s="10"/>
      <c r="QVE5" s="10"/>
      <c r="QVF5" s="10"/>
      <c r="QVG5" s="10"/>
      <c r="QVH5" s="10"/>
      <c r="QVI5" s="10"/>
      <c r="QVJ5" s="10"/>
      <c r="QVK5" s="10"/>
      <c r="QVL5" s="10"/>
      <c r="QVM5" s="10"/>
      <c r="QVN5" s="10"/>
      <c r="QVO5" s="10"/>
      <c r="QVP5" s="10"/>
      <c r="QVQ5" s="10"/>
      <c r="QVR5" s="10"/>
      <c r="QVS5" s="10"/>
      <c r="QVT5" s="10"/>
      <c r="QVU5" s="10"/>
      <c r="QVV5" s="10"/>
      <c r="QVW5" s="10"/>
      <c r="QVX5" s="10"/>
      <c r="QVY5" s="10"/>
      <c r="QVZ5" s="10"/>
      <c r="QWA5" s="10"/>
      <c r="QWB5" s="10"/>
      <c r="QWC5" s="10"/>
      <c r="QWD5" s="10"/>
      <c r="QWE5" s="10"/>
      <c r="QWF5" s="10"/>
      <c r="QWG5" s="10"/>
      <c r="QWH5" s="10"/>
      <c r="QWI5" s="10"/>
      <c r="QWJ5" s="10"/>
      <c r="QWK5" s="10"/>
      <c r="QWL5" s="10"/>
      <c r="QWM5" s="10"/>
      <c r="QWN5" s="10"/>
      <c r="QWO5" s="10"/>
      <c r="QWP5" s="10"/>
      <c r="QWQ5" s="10"/>
      <c r="QWR5" s="10"/>
      <c r="QWS5" s="10"/>
      <c r="QWT5" s="10"/>
      <c r="QWU5" s="10"/>
      <c r="QWV5" s="10"/>
      <c r="QWW5" s="10"/>
      <c r="QWX5" s="10"/>
      <c r="QWY5" s="10"/>
      <c r="QWZ5" s="10"/>
      <c r="QXA5" s="10"/>
      <c r="QXB5" s="10"/>
      <c r="QXC5" s="10"/>
      <c r="QXD5" s="10"/>
      <c r="QXE5" s="10"/>
      <c r="QXF5" s="10"/>
      <c r="QXG5" s="10"/>
      <c r="QXH5" s="10"/>
      <c r="QXI5" s="10"/>
      <c r="QXJ5" s="10"/>
      <c r="QXK5" s="10"/>
      <c r="QXL5" s="10"/>
      <c r="QXM5" s="10"/>
      <c r="QXN5" s="10"/>
      <c r="QXO5" s="10"/>
      <c r="QXP5" s="10"/>
      <c r="QXQ5" s="10"/>
      <c r="QXR5" s="10"/>
      <c r="QXS5" s="10"/>
      <c r="QXT5" s="10"/>
      <c r="QXU5" s="10"/>
      <c r="QXV5" s="10"/>
      <c r="QXW5" s="10"/>
      <c r="QXX5" s="10"/>
      <c r="QXY5" s="10"/>
      <c r="QXZ5" s="10"/>
      <c r="QYA5" s="10"/>
      <c r="QYB5" s="10"/>
      <c r="QYC5" s="10"/>
      <c r="QYD5" s="10"/>
      <c r="QYE5" s="10"/>
      <c r="QYF5" s="10"/>
      <c r="QYG5" s="10"/>
      <c r="QYH5" s="10"/>
      <c r="QYI5" s="10"/>
      <c r="QYJ5" s="10"/>
      <c r="QYK5" s="10"/>
      <c r="QYL5" s="10"/>
      <c r="QYM5" s="10"/>
      <c r="QYN5" s="10"/>
      <c r="QYO5" s="10"/>
      <c r="QYP5" s="10"/>
      <c r="QYQ5" s="10"/>
      <c r="QYR5" s="10"/>
      <c r="QYS5" s="10"/>
      <c r="QYT5" s="10"/>
      <c r="QYU5" s="10"/>
      <c r="QYV5" s="10"/>
      <c r="QYW5" s="10"/>
      <c r="QYX5" s="10"/>
      <c r="QYY5" s="10"/>
      <c r="QYZ5" s="10"/>
      <c r="QZA5" s="10"/>
      <c r="QZB5" s="10"/>
      <c r="QZC5" s="10"/>
      <c r="QZD5" s="10"/>
      <c r="QZE5" s="10"/>
      <c r="QZF5" s="10"/>
      <c r="QZG5" s="10"/>
      <c r="QZH5" s="10"/>
      <c r="QZI5" s="10"/>
      <c r="QZJ5" s="10"/>
      <c r="QZK5" s="10"/>
      <c r="QZL5" s="10"/>
      <c r="QZM5" s="10"/>
      <c r="QZN5" s="10"/>
      <c r="QZO5" s="10"/>
      <c r="QZP5" s="10"/>
      <c r="QZQ5" s="10"/>
      <c r="QZR5" s="10"/>
      <c r="QZS5" s="10"/>
      <c r="QZT5" s="10"/>
      <c r="QZU5" s="10"/>
      <c r="QZV5" s="10"/>
      <c r="QZW5" s="10"/>
      <c r="QZX5" s="10"/>
      <c r="QZY5" s="10"/>
      <c r="QZZ5" s="10"/>
      <c r="RAA5" s="10"/>
      <c r="RAB5" s="10"/>
      <c r="RAC5" s="10"/>
      <c r="RAD5" s="10"/>
      <c r="RAE5" s="10"/>
      <c r="RAF5" s="10"/>
      <c r="RAG5" s="10"/>
      <c r="RAH5" s="10"/>
      <c r="RAI5" s="10"/>
      <c r="RAJ5" s="10"/>
      <c r="RAK5" s="10"/>
      <c r="RAL5" s="10"/>
      <c r="RAM5" s="10"/>
      <c r="RAN5" s="10"/>
      <c r="RAO5" s="10"/>
      <c r="RAP5" s="10"/>
      <c r="RAQ5" s="10"/>
      <c r="RAR5" s="10"/>
      <c r="RAS5" s="10"/>
      <c r="RAT5" s="10"/>
      <c r="RAU5" s="10"/>
      <c r="RAV5" s="10"/>
      <c r="RAW5" s="10"/>
      <c r="RAX5" s="10"/>
      <c r="RAY5" s="10"/>
      <c r="RAZ5" s="10"/>
      <c r="RBA5" s="10"/>
      <c r="RBB5" s="10"/>
      <c r="RBC5" s="10"/>
      <c r="RBD5" s="10"/>
      <c r="RBE5" s="10"/>
      <c r="RBF5" s="10"/>
      <c r="RBG5" s="10"/>
      <c r="RBH5" s="10"/>
      <c r="RBI5" s="10"/>
      <c r="RBJ5" s="10"/>
      <c r="RBK5" s="10"/>
      <c r="RBL5" s="10"/>
      <c r="RBM5" s="10"/>
      <c r="RBN5" s="10"/>
      <c r="RBO5" s="10"/>
      <c r="RBP5" s="10"/>
      <c r="RBQ5" s="10"/>
      <c r="RBR5" s="10"/>
      <c r="RBS5" s="10"/>
      <c r="RBT5" s="10"/>
      <c r="RBU5" s="10"/>
      <c r="RBV5" s="10"/>
      <c r="RBW5" s="10"/>
      <c r="RBX5" s="10"/>
      <c r="RBY5" s="10"/>
      <c r="RBZ5" s="10"/>
      <c r="RCA5" s="10"/>
      <c r="RCB5" s="10"/>
      <c r="RCC5" s="10"/>
      <c r="RCD5" s="10"/>
      <c r="RCE5" s="10"/>
      <c r="RCF5" s="10"/>
      <c r="RCG5" s="10"/>
      <c r="RCH5" s="10"/>
      <c r="RCI5" s="10"/>
      <c r="RCJ5" s="10"/>
      <c r="RCK5" s="10"/>
      <c r="RCL5" s="10"/>
      <c r="RCM5" s="10"/>
      <c r="RCN5" s="10"/>
      <c r="RCO5" s="10"/>
      <c r="RCP5" s="10"/>
      <c r="RCQ5" s="10"/>
      <c r="RCR5" s="10"/>
      <c r="RCS5" s="10"/>
      <c r="RCT5" s="10"/>
      <c r="RCU5" s="10"/>
      <c r="RCV5" s="10"/>
      <c r="RCW5" s="10"/>
      <c r="RCX5" s="10"/>
      <c r="RCY5" s="10"/>
      <c r="RCZ5" s="10"/>
      <c r="RDA5" s="10"/>
      <c r="RDB5" s="10"/>
      <c r="RDC5" s="10"/>
      <c r="RDD5" s="10"/>
      <c r="RDE5" s="10"/>
      <c r="RDF5" s="10"/>
      <c r="RDG5" s="10"/>
      <c r="RDH5" s="10"/>
      <c r="RDI5" s="10"/>
      <c r="RDJ5" s="10"/>
      <c r="RDK5" s="10"/>
      <c r="RDL5" s="10"/>
      <c r="RDM5" s="10"/>
      <c r="RDN5" s="10"/>
      <c r="RDO5" s="10"/>
      <c r="RDP5" s="10"/>
      <c r="RDQ5" s="10"/>
      <c r="RDR5" s="10"/>
      <c r="RDS5" s="10"/>
      <c r="RDT5" s="10"/>
      <c r="RDU5" s="10"/>
      <c r="RDV5" s="10"/>
      <c r="RDW5" s="10"/>
      <c r="RDX5" s="10"/>
      <c r="RDY5" s="10"/>
      <c r="RDZ5" s="10"/>
      <c r="REA5" s="10"/>
      <c r="REB5" s="10"/>
      <c r="REC5" s="10"/>
      <c r="RED5" s="10"/>
      <c r="REE5" s="10"/>
      <c r="REF5" s="10"/>
      <c r="REG5" s="10"/>
      <c r="REH5" s="10"/>
      <c r="REI5" s="10"/>
      <c r="REJ5" s="10"/>
      <c r="REK5" s="10"/>
      <c r="REL5" s="10"/>
      <c r="REM5" s="10"/>
      <c r="REN5" s="10"/>
      <c r="REO5" s="10"/>
      <c r="REP5" s="10"/>
      <c r="REQ5" s="10"/>
      <c r="RER5" s="10"/>
      <c r="RES5" s="10"/>
      <c r="RET5" s="10"/>
      <c r="REU5" s="10"/>
      <c r="REV5" s="10"/>
      <c r="REW5" s="10"/>
      <c r="REX5" s="10"/>
      <c r="REY5" s="10"/>
      <c r="REZ5" s="10"/>
      <c r="RFA5" s="10"/>
      <c r="RFB5" s="10"/>
      <c r="RFC5" s="10"/>
      <c r="RFD5" s="10"/>
      <c r="RFE5" s="10"/>
      <c r="RFF5" s="10"/>
      <c r="RFG5" s="10"/>
      <c r="RFH5" s="10"/>
      <c r="RFI5" s="10"/>
      <c r="RFJ5" s="10"/>
      <c r="RFK5" s="10"/>
      <c r="RFL5" s="10"/>
      <c r="RFM5" s="10"/>
      <c r="RFN5" s="10"/>
      <c r="RFO5" s="10"/>
      <c r="RFP5" s="10"/>
      <c r="RFQ5" s="10"/>
      <c r="RFR5" s="10"/>
      <c r="RFS5" s="10"/>
      <c r="RFT5" s="10"/>
      <c r="RFU5" s="10"/>
      <c r="RFV5" s="10"/>
      <c r="RFW5" s="10"/>
      <c r="RFX5" s="10"/>
      <c r="RFY5" s="10"/>
      <c r="RFZ5" s="10"/>
      <c r="RGA5" s="10"/>
      <c r="RGB5" s="10"/>
      <c r="RGC5" s="10"/>
      <c r="RGD5" s="10"/>
      <c r="RGE5" s="10"/>
      <c r="RGF5" s="10"/>
      <c r="RGG5" s="10"/>
      <c r="RGH5" s="10"/>
      <c r="RGI5" s="10"/>
      <c r="RGJ5" s="10"/>
      <c r="RGK5" s="10"/>
      <c r="RGL5" s="10"/>
      <c r="RGM5" s="10"/>
      <c r="RGN5" s="10"/>
      <c r="RGO5" s="10"/>
      <c r="RGP5" s="10"/>
      <c r="RGQ5" s="10"/>
      <c r="RGR5" s="10"/>
      <c r="RGS5" s="10"/>
      <c r="RGT5" s="10"/>
      <c r="RGU5" s="10"/>
      <c r="RGV5" s="10"/>
      <c r="RGW5" s="10"/>
      <c r="RGX5" s="10"/>
      <c r="RGY5" s="10"/>
      <c r="RGZ5" s="10"/>
      <c r="RHA5" s="10"/>
      <c r="RHB5" s="10"/>
      <c r="RHC5" s="10"/>
      <c r="RHD5" s="10"/>
      <c r="RHE5" s="10"/>
      <c r="RHF5" s="10"/>
      <c r="RHG5" s="10"/>
      <c r="RHH5" s="10"/>
      <c r="RHI5" s="10"/>
      <c r="RHJ5" s="10"/>
      <c r="RHK5" s="10"/>
      <c r="RHL5" s="10"/>
      <c r="RHM5" s="10"/>
      <c r="RHN5" s="10"/>
      <c r="RHO5" s="10"/>
      <c r="RHP5" s="10"/>
      <c r="RHQ5" s="10"/>
      <c r="RHR5" s="10"/>
      <c r="RHS5" s="10"/>
      <c r="RHT5" s="10"/>
      <c r="RHU5" s="10"/>
      <c r="RHV5" s="10"/>
      <c r="RHW5" s="10"/>
      <c r="RHX5" s="10"/>
      <c r="RHY5" s="10"/>
      <c r="RHZ5" s="10"/>
      <c r="RIA5" s="10"/>
      <c r="RIB5" s="10"/>
      <c r="RIC5" s="10"/>
      <c r="RID5" s="10"/>
      <c r="RIE5" s="10"/>
      <c r="RIF5" s="10"/>
      <c r="RIG5" s="10"/>
      <c r="RIH5" s="10"/>
      <c r="RII5" s="10"/>
      <c r="RIJ5" s="10"/>
      <c r="RIK5" s="10"/>
      <c r="RIL5" s="10"/>
      <c r="RIM5" s="10"/>
      <c r="RIN5" s="10"/>
      <c r="RIO5" s="10"/>
      <c r="RIP5" s="10"/>
      <c r="RIQ5" s="10"/>
      <c r="RIR5" s="10"/>
      <c r="RIS5" s="10"/>
      <c r="RIT5" s="10"/>
      <c r="RIU5" s="10"/>
      <c r="RIV5" s="10"/>
      <c r="RIW5" s="10"/>
      <c r="RIX5" s="10"/>
      <c r="RIY5" s="10"/>
      <c r="RIZ5" s="10"/>
      <c r="RJA5" s="10"/>
      <c r="RJB5" s="10"/>
      <c r="RJC5" s="10"/>
      <c r="RJD5" s="10"/>
      <c r="RJE5" s="10"/>
      <c r="RJF5" s="10"/>
      <c r="RJG5" s="10"/>
      <c r="RJH5" s="10"/>
      <c r="RJI5" s="10"/>
      <c r="RJJ5" s="10"/>
      <c r="RJK5" s="10"/>
      <c r="RJL5" s="10"/>
      <c r="RJM5" s="10"/>
      <c r="RJN5" s="10"/>
      <c r="RJO5" s="10"/>
      <c r="RJP5" s="10"/>
      <c r="RJQ5" s="10"/>
      <c r="RJR5" s="10"/>
      <c r="RJS5" s="10"/>
      <c r="RJT5" s="10"/>
      <c r="RJU5" s="10"/>
      <c r="RJV5" s="10"/>
      <c r="RJW5" s="10"/>
      <c r="RJX5" s="10"/>
      <c r="RJY5" s="10"/>
      <c r="RJZ5" s="10"/>
      <c r="RKA5" s="10"/>
      <c r="RKB5" s="10"/>
      <c r="RKC5" s="10"/>
      <c r="RKD5" s="10"/>
      <c r="RKE5" s="10"/>
      <c r="RKF5" s="10"/>
      <c r="RKG5" s="10"/>
      <c r="RKH5" s="10"/>
      <c r="RKI5" s="10"/>
      <c r="RKJ5" s="10"/>
      <c r="RKK5" s="10"/>
      <c r="RKL5" s="10"/>
      <c r="RKM5" s="10"/>
      <c r="RKN5" s="10"/>
      <c r="RKO5" s="10"/>
      <c r="RKP5" s="10"/>
      <c r="RKQ5" s="10"/>
      <c r="RKR5" s="10"/>
      <c r="RKS5" s="10"/>
      <c r="RKT5" s="10"/>
      <c r="RKU5" s="10"/>
      <c r="RKV5" s="10"/>
      <c r="RKW5" s="10"/>
      <c r="RKX5" s="10"/>
      <c r="RKY5" s="10"/>
      <c r="RKZ5" s="10"/>
      <c r="RLA5" s="10"/>
      <c r="RLB5" s="10"/>
      <c r="RLC5" s="10"/>
      <c r="RLD5" s="10"/>
      <c r="RLE5" s="10"/>
      <c r="RLF5" s="10"/>
      <c r="RLG5" s="10"/>
      <c r="RLH5" s="10"/>
      <c r="RLI5" s="10"/>
      <c r="RLJ5" s="10"/>
      <c r="RLK5" s="10"/>
      <c r="RLL5" s="10"/>
      <c r="RLM5" s="10"/>
      <c r="RLN5" s="10"/>
      <c r="RLO5" s="10"/>
      <c r="RLP5" s="10"/>
      <c r="RLQ5" s="10"/>
      <c r="RLR5" s="10"/>
      <c r="RLS5" s="10"/>
      <c r="RLT5" s="10"/>
      <c r="RLU5" s="10"/>
      <c r="RLV5" s="10"/>
      <c r="RLW5" s="10"/>
      <c r="RLX5" s="10"/>
      <c r="RLY5" s="10"/>
      <c r="RLZ5" s="10"/>
      <c r="RMA5" s="10"/>
      <c r="RMB5" s="10"/>
      <c r="RMC5" s="10"/>
      <c r="RMD5" s="10"/>
      <c r="RME5" s="10"/>
      <c r="RMF5" s="10"/>
      <c r="RMG5" s="10"/>
      <c r="RMH5" s="10"/>
      <c r="RMI5" s="10"/>
      <c r="RMJ5" s="10"/>
      <c r="RMK5" s="10"/>
      <c r="RML5" s="10"/>
      <c r="RMM5" s="10"/>
      <c r="RMN5" s="10"/>
      <c r="RMO5" s="10"/>
      <c r="RMP5" s="10"/>
      <c r="RMQ5" s="10"/>
      <c r="RMR5" s="10"/>
      <c r="RMS5" s="10"/>
      <c r="RMT5" s="10"/>
      <c r="RMU5" s="10"/>
      <c r="RMV5" s="10"/>
      <c r="RMW5" s="10"/>
      <c r="RMX5" s="10"/>
      <c r="RMY5" s="10"/>
      <c r="RMZ5" s="10"/>
      <c r="RNA5" s="10"/>
      <c r="RNB5" s="10"/>
      <c r="RNC5" s="10"/>
      <c r="RND5" s="10"/>
      <c r="RNE5" s="10"/>
      <c r="RNF5" s="10"/>
      <c r="RNG5" s="10"/>
      <c r="RNH5" s="10"/>
      <c r="RNI5" s="10"/>
      <c r="RNJ5" s="10"/>
      <c r="RNK5" s="10"/>
      <c r="RNL5" s="10"/>
      <c r="RNM5" s="10"/>
      <c r="RNN5" s="10"/>
      <c r="RNO5" s="10"/>
      <c r="RNP5" s="10"/>
      <c r="RNQ5" s="10"/>
      <c r="RNR5" s="10"/>
      <c r="RNS5" s="10"/>
      <c r="RNT5" s="10"/>
      <c r="RNU5" s="10"/>
      <c r="RNV5" s="10"/>
      <c r="RNW5" s="10"/>
      <c r="RNX5" s="10"/>
      <c r="RNY5" s="10"/>
      <c r="RNZ5" s="10"/>
      <c r="ROA5" s="10"/>
      <c r="ROB5" s="10"/>
      <c r="ROC5" s="10"/>
      <c r="ROD5" s="10"/>
      <c r="ROE5" s="10"/>
      <c r="ROF5" s="10"/>
      <c r="ROG5" s="10"/>
      <c r="ROH5" s="10"/>
      <c r="ROI5" s="10"/>
      <c r="ROJ5" s="10"/>
      <c r="ROK5" s="10"/>
      <c r="ROL5" s="10"/>
      <c r="ROM5" s="10"/>
      <c r="RON5" s="10"/>
      <c r="ROO5" s="10"/>
      <c r="ROP5" s="10"/>
      <c r="ROQ5" s="10"/>
      <c r="ROR5" s="10"/>
      <c r="ROS5" s="10"/>
      <c r="ROT5" s="10"/>
      <c r="ROU5" s="10"/>
      <c r="ROV5" s="10"/>
      <c r="ROW5" s="10"/>
      <c r="ROX5" s="10"/>
      <c r="ROY5" s="10"/>
      <c r="ROZ5" s="10"/>
      <c r="RPA5" s="10"/>
      <c r="RPB5" s="10"/>
      <c r="RPC5" s="10"/>
      <c r="RPD5" s="10"/>
      <c r="RPE5" s="10"/>
      <c r="RPF5" s="10"/>
      <c r="RPG5" s="10"/>
      <c r="RPH5" s="10"/>
      <c r="RPI5" s="10"/>
      <c r="RPJ5" s="10"/>
      <c r="RPK5" s="10"/>
      <c r="RPL5" s="10"/>
      <c r="RPM5" s="10"/>
      <c r="RPN5" s="10"/>
      <c r="RPO5" s="10"/>
      <c r="RPP5" s="10"/>
      <c r="RPQ5" s="10"/>
      <c r="RPR5" s="10"/>
      <c r="RPS5" s="10"/>
      <c r="RPT5" s="10"/>
      <c r="RPU5" s="10"/>
      <c r="RPV5" s="10"/>
      <c r="RPW5" s="10"/>
      <c r="RPX5" s="10"/>
      <c r="RPY5" s="10"/>
      <c r="RPZ5" s="10"/>
      <c r="RQA5" s="10"/>
      <c r="RQB5" s="10"/>
      <c r="RQC5" s="10"/>
      <c r="RQD5" s="10"/>
      <c r="RQE5" s="10"/>
      <c r="RQF5" s="10"/>
      <c r="RQG5" s="10"/>
      <c r="RQH5" s="10"/>
      <c r="RQI5" s="10"/>
      <c r="RQJ5" s="10"/>
      <c r="RQK5" s="10"/>
      <c r="RQL5" s="10"/>
      <c r="RQM5" s="10"/>
      <c r="RQN5" s="10"/>
      <c r="RQO5" s="10"/>
      <c r="RQP5" s="10"/>
      <c r="RQQ5" s="10"/>
      <c r="RQR5" s="10"/>
      <c r="RQS5" s="10"/>
      <c r="RQT5" s="10"/>
      <c r="RQU5" s="10"/>
      <c r="RQV5" s="10"/>
      <c r="RQW5" s="10"/>
      <c r="RQX5" s="10"/>
      <c r="RQY5" s="10"/>
      <c r="RQZ5" s="10"/>
      <c r="RRA5" s="10"/>
      <c r="RRB5" s="10"/>
      <c r="RRC5" s="10"/>
      <c r="RRD5" s="10"/>
      <c r="RRE5" s="10"/>
      <c r="RRF5" s="10"/>
      <c r="RRG5" s="10"/>
      <c r="RRH5" s="10"/>
      <c r="RRI5" s="10"/>
      <c r="RRJ5" s="10"/>
      <c r="RRK5" s="10"/>
      <c r="RRL5" s="10"/>
      <c r="RRM5" s="10"/>
      <c r="RRN5" s="10"/>
      <c r="RRO5" s="10"/>
      <c r="RRP5" s="10"/>
      <c r="RRQ5" s="10"/>
      <c r="RRR5" s="10"/>
      <c r="RRS5" s="10"/>
      <c r="RRT5" s="10"/>
      <c r="RRU5" s="10"/>
      <c r="RRV5" s="10"/>
      <c r="RRW5" s="10"/>
      <c r="RRX5" s="10"/>
      <c r="RRY5" s="10"/>
      <c r="RRZ5" s="10"/>
      <c r="RSA5" s="10"/>
      <c r="RSB5" s="10"/>
      <c r="RSC5" s="10"/>
      <c r="RSD5" s="10"/>
      <c r="RSE5" s="10"/>
      <c r="RSF5" s="10"/>
      <c r="RSG5" s="10"/>
      <c r="RSH5" s="10"/>
      <c r="RSI5" s="10"/>
      <c r="RSJ5" s="10"/>
      <c r="RSK5" s="10"/>
      <c r="RSL5" s="10"/>
      <c r="RSM5" s="10"/>
      <c r="RSN5" s="10"/>
      <c r="RSO5" s="10"/>
      <c r="RSP5" s="10"/>
      <c r="RSQ5" s="10"/>
      <c r="RSR5" s="10"/>
      <c r="RSS5" s="10"/>
      <c r="RST5" s="10"/>
      <c r="RSU5" s="10"/>
      <c r="RSV5" s="10"/>
      <c r="RSW5" s="10"/>
      <c r="RSX5" s="10"/>
      <c r="RSY5" s="10"/>
      <c r="RSZ5" s="10"/>
      <c r="RTA5" s="10"/>
      <c r="RTB5" s="10"/>
      <c r="RTC5" s="10"/>
      <c r="RTD5" s="10"/>
      <c r="RTE5" s="10"/>
      <c r="RTF5" s="10"/>
      <c r="RTG5" s="10"/>
      <c r="RTH5" s="10"/>
      <c r="RTI5" s="10"/>
      <c r="RTJ5" s="10"/>
      <c r="RTK5" s="10"/>
      <c r="RTL5" s="10"/>
      <c r="RTM5" s="10"/>
      <c r="RTN5" s="10"/>
      <c r="RTO5" s="10"/>
      <c r="RTP5" s="10"/>
      <c r="RTQ5" s="10"/>
      <c r="RTR5" s="10"/>
      <c r="RTS5" s="10"/>
      <c r="RTT5" s="10"/>
      <c r="RTU5" s="10"/>
      <c r="RTV5" s="10"/>
      <c r="RTW5" s="10"/>
      <c r="RTX5" s="10"/>
      <c r="RTY5" s="10"/>
      <c r="RTZ5" s="10"/>
      <c r="RUA5" s="10"/>
      <c r="RUB5" s="10"/>
      <c r="RUC5" s="10"/>
      <c r="RUD5" s="10"/>
      <c r="RUE5" s="10"/>
      <c r="RUF5" s="10"/>
      <c r="RUG5" s="10"/>
      <c r="RUH5" s="10"/>
      <c r="RUI5" s="10"/>
      <c r="RUJ5" s="10"/>
      <c r="RUK5" s="10"/>
      <c r="RUL5" s="10"/>
      <c r="RUM5" s="10"/>
      <c r="RUN5" s="10"/>
      <c r="RUO5" s="10"/>
      <c r="RUP5" s="10"/>
      <c r="RUQ5" s="10"/>
      <c r="RUR5" s="10"/>
      <c r="RUS5" s="10"/>
      <c r="RUT5" s="10"/>
      <c r="RUU5" s="10"/>
      <c r="RUV5" s="10"/>
      <c r="RUW5" s="10"/>
      <c r="RUX5" s="10"/>
      <c r="RUY5" s="10"/>
      <c r="RUZ5" s="10"/>
      <c r="RVA5" s="10"/>
      <c r="RVB5" s="10"/>
      <c r="RVC5" s="10"/>
      <c r="RVD5" s="10"/>
      <c r="RVE5" s="10"/>
      <c r="RVF5" s="10"/>
      <c r="RVG5" s="10"/>
      <c r="RVH5" s="10"/>
      <c r="RVI5" s="10"/>
      <c r="RVJ5" s="10"/>
      <c r="RVK5" s="10"/>
      <c r="RVL5" s="10"/>
      <c r="RVM5" s="10"/>
      <c r="RVN5" s="10"/>
      <c r="RVO5" s="10"/>
      <c r="RVP5" s="10"/>
      <c r="RVQ5" s="10"/>
      <c r="RVR5" s="10"/>
      <c r="RVS5" s="10"/>
      <c r="RVT5" s="10"/>
      <c r="RVU5" s="10"/>
      <c r="RVV5" s="10"/>
      <c r="RVW5" s="10"/>
      <c r="RVX5" s="10"/>
      <c r="RVY5" s="10"/>
      <c r="RVZ5" s="10"/>
      <c r="RWA5" s="10"/>
      <c r="RWB5" s="10"/>
      <c r="RWC5" s="10"/>
      <c r="RWD5" s="10"/>
      <c r="RWE5" s="10"/>
      <c r="RWF5" s="10"/>
      <c r="RWG5" s="10"/>
      <c r="RWH5" s="10"/>
      <c r="RWI5" s="10"/>
      <c r="RWJ5" s="10"/>
      <c r="RWK5" s="10"/>
      <c r="RWL5" s="10"/>
      <c r="RWM5" s="10"/>
      <c r="RWN5" s="10"/>
      <c r="RWO5" s="10"/>
      <c r="RWP5" s="10"/>
      <c r="RWQ5" s="10"/>
      <c r="RWR5" s="10"/>
      <c r="RWS5" s="10"/>
      <c r="RWT5" s="10"/>
      <c r="RWU5" s="10"/>
      <c r="RWV5" s="10"/>
      <c r="RWW5" s="10"/>
      <c r="RWX5" s="10"/>
      <c r="RWY5" s="10"/>
      <c r="RWZ5" s="10"/>
      <c r="RXA5" s="10"/>
      <c r="RXB5" s="10"/>
      <c r="RXC5" s="10"/>
      <c r="RXD5" s="10"/>
      <c r="RXE5" s="10"/>
      <c r="RXF5" s="10"/>
      <c r="RXG5" s="10"/>
      <c r="RXH5" s="10"/>
      <c r="RXI5" s="10"/>
      <c r="RXJ5" s="10"/>
      <c r="RXK5" s="10"/>
      <c r="RXL5" s="10"/>
      <c r="RXM5" s="10"/>
      <c r="RXN5" s="10"/>
      <c r="RXO5" s="10"/>
      <c r="RXP5" s="10"/>
      <c r="RXQ5" s="10"/>
      <c r="RXR5" s="10"/>
      <c r="RXS5" s="10"/>
      <c r="RXT5" s="10"/>
      <c r="RXU5" s="10"/>
      <c r="RXV5" s="10"/>
      <c r="RXW5" s="10"/>
      <c r="RXX5" s="10"/>
      <c r="RXY5" s="10"/>
      <c r="RXZ5" s="10"/>
      <c r="RYA5" s="10"/>
      <c r="RYB5" s="10"/>
      <c r="RYC5" s="10"/>
      <c r="RYD5" s="10"/>
      <c r="RYE5" s="10"/>
      <c r="RYF5" s="10"/>
      <c r="RYG5" s="10"/>
      <c r="RYH5" s="10"/>
      <c r="RYI5" s="10"/>
      <c r="RYJ5" s="10"/>
      <c r="RYK5" s="10"/>
      <c r="RYL5" s="10"/>
      <c r="RYM5" s="10"/>
      <c r="RYN5" s="10"/>
      <c r="RYO5" s="10"/>
      <c r="RYP5" s="10"/>
      <c r="RYQ5" s="10"/>
      <c r="RYR5" s="10"/>
      <c r="RYS5" s="10"/>
      <c r="RYT5" s="10"/>
      <c r="RYU5" s="10"/>
      <c r="RYV5" s="10"/>
      <c r="RYW5" s="10"/>
      <c r="RYX5" s="10"/>
      <c r="RYY5" s="10"/>
      <c r="RYZ5" s="10"/>
      <c r="RZA5" s="10"/>
      <c r="RZB5" s="10"/>
      <c r="RZC5" s="10"/>
      <c r="RZD5" s="10"/>
      <c r="RZE5" s="10"/>
      <c r="RZF5" s="10"/>
      <c r="RZG5" s="10"/>
      <c r="RZH5" s="10"/>
      <c r="RZI5" s="10"/>
      <c r="RZJ5" s="10"/>
      <c r="RZK5" s="10"/>
      <c r="RZL5" s="10"/>
      <c r="RZM5" s="10"/>
      <c r="RZN5" s="10"/>
      <c r="RZO5" s="10"/>
      <c r="RZP5" s="10"/>
      <c r="RZQ5" s="10"/>
      <c r="RZR5" s="10"/>
      <c r="RZS5" s="10"/>
      <c r="RZT5" s="10"/>
      <c r="RZU5" s="10"/>
      <c r="RZV5" s="10"/>
      <c r="RZW5" s="10"/>
      <c r="RZX5" s="10"/>
      <c r="RZY5" s="10"/>
      <c r="RZZ5" s="10"/>
      <c r="SAA5" s="10"/>
      <c r="SAB5" s="10"/>
      <c r="SAC5" s="10"/>
      <c r="SAD5" s="10"/>
      <c r="SAE5" s="10"/>
      <c r="SAF5" s="10"/>
      <c r="SAG5" s="10"/>
      <c r="SAH5" s="10"/>
      <c r="SAI5" s="10"/>
      <c r="SAJ5" s="10"/>
      <c r="SAK5" s="10"/>
      <c r="SAL5" s="10"/>
      <c r="SAM5" s="10"/>
      <c r="SAN5" s="10"/>
      <c r="SAO5" s="10"/>
      <c r="SAP5" s="10"/>
      <c r="SAQ5" s="10"/>
      <c r="SAR5" s="10"/>
      <c r="SAS5" s="10"/>
      <c r="SAT5" s="10"/>
      <c r="SAU5" s="10"/>
      <c r="SAV5" s="10"/>
      <c r="SAW5" s="10"/>
      <c r="SAX5" s="10"/>
      <c r="SAY5" s="10"/>
      <c r="SAZ5" s="10"/>
      <c r="SBA5" s="10"/>
      <c r="SBB5" s="10"/>
      <c r="SBC5" s="10"/>
      <c r="SBD5" s="10"/>
      <c r="SBE5" s="10"/>
      <c r="SBF5" s="10"/>
      <c r="SBG5" s="10"/>
      <c r="SBH5" s="10"/>
      <c r="SBI5" s="10"/>
      <c r="SBJ5" s="10"/>
      <c r="SBK5" s="10"/>
      <c r="SBL5" s="10"/>
      <c r="SBM5" s="10"/>
      <c r="SBN5" s="10"/>
      <c r="SBO5" s="10"/>
      <c r="SBP5" s="10"/>
      <c r="SBQ5" s="10"/>
      <c r="SBR5" s="10"/>
      <c r="SBS5" s="10"/>
      <c r="SBT5" s="10"/>
      <c r="SBU5" s="10"/>
      <c r="SBV5" s="10"/>
      <c r="SBW5" s="10"/>
      <c r="SBX5" s="10"/>
      <c r="SBY5" s="10"/>
      <c r="SBZ5" s="10"/>
      <c r="SCA5" s="10"/>
      <c r="SCB5" s="10"/>
      <c r="SCC5" s="10"/>
      <c r="SCD5" s="10"/>
      <c r="SCE5" s="10"/>
      <c r="SCF5" s="10"/>
      <c r="SCG5" s="10"/>
      <c r="SCH5" s="10"/>
      <c r="SCI5" s="10"/>
      <c r="SCJ5" s="10"/>
      <c r="SCK5" s="10"/>
      <c r="SCL5" s="10"/>
      <c r="SCM5" s="10"/>
      <c r="SCN5" s="10"/>
      <c r="SCO5" s="10"/>
      <c r="SCP5" s="10"/>
      <c r="SCQ5" s="10"/>
      <c r="SCR5" s="10"/>
      <c r="SCS5" s="10"/>
      <c r="SCT5" s="10"/>
      <c r="SCU5" s="10"/>
      <c r="SCV5" s="10"/>
      <c r="SCW5" s="10"/>
      <c r="SCX5" s="10"/>
      <c r="SCY5" s="10"/>
      <c r="SCZ5" s="10"/>
      <c r="SDA5" s="10"/>
      <c r="SDB5" s="10"/>
      <c r="SDC5" s="10"/>
      <c r="SDD5" s="10"/>
      <c r="SDE5" s="10"/>
      <c r="SDF5" s="10"/>
      <c r="SDG5" s="10"/>
      <c r="SDH5" s="10"/>
      <c r="SDI5" s="10"/>
      <c r="SDJ5" s="10"/>
      <c r="SDK5" s="10"/>
      <c r="SDL5" s="10"/>
      <c r="SDM5" s="10"/>
      <c r="SDN5" s="10"/>
      <c r="SDO5" s="10"/>
      <c r="SDP5" s="10"/>
      <c r="SDQ5" s="10"/>
      <c r="SDR5" s="10"/>
      <c r="SDS5" s="10"/>
      <c r="SDT5" s="10"/>
      <c r="SDU5" s="10"/>
      <c r="SDV5" s="10"/>
      <c r="SDW5" s="10"/>
      <c r="SDX5" s="10"/>
      <c r="SDY5" s="10"/>
      <c r="SDZ5" s="10"/>
      <c r="SEA5" s="10"/>
      <c r="SEB5" s="10"/>
      <c r="SEC5" s="10"/>
      <c r="SED5" s="10"/>
      <c r="SEE5" s="10"/>
      <c r="SEF5" s="10"/>
      <c r="SEG5" s="10"/>
      <c r="SEH5" s="10"/>
      <c r="SEI5" s="10"/>
      <c r="SEJ5" s="10"/>
      <c r="SEK5" s="10"/>
      <c r="SEL5" s="10"/>
      <c r="SEM5" s="10"/>
      <c r="SEN5" s="10"/>
      <c r="SEO5" s="10"/>
      <c r="SEP5" s="10"/>
      <c r="SEQ5" s="10"/>
      <c r="SER5" s="10"/>
      <c r="SES5" s="10"/>
      <c r="SET5" s="10"/>
      <c r="SEU5" s="10"/>
      <c r="SEV5" s="10"/>
      <c r="SEW5" s="10"/>
      <c r="SEX5" s="10"/>
      <c r="SEY5" s="10"/>
      <c r="SEZ5" s="10"/>
      <c r="SFA5" s="10"/>
      <c r="SFB5" s="10"/>
      <c r="SFC5" s="10"/>
      <c r="SFD5" s="10"/>
      <c r="SFE5" s="10"/>
      <c r="SFF5" s="10"/>
      <c r="SFG5" s="10"/>
      <c r="SFH5" s="10"/>
      <c r="SFI5" s="10"/>
      <c r="SFJ5" s="10"/>
      <c r="SFK5" s="10"/>
      <c r="SFL5" s="10"/>
      <c r="SFM5" s="10"/>
      <c r="SFN5" s="10"/>
      <c r="SFO5" s="10"/>
      <c r="SFP5" s="10"/>
      <c r="SFQ5" s="10"/>
      <c r="SFR5" s="10"/>
      <c r="SFS5" s="10"/>
      <c r="SFT5" s="10"/>
      <c r="SFU5" s="10"/>
      <c r="SFV5" s="10"/>
      <c r="SFW5" s="10"/>
      <c r="SFX5" s="10"/>
      <c r="SFY5" s="10"/>
      <c r="SFZ5" s="10"/>
      <c r="SGA5" s="10"/>
      <c r="SGB5" s="10"/>
      <c r="SGC5" s="10"/>
      <c r="SGD5" s="10"/>
      <c r="SGE5" s="10"/>
      <c r="SGF5" s="10"/>
      <c r="SGG5" s="10"/>
      <c r="SGH5" s="10"/>
      <c r="SGI5" s="10"/>
      <c r="SGJ5" s="10"/>
      <c r="SGK5" s="10"/>
      <c r="SGL5" s="10"/>
      <c r="SGM5" s="10"/>
      <c r="SGN5" s="10"/>
      <c r="SGO5" s="10"/>
      <c r="SGP5" s="10"/>
      <c r="SGQ5" s="10"/>
      <c r="SGR5" s="10"/>
      <c r="SGS5" s="10"/>
      <c r="SGT5" s="10"/>
      <c r="SGU5" s="10"/>
      <c r="SGV5" s="10"/>
      <c r="SGW5" s="10"/>
      <c r="SGX5" s="10"/>
      <c r="SGY5" s="10"/>
      <c r="SGZ5" s="10"/>
      <c r="SHA5" s="10"/>
      <c r="SHB5" s="10"/>
      <c r="SHC5" s="10"/>
      <c r="SHD5" s="10"/>
      <c r="SHE5" s="10"/>
      <c r="SHF5" s="10"/>
      <c r="SHG5" s="10"/>
      <c r="SHH5" s="10"/>
      <c r="SHI5" s="10"/>
      <c r="SHJ5" s="10"/>
      <c r="SHK5" s="10"/>
      <c r="SHL5" s="10"/>
      <c r="SHM5" s="10"/>
      <c r="SHN5" s="10"/>
      <c r="SHO5" s="10"/>
      <c r="SHP5" s="10"/>
      <c r="SHQ5" s="10"/>
      <c r="SHR5" s="10"/>
      <c r="SHS5" s="10"/>
      <c r="SHT5" s="10"/>
      <c r="SHU5" s="10"/>
      <c r="SHV5" s="10"/>
      <c r="SHW5" s="10"/>
      <c r="SHX5" s="10"/>
      <c r="SHY5" s="10"/>
      <c r="SHZ5" s="10"/>
      <c r="SIA5" s="10"/>
      <c r="SIB5" s="10"/>
      <c r="SIC5" s="10"/>
      <c r="SID5" s="10"/>
      <c r="SIE5" s="10"/>
      <c r="SIF5" s="10"/>
      <c r="SIG5" s="10"/>
      <c r="SIH5" s="10"/>
      <c r="SII5" s="10"/>
      <c r="SIJ5" s="10"/>
      <c r="SIK5" s="10"/>
      <c r="SIL5" s="10"/>
      <c r="SIM5" s="10"/>
      <c r="SIN5" s="10"/>
      <c r="SIO5" s="10"/>
      <c r="SIP5" s="10"/>
      <c r="SIQ5" s="10"/>
      <c r="SIR5" s="10"/>
      <c r="SIS5" s="10"/>
      <c r="SIT5" s="10"/>
      <c r="SIU5" s="10"/>
      <c r="SIV5" s="10"/>
      <c r="SIW5" s="10"/>
      <c r="SIX5" s="10"/>
      <c r="SIY5" s="10"/>
      <c r="SIZ5" s="10"/>
      <c r="SJA5" s="10"/>
      <c r="SJB5" s="10"/>
      <c r="SJC5" s="10"/>
      <c r="SJD5" s="10"/>
      <c r="SJE5" s="10"/>
      <c r="SJF5" s="10"/>
      <c r="SJG5" s="10"/>
      <c r="SJH5" s="10"/>
      <c r="SJI5" s="10"/>
      <c r="SJJ5" s="10"/>
      <c r="SJK5" s="10"/>
      <c r="SJL5" s="10"/>
      <c r="SJM5" s="10"/>
      <c r="SJN5" s="10"/>
      <c r="SJO5" s="10"/>
      <c r="SJP5" s="10"/>
      <c r="SJQ5" s="10"/>
      <c r="SJR5" s="10"/>
      <c r="SJS5" s="10"/>
      <c r="SJT5" s="10"/>
      <c r="SJU5" s="10"/>
      <c r="SJV5" s="10"/>
      <c r="SJW5" s="10"/>
      <c r="SJX5" s="10"/>
      <c r="SJY5" s="10"/>
      <c r="SJZ5" s="10"/>
      <c r="SKA5" s="10"/>
      <c r="SKB5" s="10"/>
      <c r="SKC5" s="10"/>
      <c r="SKD5" s="10"/>
      <c r="SKE5" s="10"/>
      <c r="SKF5" s="10"/>
      <c r="SKG5" s="10"/>
      <c r="SKH5" s="10"/>
      <c r="SKI5" s="10"/>
      <c r="SKJ5" s="10"/>
      <c r="SKK5" s="10"/>
      <c r="SKL5" s="10"/>
      <c r="SKM5" s="10"/>
      <c r="SKN5" s="10"/>
      <c r="SKO5" s="10"/>
      <c r="SKP5" s="10"/>
      <c r="SKQ5" s="10"/>
      <c r="SKR5" s="10"/>
      <c r="SKS5" s="10"/>
      <c r="SKT5" s="10"/>
      <c r="SKU5" s="10"/>
      <c r="SKV5" s="10"/>
      <c r="SKW5" s="10"/>
      <c r="SKX5" s="10"/>
      <c r="SKY5" s="10"/>
      <c r="SKZ5" s="10"/>
      <c r="SLA5" s="10"/>
      <c r="SLB5" s="10"/>
      <c r="SLC5" s="10"/>
      <c r="SLD5" s="10"/>
      <c r="SLE5" s="10"/>
      <c r="SLF5" s="10"/>
      <c r="SLG5" s="10"/>
      <c r="SLH5" s="10"/>
      <c r="SLI5" s="10"/>
      <c r="SLJ5" s="10"/>
      <c r="SLK5" s="10"/>
      <c r="SLL5" s="10"/>
      <c r="SLM5" s="10"/>
      <c r="SLN5" s="10"/>
      <c r="SLO5" s="10"/>
      <c r="SLP5" s="10"/>
      <c r="SLQ5" s="10"/>
      <c r="SLR5" s="10"/>
      <c r="SLS5" s="10"/>
      <c r="SLT5" s="10"/>
      <c r="SLU5" s="10"/>
      <c r="SLV5" s="10"/>
      <c r="SLW5" s="10"/>
      <c r="SLX5" s="10"/>
      <c r="SLY5" s="10"/>
      <c r="SLZ5" s="10"/>
      <c r="SMA5" s="10"/>
      <c r="SMB5" s="10"/>
      <c r="SMC5" s="10"/>
      <c r="SMD5" s="10"/>
      <c r="SME5" s="10"/>
      <c r="SMF5" s="10"/>
      <c r="SMG5" s="10"/>
      <c r="SMH5" s="10"/>
      <c r="SMI5" s="10"/>
      <c r="SMJ5" s="10"/>
      <c r="SMK5" s="10"/>
      <c r="SML5" s="10"/>
      <c r="SMM5" s="10"/>
      <c r="SMN5" s="10"/>
      <c r="SMO5" s="10"/>
      <c r="SMP5" s="10"/>
      <c r="SMQ5" s="10"/>
      <c r="SMR5" s="10"/>
      <c r="SMS5" s="10"/>
      <c r="SMT5" s="10"/>
      <c r="SMU5" s="10"/>
      <c r="SMV5" s="10"/>
      <c r="SMW5" s="10"/>
      <c r="SMX5" s="10"/>
      <c r="SMY5" s="10"/>
      <c r="SMZ5" s="10"/>
      <c r="SNA5" s="10"/>
      <c r="SNB5" s="10"/>
      <c r="SNC5" s="10"/>
      <c r="SND5" s="10"/>
      <c r="SNE5" s="10"/>
      <c r="SNF5" s="10"/>
      <c r="SNG5" s="10"/>
      <c r="SNH5" s="10"/>
      <c r="SNI5" s="10"/>
      <c r="SNJ5" s="10"/>
      <c r="SNK5" s="10"/>
      <c r="SNL5" s="10"/>
      <c r="SNM5" s="10"/>
      <c r="SNN5" s="10"/>
      <c r="SNO5" s="10"/>
      <c r="SNP5" s="10"/>
      <c r="SNQ5" s="10"/>
      <c r="SNR5" s="10"/>
      <c r="SNS5" s="10"/>
      <c r="SNT5" s="10"/>
      <c r="SNU5" s="10"/>
      <c r="SNV5" s="10"/>
      <c r="SNW5" s="10"/>
      <c r="SNX5" s="10"/>
      <c r="SNY5" s="10"/>
      <c r="SNZ5" s="10"/>
      <c r="SOA5" s="10"/>
      <c r="SOB5" s="10"/>
      <c r="SOC5" s="10"/>
      <c r="SOD5" s="10"/>
      <c r="SOE5" s="10"/>
      <c r="SOF5" s="10"/>
      <c r="SOG5" s="10"/>
      <c r="SOH5" s="10"/>
      <c r="SOI5" s="10"/>
      <c r="SOJ5" s="10"/>
      <c r="SOK5" s="10"/>
      <c r="SOL5" s="10"/>
      <c r="SOM5" s="10"/>
      <c r="SON5" s="10"/>
      <c r="SOO5" s="10"/>
      <c r="SOP5" s="10"/>
      <c r="SOQ5" s="10"/>
      <c r="SOR5" s="10"/>
      <c r="SOS5" s="10"/>
      <c r="SOT5" s="10"/>
      <c r="SOU5" s="10"/>
      <c r="SOV5" s="10"/>
      <c r="SOW5" s="10"/>
      <c r="SOX5" s="10"/>
      <c r="SOY5" s="10"/>
      <c r="SOZ5" s="10"/>
      <c r="SPA5" s="10"/>
      <c r="SPB5" s="10"/>
      <c r="SPC5" s="10"/>
      <c r="SPD5" s="10"/>
      <c r="SPE5" s="10"/>
      <c r="SPF5" s="10"/>
      <c r="SPG5" s="10"/>
      <c r="SPH5" s="10"/>
      <c r="SPI5" s="10"/>
      <c r="SPJ5" s="10"/>
      <c r="SPK5" s="10"/>
      <c r="SPL5" s="10"/>
      <c r="SPM5" s="10"/>
      <c r="SPN5" s="10"/>
      <c r="SPO5" s="10"/>
      <c r="SPP5" s="10"/>
      <c r="SPQ5" s="10"/>
      <c r="SPR5" s="10"/>
      <c r="SPS5" s="10"/>
      <c r="SPT5" s="10"/>
      <c r="SPU5" s="10"/>
      <c r="SPV5" s="10"/>
      <c r="SPW5" s="10"/>
      <c r="SPX5" s="10"/>
      <c r="SPY5" s="10"/>
      <c r="SPZ5" s="10"/>
      <c r="SQA5" s="10"/>
      <c r="SQB5" s="10"/>
      <c r="SQC5" s="10"/>
      <c r="SQD5" s="10"/>
      <c r="SQE5" s="10"/>
      <c r="SQF5" s="10"/>
      <c r="SQG5" s="10"/>
      <c r="SQH5" s="10"/>
      <c r="SQI5" s="10"/>
      <c r="SQJ5" s="10"/>
      <c r="SQK5" s="10"/>
      <c r="SQL5" s="10"/>
      <c r="SQM5" s="10"/>
      <c r="SQN5" s="10"/>
      <c r="SQO5" s="10"/>
      <c r="SQP5" s="10"/>
      <c r="SQQ5" s="10"/>
      <c r="SQR5" s="10"/>
      <c r="SQS5" s="10"/>
      <c r="SQT5" s="10"/>
      <c r="SQU5" s="10"/>
      <c r="SQV5" s="10"/>
      <c r="SQW5" s="10"/>
      <c r="SQX5" s="10"/>
      <c r="SQY5" s="10"/>
      <c r="SQZ5" s="10"/>
      <c r="SRA5" s="10"/>
      <c r="SRB5" s="10"/>
      <c r="SRC5" s="10"/>
      <c r="SRD5" s="10"/>
      <c r="SRE5" s="10"/>
      <c r="SRF5" s="10"/>
      <c r="SRG5" s="10"/>
      <c r="SRH5" s="10"/>
      <c r="SRI5" s="10"/>
      <c r="SRJ5" s="10"/>
      <c r="SRK5" s="10"/>
      <c r="SRL5" s="10"/>
      <c r="SRM5" s="10"/>
      <c r="SRN5" s="10"/>
      <c r="SRO5" s="10"/>
      <c r="SRP5" s="10"/>
      <c r="SRQ5" s="10"/>
      <c r="SRR5" s="10"/>
      <c r="SRS5" s="10"/>
      <c r="SRT5" s="10"/>
      <c r="SRU5" s="10"/>
      <c r="SRV5" s="10"/>
      <c r="SRW5" s="10"/>
      <c r="SRX5" s="10"/>
      <c r="SRY5" s="10"/>
      <c r="SRZ5" s="10"/>
      <c r="SSA5" s="10"/>
      <c r="SSB5" s="10"/>
      <c r="SSC5" s="10"/>
      <c r="SSD5" s="10"/>
      <c r="SSE5" s="10"/>
      <c r="SSF5" s="10"/>
      <c r="SSG5" s="10"/>
      <c r="SSH5" s="10"/>
      <c r="SSI5" s="10"/>
      <c r="SSJ5" s="10"/>
      <c r="SSK5" s="10"/>
      <c r="SSL5" s="10"/>
      <c r="SSM5" s="10"/>
      <c r="SSN5" s="10"/>
      <c r="SSO5" s="10"/>
      <c r="SSP5" s="10"/>
      <c r="SSQ5" s="10"/>
      <c r="SSR5" s="10"/>
      <c r="SSS5" s="10"/>
      <c r="SST5" s="10"/>
      <c r="SSU5" s="10"/>
      <c r="SSV5" s="10"/>
      <c r="SSW5" s="10"/>
      <c r="SSX5" s="10"/>
      <c r="SSY5" s="10"/>
      <c r="SSZ5" s="10"/>
      <c r="STA5" s="10"/>
      <c r="STB5" s="10"/>
      <c r="STC5" s="10"/>
      <c r="STD5" s="10"/>
      <c r="STE5" s="10"/>
      <c r="STF5" s="10"/>
      <c r="STG5" s="10"/>
      <c r="STH5" s="10"/>
      <c r="STI5" s="10"/>
      <c r="STJ5" s="10"/>
      <c r="STK5" s="10"/>
      <c r="STL5" s="10"/>
      <c r="STM5" s="10"/>
      <c r="STN5" s="10"/>
      <c r="STO5" s="10"/>
      <c r="STP5" s="10"/>
      <c r="STQ5" s="10"/>
      <c r="STR5" s="10"/>
      <c r="STS5" s="10"/>
      <c r="STT5" s="10"/>
      <c r="STU5" s="10"/>
      <c r="STV5" s="10"/>
      <c r="STW5" s="10"/>
      <c r="STX5" s="10"/>
      <c r="STY5" s="10"/>
      <c r="STZ5" s="10"/>
      <c r="SUA5" s="10"/>
      <c r="SUB5" s="10"/>
      <c r="SUC5" s="10"/>
      <c r="SUD5" s="10"/>
      <c r="SUE5" s="10"/>
      <c r="SUF5" s="10"/>
      <c r="SUG5" s="10"/>
      <c r="SUH5" s="10"/>
      <c r="SUI5" s="10"/>
      <c r="SUJ5" s="10"/>
      <c r="SUK5" s="10"/>
      <c r="SUL5" s="10"/>
      <c r="SUM5" s="10"/>
      <c r="SUN5" s="10"/>
      <c r="SUO5" s="10"/>
      <c r="SUP5" s="10"/>
      <c r="SUQ5" s="10"/>
      <c r="SUR5" s="10"/>
      <c r="SUS5" s="10"/>
      <c r="SUT5" s="10"/>
      <c r="SUU5" s="10"/>
      <c r="SUV5" s="10"/>
      <c r="SUW5" s="10"/>
      <c r="SUX5" s="10"/>
      <c r="SUY5" s="10"/>
      <c r="SUZ5" s="10"/>
      <c r="SVA5" s="10"/>
      <c r="SVB5" s="10"/>
      <c r="SVC5" s="10"/>
      <c r="SVD5" s="10"/>
      <c r="SVE5" s="10"/>
      <c r="SVF5" s="10"/>
      <c r="SVG5" s="10"/>
      <c r="SVH5" s="10"/>
      <c r="SVI5" s="10"/>
      <c r="SVJ5" s="10"/>
      <c r="SVK5" s="10"/>
      <c r="SVL5" s="10"/>
      <c r="SVM5" s="10"/>
      <c r="SVN5" s="10"/>
      <c r="SVO5" s="10"/>
      <c r="SVP5" s="10"/>
      <c r="SVQ5" s="10"/>
      <c r="SVR5" s="10"/>
      <c r="SVS5" s="10"/>
      <c r="SVT5" s="10"/>
      <c r="SVU5" s="10"/>
      <c r="SVV5" s="10"/>
      <c r="SVW5" s="10"/>
      <c r="SVX5" s="10"/>
      <c r="SVY5" s="10"/>
      <c r="SVZ5" s="10"/>
      <c r="SWA5" s="10"/>
      <c r="SWB5" s="10"/>
      <c r="SWC5" s="10"/>
      <c r="SWD5" s="10"/>
      <c r="SWE5" s="10"/>
      <c r="SWF5" s="10"/>
      <c r="SWG5" s="10"/>
      <c r="SWH5" s="10"/>
      <c r="SWI5" s="10"/>
      <c r="SWJ5" s="10"/>
      <c r="SWK5" s="10"/>
      <c r="SWL5" s="10"/>
      <c r="SWM5" s="10"/>
      <c r="SWN5" s="10"/>
      <c r="SWO5" s="10"/>
      <c r="SWP5" s="10"/>
      <c r="SWQ5" s="10"/>
      <c r="SWR5" s="10"/>
      <c r="SWS5" s="10"/>
      <c r="SWT5" s="10"/>
      <c r="SWU5" s="10"/>
      <c r="SWV5" s="10"/>
      <c r="SWW5" s="10"/>
      <c r="SWX5" s="10"/>
      <c r="SWY5" s="10"/>
      <c r="SWZ5" s="10"/>
      <c r="SXA5" s="10"/>
      <c r="SXB5" s="10"/>
      <c r="SXC5" s="10"/>
      <c r="SXD5" s="10"/>
      <c r="SXE5" s="10"/>
      <c r="SXF5" s="10"/>
      <c r="SXG5" s="10"/>
      <c r="SXH5" s="10"/>
      <c r="SXI5" s="10"/>
      <c r="SXJ5" s="10"/>
      <c r="SXK5" s="10"/>
      <c r="SXL5" s="10"/>
      <c r="SXM5" s="10"/>
      <c r="SXN5" s="10"/>
      <c r="SXO5" s="10"/>
      <c r="SXP5" s="10"/>
      <c r="SXQ5" s="10"/>
      <c r="SXR5" s="10"/>
      <c r="SXS5" s="10"/>
      <c r="SXT5" s="10"/>
      <c r="SXU5" s="10"/>
      <c r="SXV5" s="10"/>
      <c r="SXW5" s="10"/>
      <c r="SXX5" s="10"/>
      <c r="SXY5" s="10"/>
      <c r="SXZ5" s="10"/>
      <c r="SYA5" s="10"/>
      <c r="SYB5" s="10"/>
      <c r="SYC5" s="10"/>
      <c r="SYD5" s="10"/>
      <c r="SYE5" s="10"/>
      <c r="SYF5" s="10"/>
      <c r="SYG5" s="10"/>
      <c r="SYH5" s="10"/>
      <c r="SYI5" s="10"/>
      <c r="SYJ5" s="10"/>
      <c r="SYK5" s="10"/>
      <c r="SYL5" s="10"/>
      <c r="SYM5" s="10"/>
      <c r="SYN5" s="10"/>
      <c r="SYO5" s="10"/>
      <c r="SYP5" s="10"/>
      <c r="SYQ5" s="10"/>
      <c r="SYR5" s="10"/>
      <c r="SYS5" s="10"/>
      <c r="SYT5" s="10"/>
      <c r="SYU5" s="10"/>
      <c r="SYV5" s="10"/>
      <c r="SYW5" s="10"/>
      <c r="SYX5" s="10"/>
      <c r="SYY5" s="10"/>
      <c r="SYZ5" s="10"/>
      <c r="SZA5" s="10"/>
      <c r="SZB5" s="10"/>
      <c r="SZC5" s="10"/>
      <c r="SZD5" s="10"/>
      <c r="SZE5" s="10"/>
      <c r="SZF5" s="10"/>
      <c r="SZG5" s="10"/>
      <c r="SZH5" s="10"/>
      <c r="SZI5" s="10"/>
      <c r="SZJ5" s="10"/>
      <c r="SZK5" s="10"/>
      <c r="SZL5" s="10"/>
      <c r="SZM5" s="10"/>
      <c r="SZN5" s="10"/>
      <c r="SZO5" s="10"/>
      <c r="SZP5" s="10"/>
      <c r="SZQ5" s="10"/>
      <c r="SZR5" s="10"/>
      <c r="SZS5" s="10"/>
      <c r="SZT5" s="10"/>
      <c r="SZU5" s="10"/>
      <c r="SZV5" s="10"/>
      <c r="SZW5" s="10"/>
      <c r="SZX5" s="10"/>
      <c r="SZY5" s="10"/>
      <c r="SZZ5" s="10"/>
      <c r="TAA5" s="10"/>
      <c r="TAB5" s="10"/>
      <c r="TAC5" s="10"/>
      <c r="TAD5" s="10"/>
      <c r="TAE5" s="10"/>
      <c r="TAF5" s="10"/>
      <c r="TAG5" s="10"/>
      <c r="TAH5" s="10"/>
      <c r="TAI5" s="10"/>
      <c r="TAJ5" s="10"/>
      <c r="TAK5" s="10"/>
      <c r="TAL5" s="10"/>
      <c r="TAM5" s="10"/>
      <c r="TAN5" s="10"/>
      <c r="TAO5" s="10"/>
      <c r="TAP5" s="10"/>
      <c r="TAQ5" s="10"/>
      <c r="TAR5" s="10"/>
      <c r="TAS5" s="10"/>
      <c r="TAT5" s="10"/>
      <c r="TAU5" s="10"/>
      <c r="TAV5" s="10"/>
      <c r="TAW5" s="10"/>
      <c r="TAX5" s="10"/>
      <c r="TAY5" s="10"/>
      <c r="TAZ5" s="10"/>
      <c r="TBA5" s="10"/>
      <c r="TBB5" s="10"/>
      <c r="TBC5" s="10"/>
      <c r="TBD5" s="10"/>
      <c r="TBE5" s="10"/>
      <c r="TBF5" s="10"/>
      <c r="TBG5" s="10"/>
      <c r="TBH5" s="10"/>
      <c r="TBI5" s="10"/>
      <c r="TBJ5" s="10"/>
      <c r="TBK5" s="10"/>
      <c r="TBL5" s="10"/>
      <c r="TBM5" s="10"/>
      <c r="TBN5" s="10"/>
      <c r="TBO5" s="10"/>
      <c r="TBP5" s="10"/>
      <c r="TBQ5" s="10"/>
      <c r="TBR5" s="10"/>
      <c r="TBS5" s="10"/>
      <c r="TBT5" s="10"/>
      <c r="TBU5" s="10"/>
      <c r="TBV5" s="10"/>
      <c r="TBW5" s="10"/>
      <c r="TBX5" s="10"/>
      <c r="TBY5" s="10"/>
      <c r="TBZ5" s="10"/>
      <c r="TCA5" s="10"/>
      <c r="TCB5" s="10"/>
      <c r="TCC5" s="10"/>
      <c r="TCD5" s="10"/>
      <c r="TCE5" s="10"/>
      <c r="TCF5" s="10"/>
      <c r="TCG5" s="10"/>
      <c r="TCH5" s="10"/>
      <c r="TCI5" s="10"/>
      <c r="TCJ5" s="10"/>
      <c r="TCK5" s="10"/>
      <c r="TCL5" s="10"/>
      <c r="TCM5" s="10"/>
      <c r="TCN5" s="10"/>
      <c r="TCO5" s="10"/>
      <c r="TCP5" s="10"/>
      <c r="TCQ5" s="10"/>
      <c r="TCR5" s="10"/>
      <c r="TCS5" s="10"/>
      <c r="TCT5" s="10"/>
      <c r="TCU5" s="10"/>
      <c r="TCV5" s="10"/>
      <c r="TCW5" s="10"/>
      <c r="TCX5" s="10"/>
      <c r="TCY5" s="10"/>
      <c r="TCZ5" s="10"/>
      <c r="TDA5" s="10"/>
      <c r="TDB5" s="10"/>
      <c r="TDC5" s="10"/>
      <c r="TDD5" s="10"/>
      <c r="TDE5" s="10"/>
      <c r="TDF5" s="10"/>
      <c r="TDG5" s="10"/>
      <c r="TDH5" s="10"/>
      <c r="TDI5" s="10"/>
      <c r="TDJ5" s="10"/>
      <c r="TDK5" s="10"/>
      <c r="TDL5" s="10"/>
      <c r="TDM5" s="10"/>
      <c r="TDN5" s="10"/>
      <c r="TDO5" s="10"/>
      <c r="TDP5" s="10"/>
      <c r="TDQ5" s="10"/>
      <c r="TDR5" s="10"/>
      <c r="TDS5" s="10"/>
      <c r="TDT5" s="10"/>
      <c r="TDU5" s="10"/>
      <c r="TDV5" s="10"/>
      <c r="TDW5" s="10"/>
      <c r="TDX5" s="10"/>
      <c r="TDY5" s="10"/>
      <c r="TDZ5" s="10"/>
      <c r="TEA5" s="10"/>
      <c r="TEB5" s="10"/>
      <c r="TEC5" s="10"/>
      <c r="TED5" s="10"/>
      <c r="TEE5" s="10"/>
      <c r="TEF5" s="10"/>
      <c r="TEG5" s="10"/>
      <c r="TEH5" s="10"/>
      <c r="TEI5" s="10"/>
      <c r="TEJ5" s="10"/>
      <c r="TEK5" s="10"/>
      <c r="TEL5" s="10"/>
      <c r="TEM5" s="10"/>
      <c r="TEN5" s="10"/>
      <c r="TEO5" s="10"/>
      <c r="TEP5" s="10"/>
      <c r="TEQ5" s="10"/>
      <c r="TER5" s="10"/>
      <c r="TES5" s="10"/>
      <c r="TET5" s="10"/>
      <c r="TEU5" s="10"/>
      <c r="TEV5" s="10"/>
      <c r="TEW5" s="10"/>
      <c r="TEX5" s="10"/>
      <c r="TEY5" s="10"/>
      <c r="TEZ5" s="10"/>
      <c r="TFA5" s="10"/>
      <c r="TFB5" s="10"/>
      <c r="TFC5" s="10"/>
      <c r="TFD5" s="10"/>
      <c r="TFE5" s="10"/>
      <c r="TFF5" s="10"/>
      <c r="TFG5" s="10"/>
      <c r="TFH5" s="10"/>
      <c r="TFI5" s="10"/>
      <c r="TFJ5" s="10"/>
      <c r="TFK5" s="10"/>
      <c r="TFL5" s="10"/>
      <c r="TFM5" s="10"/>
      <c r="TFN5" s="10"/>
      <c r="TFO5" s="10"/>
      <c r="TFP5" s="10"/>
      <c r="TFQ5" s="10"/>
      <c r="TFR5" s="10"/>
      <c r="TFS5" s="10"/>
      <c r="TFT5" s="10"/>
      <c r="TFU5" s="10"/>
      <c r="TFV5" s="10"/>
      <c r="TFW5" s="10"/>
      <c r="TFX5" s="10"/>
      <c r="TFY5" s="10"/>
      <c r="TFZ5" s="10"/>
      <c r="TGA5" s="10"/>
      <c r="TGB5" s="10"/>
      <c r="TGC5" s="10"/>
      <c r="TGD5" s="10"/>
      <c r="TGE5" s="10"/>
      <c r="TGF5" s="10"/>
      <c r="TGG5" s="10"/>
      <c r="TGH5" s="10"/>
      <c r="TGI5" s="10"/>
      <c r="TGJ5" s="10"/>
      <c r="TGK5" s="10"/>
      <c r="TGL5" s="10"/>
      <c r="TGM5" s="10"/>
      <c r="TGN5" s="10"/>
      <c r="TGO5" s="10"/>
      <c r="TGP5" s="10"/>
      <c r="TGQ5" s="10"/>
      <c r="TGR5" s="10"/>
      <c r="TGS5" s="10"/>
      <c r="TGT5" s="10"/>
      <c r="TGU5" s="10"/>
      <c r="TGV5" s="10"/>
      <c r="TGW5" s="10"/>
      <c r="TGX5" s="10"/>
      <c r="TGY5" s="10"/>
      <c r="TGZ5" s="10"/>
      <c r="THA5" s="10"/>
      <c r="THB5" s="10"/>
      <c r="THC5" s="10"/>
      <c r="THD5" s="10"/>
      <c r="THE5" s="10"/>
      <c r="THF5" s="10"/>
      <c r="THG5" s="10"/>
      <c r="THH5" s="10"/>
      <c r="THI5" s="10"/>
      <c r="THJ5" s="10"/>
      <c r="THK5" s="10"/>
      <c r="THL5" s="10"/>
      <c r="THM5" s="10"/>
      <c r="THN5" s="10"/>
      <c r="THO5" s="10"/>
      <c r="THP5" s="10"/>
      <c r="THQ5" s="10"/>
      <c r="THR5" s="10"/>
      <c r="THS5" s="10"/>
      <c r="THT5" s="10"/>
      <c r="THU5" s="10"/>
      <c r="THV5" s="10"/>
      <c r="THW5" s="10"/>
      <c r="THX5" s="10"/>
      <c r="THY5" s="10"/>
      <c r="THZ5" s="10"/>
      <c r="TIA5" s="10"/>
      <c r="TIB5" s="10"/>
      <c r="TIC5" s="10"/>
      <c r="TID5" s="10"/>
      <c r="TIE5" s="10"/>
      <c r="TIF5" s="10"/>
      <c r="TIG5" s="10"/>
      <c r="TIH5" s="10"/>
      <c r="TII5" s="10"/>
      <c r="TIJ5" s="10"/>
      <c r="TIK5" s="10"/>
      <c r="TIL5" s="10"/>
      <c r="TIM5" s="10"/>
      <c r="TIN5" s="10"/>
      <c r="TIO5" s="10"/>
      <c r="TIP5" s="10"/>
      <c r="TIQ5" s="10"/>
      <c r="TIR5" s="10"/>
      <c r="TIS5" s="10"/>
      <c r="TIT5" s="10"/>
      <c r="TIU5" s="10"/>
      <c r="TIV5" s="10"/>
      <c r="TIW5" s="10"/>
      <c r="TIX5" s="10"/>
      <c r="TIY5" s="10"/>
      <c r="TIZ5" s="10"/>
      <c r="TJA5" s="10"/>
      <c r="TJB5" s="10"/>
      <c r="TJC5" s="10"/>
      <c r="TJD5" s="10"/>
      <c r="TJE5" s="10"/>
      <c r="TJF5" s="10"/>
      <c r="TJG5" s="10"/>
      <c r="TJH5" s="10"/>
      <c r="TJI5" s="10"/>
      <c r="TJJ5" s="10"/>
      <c r="TJK5" s="10"/>
      <c r="TJL5" s="10"/>
      <c r="TJM5" s="10"/>
      <c r="TJN5" s="10"/>
      <c r="TJO5" s="10"/>
      <c r="TJP5" s="10"/>
      <c r="TJQ5" s="10"/>
      <c r="TJR5" s="10"/>
      <c r="TJS5" s="10"/>
      <c r="TJT5" s="10"/>
      <c r="TJU5" s="10"/>
      <c r="TJV5" s="10"/>
      <c r="TJW5" s="10"/>
      <c r="TJX5" s="10"/>
      <c r="TJY5" s="10"/>
      <c r="TJZ5" s="10"/>
      <c r="TKA5" s="10"/>
      <c r="TKB5" s="10"/>
      <c r="TKC5" s="10"/>
      <c r="TKD5" s="10"/>
      <c r="TKE5" s="10"/>
      <c r="TKF5" s="10"/>
      <c r="TKG5" s="10"/>
      <c r="TKH5" s="10"/>
      <c r="TKI5" s="10"/>
      <c r="TKJ5" s="10"/>
      <c r="TKK5" s="10"/>
      <c r="TKL5" s="10"/>
      <c r="TKM5" s="10"/>
      <c r="TKN5" s="10"/>
      <c r="TKO5" s="10"/>
      <c r="TKP5" s="10"/>
      <c r="TKQ5" s="10"/>
      <c r="TKR5" s="10"/>
      <c r="TKS5" s="10"/>
      <c r="TKT5" s="10"/>
      <c r="TKU5" s="10"/>
      <c r="TKV5" s="10"/>
      <c r="TKW5" s="10"/>
      <c r="TKX5" s="10"/>
      <c r="TKY5" s="10"/>
      <c r="TKZ5" s="10"/>
      <c r="TLA5" s="10"/>
      <c r="TLB5" s="10"/>
      <c r="TLC5" s="10"/>
      <c r="TLD5" s="10"/>
      <c r="TLE5" s="10"/>
      <c r="TLF5" s="10"/>
      <c r="TLG5" s="10"/>
      <c r="TLH5" s="10"/>
      <c r="TLI5" s="10"/>
      <c r="TLJ5" s="10"/>
      <c r="TLK5" s="10"/>
      <c r="TLL5" s="10"/>
      <c r="TLM5" s="10"/>
      <c r="TLN5" s="10"/>
      <c r="TLO5" s="10"/>
      <c r="TLP5" s="10"/>
      <c r="TLQ5" s="10"/>
      <c r="TLR5" s="10"/>
      <c r="TLS5" s="10"/>
      <c r="TLT5" s="10"/>
      <c r="TLU5" s="10"/>
      <c r="TLV5" s="10"/>
      <c r="TLW5" s="10"/>
      <c r="TLX5" s="10"/>
      <c r="TLY5" s="10"/>
      <c r="TLZ5" s="10"/>
      <c r="TMA5" s="10"/>
      <c r="TMB5" s="10"/>
      <c r="TMC5" s="10"/>
      <c r="TMD5" s="10"/>
      <c r="TME5" s="10"/>
      <c r="TMF5" s="10"/>
      <c r="TMG5" s="10"/>
      <c r="TMH5" s="10"/>
      <c r="TMI5" s="10"/>
      <c r="TMJ5" s="10"/>
      <c r="TMK5" s="10"/>
      <c r="TML5" s="10"/>
      <c r="TMM5" s="10"/>
      <c r="TMN5" s="10"/>
      <c r="TMO5" s="10"/>
      <c r="TMP5" s="10"/>
      <c r="TMQ5" s="10"/>
      <c r="TMR5" s="10"/>
      <c r="TMS5" s="10"/>
      <c r="TMT5" s="10"/>
      <c r="TMU5" s="10"/>
      <c r="TMV5" s="10"/>
      <c r="TMW5" s="10"/>
      <c r="TMX5" s="10"/>
      <c r="TMY5" s="10"/>
      <c r="TMZ5" s="10"/>
      <c r="TNA5" s="10"/>
      <c r="TNB5" s="10"/>
      <c r="TNC5" s="10"/>
      <c r="TND5" s="10"/>
      <c r="TNE5" s="10"/>
      <c r="TNF5" s="10"/>
      <c r="TNG5" s="10"/>
      <c r="TNH5" s="10"/>
      <c r="TNI5" s="10"/>
      <c r="TNJ5" s="10"/>
      <c r="TNK5" s="10"/>
      <c r="TNL5" s="10"/>
      <c r="TNM5" s="10"/>
      <c r="TNN5" s="10"/>
      <c r="TNO5" s="10"/>
      <c r="TNP5" s="10"/>
      <c r="TNQ5" s="10"/>
      <c r="TNR5" s="10"/>
      <c r="TNS5" s="10"/>
      <c r="TNT5" s="10"/>
      <c r="TNU5" s="10"/>
      <c r="TNV5" s="10"/>
      <c r="TNW5" s="10"/>
      <c r="TNX5" s="10"/>
      <c r="TNY5" s="10"/>
      <c r="TNZ5" s="10"/>
      <c r="TOA5" s="10"/>
      <c r="TOB5" s="10"/>
      <c r="TOC5" s="10"/>
      <c r="TOD5" s="10"/>
      <c r="TOE5" s="10"/>
      <c r="TOF5" s="10"/>
      <c r="TOG5" s="10"/>
      <c r="TOH5" s="10"/>
      <c r="TOI5" s="10"/>
      <c r="TOJ5" s="10"/>
      <c r="TOK5" s="10"/>
      <c r="TOL5" s="10"/>
      <c r="TOM5" s="10"/>
      <c r="TON5" s="10"/>
      <c r="TOO5" s="10"/>
      <c r="TOP5" s="10"/>
      <c r="TOQ5" s="10"/>
      <c r="TOR5" s="10"/>
      <c r="TOS5" s="10"/>
      <c r="TOT5" s="10"/>
      <c r="TOU5" s="10"/>
      <c r="TOV5" s="10"/>
      <c r="TOW5" s="10"/>
      <c r="TOX5" s="10"/>
      <c r="TOY5" s="10"/>
      <c r="TOZ5" s="10"/>
      <c r="TPA5" s="10"/>
      <c r="TPB5" s="10"/>
      <c r="TPC5" s="10"/>
      <c r="TPD5" s="10"/>
      <c r="TPE5" s="10"/>
      <c r="TPF5" s="10"/>
      <c r="TPG5" s="10"/>
      <c r="TPH5" s="10"/>
      <c r="TPI5" s="10"/>
      <c r="TPJ5" s="10"/>
      <c r="TPK5" s="10"/>
      <c r="TPL5" s="10"/>
      <c r="TPM5" s="10"/>
      <c r="TPN5" s="10"/>
      <c r="TPO5" s="10"/>
      <c r="TPP5" s="10"/>
      <c r="TPQ5" s="10"/>
      <c r="TPR5" s="10"/>
      <c r="TPS5" s="10"/>
      <c r="TPT5" s="10"/>
      <c r="TPU5" s="10"/>
      <c r="TPV5" s="10"/>
      <c r="TPW5" s="10"/>
      <c r="TPX5" s="10"/>
      <c r="TPY5" s="10"/>
      <c r="TPZ5" s="10"/>
      <c r="TQA5" s="10"/>
      <c r="TQB5" s="10"/>
      <c r="TQC5" s="10"/>
      <c r="TQD5" s="10"/>
      <c r="TQE5" s="10"/>
      <c r="TQF5" s="10"/>
      <c r="TQG5" s="10"/>
      <c r="TQH5" s="10"/>
      <c r="TQI5" s="10"/>
      <c r="TQJ5" s="10"/>
      <c r="TQK5" s="10"/>
      <c r="TQL5" s="10"/>
      <c r="TQM5" s="10"/>
      <c r="TQN5" s="10"/>
      <c r="TQO5" s="10"/>
      <c r="TQP5" s="10"/>
      <c r="TQQ5" s="10"/>
      <c r="TQR5" s="10"/>
      <c r="TQS5" s="10"/>
      <c r="TQT5" s="10"/>
      <c r="TQU5" s="10"/>
      <c r="TQV5" s="10"/>
      <c r="TQW5" s="10"/>
      <c r="TQX5" s="10"/>
      <c r="TQY5" s="10"/>
      <c r="TQZ5" s="10"/>
      <c r="TRA5" s="10"/>
      <c r="TRB5" s="10"/>
      <c r="TRC5" s="10"/>
      <c r="TRD5" s="10"/>
      <c r="TRE5" s="10"/>
      <c r="TRF5" s="10"/>
      <c r="TRG5" s="10"/>
      <c r="TRH5" s="10"/>
      <c r="TRI5" s="10"/>
      <c r="TRJ5" s="10"/>
      <c r="TRK5" s="10"/>
      <c r="TRL5" s="10"/>
      <c r="TRM5" s="10"/>
      <c r="TRN5" s="10"/>
      <c r="TRO5" s="10"/>
      <c r="TRP5" s="10"/>
      <c r="TRQ5" s="10"/>
      <c r="TRR5" s="10"/>
      <c r="TRS5" s="10"/>
      <c r="TRT5" s="10"/>
      <c r="TRU5" s="10"/>
      <c r="TRV5" s="10"/>
      <c r="TRW5" s="10"/>
      <c r="TRX5" s="10"/>
      <c r="TRY5" s="10"/>
      <c r="TRZ5" s="10"/>
      <c r="TSA5" s="10"/>
      <c r="TSB5" s="10"/>
      <c r="TSC5" s="10"/>
      <c r="TSD5" s="10"/>
      <c r="TSE5" s="10"/>
      <c r="TSF5" s="10"/>
      <c r="TSG5" s="10"/>
      <c r="TSH5" s="10"/>
      <c r="TSI5" s="10"/>
      <c r="TSJ5" s="10"/>
      <c r="TSK5" s="10"/>
      <c r="TSL5" s="10"/>
      <c r="TSM5" s="10"/>
      <c r="TSN5" s="10"/>
      <c r="TSO5" s="10"/>
      <c r="TSP5" s="10"/>
      <c r="TSQ5" s="10"/>
      <c r="TSR5" s="10"/>
      <c r="TSS5" s="10"/>
      <c r="TST5" s="10"/>
      <c r="TSU5" s="10"/>
      <c r="TSV5" s="10"/>
      <c r="TSW5" s="10"/>
      <c r="TSX5" s="10"/>
      <c r="TSY5" s="10"/>
      <c r="TSZ5" s="10"/>
      <c r="TTA5" s="10"/>
      <c r="TTB5" s="10"/>
      <c r="TTC5" s="10"/>
      <c r="TTD5" s="10"/>
      <c r="TTE5" s="10"/>
      <c r="TTF5" s="10"/>
      <c r="TTG5" s="10"/>
      <c r="TTH5" s="10"/>
      <c r="TTI5" s="10"/>
      <c r="TTJ5" s="10"/>
      <c r="TTK5" s="10"/>
      <c r="TTL5" s="10"/>
      <c r="TTM5" s="10"/>
      <c r="TTN5" s="10"/>
      <c r="TTO5" s="10"/>
      <c r="TTP5" s="10"/>
      <c r="TTQ5" s="10"/>
      <c r="TTR5" s="10"/>
      <c r="TTS5" s="10"/>
      <c r="TTT5" s="10"/>
      <c r="TTU5" s="10"/>
      <c r="TTV5" s="10"/>
      <c r="TTW5" s="10"/>
      <c r="TTX5" s="10"/>
      <c r="TTY5" s="10"/>
      <c r="TTZ5" s="10"/>
      <c r="TUA5" s="10"/>
      <c r="TUB5" s="10"/>
      <c r="TUC5" s="10"/>
      <c r="TUD5" s="10"/>
      <c r="TUE5" s="10"/>
      <c r="TUF5" s="10"/>
      <c r="TUG5" s="10"/>
      <c r="TUH5" s="10"/>
      <c r="TUI5" s="10"/>
      <c r="TUJ5" s="10"/>
      <c r="TUK5" s="10"/>
      <c r="TUL5" s="10"/>
      <c r="TUM5" s="10"/>
      <c r="TUN5" s="10"/>
      <c r="TUO5" s="10"/>
      <c r="TUP5" s="10"/>
      <c r="TUQ5" s="10"/>
      <c r="TUR5" s="10"/>
      <c r="TUS5" s="10"/>
      <c r="TUT5" s="10"/>
      <c r="TUU5" s="10"/>
      <c r="TUV5" s="10"/>
      <c r="TUW5" s="10"/>
      <c r="TUX5" s="10"/>
      <c r="TUY5" s="10"/>
      <c r="TUZ5" s="10"/>
      <c r="TVA5" s="10"/>
      <c r="TVB5" s="10"/>
      <c r="TVC5" s="10"/>
      <c r="TVD5" s="10"/>
      <c r="TVE5" s="10"/>
      <c r="TVF5" s="10"/>
      <c r="TVG5" s="10"/>
      <c r="TVH5" s="10"/>
      <c r="TVI5" s="10"/>
      <c r="TVJ5" s="10"/>
      <c r="TVK5" s="10"/>
      <c r="TVL5" s="10"/>
      <c r="TVM5" s="10"/>
      <c r="TVN5" s="10"/>
      <c r="TVO5" s="10"/>
      <c r="TVP5" s="10"/>
      <c r="TVQ5" s="10"/>
      <c r="TVR5" s="10"/>
      <c r="TVS5" s="10"/>
      <c r="TVT5" s="10"/>
      <c r="TVU5" s="10"/>
      <c r="TVV5" s="10"/>
      <c r="TVW5" s="10"/>
      <c r="TVX5" s="10"/>
      <c r="TVY5" s="10"/>
      <c r="TVZ5" s="10"/>
      <c r="TWA5" s="10"/>
      <c r="TWB5" s="10"/>
      <c r="TWC5" s="10"/>
      <c r="TWD5" s="10"/>
      <c r="TWE5" s="10"/>
      <c r="TWF5" s="10"/>
      <c r="TWG5" s="10"/>
      <c r="TWH5" s="10"/>
      <c r="TWI5" s="10"/>
      <c r="TWJ5" s="10"/>
      <c r="TWK5" s="10"/>
      <c r="TWL5" s="10"/>
      <c r="TWM5" s="10"/>
      <c r="TWN5" s="10"/>
      <c r="TWO5" s="10"/>
      <c r="TWP5" s="10"/>
      <c r="TWQ5" s="10"/>
      <c r="TWR5" s="10"/>
      <c r="TWS5" s="10"/>
      <c r="TWT5" s="10"/>
      <c r="TWU5" s="10"/>
      <c r="TWV5" s="10"/>
      <c r="TWW5" s="10"/>
      <c r="TWX5" s="10"/>
      <c r="TWY5" s="10"/>
      <c r="TWZ5" s="10"/>
      <c r="TXA5" s="10"/>
      <c r="TXB5" s="10"/>
      <c r="TXC5" s="10"/>
      <c r="TXD5" s="10"/>
      <c r="TXE5" s="10"/>
      <c r="TXF5" s="10"/>
      <c r="TXG5" s="10"/>
      <c r="TXH5" s="10"/>
      <c r="TXI5" s="10"/>
      <c r="TXJ5" s="10"/>
      <c r="TXK5" s="10"/>
      <c r="TXL5" s="10"/>
      <c r="TXM5" s="10"/>
      <c r="TXN5" s="10"/>
      <c r="TXO5" s="10"/>
      <c r="TXP5" s="10"/>
      <c r="TXQ5" s="10"/>
      <c r="TXR5" s="10"/>
      <c r="TXS5" s="10"/>
      <c r="TXT5" s="10"/>
      <c r="TXU5" s="10"/>
      <c r="TXV5" s="10"/>
      <c r="TXW5" s="10"/>
      <c r="TXX5" s="10"/>
      <c r="TXY5" s="10"/>
      <c r="TXZ5" s="10"/>
      <c r="TYA5" s="10"/>
      <c r="TYB5" s="10"/>
      <c r="TYC5" s="10"/>
      <c r="TYD5" s="10"/>
      <c r="TYE5" s="10"/>
      <c r="TYF5" s="10"/>
      <c r="TYG5" s="10"/>
      <c r="TYH5" s="10"/>
      <c r="TYI5" s="10"/>
      <c r="TYJ5" s="10"/>
      <c r="TYK5" s="10"/>
      <c r="TYL5" s="10"/>
      <c r="TYM5" s="10"/>
      <c r="TYN5" s="10"/>
      <c r="TYO5" s="10"/>
      <c r="TYP5" s="10"/>
      <c r="TYQ5" s="10"/>
      <c r="TYR5" s="10"/>
      <c r="TYS5" s="10"/>
      <c r="TYT5" s="10"/>
      <c r="TYU5" s="10"/>
      <c r="TYV5" s="10"/>
      <c r="TYW5" s="10"/>
      <c r="TYX5" s="10"/>
      <c r="TYY5" s="10"/>
      <c r="TYZ5" s="10"/>
      <c r="TZA5" s="10"/>
      <c r="TZB5" s="10"/>
      <c r="TZC5" s="10"/>
      <c r="TZD5" s="10"/>
      <c r="TZE5" s="10"/>
      <c r="TZF5" s="10"/>
      <c r="TZG5" s="10"/>
      <c r="TZH5" s="10"/>
      <c r="TZI5" s="10"/>
      <c r="TZJ5" s="10"/>
      <c r="TZK5" s="10"/>
      <c r="TZL5" s="10"/>
      <c r="TZM5" s="10"/>
      <c r="TZN5" s="10"/>
      <c r="TZO5" s="10"/>
      <c r="TZP5" s="10"/>
      <c r="TZQ5" s="10"/>
      <c r="TZR5" s="10"/>
      <c r="TZS5" s="10"/>
      <c r="TZT5" s="10"/>
      <c r="TZU5" s="10"/>
      <c r="TZV5" s="10"/>
      <c r="TZW5" s="10"/>
      <c r="TZX5" s="10"/>
      <c r="TZY5" s="10"/>
      <c r="TZZ5" s="10"/>
      <c r="UAA5" s="10"/>
      <c r="UAB5" s="10"/>
      <c r="UAC5" s="10"/>
      <c r="UAD5" s="10"/>
      <c r="UAE5" s="10"/>
      <c r="UAF5" s="10"/>
      <c r="UAG5" s="10"/>
      <c r="UAH5" s="10"/>
      <c r="UAI5" s="10"/>
      <c r="UAJ5" s="10"/>
      <c r="UAK5" s="10"/>
      <c r="UAL5" s="10"/>
      <c r="UAM5" s="10"/>
      <c r="UAN5" s="10"/>
      <c r="UAO5" s="10"/>
      <c r="UAP5" s="10"/>
      <c r="UAQ5" s="10"/>
      <c r="UAR5" s="10"/>
      <c r="UAS5" s="10"/>
      <c r="UAT5" s="10"/>
      <c r="UAU5" s="10"/>
      <c r="UAV5" s="10"/>
      <c r="UAW5" s="10"/>
      <c r="UAX5" s="10"/>
      <c r="UAY5" s="10"/>
      <c r="UAZ5" s="10"/>
      <c r="UBA5" s="10"/>
      <c r="UBB5" s="10"/>
      <c r="UBC5" s="10"/>
      <c r="UBD5" s="10"/>
      <c r="UBE5" s="10"/>
      <c r="UBF5" s="10"/>
      <c r="UBG5" s="10"/>
      <c r="UBH5" s="10"/>
      <c r="UBI5" s="10"/>
      <c r="UBJ5" s="10"/>
      <c r="UBK5" s="10"/>
      <c r="UBL5" s="10"/>
      <c r="UBM5" s="10"/>
      <c r="UBN5" s="10"/>
      <c r="UBO5" s="10"/>
      <c r="UBP5" s="10"/>
      <c r="UBQ5" s="10"/>
      <c r="UBR5" s="10"/>
      <c r="UBS5" s="10"/>
      <c r="UBT5" s="10"/>
      <c r="UBU5" s="10"/>
      <c r="UBV5" s="10"/>
      <c r="UBW5" s="10"/>
      <c r="UBX5" s="10"/>
      <c r="UBY5" s="10"/>
      <c r="UBZ5" s="10"/>
      <c r="UCA5" s="10"/>
      <c r="UCB5" s="10"/>
      <c r="UCC5" s="10"/>
      <c r="UCD5" s="10"/>
      <c r="UCE5" s="10"/>
      <c r="UCF5" s="10"/>
      <c r="UCG5" s="10"/>
      <c r="UCH5" s="10"/>
      <c r="UCI5" s="10"/>
      <c r="UCJ5" s="10"/>
      <c r="UCK5" s="10"/>
      <c r="UCL5" s="10"/>
      <c r="UCM5" s="10"/>
      <c r="UCN5" s="10"/>
      <c r="UCO5" s="10"/>
      <c r="UCP5" s="10"/>
      <c r="UCQ5" s="10"/>
      <c r="UCR5" s="10"/>
      <c r="UCS5" s="10"/>
      <c r="UCT5" s="10"/>
      <c r="UCU5" s="10"/>
      <c r="UCV5" s="10"/>
      <c r="UCW5" s="10"/>
      <c r="UCX5" s="10"/>
      <c r="UCY5" s="10"/>
      <c r="UCZ5" s="10"/>
      <c r="UDA5" s="10"/>
      <c r="UDB5" s="10"/>
      <c r="UDC5" s="10"/>
      <c r="UDD5" s="10"/>
      <c r="UDE5" s="10"/>
      <c r="UDF5" s="10"/>
      <c r="UDG5" s="10"/>
      <c r="UDH5" s="10"/>
      <c r="UDI5" s="10"/>
      <c r="UDJ5" s="10"/>
      <c r="UDK5" s="10"/>
      <c r="UDL5" s="10"/>
      <c r="UDM5" s="10"/>
      <c r="UDN5" s="10"/>
      <c r="UDO5" s="10"/>
      <c r="UDP5" s="10"/>
      <c r="UDQ5" s="10"/>
      <c r="UDR5" s="10"/>
      <c r="UDS5" s="10"/>
      <c r="UDT5" s="10"/>
      <c r="UDU5" s="10"/>
      <c r="UDV5" s="10"/>
      <c r="UDW5" s="10"/>
      <c r="UDX5" s="10"/>
      <c r="UDY5" s="10"/>
      <c r="UDZ5" s="10"/>
      <c r="UEA5" s="10"/>
      <c r="UEB5" s="10"/>
      <c r="UEC5" s="10"/>
      <c r="UED5" s="10"/>
      <c r="UEE5" s="10"/>
      <c r="UEF5" s="10"/>
      <c r="UEG5" s="10"/>
      <c r="UEH5" s="10"/>
      <c r="UEI5" s="10"/>
      <c r="UEJ5" s="10"/>
      <c r="UEK5" s="10"/>
      <c r="UEL5" s="10"/>
      <c r="UEM5" s="10"/>
      <c r="UEN5" s="10"/>
      <c r="UEO5" s="10"/>
      <c r="UEP5" s="10"/>
      <c r="UEQ5" s="10"/>
      <c r="UER5" s="10"/>
      <c r="UES5" s="10"/>
      <c r="UET5" s="10"/>
      <c r="UEU5" s="10"/>
      <c r="UEV5" s="10"/>
      <c r="UEW5" s="10"/>
      <c r="UEX5" s="10"/>
      <c r="UEY5" s="10"/>
      <c r="UEZ5" s="10"/>
      <c r="UFA5" s="10"/>
      <c r="UFB5" s="10"/>
      <c r="UFC5" s="10"/>
      <c r="UFD5" s="10"/>
      <c r="UFE5" s="10"/>
      <c r="UFF5" s="10"/>
      <c r="UFG5" s="10"/>
      <c r="UFH5" s="10"/>
      <c r="UFI5" s="10"/>
      <c r="UFJ5" s="10"/>
      <c r="UFK5" s="10"/>
      <c r="UFL5" s="10"/>
      <c r="UFM5" s="10"/>
      <c r="UFN5" s="10"/>
      <c r="UFO5" s="10"/>
      <c r="UFP5" s="10"/>
      <c r="UFQ5" s="10"/>
      <c r="UFR5" s="10"/>
      <c r="UFS5" s="10"/>
      <c r="UFT5" s="10"/>
      <c r="UFU5" s="10"/>
      <c r="UFV5" s="10"/>
      <c r="UFW5" s="10"/>
      <c r="UFX5" s="10"/>
      <c r="UFY5" s="10"/>
      <c r="UFZ5" s="10"/>
      <c r="UGA5" s="10"/>
      <c r="UGB5" s="10"/>
      <c r="UGC5" s="10"/>
      <c r="UGD5" s="10"/>
      <c r="UGE5" s="10"/>
      <c r="UGF5" s="10"/>
      <c r="UGG5" s="10"/>
      <c r="UGH5" s="10"/>
      <c r="UGI5" s="10"/>
      <c r="UGJ5" s="10"/>
      <c r="UGK5" s="10"/>
      <c r="UGL5" s="10"/>
      <c r="UGM5" s="10"/>
      <c r="UGN5" s="10"/>
      <c r="UGO5" s="10"/>
      <c r="UGP5" s="10"/>
      <c r="UGQ5" s="10"/>
      <c r="UGR5" s="10"/>
      <c r="UGS5" s="10"/>
      <c r="UGT5" s="10"/>
      <c r="UGU5" s="10"/>
      <c r="UGV5" s="10"/>
      <c r="UGW5" s="10"/>
      <c r="UGX5" s="10"/>
      <c r="UGY5" s="10"/>
      <c r="UGZ5" s="10"/>
      <c r="UHA5" s="10"/>
      <c r="UHB5" s="10"/>
      <c r="UHC5" s="10"/>
      <c r="UHD5" s="10"/>
      <c r="UHE5" s="10"/>
      <c r="UHF5" s="10"/>
      <c r="UHG5" s="10"/>
      <c r="UHH5" s="10"/>
      <c r="UHI5" s="10"/>
      <c r="UHJ5" s="10"/>
      <c r="UHK5" s="10"/>
      <c r="UHL5" s="10"/>
      <c r="UHM5" s="10"/>
      <c r="UHN5" s="10"/>
      <c r="UHO5" s="10"/>
      <c r="UHP5" s="10"/>
      <c r="UHQ5" s="10"/>
      <c r="UHR5" s="10"/>
      <c r="UHS5" s="10"/>
      <c r="UHT5" s="10"/>
      <c r="UHU5" s="10"/>
      <c r="UHV5" s="10"/>
      <c r="UHW5" s="10"/>
      <c r="UHX5" s="10"/>
      <c r="UHY5" s="10"/>
      <c r="UHZ5" s="10"/>
      <c r="UIA5" s="10"/>
      <c r="UIB5" s="10"/>
      <c r="UIC5" s="10"/>
      <c r="UID5" s="10"/>
      <c r="UIE5" s="10"/>
      <c r="UIF5" s="10"/>
      <c r="UIG5" s="10"/>
      <c r="UIH5" s="10"/>
      <c r="UII5" s="10"/>
      <c r="UIJ5" s="10"/>
      <c r="UIK5" s="10"/>
      <c r="UIL5" s="10"/>
      <c r="UIM5" s="10"/>
      <c r="UIN5" s="10"/>
      <c r="UIO5" s="10"/>
      <c r="UIP5" s="10"/>
      <c r="UIQ5" s="10"/>
      <c r="UIR5" s="10"/>
      <c r="UIS5" s="10"/>
      <c r="UIT5" s="10"/>
      <c r="UIU5" s="10"/>
      <c r="UIV5" s="10"/>
      <c r="UIW5" s="10"/>
      <c r="UIX5" s="10"/>
      <c r="UIY5" s="10"/>
      <c r="UIZ5" s="10"/>
      <c r="UJA5" s="10"/>
      <c r="UJB5" s="10"/>
      <c r="UJC5" s="10"/>
      <c r="UJD5" s="10"/>
      <c r="UJE5" s="10"/>
      <c r="UJF5" s="10"/>
      <c r="UJG5" s="10"/>
      <c r="UJH5" s="10"/>
      <c r="UJI5" s="10"/>
      <c r="UJJ5" s="10"/>
      <c r="UJK5" s="10"/>
      <c r="UJL5" s="10"/>
      <c r="UJM5" s="10"/>
      <c r="UJN5" s="10"/>
      <c r="UJO5" s="10"/>
      <c r="UJP5" s="10"/>
      <c r="UJQ5" s="10"/>
      <c r="UJR5" s="10"/>
      <c r="UJS5" s="10"/>
      <c r="UJT5" s="10"/>
      <c r="UJU5" s="10"/>
      <c r="UJV5" s="10"/>
      <c r="UJW5" s="10"/>
      <c r="UJX5" s="10"/>
      <c r="UJY5" s="10"/>
      <c r="UJZ5" s="10"/>
      <c r="UKA5" s="10"/>
      <c r="UKB5" s="10"/>
      <c r="UKC5" s="10"/>
      <c r="UKD5" s="10"/>
      <c r="UKE5" s="10"/>
      <c r="UKF5" s="10"/>
      <c r="UKG5" s="10"/>
      <c r="UKH5" s="10"/>
      <c r="UKI5" s="10"/>
      <c r="UKJ5" s="10"/>
      <c r="UKK5" s="10"/>
      <c r="UKL5" s="10"/>
      <c r="UKM5" s="10"/>
      <c r="UKN5" s="10"/>
      <c r="UKO5" s="10"/>
      <c r="UKP5" s="10"/>
      <c r="UKQ5" s="10"/>
      <c r="UKR5" s="10"/>
      <c r="UKS5" s="10"/>
      <c r="UKT5" s="10"/>
      <c r="UKU5" s="10"/>
      <c r="UKV5" s="10"/>
      <c r="UKW5" s="10"/>
      <c r="UKX5" s="10"/>
      <c r="UKY5" s="10"/>
      <c r="UKZ5" s="10"/>
      <c r="ULA5" s="10"/>
      <c r="ULB5" s="10"/>
      <c r="ULC5" s="10"/>
      <c r="ULD5" s="10"/>
      <c r="ULE5" s="10"/>
      <c r="ULF5" s="10"/>
      <c r="ULG5" s="10"/>
      <c r="ULH5" s="10"/>
      <c r="ULI5" s="10"/>
      <c r="ULJ5" s="10"/>
      <c r="ULK5" s="10"/>
      <c r="ULL5" s="10"/>
      <c r="ULM5" s="10"/>
      <c r="ULN5" s="10"/>
      <c r="ULO5" s="10"/>
      <c r="ULP5" s="10"/>
      <c r="ULQ5" s="10"/>
      <c r="ULR5" s="10"/>
      <c r="ULS5" s="10"/>
      <c r="ULT5" s="10"/>
      <c r="ULU5" s="10"/>
      <c r="ULV5" s="10"/>
      <c r="ULW5" s="10"/>
      <c r="ULX5" s="10"/>
      <c r="ULY5" s="10"/>
      <c r="ULZ5" s="10"/>
      <c r="UMA5" s="10"/>
      <c r="UMB5" s="10"/>
      <c r="UMC5" s="10"/>
      <c r="UMD5" s="10"/>
      <c r="UME5" s="10"/>
      <c r="UMF5" s="10"/>
      <c r="UMG5" s="10"/>
      <c r="UMH5" s="10"/>
      <c r="UMI5" s="10"/>
      <c r="UMJ5" s="10"/>
      <c r="UMK5" s="10"/>
      <c r="UML5" s="10"/>
      <c r="UMM5" s="10"/>
      <c r="UMN5" s="10"/>
      <c r="UMO5" s="10"/>
      <c r="UMP5" s="10"/>
      <c r="UMQ5" s="10"/>
      <c r="UMR5" s="10"/>
      <c r="UMS5" s="10"/>
      <c r="UMT5" s="10"/>
      <c r="UMU5" s="10"/>
      <c r="UMV5" s="10"/>
      <c r="UMW5" s="10"/>
      <c r="UMX5" s="10"/>
      <c r="UMY5" s="10"/>
      <c r="UMZ5" s="10"/>
      <c r="UNA5" s="10"/>
      <c r="UNB5" s="10"/>
      <c r="UNC5" s="10"/>
      <c r="UND5" s="10"/>
      <c r="UNE5" s="10"/>
      <c r="UNF5" s="10"/>
      <c r="UNG5" s="10"/>
      <c r="UNH5" s="10"/>
      <c r="UNI5" s="10"/>
      <c r="UNJ5" s="10"/>
      <c r="UNK5" s="10"/>
      <c r="UNL5" s="10"/>
      <c r="UNM5" s="10"/>
      <c r="UNN5" s="10"/>
      <c r="UNO5" s="10"/>
      <c r="UNP5" s="10"/>
      <c r="UNQ5" s="10"/>
      <c r="UNR5" s="10"/>
      <c r="UNS5" s="10"/>
      <c r="UNT5" s="10"/>
      <c r="UNU5" s="10"/>
      <c r="UNV5" s="10"/>
      <c r="UNW5" s="10"/>
      <c r="UNX5" s="10"/>
      <c r="UNY5" s="10"/>
      <c r="UNZ5" s="10"/>
      <c r="UOA5" s="10"/>
      <c r="UOB5" s="10"/>
      <c r="UOC5" s="10"/>
      <c r="UOD5" s="10"/>
      <c r="UOE5" s="10"/>
      <c r="UOF5" s="10"/>
      <c r="UOG5" s="10"/>
      <c r="UOH5" s="10"/>
      <c r="UOI5" s="10"/>
      <c r="UOJ5" s="10"/>
      <c r="UOK5" s="10"/>
      <c r="UOL5" s="10"/>
      <c r="UOM5" s="10"/>
      <c r="UON5" s="10"/>
      <c r="UOO5" s="10"/>
      <c r="UOP5" s="10"/>
      <c r="UOQ5" s="10"/>
      <c r="UOR5" s="10"/>
      <c r="UOS5" s="10"/>
      <c r="UOT5" s="10"/>
      <c r="UOU5" s="10"/>
      <c r="UOV5" s="10"/>
      <c r="UOW5" s="10"/>
      <c r="UOX5" s="10"/>
      <c r="UOY5" s="10"/>
      <c r="UOZ5" s="10"/>
      <c r="UPA5" s="10"/>
      <c r="UPB5" s="10"/>
      <c r="UPC5" s="10"/>
      <c r="UPD5" s="10"/>
      <c r="UPE5" s="10"/>
      <c r="UPF5" s="10"/>
      <c r="UPG5" s="10"/>
      <c r="UPH5" s="10"/>
      <c r="UPI5" s="10"/>
      <c r="UPJ5" s="10"/>
      <c r="UPK5" s="10"/>
      <c r="UPL5" s="10"/>
      <c r="UPM5" s="10"/>
      <c r="UPN5" s="10"/>
      <c r="UPO5" s="10"/>
      <c r="UPP5" s="10"/>
      <c r="UPQ5" s="10"/>
      <c r="UPR5" s="10"/>
      <c r="UPS5" s="10"/>
      <c r="UPT5" s="10"/>
      <c r="UPU5" s="10"/>
      <c r="UPV5" s="10"/>
      <c r="UPW5" s="10"/>
      <c r="UPX5" s="10"/>
      <c r="UPY5" s="10"/>
      <c r="UPZ5" s="10"/>
      <c r="UQA5" s="10"/>
      <c r="UQB5" s="10"/>
      <c r="UQC5" s="10"/>
      <c r="UQD5" s="10"/>
      <c r="UQE5" s="10"/>
      <c r="UQF5" s="10"/>
      <c r="UQG5" s="10"/>
      <c r="UQH5" s="10"/>
      <c r="UQI5" s="10"/>
      <c r="UQJ5" s="10"/>
      <c r="UQK5" s="10"/>
      <c r="UQL5" s="10"/>
      <c r="UQM5" s="10"/>
      <c r="UQN5" s="10"/>
      <c r="UQO5" s="10"/>
      <c r="UQP5" s="10"/>
      <c r="UQQ5" s="10"/>
      <c r="UQR5" s="10"/>
      <c r="UQS5" s="10"/>
      <c r="UQT5" s="10"/>
      <c r="UQU5" s="10"/>
      <c r="UQV5" s="10"/>
      <c r="UQW5" s="10"/>
      <c r="UQX5" s="10"/>
      <c r="UQY5" s="10"/>
      <c r="UQZ5" s="10"/>
      <c r="URA5" s="10"/>
      <c r="URB5" s="10"/>
      <c r="URC5" s="10"/>
      <c r="URD5" s="10"/>
      <c r="URE5" s="10"/>
      <c r="URF5" s="10"/>
      <c r="URG5" s="10"/>
      <c r="URH5" s="10"/>
      <c r="URI5" s="10"/>
      <c r="URJ5" s="10"/>
      <c r="URK5" s="10"/>
      <c r="URL5" s="10"/>
      <c r="URM5" s="10"/>
      <c r="URN5" s="10"/>
      <c r="URO5" s="10"/>
      <c r="URP5" s="10"/>
      <c r="URQ5" s="10"/>
      <c r="URR5" s="10"/>
      <c r="URS5" s="10"/>
      <c r="URT5" s="10"/>
      <c r="URU5" s="10"/>
      <c r="URV5" s="10"/>
      <c r="URW5" s="10"/>
      <c r="URX5" s="10"/>
      <c r="URY5" s="10"/>
      <c r="URZ5" s="10"/>
      <c r="USA5" s="10"/>
      <c r="USB5" s="10"/>
      <c r="USC5" s="10"/>
      <c r="USD5" s="10"/>
      <c r="USE5" s="10"/>
      <c r="USF5" s="10"/>
      <c r="USG5" s="10"/>
      <c r="USH5" s="10"/>
      <c r="USI5" s="10"/>
      <c r="USJ5" s="10"/>
      <c r="USK5" s="10"/>
      <c r="USL5" s="10"/>
      <c r="USM5" s="10"/>
      <c r="USN5" s="10"/>
      <c r="USO5" s="10"/>
      <c r="USP5" s="10"/>
      <c r="USQ5" s="10"/>
      <c r="USR5" s="10"/>
      <c r="USS5" s="10"/>
      <c r="UST5" s="10"/>
      <c r="USU5" s="10"/>
      <c r="USV5" s="10"/>
      <c r="USW5" s="10"/>
      <c r="USX5" s="10"/>
      <c r="USY5" s="10"/>
      <c r="USZ5" s="10"/>
      <c r="UTA5" s="10"/>
      <c r="UTB5" s="10"/>
      <c r="UTC5" s="10"/>
      <c r="UTD5" s="10"/>
      <c r="UTE5" s="10"/>
      <c r="UTF5" s="10"/>
      <c r="UTG5" s="10"/>
      <c r="UTH5" s="10"/>
      <c r="UTI5" s="10"/>
      <c r="UTJ5" s="10"/>
      <c r="UTK5" s="10"/>
      <c r="UTL5" s="10"/>
      <c r="UTM5" s="10"/>
      <c r="UTN5" s="10"/>
      <c r="UTO5" s="10"/>
      <c r="UTP5" s="10"/>
      <c r="UTQ5" s="10"/>
      <c r="UTR5" s="10"/>
      <c r="UTS5" s="10"/>
      <c r="UTT5" s="10"/>
      <c r="UTU5" s="10"/>
      <c r="UTV5" s="10"/>
      <c r="UTW5" s="10"/>
      <c r="UTX5" s="10"/>
      <c r="UTY5" s="10"/>
      <c r="UTZ5" s="10"/>
      <c r="UUA5" s="10"/>
      <c r="UUB5" s="10"/>
      <c r="UUC5" s="10"/>
      <c r="UUD5" s="10"/>
      <c r="UUE5" s="10"/>
      <c r="UUF5" s="10"/>
      <c r="UUG5" s="10"/>
      <c r="UUH5" s="10"/>
      <c r="UUI5" s="10"/>
      <c r="UUJ5" s="10"/>
      <c r="UUK5" s="10"/>
      <c r="UUL5" s="10"/>
      <c r="UUM5" s="10"/>
      <c r="UUN5" s="10"/>
      <c r="UUO5" s="10"/>
      <c r="UUP5" s="10"/>
      <c r="UUQ5" s="10"/>
      <c r="UUR5" s="10"/>
      <c r="UUS5" s="10"/>
      <c r="UUT5" s="10"/>
      <c r="UUU5" s="10"/>
      <c r="UUV5" s="10"/>
      <c r="UUW5" s="10"/>
      <c r="UUX5" s="10"/>
      <c r="UUY5" s="10"/>
      <c r="UUZ5" s="10"/>
      <c r="UVA5" s="10"/>
      <c r="UVB5" s="10"/>
      <c r="UVC5" s="10"/>
      <c r="UVD5" s="10"/>
      <c r="UVE5" s="10"/>
      <c r="UVF5" s="10"/>
      <c r="UVG5" s="10"/>
      <c r="UVH5" s="10"/>
      <c r="UVI5" s="10"/>
      <c r="UVJ5" s="10"/>
      <c r="UVK5" s="10"/>
      <c r="UVL5" s="10"/>
      <c r="UVM5" s="10"/>
      <c r="UVN5" s="10"/>
      <c r="UVO5" s="10"/>
      <c r="UVP5" s="10"/>
      <c r="UVQ5" s="10"/>
      <c r="UVR5" s="10"/>
      <c r="UVS5" s="10"/>
      <c r="UVT5" s="10"/>
      <c r="UVU5" s="10"/>
      <c r="UVV5" s="10"/>
      <c r="UVW5" s="10"/>
      <c r="UVX5" s="10"/>
      <c r="UVY5" s="10"/>
      <c r="UVZ5" s="10"/>
      <c r="UWA5" s="10"/>
      <c r="UWB5" s="10"/>
      <c r="UWC5" s="10"/>
      <c r="UWD5" s="10"/>
      <c r="UWE5" s="10"/>
      <c r="UWF5" s="10"/>
      <c r="UWG5" s="10"/>
      <c r="UWH5" s="10"/>
      <c r="UWI5" s="10"/>
      <c r="UWJ5" s="10"/>
      <c r="UWK5" s="10"/>
      <c r="UWL5" s="10"/>
      <c r="UWM5" s="10"/>
      <c r="UWN5" s="10"/>
      <c r="UWO5" s="10"/>
      <c r="UWP5" s="10"/>
      <c r="UWQ5" s="10"/>
      <c r="UWR5" s="10"/>
      <c r="UWS5" s="10"/>
      <c r="UWT5" s="10"/>
      <c r="UWU5" s="10"/>
      <c r="UWV5" s="10"/>
      <c r="UWW5" s="10"/>
      <c r="UWX5" s="10"/>
      <c r="UWY5" s="10"/>
      <c r="UWZ5" s="10"/>
      <c r="UXA5" s="10"/>
      <c r="UXB5" s="10"/>
      <c r="UXC5" s="10"/>
      <c r="UXD5" s="10"/>
      <c r="UXE5" s="10"/>
      <c r="UXF5" s="10"/>
      <c r="UXG5" s="10"/>
      <c r="UXH5" s="10"/>
      <c r="UXI5" s="10"/>
      <c r="UXJ5" s="10"/>
      <c r="UXK5" s="10"/>
      <c r="UXL5" s="10"/>
      <c r="UXM5" s="10"/>
      <c r="UXN5" s="10"/>
      <c r="UXO5" s="10"/>
      <c r="UXP5" s="10"/>
      <c r="UXQ5" s="10"/>
      <c r="UXR5" s="10"/>
      <c r="UXS5" s="10"/>
      <c r="UXT5" s="10"/>
      <c r="UXU5" s="10"/>
      <c r="UXV5" s="10"/>
      <c r="UXW5" s="10"/>
      <c r="UXX5" s="10"/>
      <c r="UXY5" s="10"/>
      <c r="UXZ5" s="10"/>
      <c r="UYA5" s="10"/>
      <c r="UYB5" s="10"/>
      <c r="UYC5" s="10"/>
      <c r="UYD5" s="10"/>
      <c r="UYE5" s="10"/>
      <c r="UYF5" s="10"/>
      <c r="UYG5" s="10"/>
      <c r="UYH5" s="10"/>
      <c r="UYI5" s="10"/>
      <c r="UYJ5" s="10"/>
      <c r="UYK5" s="10"/>
      <c r="UYL5" s="10"/>
      <c r="UYM5" s="10"/>
      <c r="UYN5" s="10"/>
      <c r="UYO5" s="10"/>
      <c r="UYP5" s="10"/>
      <c r="UYQ5" s="10"/>
      <c r="UYR5" s="10"/>
      <c r="UYS5" s="10"/>
      <c r="UYT5" s="10"/>
      <c r="UYU5" s="10"/>
      <c r="UYV5" s="10"/>
      <c r="UYW5" s="10"/>
      <c r="UYX5" s="10"/>
      <c r="UYY5" s="10"/>
      <c r="UYZ5" s="10"/>
      <c r="UZA5" s="10"/>
      <c r="UZB5" s="10"/>
      <c r="UZC5" s="10"/>
      <c r="UZD5" s="10"/>
      <c r="UZE5" s="10"/>
      <c r="UZF5" s="10"/>
      <c r="UZG5" s="10"/>
      <c r="UZH5" s="10"/>
      <c r="UZI5" s="10"/>
      <c r="UZJ5" s="10"/>
      <c r="UZK5" s="10"/>
      <c r="UZL5" s="10"/>
      <c r="UZM5" s="10"/>
      <c r="UZN5" s="10"/>
      <c r="UZO5" s="10"/>
      <c r="UZP5" s="10"/>
      <c r="UZQ5" s="10"/>
      <c r="UZR5" s="10"/>
      <c r="UZS5" s="10"/>
      <c r="UZT5" s="10"/>
      <c r="UZU5" s="10"/>
      <c r="UZV5" s="10"/>
      <c r="UZW5" s="10"/>
      <c r="UZX5" s="10"/>
      <c r="UZY5" s="10"/>
      <c r="UZZ5" s="10"/>
      <c r="VAA5" s="10"/>
      <c r="VAB5" s="10"/>
      <c r="VAC5" s="10"/>
      <c r="VAD5" s="10"/>
      <c r="VAE5" s="10"/>
      <c r="VAF5" s="10"/>
      <c r="VAG5" s="10"/>
      <c r="VAH5" s="10"/>
      <c r="VAI5" s="10"/>
      <c r="VAJ5" s="10"/>
      <c r="VAK5" s="10"/>
      <c r="VAL5" s="10"/>
      <c r="VAM5" s="10"/>
      <c r="VAN5" s="10"/>
      <c r="VAO5" s="10"/>
      <c r="VAP5" s="10"/>
      <c r="VAQ5" s="10"/>
      <c r="VAR5" s="10"/>
      <c r="VAS5" s="10"/>
      <c r="VAT5" s="10"/>
      <c r="VAU5" s="10"/>
      <c r="VAV5" s="10"/>
      <c r="VAW5" s="10"/>
      <c r="VAX5" s="10"/>
      <c r="VAY5" s="10"/>
      <c r="VAZ5" s="10"/>
      <c r="VBA5" s="10"/>
      <c r="VBB5" s="10"/>
      <c r="VBC5" s="10"/>
      <c r="VBD5" s="10"/>
      <c r="VBE5" s="10"/>
      <c r="VBF5" s="10"/>
      <c r="VBG5" s="10"/>
      <c r="VBH5" s="10"/>
      <c r="VBI5" s="10"/>
      <c r="VBJ5" s="10"/>
      <c r="VBK5" s="10"/>
      <c r="VBL5" s="10"/>
      <c r="VBM5" s="10"/>
      <c r="VBN5" s="10"/>
      <c r="VBO5" s="10"/>
      <c r="VBP5" s="10"/>
      <c r="VBQ5" s="10"/>
      <c r="VBR5" s="10"/>
      <c r="VBS5" s="10"/>
      <c r="VBT5" s="10"/>
      <c r="VBU5" s="10"/>
      <c r="VBV5" s="10"/>
      <c r="VBW5" s="10"/>
      <c r="VBX5" s="10"/>
      <c r="VBY5" s="10"/>
      <c r="VBZ5" s="10"/>
      <c r="VCA5" s="10"/>
      <c r="VCB5" s="10"/>
      <c r="VCC5" s="10"/>
      <c r="VCD5" s="10"/>
      <c r="VCE5" s="10"/>
      <c r="VCF5" s="10"/>
      <c r="VCG5" s="10"/>
      <c r="VCH5" s="10"/>
      <c r="VCI5" s="10"/>
      <c r="VCJ5" s="10"/>
      <c r="VCK5" s="10"/>
      <c r="VCL5" s="10"/>
      <c r="VCM5" s="10"/>
      <c r="VCN5" s="10"/>
      <c r="VCO5" s="10"/>
      <c r="VCP5" s="10"/>
      <c r="VCQ5" s="10"/>
      <c r="VCR5" s="10"/>
      <c r="VCS5" s="10"/>
      <c r="VCT5" s="10"/>
      <c r="VCU5" s="10"/>
      <c r="VCV5" s="10"/>
      <c r="VCW5" s="10"/>
      <c r="VCX5" s="10"/>
      <c r="VCY5" s="10"/>
      <c r="VCZ5" s="10"/>
      <c r="VDA5" s="10"/>
      <c r="VDB5" s="10"/>
      <c r="VDC5" s="10"/>
      <c r="VDD5" s="10"/>
      <c r="VDE5" s="10"/>
      <c r="VDF5" s="10"/>
      <c r="VDG5" s="10"/>
      <c r="VDH5" s="10"/>
      <c r="VDI5" s="10"/>
      <c r="VDJ5" s="10"/>
      <c r="VDK5" s="10"/>
      <c r="VDL5" s="10"/>
      <c r="VDM5" s="10"/>
      <c r="VDN5" s="10"/>
      <c r="VDO5" s="10"/>
      <c r="VDP5" s="10"/>
      <c r="VDQ5" s="10"/>
      <c r="VDR5" s="10"/>
      <c r="VDS5" s="10"/>
      <c r="VDT5" s="10"/>
      <c r="VDU5" s="10"/>
      <c r="VDV5" s="10"/>
      <c r="VDW5" s="10"/>
      <c r="VDX5" s="10"/>
      <c r="VDY5" s="10"/>
      <c r="VDZ5" s="10"/>
      <c r="VEA5" s="10"/>
      <c r="VEB5" s="10"/>
      <c r="VEC5" s="10"/>
      <c r="VED5" s="10"/>
      <c r="VEE5" s="10"/>
      <c r="VEF5" s="10"/>
      <c r="VEG5" s="10"/>
      <c r="VEH5" s="10"/>
      <c r="VEI5" s="10"/>
      <c r="VEJ5" s="10"/>
      <c r="VEK5" s="10"/>
      <c r="VEL5" s="10"/>
      <c r="VEM5" s="10"/>
      <c r="VEN5" s="10"/>
      <c r="VEO5" s="10"/>
      <c r="VEP5" s="10"/>
      <c r="VEQ5" s="10"/>
      <c r="VER5" s="10"/>
      <c r="VES5" s="10"/>
      <c r="VET5" s="10"/>
      <c r="VEU5" s="10"/>
      <c r="VEV5" s="10"/>
      <c r="VEW5" s="10"/>
      <c r="VEX5" s="10"/>
      <c r="VEY5" s="10"/>
      <c r="VEZ5" s="10"/>
      <c r="VFA5" s="10"/>
      <c r="VFB5" s="10"/>
      <c r="VFC5" s="10"/>
      <c r="VFD5" s="10"/>
      <c r="VFE5" s="10"/>
      <c r="VFF5" s="10"/>
      <c r="VFG5" s="10"/>
      <c r="VFH5" s="10"/>
      <c r="VFI5" s="10"/>
      <c r="VFJ5" s="10"/>
      <c r="VFK5" s="10"/>
      <c r="VFL5" s="10"/>
      <c r="VFM5" s="10"/>
      <c r="VFN5" s="10"/>
      <c r="VFO5" s="10"/>
      <c r="VFP5" s="10"/>
      <c r="VFQ5" s="10"/>
      <c r="VFR5" s="10"/>
      <c r="VFS5" s="10"/>
      <c r="VFT5" s="10"/>
      <c r="VFU5" s="10"/>
      <c r="VFV5" s="10"/>
      <c r="VFW5" s="10"/>
      <c r="VFX5" s="10"/>
      <c r="VFY5" s="10"/>
      <c r="VFZ5" s="10"/>
      <c r="VGA5" s="10"/>
      <c r="VGB5" s="10"/>
      <c r="VGC5" s="10"/>
      <c r="VGD5" s="10"/>
      <c r="VGE5" s="10"/>
      <c r="VGF5" s="10"/>
      <c r="VGG5" s="10"/>
      <c r="VGH5" s="10"/>
      <c r="VGI5" s="10"/>
      <c r="VGJ5" s="10"/>
      <c r="VGK5" s="10"/>
      <c r="VGL5" s="10"/>
      <c r="VGM5" s="10"/>
      <c r="VGN5" s="10"/>
      <c r="VGO5" s="10"/>
      <c r="VGP5" s="10"/>
      <c r="VGQ5" s="10"/>
      <c r="VGR5" s="10"/>
      <c r="VGS5" s="10"/>
      <c r="VGT5" s="10"/>
      <c r="VGU5" s="10"/>
      <c r="VGV5" s="10"/>
      <c r="VGW5" s="10"/>
      <c r="VGX5" s="10"/>
      <c r="VGY5" s="10"/>
      <c r="VGZ5" s="10"/>
      <c r="VHA5" s="10"/>
      <c r="VHB5" s="10"/>
      <c r="VHC5" s="10"/>
      <c r="VHD5" s="10"/>
      <c r="VHE5" s="10"/>
      <c r="VHF5" s="10"/>
      <c r="VHG5" s="10"/>
      <c r="VHH5" s="10"/>
      <c r="VHI5" s="10"/>
      <c r="VHJ5" s="10"/>
      <c r="VHK5" s="10"/>
      <c r="VHL5" s="10"/>
      <c r="VHM5" s="10"/>
      <c r="VHN5" s="10"/>
      <c r="VHO5" s="10"/>
      <c r="VHP5" s="10"/>
      <c r="VHQ5" s="10"/>
      <c r="VHR5" s="10"/>
      <c r="VHS5" s="10"/>
      <c r="VHT5" s="10"/>
      <c r="VHU5" s="10"/>
      <c r="VHV5" s="10"/>
      <c r="VHW5" s="10"/>
      <c r="VHX5" s="10"/>
      <c r="VHY5" s="10"/>
      <c r="VHZ5" s="10"/>
      <c r="VIA5" s="10"/>
      <c r="VIB5" s="10"/>
      <c r="VIC5" s="10"/>
      <c r="VID5" s="10"/>
      <c r="VIE5" s="10"/>
      <c r="VIF5" s="10"/>
      <c r="VIG5" s="10"/>
      <c r="VIH5" s="10"/>
      <c r="VII5" s="10"/>
      <c r="VIJ5" s="10"/>
      <c r="VIK5" s="10"/>
      <c r="VIL5" s="10"/>
      <c r="VIM5" s="10"/>
      <c r="VIN5" s="10"/>
      <c r="VIO5" s="10"/>
      <c r="VIP5" s="10"/>
      <c r="VIQ5" s="10"/>
      <c r="VIR5" s="10"/>
      <c r="VIS5" s="10"/>
      <c r="VIT5" s="10"/>
      <c r="VIU5" s="10"/>
      <c r="VIV5" s="10"/>
      <c r="VIW5" s="10"/>
      <c r="VIX5" s="10"/>
      <c r="VIY5" s="10"/>
      <c r="VIZ5" s="10"/>
      <c r="VJA5" s="10"/>
      <c r="VJB5" s="10"/>
      <c r="VJC5" s="10"/>
      <c r="VJD5" s="10"/>
      <c r="VJE5" s="10"/>
      <c r="VJF5" s="10"/>
      <c r="VJG5" s="10"/>
      <c r="VJH5" s="10"/>
      <c r="VJI5" s="10"/>
      <c r="VJJ5" s="10"/>
      <c r="VJK5" s="10"/>
      <c r="VJL5" s="10"/>
      <c r="VJM5" s="10"/>
      <c r="VJN5" s="10"/>
      <c r="VJO5" s="10"/>
      <c r="VJP5" s="10"/>
      <c r="VJQ5" s="10"/>
      <c r="VJR5" s="10"/>
      <c r="VJS5" s="10"/>
      <c r="VJT5" s="10"/>
      <c r="VJU5" s="10"/>
      <c r="VJV5" s="10"/>
      <c r="VJW5" s="10"/>
      <c r="VJX5" s="10"/>
      <c r="VJY5" s="10"/>
      <c r="VJZ5" s="10"/>
      <c r="VKA5" s="10"/>
      <c r="VKB5" s="10"/>
      <c r="VKC5" s="10"/>
      <c r="VKD5" s="10"/>
      <c r="VKE5" s="10"/>
      <c r="VKF5" s="10"/>
      <c r="VKG5" s="10"/>
      <c r="VKH5" s="10"/>
      <c r="VKI5" s="10"/>
      <c r="VKJ5" s="10"/>
      <c r="VKK5" s="10"/>
      <c r="VKL5" s="10"/>
      <c r="VKM5" s="10"/>
      <c r="VKN5" s="10"/>
      <c r="VKO5" s="10"/>
      <c r="VKP5" s="10"/>
      <c r="VKQ5" s="10"/>
      <c r="VKR5" s="10"/>
      <c r="VKS5" s="10"/>
      <c r="VKT5" s="10"/>
      <c r="VKU5" s="10"/>
      <c r="VKV5" s="10"/>
      <c r="VKW5" s="10"/>
      <c r="VKX5" s="10"/>
      <c r="VKY5" s="10"/>
      <c r="VKZ5" s="10"/>
      <c r="VLA5" s="10"/>
      <c r="VLB5" s="10"/>
      <c r="VLC5" s="10"/>
      <c r="VLD5" s="10"/>
      <c r="VLE5" s="10"/>
      <c r="VLF5" s="10"/>
      <c r="VLG5" s="10"/>
      <c r="VLH5" s="10"/>
      <c r="VLI5" s="10"/>
      <c r="VLJ5" s="10"/>
      <c r="VLK5" s="10"/>
      <c r="VLL5" s="10"/>
      <c r="VLM5" s="10"/>
      <c r="VLN5" s="10"/>
      <c r="VLO5" s="10"/>
      <c r="VLP5" s="10"/>
      <c r="VLQ5" s="10"/>
      <c r="VLR5" s="10"/>
      <c r="VLS5" s="10"/>
      <c r="VLT5" s="10"/>
      <c r="VLU5" s="10"/>
      <c r="VLV5" s="10"/>
      <c r="VLW5" s="10"/>
      <c r="VLX5" s="10"/>
      <c r="VLY5" s="10"/>
      <c r="VLZ5" s="10"/>
      <c r="VMA5" s="10"/>
      <c r="VMB5" s="10"/>
      <c r="VMC5" s="10"/>
      <c r="VMD5" s="10"/>
      <c r="VME5" s="10"/>
      <c r="VMF5" s="10"/>
      <c r="VMG5" s="10"/>
      <c r="VMH5" s="10"/>
      <c r="VMI5" s="10"/>
      <c r="VMJ5" s="10"/>
      <c r="VMK5" s="10"/>
      <c r="VML5" s="10"/>
      <c r="VMM5" s="10"/>
      <c r="VMN5" s="10"/>
      <c r="VMO5" s="10"/>
      <c r="VMP5" s="10"/>
      <c r="VMQ5" s="10"/>
      <c r="VMR5" s="10"/>
      <c r="VMS5" s="10"/>
      <c r="VMT5" s="10"/>
      <c r="VMU5" s="10"/>
      <c r="VMV5" s="10"/>
      <c r="VMW5" s="10"/>
      <c r="VMX5" s="10"/>
      <c r="VMY5" s="10"/>
      <c r="VMZ5" s="10"/>
      <c r="VNA5" s="10"/>
      <c r="VNB5" s="10"/>
      <c r="VNC5" s="10"/>
      <c r="VND5" s="10"/>
      <c r="VNE5" s="10"/>
      <c r="VNF5" s="10"/>
      <c r="VNG5" s="10"/>
      <c r="VNH5" s="10"/>
      <c r="VNI5" s="10"/>
      <c r="VNJ5" s="10"/>
      <c r="VNK5" s="10"/>
      <c r="VNL5" s="10"/>
      <c r="VNM5" s="10"/>
      <c r="VNN5" s="10"/>
      <c r="VNO5" s="10"/>
      <c r="VNP5" s="10"/>
      <c r="VNQ5" s="10"/>
      <c r="VNR5" s="10"/>
      <c r="VNS5" s="10"/>
      <c r="VNT5" s="10"/>
      <c r="VNU5" s="10"/>
      <c r="VNV5" s="10"/>
      <c r="VNW5" s="10"/>
      <c r="VNX5" s="10"/>
      <c r="VNY5" s="10"/>
      <c r="VNZ5" s="10"/>
      <c r="VOA5" s="10"/>
      <c r="VOB5" s="10"/>
      <c r="VOC5" s="10"/>
      <c r="VOD5" s="10"/>
      <c r="VOE5" s="10"/>
      <c r="VOF5" s="10"/>
      <c r="VOG5" s="10"/>
      <c r="VOH5" s="10"/>
      <c r="VOI5" s="10"/>
      <c r="VOJ5" s="10"/>
      <c r="VOK5" s="10"/>
      <c r="VOL5" s="10"/>
      <c r="VOM5" s="10"/>
      <c r="VON5" s="10"/>
      <c r="VOO5" s="10"/>
      <c r="VOP5" s="10"/>
      <c r="VOQ5" s="10"/>
      <c r="VOR5" s="10"/>
      <c r="VOS5" s="10"/>
      <c r="VOT5" s="10"/>
      <c r="VOU5" s="10"/>
      <c r="VOV5" s="10"/>
      <c r="VOW5" s="10"/>
      <c r="VOX5" s="10"/>
      <c r="VOY5" s="10"/>
      <c r="VOZ5" s="10"/>
      <c r="VPA5" s="10"/>
      <c r="VPB5" s="10"/>
      <c r="VPC5" s="10"/>
      <c r="VPD5" s="10"/>
      <c r="VPE5" s="10"/>
      <c r="VPF5" s="10"/>
      <c r="VPG5" s="10"/>
      <c r="VPH5" s="10"/>
      <c r="VPI5" s="10"/>
      <c r="VPJ5" s="10"/>
      <c r="VPK5" s="10"/>
      <c r="VPL5" s="10"/>
      <c r="VPM5" s="10"/>
      <c r="VPN5" s="10"/>
      <c r="VPO5" s="10"/>
      <c r="VPP5" s="10"/>
      <c r="VPQ5" s="10"/>
      <c r="VPR5" s="10"/>
      <c r="VPS5" s="10"/>
      <c r="VPT5" s="10"/>
      <c r="VPU5" s="10"/>
      <c r="VPV5" s="10"/>
      <c r="VPW5" s="10"/>
      <c r="VPX5" s="10"/>
      <c r="VPY5" s="10"/>
      <c r="VPZ5" s="10"/>
      <c r="VQA5" s="10"/>
      <c r="VQB5" s="10"/>
      <c r="VQC5" s="10"/>
      <c r="VQD5" s="10"/>
      <c r="VQE5" s="10"/>
      <c r="VQF5" s="10"/>
      <c r="VQG5" s="10"/>
      <c r="VQH5" s="10"/>
      <c r="VQI5" s="10"/>
      <c r="VQJ5" s="10"/>
      <c r="VQK5" s="10"/>
      <c r="VQL5" s="10"/>
      <c r="VQM5" s="10"/>
      <c r="VQN5" s="10"/>
      <c r="VQO5" s="10"/>
      <c r="VQP5" s="10"/>
      <c r="VQQ5" s="10"/>
      <c r="VQR5" s="10"/>
      <c r="VQS5" s="10"/>
      <c r="VQT5" s="10"/>
      <c r="VQU5" s="10"/>
      <c r="VQV5" s="10"/>
      <c r="VQW5" s="10"/>
      <c r="VQX5" s="10"/>
      <c r="VQY5" s="10"/>
      <c r="VQZ5" s="10"/>
      <c r="VRA5" s="10"/>
      <c r="VRB5" s="10"/>
      <c r="VRC5" s="10"/>
      <c r="VRD5" s="10"/>
      <c r="VRE5" s="10"/>
      <c r="VRF5" s="10"/>
      <c r="VRG5" s="10"/>
      <c r="VRH5" s="10"/>
      <c r="VRI5" s="10"/>
      <c r="VRJ5" s="10"/>
      <c r="VRK5" s="10"/>
      <c r="VRL5" s="10"/>
      <c r="VRM5" s="10"/>
      <c r="VRN5" s="10"/>
      <c r="VRO5" s="10"/>
      <c r="VRP5" s="10"/>
      <c r="VRQ5" s="10"/>
      <c r="VRR5" s="10"/>
      <c r="VRS5" s="10"/>
      <c r="VRT5" s="10"/>
      <c r="VRU5" s="10"/>
      <c r="VRV5" s="10"/>
      <c r="VRW5" s="10"/>
      <c r="VRX5" s="10"/>
      <c r="VRY5" s="10"/>
      <c r="VRZ5" s="10"/>
      <c r="VSA5" s="10"/>
      <c r="VSB5" s="10"/>
      <c r="VSC5" s="10"/>
      <c r="VSD5" s="10"/>
      <c r="VSE5" s="10"/>
      <c r="VSF5" s="10"/>
      <c r="VSG5" s="10"/>
      <c r="VSH5" s="10"/>
      <c r="VSI5" s="10"/>
      <c r="VSJ5" s="10"/>
      <c r="VSK5" s="10"/>
      <c r="VSL5" s="10"/>
      <c r="VSM5" s="10"/>
      <c r="VSN5" s="10"/>
      <c r="VSO5" s="10"/>
      <c r="VSP5" s="10"/>
      <c r="VSQ5" s="10"/>
      <c r="VSR5" s="10"/>
      <c r="VSS5" s="10"/>
      <c r="VST5" s="10"/>
      <c r="VSU5" s="10"/>
      <c r="VSV5" s="10"/>
      <c r="VSW5" s="10"/>
      <c r="VSX5" s="10"/>
      <c r="VSY5" s="10"/>
      <c r="VSZ5" s="10"/>
      <c r="VTA5" s="10"/>
      <c r="VTB5" s="10"/>
      <c r="VTC5" s="10"/>
      <c r="VTD5" s="10"/>
      <c r="VTE5" s="10"/>
      <c r="VTF5" s="10"/>
      <c r="VTG5" s="10"/>
      <c r="VTH5" s="10"/>
      <c r="VTI5" s="10"/>
      <c r="VTJ5" s="10"/>
      <c r="VTK5" s="10"/>
      <c r="VTL5" s="10"/>
      <c r="VTM5" s="10"/>
      <c r="VTN5" s="10"/>
      <c r="VTO5" s="10"/>
      <c r="VTP5" s="10"/>
      <c r="VTQ5" s="10"/>
      <c r="VTR5" s="10"/>
      <c r="VTS5" s="10"/>
      <c r="VTT5" s="10"/>
      <c r="VTU5" s="10"/>
      <c r="VTV5" s="10"/>
      <c r="VTW5" s="10"/>
      <c r="VTX5" s="10"/>
      <c r="VTY5" s="10"/>
      <c r="VTZ5" s="10"/>
      <c r="VUA5" s="10"/>
      <c r="VUB5" s="10"/>
      <c r="VUC5" s="10"/>
      <c r="VUD5" s="10"/>
      <c r="VUE5" s="10"/>
      <c r="VUF5" s="10"/>
      <c r="VUG5" s="10"/>
      <c r="VUH5" s="10"/>
      <c r="VUI5" s="10"/>
      <c r="VUJ5" s="10"/>
      <c r="VUK5" s="10"/>
      <c r="VUL5" s="10"/>
      <c r="VUM5" s="10"/>
      <c r="VUN5" s="10"/>
      <c r="VUO5" s="10"/>
      <c r="VUP5" s="10"/>
      <c r="VUQ5" s="10"/>
      <c r="VUR5" s="10"/>
      <c r="VUS5" s="10"/>
      <c r="VUT5" s="10"/>
      <c r="VUU5" s="10"/>
      <c r="VUV5" s="10"/>
      <c r="VUW5" s="10"/>
      <c r="VUX5" s="10"/>
      <c r="VUY5" s="10"/>
      <c r="VUZ5" s="10"/>
      <c r="VVA5" s="10"/>
      <c r="VVB5" s="10"/>
      <c r="VVC5" s="10"/>
      <c r="VVD5" s="10"/>
      <c r="VVE5" s="10"/>
      <c r="VVF5" s="10"/>
      <c r="VVG5" s="10"/>
      <c r="VVH5" s="10"/>
      <c r="VVI5" s="10"/>
      <c r="VVJ5" s="10"/>
      <c r="VVK5" s="10"/>
      <c r="VVL5" s="10"/>
      <c r="VVM5" s="10"/>
      <c r="VVN5" s="10"/>
      <c r="VVO5" s="10"/>
      <c r="VVP5" s="10"/>
      <c r="VVQ5" s="10"/>
      <c r="VVR5" s="10"/>
      <c r="VVS5" s="10"/>
      <c r="VVT5" s="10"/>
      <c r="VVU5" s="10"/>
      <c r="VVV5" s="10"/>
      <c r="VVW5" s="10"/>
      <c r="VVX5" s="10"/>
      <c r="VVY5" s="10"/>
      <c r="VVZ5" s="10"/>
      <c r="VWA5" s="10"/>
      <c r="VWB5" s="10"/>
      <c r="VWC5" s="10"/>
      <c r="VWD5" s="10"/>
      <c r="VWE5" s="10"/>
      <c r="VWF5" s="10"/>
      <c r="VWG5" s="10"/>
      <c r="VWH5" s="10"/>
      <c r="VWI5" s="10"/>
      <c r="VWJ5" s="10"/>
      <c r="VWK5" s="10"/>
      <c r="VWL5" s="10"/>
      <c r="VWM5" s="10"/>
      <c r="VWN5" s="10"/>
      <c r="VWO5" s="10"/>
      <c r="VWP5" s="10"/>
      <c r="VWQ5" s="10"/>
      <c r="VWR5" s="10"/>
      <c r="VWS5" s="10"/>
      <c r="VWT5" s="10"/>
      <c r="VWU5" s="10"/>
      <c r="VWV5" s="10"/>
      <c r="VWW5" s="10"/>
      <c r="VWX5" s="10"/>
      <c r="VWY5" s="10"/>
      <c r="VWZ5" s="10"/>
      <c r="VXA5" s="10"/>
      <c r="VXB5" s="10"/>
      <c r="VXC5" s="10"/>
      <c r="VXD5" s="10"/>
      <c r="VXE5" s="10"/>
      <c r="VXF5" s="10"/>
      <c r="VXG5" s="10"/>
      <c r="VXH5" s="10"/>
      <c r="VXI5" s="10"/>
      <c r="VXJ5" s="10"/>
      <c r="VXK5" s="10"/>
      <c r="VXL5" s="10"/>
      <c r="VXM5" s="10"/>
      <c r="VXN5" s="10"/>
      <c r="VXO5" s="10"/>
      <c r="VXP5" s="10"/>
      <c r="VXQ5" s="10"/>
      <c r="VXR5" s="10"/>
      <c r="VXS5" s="10"/>
      <c r="VXT5" s="10"/>
      <c r="VXU5" s="10"/>
      <c r="VXV5" s="10"/>
      <c r="VXW5" s="10"/>
      <c r="VXX5" s="10"/>
      <c r="VXY5" s="10"/>
      <c r="VXZ5" s="10"/>
      <c r="VYA5" s="10"/>
      <c r="VYB5" s="10"/>
      <c r="VYC5" s="10"/>
      <c r="VYD5" s="10"/>
      <c r="VYE5" s="10"/>
      <c r="VYF5" s="10"/>
      <c r="VYG5" s="10"/>
      <c r="VYH5" s="10"/>
      <c r="VYI5" s="10"/>
      <c r="VYJ5" s="10"/>
      <c r="VYK5" s="10"/>
      <c r="VYL5" s="10"/>
      <c r="VYM5" s="10"/>
      <c r="VYN5" s="10"/>
      <c r="VYO5" s="10"/>
      <c r="VYP5" s="10"/>
      <c r="VYQ5" s="10"/>
      <c r="VYR5" s="10"/>
      <c r="VYS5" s="10"/>
      <c r="VYT5" s="10"/>
      <c r="VYU5" s="10"/>
      <c r="VYV5" s="10"/>
      <c r="VYW5" s="10"/>
      <c r="VYX5" s="10"/>
      <c r="VYY5" s="10"/>
      <c r="VYZ5" s="10"/>
      <c r="VZA5" s="10"/>
      <c r="VZB5" s="10"/>
      <c r="VZC5" s="10"/>
      <c r="VZD5" s="10"/>
      <c r="VZE5" s="10"/>
      <c r="VZF5" s="10"/>
      <c r="VZG5" s="10"/>
      <c r="VZH5" s="10"/>
      <c r="VZI5" s="10"/>
      <c r="VZJ5" s="10"/>
      <c r="VZK5" s="10"/>
      <c r="VZL5" s="10"/>
      <c r="VZM5" s="10"/>
      <c r="VZN5" s="10"/>
      <c r="VZO5" s="10"/>
      <c r="VZP5" s="10"/>
      <c r="VZQ5" s="10"/>
      <c r="VZR5" s="10"/>
      <c r="VZS5" s="10"/>
      <c r="VZT5" s="10"/>
      <c r="VZU5" s="10"/>
      <c r="VZV5" s="10"/>
      <c r="VZW5" s="10"/>
      <c r="VZX5" s="10"/>
      <c r="VZY5" s="10"/>
      <c r="VZZ5" s="10"/>
      <c r="WAA5" s="10"/>
      <c r="WAB5" s="10"/>
      <c r="WAC5" s="10"/>
      <c r="WAD5" s="10"/>
      <c r="WAE5" s="10"/>
      <c r="WAF5" s="10"/>
      <c r="WAG5" s="10"/>
      <c r="WAH5" s="10"/>
      <c r="WAI5" s="10"/>
      <c r="WAJ5" s="10"/>
      <c r="WAK5" s="10"/>
      <c r="WAL5" s="10"/>
      <c r="WAM5" s="10"/>
      <c r="WAN5" s="10"/>
      <c r="WAO5" s="10"/>
      <c r="WAP5" s="10"/>
      <c r="WAQ5" s="10"/>
      <c r="WAR5" s="10"/>
      <c r="WAS5" s="10"/>
      <c r="WAT5" s="10"/>
      <c r="WAU5" s="10"/>
      <c r="WAV5" s="10"/>
      <c r="WAW5" s="10"/>
      <c r="WAX5" s="10"/>
      <c r="WAY5" s="10"/>
      <c r="WAZ5" s="10"/>
      <c r="WBA5" s="10"/>
      <c r="WBB5" s="10"/>
      <c r="WBC5" s="10"/>
      <c r="WBD5" s="10"/>
      <c r="WBE5" s="10"/>
      <c r="WBF5" s="10"/>
      <c r="WBG5" s="10"/>
      <c r="WBH5" s="10"/>
      <c r="WBI5" s="10"/>
      <c r="WBJ5" s="10"/>
      <c r="WBK5" s="10"/>
      <c r="WBL5" s="10"/>
      <c r="WBM5" s="10"/>
      <c r="WBN5" s="10"/>
      <c r="WBO5" s="10"/>
      <c r="WBP5" s="10"/>
      <c r="WBQ5" s="10"/>
      <c r="WBR5" s="10"/>
      <c r="WBS5" s="10"/>
      <c r="WBT5" s="10"/>
      <c r="WBU5" s="10"/>
      <c r="WBV5" s="10"/>
      <c r="WBW5" s="10"/>
      <c r="WBX5" s="10"/>
      <c r="WBY5" s="10"/>
      <c r="WBZ5" s="10"/>
      <c r="WCA5" s="10"/>
      <c r="WCB5" s="10"/>
      <c r="WCC5" s="10"/>
      <c r="WCD5" s="10"/>
      <c r="WCE5" s="10"/>
      <c r="WCF5" s="10"/>
      <c r="WCG5" s="10"/>
      <c r="WCH5" s="10"/>
      <c r="WCI5" s="10"/>
      <c r="WCJ5" s="10"/>
      <c r="WCK5" s="10"/>
      <c r="WCL5" s="10"/>
      <c r="WCM5" s="10"/>
      <c r="WCN5" s="10"/>
      <c r="WCO5" s="10"/>
      <c r="WCP5" s="10"/>
      <c r="WCQ5" s="10"/>
      <c r="WCR5" s="10"/>
      <c r="WCS5" s="10"/>
      <c r="WCT5" s="10"/>
      <c r="WCU5" s="10"/>
      <c r="WCV5" s="10"/>
      <c r="WCW5" s="10"/>
      <c r="WCX5" s="10"/>
      <c r="WCY5" s="10"/>
      <c r="WCZ5" s="10"/>
      <c r="WDA5" s="10"/>
      <c r="WDB5" s="10"/>
      <c r="WDC5" s="10"/>
      <c r="WDD5" s="10"/>
      <c r="WDE5" s="10"/>
      <c r="WDF5" s="10"/>
      <c r="WDG5" s="10"/>
      <c r="WDH5" s="10"/>
      <c r="WDI5" s="10"/>
      <c r="WDJ5" s="10"/>
      <c r="WDK5" s="10"/>
      <c r="WDL5" s="10"/>
      <c r="WDM5" s="10"/>
      <c r="WDN5" s="10"/>
      <c r="WDO5" s="10"/>
      <c r="WDP5" s="10"/>
      <c r="WDQ5" s="10"/>
      <c r="WDR5" s="10"/>
      <c r="WDS5" s="10"/>
      <c r="WDT5" s="10"/>
      <c r="WDU5" s="10"/>
      <c r="WDV5" s="10"/>
      <c r="WDW5" s="10"/>
      <c r="WDX5" s="10"/>
      <c r="WDY5" s="10"/>
      <c r="WDZ5" s="10"/>
      <c r="WEA5" s="10"/>
      <c r="WEB5" s="10"/>
      <c r="WEC5" s="10"/>
      <c r="WED5" s="10"/>
      <c r="WEE5" s="10"/>
      <c r="WEF5" s="10"/>
      <c r="WEG5" s="10"/>
      <c r="WEH5" s="10"/>
      <c r="WEI5" s="10"/>
      <c r="WEJ5" s="10"/>
      <c r="WEK5" s="10"/>
      <c r="WEL5" s="10"/>
      <c r="WEM5" s="10"/>
      <c r="WEN5" s="10"/>
      <c r="WEO5" s="10"/>
      <c r="WEP5" s="10"/>
      <c r="WEQ5" s="10"/>
      <c r="WER5" s="10"/>
      <c r="WES5" s="10"/>
      <c r="WET5" s="10"/>
      <c r="WEU5" s="10"/>
      <c r="WEV5" s="10"/>
      <c r="WEW5" s="10"/>
      <c r="WEX5" s="10"/>
      <c r="WEY5" s="10"/>
      <c r="WEZ5" s="10"/>
      <c r="WFA5" s="10"/>
      <c r="WFB5" s="10"/>
      <c r="WFC5" s="10"/>
      <c r="WFD5" s="10"/>
      <c r="WFE5" s="10"/>
      <c r="WFF5" s="10"/>
      <c r="WFG5" s="10"/>
      <c r="WFH5" s="10"/>
      <c r="WFI5" s="10"/>
      <c r="WFJ5" s="10"/>
      <c r="WFK5" s="10"/>
      <c r="WFL5" s="10"/>
      <c r="WFM5" s="10"/>
      <c r="WFN5" s="10"/>
      <c r="WFO5" s="10"/>
      <c r="WFP5" s="10"/>
      <c r="WFQ5" s="10"/>
      <c r="WFR5" s="10"/>
      <c r="WFS5" s="10"/>
      <c r="WFT5" s="10"/>
      <c r="WFU5" s="10"/>
      <c r="WFV5" s="10"/>
      <c r="WFW5" s="10"/>
      <c r="WFX5" s="10"/>
      <c r="WFY5" s="10"/>
      <c r="WFZ5" s="10"/>
      <c r="WGA5" s="10"/>
      <c r="WGB5" s="10"/>
      <c r="WGC5" s="10"/>
      <c r="WGD5" s="10"/>
      <c r="WGE5" s="10"/>
      <c r="WGF5" s="10"/>
      <c r="WGG5" s="10"/>
      <c r="WGH5" s="10"/>
      <c r="WGI5" s="10"/>
      <c r="WGJ5" s="10"/>
      <c r="WGK5" s="10"/>
      <c r="WGL5" s="10"/>
      <c r="WGM5" s="10"/>
      <c r="WGN5" s="10"/>
      <c r="WGO5" s="10"/>
      <c r="WGP5" s="10"/>
      <c r="WGQ5" s="10"/>
      <c r="WGR5" s="10"/>
      <c r="WGS5" s="10"/>
      <c r="WGT5" s="10"/>
      <c r="WGU5" s="10"/>
      <c r="WGV5" s="10"/>
      <c r="WGW5" s="10"/>
      <c r="WGX5" s="10"/>
      <c r="WGY5" s="10"/>
      <c r="WGZ5" s="10"/>
      <c r="WHA5" s="10"/>
      <c r="WHB5" s="10"/>
      <c r="WHC5" s="10"/>
      <c r="WHD5" s="10"/>
      <c r="WHE5" s="10"/>
      <c r="WHF5" s="10"/>
      <c r="WHG5" s="10"/>
      <c r="WHH5" s="10"/>
      <c r="WHI5" s="10"/>
      <c r="WHJ5" s="10"/>
      <c r="WHK5" s="10"/>
      <c r="WHL5" s="10"/>
      <c r="WHM5" s="10"/>
      <c r="WHN5" s="10"/>
      <c r="WHO5" s="10"/>
      <c r="WHP5" s="10"/>
      <c r="WHQ5" s="10"/>
      <c r="WHR5" s="10"/>
      <c r="WHS5" s="10"/>
      <c r="WHT5" s="10"/>
      <c r="WHU5" s="10"/>
      <c r="WHV5" s="10"/>
      <c r="WHW5" s="10"/>
      <c r="WHX5" s="10"/>
      <c r="WHY5" s="10"/>
      <c r="WHZ5" s="10"/>
      <c r="WIA5" s="10"/>
      <c r="WIB5" s="10"/>
      <c r="WIC5" s="10"/>
      <c r="WID5" s="10"/>
      <c r="WIE5" s="10"/>
      <c r="WIF5" s="10"/>
      <c r="WIG5" s="10"/>
      <c r="WIH5" s="10"/>
      <c r="WII5" s="10"/>
      <c r="WIJ5" s="10"/>
      <c r="WIK5" s="10"/>
      <c r="WIL5" s="10"/>
      <c r="WIM5" s="10"/>
      <c r="WIN5" s="10"/>
      <c r="WIO5" s="10"/>
      <c r="WIP5" s="10"/>
      <c r="WIQ5" s="10"/>
      <c r="WIR5" s="10"/>
      <c r="WIS5" s="10"/>
      <c r="WIT5" s="10"/>
      <c r="WIU5" s="10"/>
      <c r="WIV5" s="10"/>
      <c r="WIW5" s="10"/>
      <c r="WIX5" s="10"/>
      <c r="WIY5" s="10"/>
      <c r="WIZ5" s="10"/>
      <c r="WJA5" s="10"/>
      <c r="WJB5" s="10"/>
      <c r="WJC5" s="10"/>
      <c r="WJD5" s="10"/>
      <c r="WJE5" s="10"/>
      <c r="WJF5" s="10"/>
      <c r="WJG5" s="10"/>
      <c r="WJH5" s="10"/>
      <c r="WJI5" s="10"/>
      <c r="WJJ5" s="10"/>
      <c r="WJK5" s="10"/>
      <c r="WJL5" s="10"/>
      <c r="WJM5" s="10"/>
      <c r="WJN5" s="10"/>
      <c r="WJO5" s="10"/>
      <c r="WJP5" s="10"/>
      <c r="WJQ5" s="10"/>
      <c r="WJR5" s="10"/>
      <c r="WJS5" s="10"/>
      <c r="WJT5" s="10"/>
      <c r="WJU5" s="10"/>
      <c r="WJV5" s="10"/>
      <c r="WJW5" s="10"/>
      <c r="WJX5" s="10"/>
      <c r="WJY5" s="10"/>
      <c r="WJZ5" s="10"/>
      <c r="WKA5" s="10"/>
      <c r="WKB5" s="10"/>
      <c r="WKC5" s="10"/>
      <c r="WKD5" s="10"/>
      <c r="WKE5" s="10"/>
      <c r="WKF5" s="10"/>
      <c r="WKG5" s="10"/>
      <c r="WKH5" s="10"/>
      <c r="WKI5" s="10"/>
      <c r="WKJ5" s="10"/>
      <c r="WKK5" s="10"/>
      <c r="WKL5" s="10"/>
      <c r="WKM5" s="10"/>
      <c r="WKN5" s="10"/>
      <c r="WKO5" s="10"/>
      <c r="WKP5" s="10"/>
      <c r="WKQ5" s="10"/>
      <c r="WKR5" s="10"/>
      <c r="WKS5" s="10"/>
      <c r="WKT5" s="10"/>
      <c r="WKU5" s="10"/>
      <c r="WKV5" s="10"/>
      <c r="WKW5" s="10"/>
      <c r="WKX5" s="10"/>
      <c r="WKY5" s="10"/>
      <c r="WKZ5" s="10"/>
      <c r="WLA5" s="10"/>
      <c r="WLB5" s="10"/>
      <c r="WLC5" s="10"/>
      <c r="WLD5" s="10"/>
      <c r="WLE5" s="10"/>
      <c r="WLF5" s="10"/>
      <c r="WLG5" s="10"/>
      <c r="WLH5" s="10"/>
      <c r="WLI5" s="10"/>
      <c r="WLJ5" s="10"/>
      <c r="WLK5" s="10"/>
      <c r="WLL5" s="10"/>
      <c r="WLM5" s="10"/>
      <c r="WLN5" s="10"/>
      <c r="WLO5" s="10"/>
      <c r="WLP5" s="10"/>
      <c r="WLQ5" s="10"/>
      <c r="WLR5" s="10"/>
      <c r="WLS5" s="10"/>
      <c r="WLT5" s="10"/>
      <c r="WLU5" s="10"/>
      <c r="WLV5" s="10"/>
      <c r="WLW5" s="10"/>
      <c r="WLX5" s="10"/>
      <c r="WLY5" s="10"/>
      <c r="WLZ5" s="10"/>
      <c r="WMA5" s="10"/>
      <c r="WMB5" s="10"/>
      <c r="WMC5" s="10"/>
      <c r="WMD5" s="10"/>
      <c r="WME5" s="10"/>
      <c r="WMF5" s="10"/>
      <c r="WMG5" s="10"/>
      <c r="WMH5" s="10"/>
      <c r="WMI5" s="10"/>
      <c r="WMJ5" s="10"/>
      <c r="WMK5" s="10"/>
      <c r="WML5" s="10"/>
      <c r="WMM5" s="10"/>
      <c r="WMN5" s="10"/>
      <c r="WMO5" s="10"/>
      <c r="WMP5" s="10"/>
      <c r="WMQ5" s="10"/>
      <c r="WMR5" s="10"/>
      <c r="WMS5" s="10"/>
      <c r="WMT5" s="10"/>
      <c r="WMU5" s="10"/>
      <c r="WMV5" s="10"/>
      <c r="WMW5" s="10"/>
      <c r="WMX5" s="10"/>
      <c r="WMY5" s="10"/>
      <c r="WMZ5" s="10"/>
      <c r="WNA5" s="10"/>
      <c r="WNB5" s="10"/>
      <c r="WNC5" s="10"/>
      <c r="WND5" s="10"/>
      <c r="WNE5" s="10"/>
      <c r="WNF5" s="10"/>
      <c r="WNG5" s="10"/>
      <c r="WNH5" s="10"/>
      <c r="WNI5" s="10"/>
      <c r="WNJ5" s="10"/>
      <c r="WNK5" s="10"/>
      <c r="WNL5" s="10"/>
      <c r="WNM5" s="10"/>
      <c r="WNN5" s="10"/>
      <c r="WNO5" s="10"/>
      <c r="WNP5" s="10"/>
      <c r="WNQ5" s="10"/>
      <c r="WNR5" s="10"/>
      <c r="WNS5" s="10"/>
      <c r="WNT5" s="10"/>
      <c r="WNU5" s="10"/>
      <c r="WNV5" s="10"/>
      <c r="WNW5" s="10"/>
      <c r="WNX5" s="10"/>
      <c r="WNY5" s="10"/>
      <c r="WNZ5" s="10"/>
      <c r="WOA5" s="10"/>
      <c r="WOB5" s="10"/>
      <c r="WOC5" s="10"/>
      <c r="WOD5" s="10"/>
      <c r="WOE5" s="10"/>
      <c r="WOF5" s="10"/>
      <c r="WOG5" s="10"/>
      <c r="WOH5" s="10"/>
      <c r="WOI5" s="10"/>
      <c r="WOJ5" s="10"/>
      <c r="WOK5" s="10"/>
      <c r="WOL5" s="10"/>
      <c r="WOM5" s="10"/>
      <c r="WON5" s="10"/>
      <c r="WOO5" s="10"/>
      <c r="WOP5" s="10"/>
      <c r="WOQ5" s="10"/>
      <c r="WOR5" s="10"/>
      <c r="WOS5" s="10"/>
      <c r="WOT5" s="10"/>
      <c r="WOU5" s="10"/>
      <c r="WOV5" s="10"/>
      <c r="WOW5" s="10"/>
      <c r="WOX5" s="10"/>
      <c r="WOY5" s="10"/>
      <c r="WOZ5" s="10"/>
      <c r="WPA5" s="10"/>
      <c r="WPB5" s="10"/>
      <c r="WPC5" s="10"/>
      <c r="WPD5" s="10"/>
      <c r="WPE5" s="10"/>
      <c r="WPF5" s="10"/>
      <c r="WPG5" s="10"/>
      <c r="WPH5" s="10"/>
      <c r="WPI5" s="10"/>
      <c r="WPJ5" s="10"/>
      <c r="WPK5" s="10"/>
      <c r="WPL5" s="10"/>
      <c r="WPM5" s="10"/>
      <c r="WPN5" s="10"/>
      <c r="WPO5" s="10"/>
      <c r="WPP5" s="10"/>
      <c r="WPQ5" s="10"/>
      <c r="WPR5" s="10"/>
      <c r="WPS5" s="10"/>
      <c r="WPT5" s="10"/>
      <c r="WPU5" s="10"/>
      <c r="WPV5" s="10"/>
      <c r="WPW5" s="10"/>
      <c r="WPX5" s="10"/>
      <c r="WPY5" s="10"/>
      <c r="WPZ5" s="10"/>
      <c r="WQA5" s="10"/>
      <c r="WQB5" s="10"/>
      <c r="WQC5" s="10"/>
      <c r="WQD5" s="10"/>
      <c r="WQE5" s="10"/>
      <c r="WQF5" s="10"/>
      <c r="WQG5" s="10"/>
      <c r="WQH5" s="10"/>
      <c r="WQI5" s="10"/>
      <c r="WQJ5" s="10"/>
      <c r="WQK5" s="10"/>
      <c r="WQL5" s="10"/>
      <c r="WQM5" s="10"/>
      <c r="WQN5" s="10"/>
      <c r="WQO5" s="10"/>
      <c r="WQP5" s="10"/>
      <c r="WQQ5" s="10"/>
      <c r="WQR5" s="10"/>
      <c r="WQS5" s="10"/>
      <c r="WQT5" s="10"/>
      <c r="WQU5" s="10"/>
      <c r="WQV5" s="10"/>
      <c r="WQW5" s="10"/>
      <c r="WQX5" s="10"/>
      <c r="WQY5" s="10"/>
      <c r="WQZ5" s="10"/>
      <c r="WRA5" s="10"/>
      <c r="WRB5" s="10"/>
      <c r="WRC5" s="10"/>
      <c r="WRD5" s="10"/>
      <c r="WRE5" s="10"/>
      <c r="WRF5" s="10"/>
      <c r="WRG5" s="10"/>
      <c r="WRH5" s="10"/>
      <c r="WRI5" s="10"/>
      <c r="WRJ5" s="10"/>
      <c r="WRK5" s="10"/>
      <c r="WRL5" s="10"/>
      <c r="WRM5" s="10"/>
      <c r="WRN5" s="10"/>
      <c r="WRO5" s="10"/>
      <c r="WRP5" s="10"/>
      <c r="WRQ5" s="10"/>
      <c r="WRR5" s="10"/>
      <c r="WRS5" s="10"/>
      <c r="WRT5" s="10"/>
      <c r="WRU5" s="10"/>
      <c r="WRV5" s="10"/>
      <c r="WRW5" s="10"/>
      <c r="WRX5" s="10"/>
      <c r="WRY5" s="10"/>
      <c r="WRZ5" s="10"/>
      <c r="WSA5" s="10"/>
      <c r="WSB5" s="10"/>
      <c r="WSC5" s="10"/>
      <c r="WSD5" s="10"/>
      <c r="WSE5" s="10"/>
      <c r="WSF5" s="10"/>
      <c r="WSG5" s="10"/>
      <c r="WSH5" s="10"/>
      <c r="WSI5" s="10"/>
      <c r="WSJ5" s="10"/>
      <c r="WSK5" s="10"/>
      <c r="WSL5" s="10"/>
      <c r="WSM5" s="10"/>
      <c r="WSN5" s="10"/>
      <c r="WSO5" s="10"/>
      <c r="WSP5" s="10"/>
      <c r="WSQ5" s="10"/>
      <c r="WSR5" s="10"/>
      <c r="WSS5" s="10"/>
      <c r="WST5" s="10"/>
      <c r="WSU5" s="10"/>
      <c r="WSV5" s="10"/>
      <c r="WSW5" s="10"/>
      <c r="WSX5" s="10"/>
      <c r="WSY5" s="10"/>
      <c r="WSZ5" s="10"/>
      <c r="WTA5" s="10"/>
      <c r="WTB5" s="10"/>
      <c r="WTC5" s="10"/>
      <c r="WTD5" s="10"/>
      <c r="WTE5" s="10"/>
      <c r="WTF5" s="10"/>
      <c r="WTG5" s="10"/>
      <c r="WTH5" s="10"/>
      <c r="WTI5" s="10"/>
      <c r="WTJ5" s="10"/>
      <c r="WTK5" s="10"/>
      <c r="WTL5" s="10"/>
      <c r="WTM5" s="10"/>
      <c r="WTN5" s="10"/>
      <c r="WTO5" s="10"/>
      <c r="WTP5" s="10"/>
      <c r="WTQ5" s="10"/>
      <c r="WTR5" s="10"/>
      <c r="WTS5" s="10"/>
      <c r="WTT5" s="10"/>
      <c r="WTU5" s="10"/>
      <c r="WTV5" s="10"/>
      <c r="WTW5" s="10"/>
      <c r="WTX5" s="10"/>
      <c r="WTY5" s="10"/>
      <c r="WTZ5" s="10"/>
      <c r="WUA5" s="10"/>
      <c r="WUB5" s="10"/>
      <c r="WUC5" s="10"/>
      <c r="WUD5" s="10"/>
      <c r="WUE5" s="10"/>
      <c r="WUF5" s="10"/>
      <c r="WUG5" s="10"/>
      <c r="WUH5" s="10"/>
      <c r="WUI5" s="10"/>
      <c r="WUJ5" s="10"/>
      <c r="WUK5" s="10"/>
      <c r="WUL5" s="10"/>
      <c r="WUM5" s="10"/>
      <c r="WUN5" s="10"/>
      <c r="WUO5" s="10"/>
      <c r="WUP5" s="10"/>
      <c r="WUQ5" s="10"/>
      <c r="WUR5" s="10"/>
      <c r="WUS5" s="10"/>
      <c r="WUT5" s="10"/>
      <c r="WUU5" s="10"/>
      <c r="WUV5" s="10"/>
      <c r="WUW5" s="10"/>
      <c r="WUX5" s="10"/>
      <c r="WUY5" s="10"/>
      <c r="WUZ5" s="10"/>
      <c r="WVA5" s="10"/>
      <c r="WVB5" s="10"/>
      <c r="WVC5" s="10"/>
      <c r="WVD5" s="10"/>
      <c r="WVE5" s="10"/>
      <c r="WVF5" s="10"/>
      <c r="WVG5" s="10"/>
      <c r="WVH5" s="10"/>
      <c r="WVI5" s="10"/>
      <c r="WVJ5" s="10"/>
      <c r="WVK5" s="10"/>
      <c r="WVL5" s="10"/>
      <c r="WVM5" s="10"/>
      <c r="WVN5" s="10"/>
      <c r="WVO5" s="10"/>
      <c r="WVP5" s="10"/>
      <c r="WVQ5" s="10"/>
      <c r="WVR5" s="10"/>
      <c r="WVS5" s="10"/>
      <c r="WVT5" s="10"/>
      <c r="WVU5" s="10"/>
      <c r="WVV5" s="10"/>
      <c r="WVW5" s="10"/>
      <c r="WVX5" s="10"/>
      <c r="WVY5" s="10"/>
      <c r="WVZ5" s="10"/>
      <c r="WWA5" s="10"/>
      <c r="WWB5" s="10"/>
      <c r="WWC5" s="10"/>
      <c r="WWD5" s="10"/>
      <c r="WWE5" s="10"/>
      <c r="WWF5" s="10"/>
      <c r="WWG5" s="10"/>
      <c r="WWH5" s="10"/>
      <c r="WWI5" s="10"/>
      <c r="WWJ5" s="10"/>
      <c r="WWK5" s="10"/>
      <c r="WWL5" s="10"/>
      <c r="WWM5" s="10"/>
      <c r="WWN5" s="10"/>
      <c r="WWO5" s="10"/>
      <c r="WWP5" s="10"/>
      <c r="WWQ5" s="10"/>
      <c r="WWR5" s="10"/>
      <c r="WWS5" s="10"/>
      <c r="WWT5" s="10"/>
      <c r="WWU5" s="10"/>
      <c r="WWV5" s="10"/>
      <c r="WWW5" s="10"/>
      <c r="WWX5" s="10"/>
      <c r="WWY5" s="10"/>
      <c r="WWZ5" s="10"/>
      <c r="WXA5" s="10"/>
      <c r="WXB5" s="10"/>
      <c r="WXC5" s="10"/>
      <c r="WXD5" s="10"/>
      <c r="WXE5" s="10"/>
      <c r="WXF5" s="10"/>
      <c r="WXG5" s="10"/>
      <c r="WXH5" s="10"/>
      <c r="WXI5" s="10"/>
      <c r="WXJ5" s="10"/>
      <c r="WXK5" s="10"/>
      <c r="WXL5" s="10"/>
      <c r="WXM5" s="10"/>
      <c r="WXN5" s="10"/>
      <c r="WXO5" s="10"/>
      <c r="WXP5" s="10"/>
      <c r="WXQ5" s="10"/>
      <c r="WXR5" s="10"/>
      <c r="WXS5" s="10"/>
      <c r="WXT5" s="10"/>
      <c r="WXU5" s="10"/>
      <c r="WXV5" s="10"/>
      <c r="WXW5" s="10"/>
      <c r="WXX5" s="10"/>
      <c r="WXY5" s="10"/>
      <c r="WXZ5" s="10"/>
      <c r="WYA5" s="10"/>
      <c r="WYB5" s="10"/>
      <c r="WYC5" s="10"/>
      <c r="WYD5" s="10"/>
      <c r="WYE5" s="10"/>
      <c r="WYF5" s="10"/>
      <c r="WYG5" s="10"/>
      <c r="WYH5" s="10"/>
      <c r="WYI5" s="10"/>
      <c r="WYJ5" s="10"/>
      <c r="WYK5" s="10"/>
      <c r="WYL5" s="10"/>
      <c r="WYM5" s="10"/>
      <c r="WYN5" s="10"/>
      <c r="WYO5" s="10"/>
      <c r="WYP5" s="10"/>
      <c r="WYQ5" s="10"/>
      <c r="WYR5" s="10"/>
      <c r="WYS5" s="10"/>
      <c r="WYT5" s="10"/>
      <c r="WYU5" s="10"/>
      <c r="WYV5" s="10"/>
      <c r="WYW5" s="10"/>
      <c r="WYX5" s="10"/>
      <c r="WYY5" s="10"/>
      <c r="WYZ5" s="10"/>
      <c r="WZA5" s="10"/>
      <c r="WZB5" s="10"/>
      <c r="WZC5" s="10"/>
      <c r="WZD5" s="10"/>
      <c r="WZE5" s="10"/>
      <c r="WZF5" s="10"/>
      <c r="WZG5" s="10"/>
      <c r="WZH5" s="10"/>
      <c r="WZI5" s="10"/>
      <c r="WZJ5" s="10"/>
      <c r="WZK5" s="10"/>
      <c r="WZL5" s="10"/>
      <c r="WZM5" s="10"/>
      <c r="WZN5" s="10"/>
      <c r="WZO5" s="10"/>
      <c r="WZP5" s="10"/>
      <c r="WZQ5" s="10"/>
      <c r="WZR5" s="10"/>
      <c r="WZS5" s="10"/>
      <c r="WZT5" s="10"/>
      <c r="WZU5" s="10"/>
      <c r="WZV5" s="10"/>
      <c r="WZW5" s="10"/>
      <c r="WZX5" s="10"/>
      <c r="WZY5" s="10"/>
      <c r="WZZ5" s="10"/>
      <c r="XAA5" s="10"/>
      <c r="XAB5" s="10"/>
      <c r="XAC5" s="10"/>
      <c r="XAD5" s="10"/>
      <c r="XAE5" s="10"/>
      <c r="XAF5" s="10"/>
      <c r="XAG5" s="10"/>
      <c r="XAH5" s="10"/>
      <c r="XAI5" s="10"/>
      <c r="XAJ5" s="10"/>
      <c r="XAK5" s="10"/>
      <c r="XAL5" s="10"/>
      <c r="XAM5" s="10"/>
      <c r="XAN5" s="10"/>
      <c r="XAO5" s="10"/>
      <c r="XAP5" s="10"/>
      <c r="XAQ5" s="10"/>
      <c r="XAR5" s="10"/>
      <c r="XAS5" s="10"/>
      <c r="XAT5" s="10"/>
      <c r="XAU5" s="10"/>
      <c r="XAV5" s="10"/>
      <c r="XAW5" s="10"/>
      <c r="XAX5" s="10"/>
      <c r="XAY5" s="10"/>
      <c r="XAZ5" s="10"/>
      <c r="XBA5" s="10"/>
      <c r="XBB5" s="10"/>
      <c r="XBC5" s="10"/>
      <c r="XBD5" s="10"/>
      <c r="XBE5" s="10"/>
      <c r="XBF5" s="10"/>
      <c r="XBG5" s="10"/>
      <c r="XBH5" s="10"/>
      <c r="XBI5" s="10"/>
      <c r="XBJ5" s="10"/>
      <c r="XBK5" s="10"/>
      <c r="XBL5" s="10"/>
      <c r="XBM5" s="10"/>
      <c r="XBN5" s="10"/>
      <c r="XBO5" s="10"/>
      <c r="XBP5" s="10"/>
      <c r="XBQ5" s="10"/>
      <c r="XBR5" s="10"/>
      <c r="XBS5" s="10"/>
      <c r="XBT5" s="10"/>
      <c r="XBU5" s="10"/>
      <c r="XBV5" s="10"/>
      <c r="XBW5" s="10"/>
      <c r="XBX5" s="10"/>
      <c r="XBY5" s="10"/>
      <c r="XBZ5" s="10"/>
      <c r="XCA5" s="10"/>
      <c r="XCB5" s="10"/>
      <c r="XCC5" s="10"/>
      <c r="XCD5" s="10"/>
      <c r="XCE5" s="10"/>
      <c r="XCF5" s="10"/>
      <c r="XCG5" s="10"/>
      <c r="XCH5" s="10"/>
      <c r="XCI5" s="10"/>
      <c r="XCJ5" s="10"/>
      <c r="XCK5" s="10"/>
      <c r="XCL5" s="10"/>
      <c r="XCM5" s="10"/>
      <c r="XCN5" s="10"/>
      <c r="XCO5" s="10"/>
      <c r="XCP5" s="10"/>
      <c r="XCQ5" s="10"/>
      <c r="XCR5" s="10"/>
      <c r="XCS5" s="10"/>
      <c r="XCT5" s="10"/>
      <c r="XCU5" s="10"/>
      <c r="XCV5" s="10"/>
      <c r="XCW5" s="10"/>
      <c r="XCX5" s="10"/>
      <c r="XCY5" s="10"/>
      <c r="XCZ5" s="10"/>
      <c r="XDA5" s="10"/>
      <c r="XDB5" s="10"/>
      <c r="XDC5" s="10"/>
      <c r="XDD5" s="10"/>
      <c r="XDE5" s="10"/>
      <c r="XDF5" s="10"/>
      <c r="XDG5" s="10"/>
      <c r="XDH5" s="10"/>
      <c r="XDI5" s="10"/>
      <c r="XDJ5" s="10"/>
      <c r="XDK5" s="10"/>
      <c r="XDL5" s="10"/>
      <c r="XDM5" s="10"/>
      <c r="XDN5" s="10"/>
      <c r="XDO5" s="10"/>
      <c r="XDP5" s="10"/>
      <c r="XDQ5" s="10"/>
      <c r="XDR5" s="10"/>
      <c r="XDS5" s="10"/>
      <c r="XDT5" s="10"/>
      <c r="XDU5" s="10"/>
      <c r="XDV5" s="10"/>
      <c r="XDW5" s="10"/>
      <c r="XDX5" s="10"/>
      <c r="XDY5" s="10"/>
      <c r="XDZ5" s="10"/>
      <c r="XEA5" s="10"/>
      <c r="XEB5" s="10"/>
      <c r="XEC5" s="10"/>
      <c r="XED5" s="10"/>
      <c r="XEE5" s="10"/>
      <c r="XEF5" s="10"/>
      <c r="XEG5" s="10"/>
      <c r="XEH5" s="10"/>
      <c r="XEI5" s="10"/>
      <c r="XEJ5" s="10"/>
      <c r="XEK5" s="10"/>
      <c r="XEL5" s="10"/>
      <c r="XEM5" s="10"/>
      <c r="XEN5" s="10"/>
      <c r="XEO5" s="10"/>
      <c r="XEP5" s="10"/>
      <c r="XEQ5" s="10"/>
      <c r="XER5" s="10"/>
      <c r="XES5" s="10"/>
      <c r="XET5" s="10"/>
      <c r="XEU5" s="10"/>
      <c r="XEV5" s="10"/>
      <c r="XEW5" s="10"/>
      <c r="XEX5" s="10"/>
      <c r="XEY5" s="10"/>
      <c r="XEZ5" s="10"/>
      <c r="XFA5" s="10"/>
      <c r="XFB5" s="10"/>
      <c r="XFC5" s="10"/>
      <c r="XFD5" s="10"/>
    </row>
    <row r="6" spans="2:16384" ht="27.75" thickTop="1" thickBot="1" x14ac:dyDescent="0.3">
      <c r="B6" s="255"/>
      <c r="C6" s="256" t="s">
        <v>232</v>
      </c>
      <c r="D6" s="256" t="s">
        <v>235</v>
      </c>
      <c r="E6" s="256" t="s">
        <v>234</v>
      </c>
      <c r="F6" s="256" t="s">
        <v>233</v>
      </c>
      <c r="G6" s="257" t="s">
        <v>633</v>
      </c>
      <c r="H6" s="257" t="s">
        <v>263</v>
      </c>
      <c r="J6" s="14" t="s">
        <v>252</v>
      </c>
      <c r="K6" s="404" t="s">
        <v>519</v>
      </c>
      <c r="L6" s="15" t="s">
        <v>245</v>
      </c>
      <c r="M6" s="15" t="s">
        <v>244</v>
      </c>
      <c r="N6" s="15" t="s">
        <v>247</v>
      </c>
      <c r="O6" s="15" t="s">
        <v>516</v>
      </c>
      <c r="P6" s="15" t="s">
        <v>246</v>
      </c>
      <c r="Q6" s="15" t="s">
        <v>317</v>
      </c>
      <c r="R6" s="15" t="s">
        <v>318</v>
      </c>
      <c r="S6" s="15" t="s">
        <v>319</v>
      </c>
      <c r="T6" s="16" t="s">
        <v>320</v>
      </c>
      <c r="V6" s="44" t="s">
        <v>259</v>
      </c>
      <c r="W6" s="637" t="s">
        <v>261</v>
      </c>
      <c r="X6" s="638"/>
      <c r="Y6" s="638"/>
      <c r="Z6" s="638"/>
      <c r="AA6" s="638"/>
      <c r="AB6" s="639"/>
      <c r="AC6" s="640"/>
      <c r="AE6" s="36" t="s">
        <v>259</v>
      </c>
      <c r="AF6" s="48"/>
      <c r="AG6" s="37">
        <v>41029</v>
      </c>
      <c r="AH6" s="38">
        <v>41033</v>
      </c>
      <c r="AI6" s="38">
        <f>AH6+10</f>
        <v>41043</v>
      </c>
      <c r="AJ6" s="38">
        <f>AI6+1</f>
        <v>41044</v>
      </c>
      <c r="AK6" s="38">
        <f t="shared" ref="AK6:CV6" si="0">AJ6+1</f>
        <v>41045</v>
      </c>
      <c r="AL6" s="38">
        <f t="shared" si="0"/>
        <v>41046</v>
      </c>
      <c r="AM6" s="38">
        <f t="shared" si="0"/>
        <v>41047</v>
      </c>
      <c r="AN6" s="38">
        <f t="shared" si="0"/>
        <v>41048</v>
      </c>
      <c r="AO6" s="38">
        <f t="shared" si="0"/>
        <v>41049</v>
      </c>
      <c r="AP6" s="38">
        <f t="shared" si="0"/>
        <v>41050</v>
      </c>
      <c r="AQ6" s="38">
        <f t="shared" si="0"/>
        <v>41051</v>
      </c>
      <c r="AR6" s="38">
        <f t="shared" si="0"/>
        <v>41052</v>
      </c>
      <c r="AS6" s="38">
        <f t="shared" si="0"/>
        <v>41053</v>
      </c>
      <c r="AT6" s="38">
        <f t="shared" si="0"/>
        <v>41054</v>
      </c>
      <c r="AU6" s="38">
        <f t="shared" si="0"/>
        <v>41055</v>
      </c>
      <c r="AV6" s="38">
        <f t="shared" si="0"/>
        <v>41056</v>
      </c>
      <c r="AW6" s="38">
        <f t="shared" si="0"/>
        <v>41057</v>
      </c>
      <c r="AX6" s="38">
        <f t="shared" si="0"/>
        <v>41058</v>
      </c>
      <c r="AY6" s="38">
        <f t="shared" si="0"/>
        <v>41059</v>
      </c>
      <c r="AZ6" s="38">
        <f t="shared" si="0"/>
        <v>41060</v>
      </c>
      <c r="BA6" s="38">
        <f t="shared" si="0"/>
        <v>41061</v>
      </c>
      <c r="BB6" s="38">
        <f t="shared" si="0"/>
        <v>41062</v>
      </c>
      <c r="BC6" s="38">
        <f t="shared" si="0"/>
        <v>41063</v>
      </c>
      <c r="BD6" s="38">
        <f t="shared" si="0"/>
        <v>41064</v>
      </c>
      <c r="BE6" s="38">
        <f t="shared" si="0"/>
        <v>41065</v>
      </c>
      <c r="BF6" s="38">
        <f t="shared" si="0"/>
        <v>41066</v>
      </c>
      <c r="BG6" s="38">
        <f t="shared" si="0"/>
        <v>41067</v>
      </c>
      <c r="BH6" s="38">
        <f t="shared" si="0"/>
        <v>41068</v>
      </c>
      <c r="BI6" s="38">
        <f t="shared" si="0"/>
        <v>41069</v>
      </c>
      <c r="BJ6" s="38">
        <f t="shared" si="0"/>
        <v>41070</v>
      </c>
      <c r="BK6" s="38">
        <f t="shared" si="0"/>
        <v>41071</v>
      </c>
      <c r="BL6" s="38">
        <f t="shared" si="0"/>
        <v>41072</v>
      </c>
      <c r="BM6" s="38">
        <f t="shared" si="0"/>
        <v>41073</v>
      </c>
      <c r="BN6" s="38">
        <f t="shared" si="0"/>
        <v>41074</v>
      </c>
      <c r="BO6" s="38">
        <f t="shared" si="0"/>
        <v>41075</v>
      </c>
      <c r="BP6" s="38">
        <f t="shared" si="0"/>
        <v>41076</v>
      </c>
      <c r="BQ6" s="38">
        <f t="shared" si="0"/>
        <v>41077</v>
      </c>
      <c r="BR6" s="38">
        <f t="shared" si="0"/>
        <v>41078</v>
      </c>
      <c r="BS6" s="38">
        <f t="shared" si="0"/>
        <v>41079</v>
      </c>
      <c r="BT6" s="38">
        <f t="shared" si="0"/>
        <v>41080</v>
      </c>
      <c r="BU6" s="38">
        <f t="shared" si="0"/>
        <v>41081</v>
      </c>
      <c r="BV6" s="38">
        <f t="shared" si="0"/>
        <v>41082</v>
      </c>
      <c r="BW6" s="38">
        <f t="shared" si="0"/>
        <v>41083</v>
      </c>
      <c r="BX6" s="38">
        <f t="shared" si="0"/>
        <v>41084</v>
      </c>
      <c r="BY6" s="38">
        <f t="shared" si="0"/>
        <v>41085</v>
      </c>
      <c r="BZ6" s="38">
        <f t="shared" si="0"/>
        <v>41086</v>
      </c>
      <c r="CA6" s="38">
        <f t="shared" si="0"/>
        <v>41087</v>
      </c>
      <c r="CB6" s="38">
        <f t="shared" si="0"/>
        <v>41088</v>
      </c>
      <c r="CC6" s="38">
        <f t="shared" si="0"/>
        <v>41089</v>
      </c>
      <c r="CD6" s="38">
        <f t="shared" si="0"/>
        <v>41090</v>
      </c>
      <c r="CE6" s="38">
        <f t="shared" si="0"/>
        <v>41091</v>
      </c>
      <c r="CF6" s="38">
        <f t="shared" si="0"/>
        <v>41092</v>
      </c>
      <c r="CG6" s="38">
        <f t="shared" si="0"/>
        <v>41093</v>
      </c>
      <c r="CH6" s="38">
        <f t="shared" si="0"/>
        <v>41094</v>
      </c>
      <c r="CI6" s="38">
        <f t="shared" si="0"/>
        <v>41095</v>
      </c>
      <c r="CJ6" s="38">
        <f t="shared" si="0"/>
        <v>41096</v>
      </c>
      <c r="CK6" s="38">
        <f t="shared" si="0"/>
        <v>41097</v>
      </c>
      <c r="CL6" s="38">
        <f t="shared" si="0"/>
        <v>41098</v>
      </c>
      <c r="CM6" s="38">
        <f t="shared" si="0"/>
        <v>41099</v>
      </c>
      <c r="CN6" s="38">
        <f t="shared" si="0"/>
        <v>41100</v>
      </c>
      <c r="CO6" s="38">
        <f t="shared" si="0"/>
        <v>41101</v>
      </c>
      <c r="CP6" s="38">
        <f t="shared" si="0"/>
        <v>41102</v>
      </c>
      <c r="CQ6" s="38">
        <f t="shared" si="0"/>
        <v>41103</v>
      </c>
      <c r="CR6" s="38">
        <f t="shared" si="0"/>
        <v>41104</v>
      </c>
      <c r="CS6" s="38">
        <f t="shared" si="0"/>
        <v>41105</v>
      </c>
      <c r="CT6" s="38">
        <f t="shared" si="0"/>
        <v>41106</v>
      </c>
      <c r="CU6" s="38">
        <f t="shared" si="0"/>
        <v>41107</v>
      </c>
      <c r="CV6" s="38">
        <f t="shared" si="0"/>
        <v>41108</v>
      </c>
      <c r="CW6" s="38">
        <f t="shared" ref="CW6:EX6" si="1">CV6+1</f>
        <v>41109</v>
      </c>
      <c r="CX6" s="38">
        <f t="shared" si="1"/>
        <v>41110</v>
      </c>
      <c r="CY6" s="38">
        <f t="shared" si="1"/>
        <v>41111</v>
      </c>
      <c r="CZ6" s="38">
        <f t="shared" si="1"/>
        <v>41112</v>
      </c>
      <c r="DA6" s="38">
        <f t="shared" si="1"/>
        <v>41113</v>
      </c>
      <c r="DB6" s="38">
        <f t="shared" si="1"/>
        <v>41114</v>
      </c>
      <c r="DC6" s="38">
        <f t="shared" si="1"/>
        <v>41115</v>
      </c>
      <c r="DD6" s="38">
        <f t="shared" si="1"/>
        <v>41116</v>
      </c>
      <c r="DE6" s="38">
        <f t="shared" si="1"/>
        <v>41117</v>
      </c>
      <c r="DF6" s="38">
        <f t="shared" si="1"/>
        <v>41118</v>
      </c>
      <c r="DG6" s="38">
        <f t="shared" si="1"/>
        <v>41119</v>
      </c>
      <c r="DH6" s="38">
        <f t="shared" si="1"/>
        <v>41120</v>
      </c>
      <c r="DI6" s="38">
        <f t="shared" si="1"/>
        <v>41121</v>
      </c>
      <c r="DJ6" s="38">
        <f t="shared" si="1"/>
        <v>41122</v>
      </c>
      <c r="DK6" s="38">
        <f t="shared" si="1"/>
        <v>41123</v>
      </c>
      <c r="DL6" s="38">
        <f t="shared" si="1"/>
        <v>41124</v>
      </c>
      <c r="DM6" s="38">
        <f t="shared" si="1"/>
        <v>41125</v>
      </c>
      <c r="DN6" s="38">
        <f t="shared" si="1"/>
        <v>41126</v>
      </c>
      <c r="DO6" s="38">
        <f t="shared" si="1"/>
        <v>41127</v>
      </c>
      <c r="DP6" s="38">
        <f t="shared" si="1"/>
        <v>41128</v>
      </c>
      <c r="DQ6" s="38">
        <f t="shared" si="1"/>
        <v>41129</v>
      </c>
      <c r="DR6" s="38">
        <f t="shared" si="1"/>
        <v>41130</v>
      </c>
      <c r="DS6" s="38">
        <f t="shared" si="1"/>
        <v>41131</v>
      </c>
      <c r="DT6" s="38">
        <f t="shared" si="1"/>
        <v>41132</v>
      </c>
      <c r="DU6" s="38">
        <f t="shared" si="1"/>
        <v>41133</v>
      </c>
      <c r="DV6" s="38">
        <f t="shared" si="1"/>
        <v>41134</v>
      </c>
      <c r="DW6" s="38">
        <f t="shared" si="1"/>
        <v>41135</v>
      </c>
      <c r="DX6" s="38">
        <f t="shared" si="1"/>
        <v>41136</v>
      </c>
      <c r="DY6" s="38">
        <f t="shared" si="1"/>
        <v>41137</v>
      </c>
      <c r="DZ6" s="38">
        <f t="shared" si="1"/>
        <v>41138</v>
      </c>
      <c r="EA6" s="38">
        <f t="shared" si="1"/>
        <v>41139</v>
      </c>
      <c r="EB6" s="38">
        <f t="shared" si="1"/>
        <v>41140</v>
      </c>
      <c r="EC6" s="38">
        <f t="shared" si="1"/>
        <v>41141</v>
      </c>
      <c r="ED6" s="38">
        <f t="shared" si="1"/>
        <v>41142</v>
      </c>
      <c r="EE6" s="38">
        <f t="shared" si="1"/>
        <v>41143</v>
      </c>
      <c r="EF6" s="38">
        <f t="shared" si="1"/>
        <v>41144</v>
      </c>
      <c r="EG6" s="38">
        <f t="shared" si="1"/>
        <v>41145</v>
      </c>
      <c r="EH6" s="38">
        <f t="shared" si="1"/>
        <v>41146</v>
      </c>
      <c r="EI6" s="38">
        <f t="shared" si="1"/>
        <v>41147</v>
      </c>
      <c r="EJ6" s="38">
        <f t="shared" si="1"/>
        <v>41148</v>
      </c>
      <c r="EK6" s="38">
        <f t="shared" si="1"/>
        <v>41149</v>
      </c>
      <c r="EL6" s="38">
        <f t="shared" si="1"/>
        <v>41150</v>
      </c>
      <c r="EM6" s="38">
        <f t="shared" si="1"/>
        <v>41151</v>
      </c>
      <c r="EN6" s="38">
        <f t="shared" si="1"/>
        <v>41152</v>
      </c>
      <c r="EO6" s="38">
        <f t="shared" si="1"/>
        <v>41153</v>
      </c>
      <c r="EP6" s="38">
        <f t="shared" si="1"/>
        <v>41154</v>
      </c>
      <c r="EQ6" s="38">
        <f t="shared" si="1"/>
        <v>41155</v>
      </c>
      <c r="ER6" s="38">
        <f t="shared" si="1"/>
        <v>41156</v>
      </c>
      <c r="ES6" s="38">
        <f t="shared" si="1"/>
        <v>41157</v>
      </c>
      <c r="ET6" s="38">
        <f t="shared" si="1"/>
        <v>41158</v>
      </c>
      <c r="EU6" s="38">
        <f t="shared" si="1"/>
        <v>41159</v>
      </c>
      <c r="EV6" s="38">
        <f t="shared" si="1"/>
        <v>41160</v>
      </c>
      <c r="EW6" s="38">
        <f t="shared" si="1"/>
        <v>41161</v>
      </c>
      <c r="EX6" s="38">
        <f t="shared" si="1"/>
        <v>41162</v>
      </c>
      <c r="EY6" s="38">
        <f t="shared" ref="EY6" si="2">EX6+1</f>
        <v>41163</v>
      </c>
      <c r="EZ6" s="38">
        <f t="shared" ref="EZ6" si="3">EY6+1</f>
        <v>41164</v>
      </c>
      <c r="FA6" s="38">
        <f t="shared" ref="FA6" si="4">EZ6+1</f>
        <v>41165</v>
      </c>
      <c r="FB6" s="38">
        <f t="shared" ref="FB6" si="5">FA6+1</f>
        <v>41166</v>
      </c>
      <c r="FC6" s="38">
        <f t="shared" ref="FC6" si="6">FB6+1</f>
        <v>41167</v>
      </c>
      <c r="FD6" s="38">
        <f t="shared" ref="FD6" si="7">FC6+1</f>
        <v>41168</v>
      </c>
      <c r="FE6" s="38">
        <f t="shared" ref="FE6" si="8">FD6+1</f>
        <v>41169</v>
      </c>
      <c r="FF6" s="38">
        <f t="shared" ref="FF6" si="9">FE6+1</f>
        <v>41170</v>
      </c>
      <c r="FG6" s="38">
        <f t="shared" ref="FG6" si="10">FF6+1</f>
        <v>41171</v>
      </c>
      <c r="FH6" s="38">
        <f t="shared" ref="FH6" si="11">FG6+1</f>
        <v>41172</v>
      </c>
      <c r="FI6" s="38">
        <f t="shared" ref="FI6" si="12">FH6+1</f>
        <v>41173</v>
      </c>
      <c r="FJ6" s="38">
        <f t="shared" ref="FJ6" si="13">FI6+1</f>
        <v>41174</v>
      </c>
      <c r="FK6" s="38">
        <f t="shared" ref="FK6" si="14">FJ6+1</f>
        <v>41175</v>
      </c>
      <c r="FL6" s="38">
        <f t="shared" ref="FL6" si="15">FK6+1</f>
        <v>41176</v>
      </c>
      <c r="FM6" s="38">
        <f t="shared" ref="FM6" si="16">FL6+1</f>
        <v>41177</v>
      </c>
      <c r="FN6" s="38">
        <f t="shared" ref="FN6" si="17">FM6+1</f>
        <v>41178</v>
      </c>
      <c r="FO6" s="38">
        <f t="shared" ref="FO6" si="18">FN6+1</f>
        <v>41179</v>
      </c>
      <c r="FP6" s="38">
        <f t="shared" ref="FP6" si="19">FO6+1</f>
        <v>41180</v>
      </c>
      <c r="FQ6" s="38">
        <f t="shared" ref="FQ6" si="20">FP6+1</f>
        <v>41181</v>
      </c>
      <c r="FR6" s="38">
        <f t="shared" ref="FR6" si="21">FQ6+1</f>
        <v>41182</v>
      </c>
      <c r="FS6" s="38">
        <f t="shared" ref="FS6" si="22">FR6+1</f>
        <v>41183</v>
      </c>
      <c r="FT6" s="38">
        <f t="shared" ref="FT6" si="23">FS6+1</f>
        <v>41184</v>
      </c>
      <c r="FU6" s="38">
        <f t="shared" ref="FU6" si="24">FT6+1</f>
        <v>41185</v>
      </c>
      <c r="FV6" s="38">
        <f t="shared" ref="FV6" si="25">FU6+1</f>
        <v>41186</v>
      </c>
      <c r="FW6" s="38">
        <f t="shared" ref="FW6" si="26">FV6+1</f>
        <v>41187</v>
      </c>
      <c r="FX6" s="38">
        <f t="shared" ref="FX6" si="27">FW6+1</f>
        <v>41188</v>
      </c>
      <c r="FY6" s="38">
        <f t="shared" ref="FY6" si="28">FX6+1</f>
        <v>41189</v>
      </c>
      <c r="FZ6" s="38">
        <f t="shared" ref="FZ6" si="29">FY6+1</f>
        <v>41190</v>
      </c>
      <c r="GA6" s="38">
        <f t="shared" ref="GA6" si="30">FZ6+1</f>
        <v>41191</v>
      </c>
      <c r="GB6" s="38">
        <f t="shared" ref="GB6" si="31">GA6+1</f>
        <v>41192</v>
      </c>
      <c r="GC6" s="38">
        <f t="shared" ref="GC6" si="32">GB6+1</f>
        <v>41193</v>
      </c>
      <c r="GD6" s="38">
        <f t="shared" ref="GD6" si="33">GC6+1</f>
        <v>41194</v>
      </c>
      <c r="GE6" s="38">
        <f t="shared" ref="GE6" si="34">GD6+1</f>
        <v>41195</v>
      </c>
      <c r="GF6" s="38">
        <f t="shared" ref="GF6" si="35">GE6+1</f>
        <v>41196</v>
      </c>
      <c r="GG6" s="38">
        <f t="shared" ref="GG6" si="36">GF6+1</f>
        <v>41197</v>
      </c>
      <c r="GH6" s="38">
        <f t="shared" ref="GH6" si="37">GG6+1</f>
        <v>41198</v>
      </c>
      <c r="GI6" s="38">
        <f t="shared" ref="GI6" si="38">GH6+1</f>
        <v>41199</v>
      </c>
      <c r="GJ6" s="38">
        <f t="shared" ref="GJ6" si="39">GI6+1</f>
        <v>41200</v>
      </c>
      <c r="GK6" s="38">
        <f t="shared" ref="GK6" si="40">GJ6+1</f>
        <v>41201</v>
      </c>
      <c r="GL6" s="38">
        <f t="shared" ref="GL6" si="41">GK6+1</f>
        <v>41202</v>
      </c>
      <c r="GM6" s="38">
        <f t="shared" ref="GM6" si="42">GL6+1</f>
        <v>41203</v>
      </c>
      <c r="GN6" s="38">
        <f t="shared" ref="GN6" si="43">GM6+1</f>
        <v>41204</v>
      </c>
      <c r="GO6" s="38">
        <f t="shared" ref="GO6" si="44">GN6+1</f>
        <v>41205</v>
      </c>
      <c r="GP6" s="38">
        <f t="shared" ref="GP6" si="45">GO6+1</f>
        <v>41206</v>
      </c>
      <c r="GQ6" s="38">
        <f t="shared" ref="GQ6" si="46">GP6+1</f>
        <v>41207</v>
      </c>
      <c r="GR6" s="38">
        <f t="shared" ref="GR6" si="47">GQ6+1</f>
        <v>41208</v>
      </c>
      <c r="GS6" s="38">
        <f t="shared" ref="GS6" si="48">GR6+1</f>
        <v>41209</v>
      </c>
      <c r="GT6" s="38">
        <f t="shared" ref="GT6" si="49">GS6+1</f>
        <v>41210</v>
      </c>
      <c r="GU6" s="38">
        <f t="shared" ref="GU6" si="50">GT6+1</f>
        <v>41211</v>
      </c>
      <c r="GV6" s="38">
        <f t="shared" ref="GV6" si="51">GU6+1</f>
        <v>41212</v>
      </c>
      <c r="GW6" s="38">
        <f t="shared" ref="GW6" si="52">GV6+1</f>
        <v>41213</v>
      </c>
      <c r="GX6" s="38">
        <f t="shared" ref="GX6" si="53">GW6+1</f>
        <v>41214</v>
      </c>
      <c r="GY6" s="38">
        <f t="shared" ref="GY6" si="54">GX6+1</f>
        <v>41215</v>
      </c>
      <c r="GZ6" s="38">
        <f t="shared" ref="GZ6" si="55">GY6+1</f>
        <v>41216</v>
      </c>
      <c r="HA6" s="38">
        <f t="shared" ref="HA6" si="56">GZ6+1</f>
        <v>41217</v>
      </c>
      <c r="HB6" s="38">
        <f t="shared" ref="HB6" si="57">HA6+1</f>
        <v>41218</v>
      </c>
      <c r="HC6" s="38">
        <f t="shared" ref="HC6" si="58">HB6+1</f>
        <v>41219</v>
      </c>
      <c r="HD6" s="38">
        <f t="shared" ref="HD6" si="59">HC6+1</f>
        <v>41220</v>
      </c>
      <c r="HE6" s="38">
        <f t="shared" ref="HE6" si="60">HD6+1</f>
        <v>41221</v>
      </c>
      <c r="HF6" s="38">
        <f t="shared" ref="HF6" si="61">HE6+1</f>
        <v>41222</v>
      </c>
      <c r="HG6" s="38">
        <f t="shared" ref="HG6" si="62">HF6+1</f>
        <v>41223</v>
      </c>
      <c r="HH6" s="38">
        <f t="shared" ref="HH6" si="63">HG6+1</f>
        <v>41224</v>
      </c>
      <c r="HI6" s="38">
        <f t="shared" ref="HI6" si="64">HH6+1</f>
        <v>41225</v>
      </c>
      <c r="HJ6" s="38">
        <f t="shared" ref="HJ6" si="65">HI6+1</f>
        <v>41226</v>
      </c>
      <c r="HK6" s="38">
        <f t="shared" ref="HK6" si="66">HJ6+1</f>
        <v>41227</v>
      </c>
      <c r="HL6" s="38">
        <f t="shared" ref="HL6" si="67">HK6+1</f>
        <v>41228</v>
      </c>
      <c r="HM6" s="38">
        <f t="shared" ref="HM6" si="68">HL6+1</f>
        <v>41229</v>
      </c>
      <c r="HN6" s="38">
        <f t="shared" ref="HN6" si="69">HM6+1</f>
        <v>41230</v>
      </c>
      <c r="HO6" s="38">
        <f t="shared" ref="HO6" si="70">HN6+1</f>
        <v>41231</v>
      </c>
      <c r="HP6" s="38">
        <f t="shared" ref="HP6" si="71">HO6+1</f>
        <v>41232</v>
      </c>
      <c r="HQ6" s="38">
        <f t="shared" ref="HQ6" si="72">HP6+1</f>
        <v>41233</v>
      </c>
      <c r="HR6" s="38">
        <f t="shared" ref="HR6" si="73">HQ6+1</f>
        <v>41234</v>
      </c>
      <c r="HS6" s="38">
        <f t="shared" ref="HS6" si="74">HR6+1</f>
        <v>41235</v>
      </c>
      <c r="HT6" s="38">
        <f t="shared" ref="HT6" si="75">HS6+1</f>
        <v>41236</v>
      </c>
      <c r="HU6" s="38">
        <f t="shared" ref="HU6" si="76">HT6+1</f>
        <v>41237</v>
      </c>
      <c r="HV6" s="38">
        <f t="shared" ref="HV6" si="77">HU6+1</f>
        <v>41238</v>
      </c>
      <c r="HW6" s="38">
        <f t="shared" ref="HW6" si="78">HV6+1</f>
        <v>41239</v>
      </c>
      <c r="HX6" s="38">
        <f t="shared" ref="HX6" si="79">HW6+1</f>
        <v>41240</v>
      </c>
      <c r="HY6" s="38">
        <f t="shared" ref="HY6" si="80">HX6+1</f>
        <v>41241</v>
      </c>
      <c r="HZ6" s="38">
        <f t="shared" ref="HZ6" si="81">HY6+1</f>
        <v>41242</v>
      </c>
      <c r="IA6" s="38">
        <f t="shared" ref="IA6" si="82">HZ6+1</f>
        <v>41243</v>
      </c>
      <c r="IB6" s="38">
        <f t="shared" ref="IB6" si="83">IA6+1</f>
        <v>41244</v>
      </c>
      <c r="IC6" s="38">
        <f t="shared" ref="IC6" si="84">IB6+1</f>
        <v>41245</v>
      </c>
      <c r="ID6" s="38">
        <f t="shared" ref="ID6" si="85">IC6+1</f>
        <v>41246</v>
      </c>
      <c r="IE6" s="38">
        <f t="shared" ref="IE6" si="86">ID6+1</f>
        <v>41247</v>
      </c>
      <c r="IF6" s="38">
        <f t="shared" ref="IF6" si="87">IE6+1</f>
        <v>41248</v>
      </c>
      <c r="IG6" s="38">
        <f t="shared" ref="IG6" si="88">IF6+1</f>
        <v>41249</v>
      </c>
      <c r="IH6" s="38">
        <f t="shared" ref="IH6" si="89">IG6+1</f>
        <v>41250</v>
      </c>
      <c r="II6" s="38">
        <f t="shared" ref="II6" si="90">IH6+1</f>
        <v>41251</v>
      </c>
      <c r="IJ6" s="38">
        <f t="shared" ref="IJ6" si="91">II6+1</f>
        <v>41252</v>
      </c>
      <c r="IK6" s="38">
        <f t="shared" ref="IK6" si="92">IJ6+1</f>
        <v>41253</v>
      </c>
      <c r="IL6" s="38">
        <f t="shared" ref="IL6" si="93">IK6+1</f>
        <v>41254</v>
      </c>
      <c r="IM6" s="38">
        <f t="shared" ref="IM6" si="94">IL6+1</f>
        <v>41255</v>
      </c>
      <c r="IN6" s="38">
        <f t="shared" ref="IN6" si="95">IM6+1</f>
        <v>41256</v>
      </c>
      <c r="IO6" s="38">
        <f t="shared" ref="IO6" si="96">IN6+1</f>
        <v>41257</v>
      </c>
      <c r="IP6" s="38">
        <f t="shared" ref="IP6" si="97">IO6+1</f>
        <v>41258</v>
      </c>
      <c r="IQ6" s="38">
        <f t="shared" ref="IQ6" si="98">IP6+1</f>
        <v>41259</v>
      </c>
      <c r="IR6" s="38">
        <f t="shared" ref="IR6" si="99">IQ6+1</f>
        <v>41260</v>
      </c>
      <c r="IS6" s="38">
        <f t="shared" ref="IS6" si="100">IR6+1</f>
        <v>41261</v>
      </c>
      <c r="IT6" s="38">
        <f t="shared" ref="IT6" si="101">IS6+1</f>
        <v>41262</v>
      </c>
      <c r="IU6" s="38">
        <f t="shared" ref="IU6" si="102">IT6+1</f>
        <v>41263</v>
      </c>
      <c r="IV6" s="38">
        <f t="shared" ref="IV6" si="103">IU6+1</f>
        <v>41264</v>
      </c>
      <c r="IW6" s="38">
        <f t="shared" ref="IW6" si="104">IV6+1</f>
        <v>41265</v>
      </c>
      <c r="IX6" s="38">
        <f t="shared" ref="IX6" si="105">IW6+1</f>
        <v>41266</v>
      </c>
      <c r="IY6" s="38">
        <f t="shared" ref="IY6" si="106">IX6+1</f>
        <v>41267</v>
      </c>
      <c r="IZ6" s="38">
        <f t="shared" ref="IZ6" si="107">IY6+1</f>
        <v>41268</v>
      </c>
      <c r="JA6" s="38">
        <f t="shared" ref="JA6" si="108">IZ6+1</f>
        <v>41269</v>
      </c>
      <c r="JB6" s="38">
        <f t="shared" ref="JB6" si="109">JA6+1</f>
        <v>41270</v>
      </c>
      <c r="JC6" s="38">
        <f t="shared" ref="JC6" si="110">JB6+1</f>
        <v>41271</v>
      </c>
      <c r="JD6" s="38">
        <f t="shared" ref="JD6" si="111">JC6+1</f>
        <v>41272</v>
      </c>
      <c r="JE6" s="38">
        <f t="shared" ref="JE6" si="112">JD6+1</f>
        <v>41273</v>
      </c>
      <c r="JF6" s="38">
        <f t="shared" ref="JF6" si="113">JE6+1</f>
        <v>41274</v>
      </c>
      <c r="JG6" s="38">
        <f t="shared" ref="JG6" si="114">JF6+1</f>
        <v>41275</v>
      </c>
      <c r="JH6" s="38">
        <f t="shared" ref="JH6" si="115">JG6+1</f>
        <v>41276</v>
      </c>
      <c r="JI6" s="38">
        <f t="shared" ref="JI6" si="116">JH6+1</f>
        <v>41277</v>
      </c>
      <c r="JJ6" s="38">
        <f t="shared" ref="JJ6" si="117">JI6+1</f>
        <v>41278</v>
      </c>
      <c r="JK6" s="38">
        <f t="shared" ref="JK6" si="118">JJ6+1</f>
        <v>41279</v>
      </c>
      <c r="JL6" s="38">
        <f t="shared" ref="JL6" si="119">JK6+1</f>
        <v>41280</v>
      </c>
      <c r="JM6" s="38">
        <f t="shared" ref="JM6" si="120">JL6+1</f>
        <v>41281</v>
      </c>
      <c r="JN6" s="38">
        <f t="shared" ref="JN6" si="121">JM6+1</f>
        <v>41282</v>
      </c>
      <c r="JO6" s="38">
        <f t="shared" ref="JO6" si="122">JN6+1</f>
        <v>41283</v>
      </c>
      <c r="JP6" s="38">
        <f t="shared" ref="JP6" si="123">JO6+1</f>
        <v>41284</v>
      </c>
      <c r="JQ6" s="38">
        <f t="shared" ref="JQ6" si="124">JP6+1</f>
        <v>41285</v>
      </c>
      <c r="JR6" s="38">
        <f t="shared" ref="JR6" si="125">JQ6+1</f>
        <v>41286</v>
      </c>
      <c r="JS6" s="38">
        <f t="shared" ref="JS6" si="126">JR6+1</f>
        <v>41287</v>
      </c>
      <c r="JT6" s="38">
        <f t="shared" ref="JT6" si="127">JS6+1</f>
        <v>41288</v>
      </c>
      <c r="JU6" s="38">
        <f t="shared" ref="JU6" si="128">JT6+1</f>
        <v>41289</v>
      </c>
      <c r="JV6" s="38">
        <f t="shared" ref="JV6" si="129">JU6+1</f>
        <v>41290</v>
      </c>
      <c r="JW6" s="38">
        <f t="shared" ref="JW6" si="130">JV6+1</f>
        <v>41291</v>
      </c>
      <c r="JX6" s="38">
        <f t="shared" ref="JX6" si="131">JW6+1</f>
        <v>41292</v>
      </c>
      <c r="JY6" s="38">
        <f t="shared" ref="JY6" si="132">JX6+1</f>
        <v>41293</v>
      </c>
      <c r="JZ6" s="38">
        <f t="shared" ref="JZ6" si="133">JY6+1</f>
        <v>41294</v>
      </c>
      <c r="KA6" s="38">
        <f t="shared" ref="KA6" si="134">JZ6+1</f>
        <v>41295</v>
      </c>
      <c r="KB6" s="38">
        <f t="shared" ref="KB6" si="135">KA6+1</f>
        <v>41296</v>
      </c>
      <c r="KC6" s="38">
        <f t="shared" ref="KC6" si="136">KB6+1</f>
        <v>41297</v>
      </c>
      <c r="KD6" s="38">
        <f t="shared" ref="KD6" si="137">KC6+1</f>
        <v>41298</v>
      </c>
      <c r="KE6" s="38">
        <f t="shared" ref="KE6" si="138">KD6+1</f>
        <v>41299</v>
      </c>
      <c r="KF6" s="38">
        <f t="shared" ref="KF6" si="139">KE6+1</f>
        <v>41300</v>
      </c>
      <c r="KG6" s="38">
        <f t="shared" ref="KG6" si="140">KF6+1</f>
        <v>41301</v>
      </c>
      <c r="KH6" s="38">
        <f t="shared" ref="KH6" si="141">KG6+1</f>
        <v>41302</v>
      </c>
      <c r="KI6" s="38">
        <f t="shared" ref="KI6" si="142">KH6+1</f>
        <v>41303</v>
      </c>
      <c r="KJ6" s="38">
        <f t="shared" ref="KJ6" si="143">KI6+1</f>
        <v>41304</v>
      </c>
      <c r="KK6" s="38">
        <f t="shared" ref="KK6" si="144">KJ6+1</f>
        <v>41305</v>
      </c>
      <c r="KL6" s="38">
        <f t="shared" ref="KL6" si="145">KK6+1</f>
        <v>41306</v>
      </c>
      <c r="KM6" s="38">
        <f t="shared" ref="KM6" si="146">KL6+1</f>
        <v>41307</v>
      </c>
      <c r="KN6" s="38">
        <f t="shared" ref="KN6" si="147">KM6+1</f>
        <v>41308</v>
      </c>
      <c r="KO6" s="38">
        <f t="shared" ref="KO6" si="148">KN6+1</f>
        <v>41309</v>
      </c>
      <c r="KP6" s="38">
        <f t="shared" ref="KP6" si="149">KO6+1</f>
        <v>41310</v>
      </c>
      <c r="KQ6" s="38">
        <f t="shared" ref="KQ6" si="150">KP6+1</f>
        <v>41311</v>
      </c>
      <c r="KR6" s="38">
        <f t="shared" ref="KR6" si="151">KQ6+1</f>
        <v>41312</v>
      </c>
      <c r="KS6" s="38">
        <f t="shared" ref="KS6" si="152">KR6+1</f>
        <v>41313</v>
      </c>
      <c r="KT6" s="38">
        <f t="shared" ref="KT6" si="153">KS6+1</f>
        <v>41314</v>
      </c>
      <c r="KU6" s="38">
        <f t="shared" ref="KU6" si="154">KT6+1</f>
        <v>41315</v>
      </c>
      <c r="KV6" s="38">
        <f t="shared" ref="KV6" si="155">KU6+1</f>
        <v>41316</v>
      </c>
      <c r="KW6" s="38">
        <f t="shared" ref="KW6" si="156">KV6+1</f>
        <v>41317</v>
      </c>
      <c r="KX6" s="38">
        <f t="shared" ref="KX6" si="157">KW6+1</f>
        <v>41318</v>
      </c>
      <c r="KY6" s="38">
        <f t="shared" ref="KY6" si="158">KX6+1</f>
        <v>41319</v>
      </c>
      <c r="KZ6" s="38">
        <f t="shared" ref="KZ6" si="159">KY6+1</f>
        <v>41320</v>
      </c>
      <c r="LA6" s="38">
        <f t="shared" ref="LA6" si="160">KZ6+1</f>
        <v>41321</v>
      </c>
      <c r="LB6" s="38">
        <f t="shared" ref="LB6" si="161">LA6+1</f>
        <v>41322</v>
      </c>
      <c r="LC6" s="38">
        <f t="shared" ref="LC6" si="162">LB6+1</f>
        <v>41323</v>
      </c>
      <c r="LD6" s="38">
        <f t="shared" ref="LD6" si="163">LC6+1</f>
        <v>41324</v>
      </c>
      <c r="LE6" s="38">
        <f t="shared" ref="LE6" si="164">LD6+1</f>
        <v>41325</v>
      </c>
      <c r="LF6" s="38">
        <f t="shared" ref="LF6" si="165">LE6+1</f>
        <v>41326</v>
      </c>
      <c r="LG6" s="38">
        <f t="shared" ref="LG6" si="166">LF6+1</f>
        <v>41327</v>
      </c>
      <c r="LH6" s="38">
        <f t="shared" ref="LH6" si="167">LG6+1</f>
        <v>41328</v>
      </c>
      <c r="LI6" s="38">
        <f t="shared" ref="LI6" si="168">LH6+1</f>
        <v>41329</v>
      </c>
      <c r="LJ6" s="38">
        <f t="shared" ref="LJ6" si="169">LI6+1</f>
        <v>41330</v>
      </c>
      <c r="LK6" s="38">
        <f t="shared" ref="LK6" si="170">LJ6+1</f>
        <v>41331</v>
      </c>
      <c r="LL6" s="38">
        <f t="shared" ref="LL6" si="171">LK6+1</f>
        <v>41332</v>
      </c>
      <c r="LM6" s="38">
        <f t="shared" ref="LM6" si="172">LL6+1</f>
        <v>41333</v>
      </c>
      <c r="LN6" s="38">
        <f t="shared" ref="LN6" si="173">LM6+1</f>
        <v>41334</v>
      </c>
      <c r="LO6" s="38">
        <f t="shared" ref="LO6" si="174">LN6+1</f>
        <v>41335</v>
      </c>
      <c r="LP6" s="38">
        <f t="shared" ref="LP6" si="175">LO6+1</f>
        <v>41336</v>
      </c>
      <c r="LQ6" s="38">
        <f t="shared" ref="LQ6" si="176">LP6+1</f>
        <v>41337</v>
      </c>
      <c r="LR6" s="38">
        <f t="shared" ref="LR6" si="177">LQ6+1</f>
        <v>41338</v>
      </c>
      <c r="LS6" s="38">
        <f t="shared" ref="LS6" si="178">LR6+1</f>
        <v>41339</v>
      </c>
      <c r="LT6" s="38">
        <f t="shared" ref="LT6" si="179">LS6+1</f>
        <v>41340</v>
      </c>
      <c r="LU6" s="38">
        <f t="shared" ref="LU6" si="180">LT6+1</f>
        <v>41341</v>
      </c>
      <c r="LV6" s="38">
        <f t="shared" ref="LV6" si="181">LU6+1</f>
        <v>41342</v>
      </c>
      <c r="LW6" s="38">
        <f t="shared" ref="LW6" si="182">LV6+1</f>
        <v>41343</v>
      </c>
      <c r="LX6" s="38">
        <f t="shared" ref="LX6" si="183">LW6+1</f>
        <v>41344</v>
      </c>
      <c r="LY6" s="38">
        <f t="shared" ref="LY6" si="184">LX6+1</f>
        <v>41345</v>
      </c>
      <c r="LZ6" s="38">
        <f t="shared" ref="LZ6" si="185">LY6+1</f>
        <v>41346</v>
      </c>
      <c r="MA6" s="38">
        <f t="shared" ref="MA6" si="186">LZ6+1</f>
        <v>41347</v>
      </c>
      <c r="MB6" s="38">
        <f t="shared" ref="MB6" si="187">MA6+1</f>
        <v>41348</v>
      </c>
      <c r="MC6" s="38">
        <f t="shared" ref="MC6" si="188">MB6+1</f>
        <v>41349</v>
      </c>
      <c r="MD6" s="38">
        <f t="shared" ref="MD6" si="189">MC6+1</f>
        <v>41350</v>
      </c>
      <c r="ME6" s="38">
        <f t="shared" ref="ME6" si="190">MD6+1</f>
        <v>41351</v>
      </c>
      <c r="MF6" s="38">
        <f t="shared" ref="MF6" si="191">ME6+1</f>
        <v>41352</v>
      </c>
      <c r="MG6" s="38">
        <f t="shared" ref="MG6" si="192">MF6+1</f>
        <v>41353</v>
      </c>
      <c r="MH6" s="38">
        <f t="shared" ref="MH6" si="193">MG6+1</f>
        <v>41354</v>
      </c>
      <c r="MI6" s="38">
        <f t="shared" ref="MI6" si="194">MH6+1</f>
        <v>41355</v>
      </c>
      <c r="MJ6" s="38">
        <f t="shared" ref="MJ6" si="195">MI6+1</f>
        <v>41356</v>
      </c>
      <c r="MK6" s="38">
        <f t="shared" ref="MK6" si="196">MJ6+1</f>
        <v>41357</v>
      </c>
      <c r="ML6" s="38">
        <f t="shared" ref="ML6" si="197">MK6+1</f>
        <v>41358</v>
      </c>
      <c r="MM6" s="38">
        <f t="shared" ref="MM6" si="198">ML6+1</f>
        <v>41359</v>
      </c>
      <c r="MN6" s="38">
        <f t="shared" ref="MN6" si="199">MM6+1</f>
        <v>41360</v>
      </c>
      <c r="MO6" s="38">
        <f t="shared" ref="MO6" si="200">MN6+1</f>
        <v>41361</v>
      </c>
      <c r="MP6" s="38">
        <f t="shared" ref="MP6" si="201">MO6+1</f>
        <v>41362</v>
      </c>
      <c r="MQ6" s="38">
        <f t="shared" ref="MQ6" si="202">MP6+1</f>
        <v>41363</v>
      </c>
      <c r="MR6" s="38">
        <f t="shared" ref="MR6" si="203">MQ6+1</f>
        <v>41364</v>
      </c>
      <c r="MS6" s="38">
        <f t="shared" ref="MS6" si="204">MR6+1</f>
        <v>41365</v>
      </c>
      <c r="MT6" s="38">
        <f t="shared" ref="MT6" si="205">MS6+1</f>
        <v>41366</v>
      </c>
      <c r="MU6" s="38">
        <f t="shared" ref="MU6" si="206">MT6+1</f>
        <v>41367</v>
      </c>
      <c r="MV6" s="38">
        <f t="shared" ref="MV6" si="207">MU6+1</f>
        <v>41368</v>
      </c>
      <c r="MW6" s="38">
        <f t="shared" ref="MW6" si="208">MV6+1</f>
        <v>41369</v>
      </c>
      <c r="MX6" s="38">
        <f t="shared" ref="MX6" si="209">MW6+1</f>
        <v>41370</v>
      </c>
      <c r="MY6" s="38">
        <f t="shared" ref="MY6" si="210">MX6+1</f>
        <v>41371</v>
      </c>
      <c r="MZ6" s="38">
        <f t="shared" ref="MZ6" si="211">MY6+1</f>
        <v>41372</v>
      </c>
      <c r="NA6" s="38">
        <f t="shared" ref="NA6" si="212">MZ6+1</f>
        <v>41373</v>
      </c>
      <c r="NB6" s="38">
        <f t="shared" ref="NB6" si="213">NA6+1</f>
        <v>41374</v>
      </c>
      <c r="NC6" s="38">
        <f t="shared" ref="NC6" si="214">NB6+1</f>
        <v>41375</v>
      </c>
      <c r="ND6" s="38">
        <f t="shared" ref="ND6" si="215">NC6+1</f>
        <v>41376</v>
      </c>
      <c r="NE6" s="38">
        <f t="shared" ref="NE6" si="216">ND6+1</f>
        <v>41377</v>
      </c>
      <c r="NF6" s="38">
        <f t="shared" ref="NF6:NG6" si="217">NE6+1</f>
        <v>41378</v>
      </c>
      <c r="NG6" s="38">
        <f t="shared" si="217"/>
        <v>41379</v>
      </c>
    </row>
    <row r="7" spans="2:16384" ht="15.75" thickTop="1" x14ac:dyDescent="0.25">
      <c r="B7" s="258" t="s">
        <v>379</v>
      </c>
      <c r="C7" s="19">
        <f>'BT Summary'!D15</f>
        <v>61</v>
      </c>
      <c r="D7" s="19">
        <f>'WIFI Summary'!D35</f>
        <v>190</v>
      </c>
      <c r="E7" s="19">
        <f>'NFC Summary'!D58</f>
        <v>124</v>
      </c>
      <c r="F7" s="19">
        <f>'GPS Summary'!D14</f>
        <v>40</v>
      </c>
      <c r="G7" s="20"/>
      <c r="H7" s="253">
        <f>SUM(C7:F7)</f>
        <v>415</v>
      </c>
      <c r="J7" s="82">
        <v>1</v>
      </c>
      <c r="K7" s="469"/>
      <c r="L7" s="83" t="s">
        <v>251</v>
      </c>
      <c r="M7" s="83">
        <v>8324</v>
      </c>
      <c r="N7" s="83">
        <v>8318</v>
      </c>
      <c r="O7" s="83"/>
      <c r="P7" s="83">
        <v>20120420</v>
      </c>
      <c r="Q7" s="83"/>
      <c r="R7" s="460"/>
      <c r="S7" s="460"/>
      <c r="T7" s="84"/>
      <c r="V7" s="29">
        <v>41029</v>
      </c>
      <c r="W7" s="30"/>
      <c r="X7" s="30" t="s">
        <v>232</v>
      </c>
      <c r="Y7" s="30" t="s">
        <v>235</v>
      </c>
      <c r="Z7" s="30" t="s">
        <v>234</v>
      </c>
      <c r="AA7" s="30" t="s">
        <v>233</v>
      </c>
      <c r="AB7" s="493"/>
      <c r="AC7" s="41" t="s">
        <v>263</v>
      </c>
      <c r="AE7" s="39" t="s">
        <v>259</v>
      </c>
      <c r="AF7" s="49"/>
      <c r="AG7" s="52">
        <f>IF(ISNA(MATCH(AG6,$V:$V,0)),AE7,AG6)</f>
        <v>41029</v>
      </c>
      <c r="AH7" s="53">
        <f t="shared" ref="AH7:CS7" si="218">IF(ISNA(MATCH(AH6,$V:$V,0)),AG7,AH6)</f>
        <v>41033</v>
      </c>
      <c r="AI7" s="53">
        <f t="shared" si="218"/>
        <v>41043</v>
      </c>
      <c r="AJ7" s="53">
        <f t="shared" si="218"/>
        <v>41044</v>
      </c>
      <c r="AK7" s="53">
        <f t="shared" si="218"/>
        <v>41045</v>
      </c>
      <c r="AL7" s="53">
        <f t="shared" si="218"/>
        <v>41046</v>
      </c>
      <c r="AM7" s="53">
        <f t="shared" si="218"/>
        <v>41047</v>
      </c>
      <c r="AN7" s="53">
        <f t="shared" si="218"/>
        <v>41047</v>
      </c>
      <c r="AO7" s="53">
        <f t="shared" si="218"/>
        <v>41047</v>
      </c>
      <c r="AP7" s="53">
        <f t="shared" si="218"/>
        <v>41050</v>
      </c>
      <c r="AQ7" s="53">
        <f t="shared" si="218"/>
        <v>41050</v>
      </c>
      <c r="AR7" s="53">
        <f t="shared" si="218"/>
        <v>41052</v>
      </c>
      <c r="AS7" s="53">
        <f t="shared" si="218"/>
        <v>41053</v>
      </c>
      <c r="AT7" s="53">
        <f t="shared" si="218"/>
        <v>41053</v>
      </c>
      <c r="AU7" s="53">
        <f t="shared" si="218"/>
        <v>41053</v>
      </c>
      <c r="AV7" s="53">
        <f t="shared" si="218"/>
        <v>41053</v>
      </c>
      <c r="AW7" s="53">
        <f t="shared" si="218"/>
        <v>41053</v>
      </c>
      <c r="AX7" s="53">
        <f t="shared" si="218"/>
        <v>41053</v>
      </c>
      <c r="AY7" s="53">
        <f t="shared" si="218"/>
        <v>41059</v>
      </c>
      <c r="AZ7" s="53">
        <f t="shared" si="218"/>
        <v>41059</v>
      </c>
      <c r="BA7" s="53">
        <f t="shared" si="218"/>
        <v>41061</v>
      </c>
      <c r="BB7" s="53">
        <f t="shared" si="218"/>
        <v>41061</v>
      </c>
      <c r="BC7" s="53">
        <f t="shared" si="218"/>
        <v>41061</v>
      </c>
      <c r="BD7" s="53">
        <f t="shared" si="218"/>
        <v>41064</v>
      </c>
      <c r="BE7" s="53">
        <f t="shared" si="218"/>
        <v>41065</v>
      </c>
      <c r="BF7" s="53">
        <f t="shared" si="218"/>
        <v>41066</v>
      </c>
      <c r="BG7" s="53">
        <f t="shared" si="218"/>
        <v>41067</v>
      </c>
      <c r="BH7" s="53">
        <f t="shared" si="218"/>
        <v>41068</v>
      </c>
      <c r="BI7" s="53">
        <f t="shared" si="218"/>
        <v>41068</v>
      </c>
      <c r="BJ7" s="53">
        <f t="shared" si="218"/>
        <v>41070</v>
      </c>
      <c r="BK7" s="53">
        <f t="shared" si="218"/>
        <v>41071</v>
      </c>
      <c r="BL7" s="53">
        <f t="shared" si="218"/>
        <v>41072</v>
      </c>
      <c r="BM7" s="53">
        <f t="shared" si="218"/>
        <v>41073</v>
      </c>
      <c r="BN7" s="53">
        <f t="shared" si="218"/>
        <v>41074</v>
      </c>
      <c r="BO7" s="53">
        <f t="shared" si="218"/>
        <v>41074</v>
      </c>
      <c r="BP7" s="53">
        <f t="shared" si="218"/>
        <v>41074</v>
      </c>
      <c r="BQ7" s="53">
        <f t="shared" si="218"/>
        <v>41077</v>
      </c>
      <c r="BR7" s="53">
        <f t="shared" si="218"/>
        <v>41077</v>
      </c>
      <c r="BS7" s="53">
        <f t="shared" si="218"/>
        <v>41079</v>
      </c>
      <c r="BT7" s="53">
        <f t="shared" si="218"/>
        <v>41080</v>
      </c>
      <c r="BU7" s="53">
        <f t="shared" si="218"/>
        <v>41081</v>
      </c>
      <c r="BV7" s="53">
        <f t="shared" si="218"/>
        <v>41081</v>
      </c>
      <c r="BW7" s="53">
        <f t="shared" si="218"/>
        <v>41083</v>
      </c>
      <c r="BX7" s="53">
        <f t="shared" si="218"/>
        <v>41083</v>
      </c>
      <c r="BY7" s="53">
        <f t="shared" si="218"/>
        <v>41085</v>
      </c>
      <c r="BZ7" s="53">
        <f t="shared" si="218"/>
        <v>41086</v>
      </c>
      <c r="CA7" s="53">
        <f t="shared" si="218"/>
        <v>41087</v>
      </c>
      <c r="CB7" s="53">
        <f t="shared" si="218"/>
        <v>41087</v>
      </c>
      <c r="CC7" s="53">
        <f t="shared" si="218"/>
        <v>41087</v>
      </c>
      <c r="CD7" s="53">
        <f t="shared" si="218"/>
        <v>41087</v>
      </c>
      <c r="CE7" s="53">
        <f t="shared" si="218"/>
        <v>41087</v>
      </c>
      <c r="CF7" s="53">
        <f t="shared" si="218"/>
        <v>41092</v>
      </c>
      <c r="CG7" s="53">
        <f t="shared" si="218"/>
        <v>41093</v>
      </c>
      <c r="CH7" s="53">
        <f t="shared" si="218"/>
        <v>41094</v>
      </c>
      <c r="CI7" s="53">
        <f t="shared" si="218"/>
        <v>41095</v>
      </c>
      <c r="CJ7" s="53">
        <f t="shared" si="218"/>
        <v>41096</v>
      </c>
      <c r="CK7" s="53">
        <f t="shared" si="218"/>
        <v>41097</v>
      </c>
      <c r="CL7" s="53">
        <f t="shared" si="218"/>
        <v>41098</v>
      </c>
      <c r="CM7" s="53">
        <f t="shared" si="218"/>
        <v>41099</v>
      </c>
      <c r="CN7" s="53">
        <f t="shared" si="218"/>
        <v>41100</v>
      </c>
      <c r="CO7" s="53">
        <f t="shared" si="218"/>
        <v>41101</v>
      </c>
      <c r="CP7" s="53">
        <f t="shared" si="218"/>
        <v>41102</v>
      </c>
      <c r="CQ7" s="53">
        <f t="shared" si="218"/>
        <v>41103</v>
      </c>
      <c r="CR7" s="53">
        <f t="shared" si="218"/>
        <v>41104</v>
      </c>
      <c r="CS7" s="53">
        <f t="shared" si="218"/>
        <v>41104</v>
      </c>
      <c r="CT7" s="53">
        <f t="shared" ref="CT7:FE7" si="219">IF(ISNA(MATCH(CT6,$V:$V,0)),CS7,CT6)</f>
        <v>41104</v>
      </c>
      <c r="CU7" s="53">
        <f t="shared" si="219"/>
        <v>41104</v>
      </c>
      <c r="CV7" s="53">
        <f t="shared" si="219"/>
        <v>41108</v>
      </c>
      <c r="CW7" s="53">
        <f t="shared" si="219"/>
        <v>41109</v>
      </c>
      <c r="CX7" s="53">
        <f t="shared" si="219"/>
        <v>41109</v>
      </c>
      <c r="CY7" s="53">
        <f t="shared" si="219"/>
        <v>41109</v>
      </c>
      <c r="CZ7" s="53">
        <f t="shared" si="219"/>
        <v>41112</v>
      </c>
      <c r="DA7" s="53">
        <f t="shared" si="219"/>
        <v>41112</v>
      </c>
      <c r="DB7" s="53">
        <f t="shared" si="219"/>
        <v>41114</v>
      </c>
      <c r="DC7" s="53">
        <f t="shared" si="219"/>
        <v>41115</v>
      </c>
      <c r="DD7" s="53">
        <f t="shared" si="219"/>
        <v>41116</v>
      </c>
      <c r="DE7" s="53">
        <f t="shared" si="219"/>
        <v>41117</v>
      </c>
      <c r="DF7" s="53">
        <f t="shared" si="219"/>
        <v>41117</v>
      </c>
      <c r="DG7" s="53">
        <f t="shared" si="219"/>
        <v>41117</v>
      </c>
      <c r="DH7" s="53">
        <f t="shared" si="219"/>
        <v>41120</v>
      </c>
      <c r="DI7" s="53">
        <f t="shared" si="219"/>
        <v>41121</v>
      </c>
      <c r="DJ7" s="53">
        <f t="shared" si="219"/>
        <v>41122</v>
      </c>
      <c r="DK7" s="53">
        <f t="shared" si="219"/>
        <v>41123</v>
      </c>
      <c r="DL7" s="53">
        <f t="shared" si="219"/>
        <v>41124</v>
      </c>
      <c r="DM7" s="53">
        <f t="shared" si="219"/>
        <v>41124</v>
      </c>
      <c r="DN7" s="53">
        <f t="shared" si="219"/>
        <v>41126</v>
      </c>
      <c r="DO7" s="53">
        <f t="shared" si="219"/>
        <v>41127</v>
      </c>
      <c r="DP7" s="53">
        <f t="shared" si="219"/>
        <v>41128</v>
      </c>
      <c r="DQ7" s="53">
        <f t="shared" si="219"/>
        <v>41129</v>
      </c>
      <c r="DR7" s="53">
        <f t="shared" si="219"/>
        <v>41130</v>
      </c>
      <c r="DS7" s="53">
        <f t="shared" si="219"/>
        <v>41131</v>
      </c>
      <c r="DT7" s="53">
        <f t="shared" si="219"/>
        <v>41131</v>
      </c>
      <c r="DU7" s="53">
        <f t="shared" si="219"/>
        <v>41133</v>
      </c>
      <c r="DV7" s="53">
        <f t="shared" si="219"/>
        <v>41134</v>
      </c>
      <c r="DW7" s="53">
        <f t="shared" si="219"/>
        <v>41135</v>
      </c>
      <c r="DX7" s="53">
        <f t="shared" si="219"/>
        <v>41136</v>
      </c>
      <c r="DY7" s="53">
        <f t="shared" si="219"/>
        <v>41137</v>
      </c>
      <c r="DZ7" s="53">
        <f t="shared" si="219"/>
        <v>41138</v>
      </c>
      <c r="EA7" s="53">
        <f t="shared" si="219"/>
        <v>41138</v>
      </c>
      <c r="EB7" s="53">
        <f t="shared" si="219"/>
        <v>41140</v>
      </c>
      <c r="EC7" s="53">
        <f t="shared" si="219"/>
        <v>41141</v>
      </c>
      <c r="ED7" s="53">
        <f t="shared" si="219"/>
        <v>41142</v>
      </c>
      <c r="EE7" s="53">
        <f t="shared" si="219"/>
        <v>41143</v>
      </c>
      <c r="EF7" s="53">
        <f t="shared" si="219"/>
        <v>41144</v>
      </c>
      <c r="EG7" s="53">
        <f t="shared" si="219"/>
        <v>41144</v>
      </c>
      <c r="EH7" s="53">
        <f t="shared" si="219"/>
        <v>41146</v>
      </c>
      <c r="EI7" s="53">
        <f t="shared" si="219"/>
        <v>41147</v>
      </c>
      <c r="EJ7" s="53">
        <f t="shared" si="219"/>
        <v>41147</v>
      </c>
      <c r="EK7" s="53">
        <f t="shared" si="219"/>
        <v>41147</v>
      </c>
      <c r="EL7" s="53">
        <f t="shared" si="219"/>
        <v>41150</v>
      </c>
      <c r="EM7" s="53">
        <f t="shared" si="219"/>
        <v>41151</v>
      </c>
      <c r="EN7" s="53">
        <f t="shared" si="219"/>
        <v>41152</v>
      </c>
      <c r="EO7" s="53">
        <f t="shared" si="219"/>
        <v>41152</v>
      </c>
      <c r="EP7" s="53">
        <f t="shared" si="219"/>
        <v>41152</v>
      </c>
      <c r="EQ7" s="53">
        <f t="shared" si="219"/>
        <v>41155</v>
      </c>
      <c r="ER7" s="53">
        <f t="shared" si="219"/>
        <v>41156</v>
      </c>
      <c r="ES7" s="53">
        <f t="shared" si="219"/>
        <v>41157</v>
      </c>
      <c r="ET7" s="53">
        <f t="shared" si="219"/>
        <v>41158</v>
      </c>
      <c r="EU7" s="53">
        <f t="shared" si="219"/>
        <v>41158</v>
      </c>
      <c r="EV7" s="53">
        <f t="shared" si="219"/>
        <v>41158</v>
      </c>
      <c r="EW7" s="53">
        <f t="shared" si="219"/>
        <v>41158</v>
      </c>
      <c r="EX7" s="54">
        <f t="shared" si="219"/>
        <v>41158</v>
      </c>
      <c r="EY7" s="54">
        <f t="shared" si="219"/>
        <v>41163</v>
      </c>
      <c r="EZ7" s="54">
        <f t="shared" si="219"/>
        <v>41164</v>
      </c>
      <c r="FA7" s="54">
        <f t="shared" si="219"/>
        <v>41165</v>
      </c>
      <c r="FB7" s="54">
        <f t="shared" si="219"/>
        <v>41166</v>
      </c>
      <c r="FC7" s="54">
        <f t="shared" si="219"/>
        <v>41166</v>
      </c>
      <c r="FD7" s="54">
        <f t="shared" si="219"/>
        <v>41166</v>
      </c>
      <c r="FE7" s="54">
        <f t="shared" si="219"/>
        <v>41169</v>
      </c>
      <c r="FF7" s="54">
        <f t="shared" ref="FF7:HQ7" si="220">IF(ISNA(MATCH(FF6,$V:$V,0)),FE7,FF6)</f>
        <v>41170</v>
      </c>
      <c r="FG7" s="54">
        <f t="shared" si="220"/>
        <v>41171</v>
      </c>
      <c r="FH7" s="54">
        <f t="shared" si="220"/>
        <v>41172</v>
      </c>
      <c r="FI7" s="54">
        <f t="shared" si="220"/>
        <v>41173</v>
      </c>
      <c r="FJ7" s="54">
        <f t="shared" si="220"/>
        <v>41173</v>
      </c>
      <c r="FK7" s="54">
        <f t="shared" si="220"/>
        <v>41173</v>
      </c>
      <c r="FL7" s="54">
        <f t="shared" si="220"/>
        <v>41173</v>
      </c>
      <c r="FM7" s="54">
        <f t="shared" si="220"/>
        <v>41177</v>
      </c>
      <c r="FN7" s="54">
        <f t="shared" si="220"/>
        <v>41178</v>
      </c>
      <c r="FO7" s="54">
        <f t="shared" si="220"/>
        <v>41179</v>
      </c>
      <c r="FP7" s="54">
        <f t="shared" si="220"/>
        <v>41180</v>
      </c>
      <c r="FQ7" s="54">
        <f t="shared" si="220"/>
        <v>41180</v>
      </c>
      <c r="FR7" s="54">
        <f t="shared" si="220"/>
        <v>41180</v>
      </c>
      <c r="FS7" s="54">
        <f t="shared" si="220"/>
        <v>41183</v>
      </c>
      <c r="FT7" s="54">
        <f t="shared" si="220"/>
        <v>41184</v>
      </c>
      <c r="FU7" s="54">
        <f t="shared" si="220"/>
        <v>41185</v>
      </c>
      <c r="FV7" s="54">
        <f t="shared" si="220"/>
        <v>41185</v>
      </c>
      <c r="FW7" s="54">
        <f t="shared" si="220"/>
        <v>41185</v>
      </c>
      <c r="FX7" s="54">
        <f t="shared" si="220"/>
        <v>41185</v>
      </c>
      <c r="FY7" s="54">
        <f t="shared" si="220"/>
        <v>41185</v>
      </c>
      <c r="FZ7" s="54">
        <f t="shared" si="220"/>
        <v>41185</v>
      </c>
      <c r="GA7" s="54">
        <f t="shared" si="220"/>
        <v>41185</v>
      </c>
      <c r="GB7" s="54">
        <f t="shared" si="220"/>
        <v>41185</v>
      </c>
      <c r="GC7" s="54">
        <f t="shared" si="220"/>
        <v>41185</v>
      </c>
      <c r="GD7" s="54">
        <f t="shared" si="220"/>
        <v>41185</v>
      </c>
      <c r="GE7" s="54">
        <f t="shared" si="220"/>
        <v>41185</v>
      </c>
      <c r="GF7" s="54">
        <f t="shared" si="220"/>
        <v>41185</v>
      </c>
      <c r="GG7" s="54">
        <f t="shared" si="220"/>
        <v>41185</v>
      </c>
      <c r="GH7" s="54">
        <f t="shared" si="220"/>
        <v>41185</v>
      </c>
      <c r="GI7" s="54">
        <f t="shared" si="220"/>
        <v>41185</v>
      </c>
      <c r="GJ7" s="54">
        <f t="shared" si="220"/>
        <v>41185</v>
      </c>
      <c r="GK7" s="54">
        <f t="shared" si="220"/>
        <v>41185</v>
      </c>
      <c r="GL7" s="54">
        <f t="shared" si="220"/>
        <v>41185</v>
      </c>
      <c r="GM7" s="54">
        <f t="shared" si="220"/>
        <v>41185</v>
      </c>
      <c r="GN7" s="54">
        <f t="shared" si="220"/>
        <v>41185</v>
      </c>
      <c r="GO7" s="54">
        <f t="shared" si="220"/>
        <v>41185</v>
      </c>
      <c r="GP7" s="54">
        <f t="shared" si="220"/>
        <v>41185</v>
      </c>
      <c r="GQ7" s="54">
        <f t="shared" si="220"/>
        <v>41185</v>
      </c>
      <c r="GR7" s="54">
        <f t="shared" si="220"/>
        <v>41185</v>
      </c>
      <c r="GS7" s="54">
        <f t="shared" si="220"/>
        <v>41185</v>
      </c>
      <c r="GT7" s="54">
        <f t="shared" si="220"/>
        <v>41185</v>
      </c>
      <c r="GU7" s="54">
        <f t="shared" si="220"/>
        <v>41185</v>
      </c>
      <c r="GV7" s="54">
        <f t="shared" si="220"/>
        <v>41185</v>
      </c>
      <c r="GW7" s="54">
        <f t="shared" si="220"/>
        <v>41185</v>
      </c>
      <c r="GX7" s="54">
        <f t="shared" si="220"/>
        <v>41185</v>
      </c>
      <c r="GY7" s="54">
        <f t="shared" si="220"/>
        <v>41185</v>
      </c>
      <c r="GZ7" s="54">
        <f t="shared" si="220"/>
        <v>41185</v>
      </c>
      <c r="HA7" s="54">
        <f t="shared" si="220"/>
        <v>41185</v>
      </c>
      <c r="HB7" s="54">
        <f t="shared" si="220"/>
        <v>41185</v>
      </c>
      <c r="HC7" s="54">
        <f t="shared" si="220"/>
        <v>41185</v>
      </c>
      <c r="HD7" s="54">
        <f t="shared" si="220"/>
        <v>41185</v>
      </c>
      <c r="HE7" s="54">
        <f t="shared" si="220"/>
        <v>41185</v>
      </c>
      <c r="HF7" s="54">
        <f t="shared" si="220"/>
        <v>41185</v>
      </c>
      <c r="HG7" s="54">
        <f t="shared" si="220"/>
        <v>41185</v>
      </c>
      <c r="HH7" s="54">
        <f t="shared" si="220"/>
        <v>41185</v>
      </c>
      <c r="HI7" s="54">
        <f t="shared" si="220"/>
        <v>41185</v>
      </c>
      <c r="HJ7" s="54">
        <f t="shared" si="220"/>
        <v>41185</v>
      </c>
      <c r="HK7" s="54">
        <f t="shared" si="220"/>
        <v>41185</v>
      </c>
      <c r="HL7" s="54">
        <f t="shared" si="220"/>
        <v>41185</v>
      </c>
      <c r="HM7" s="54">
        <f t="shared" si="220"/>
        <v>41185</v>
      </c>
      <c r="HN7" s="54">
        <f t="shared" si="220"/>
        <v>41185</v>
      </c>
      <c r="HO7" s="54">
        <f t="shared" si="220"/>
        <v>41185</v>
      </c>
      <c r="HP7" s="54">
        <f t="shared" si="220"/>
        <v>41185</v>
      </c>
      <c r="HQ7" s="54">
        <f t="shared" si="220"/>
        <v>41185</v>
      </c>
      <c r="HR7" s="54">
        <f t="shared" ref="HR7:KC7" si="221">IF(ISNA(MATCH(HR6,$V:$V,0)),HQ7,HR6)</f>
        <v>41185</v>
      </c>
      <c r="HS7" s="54">
        <f t="shared" si="221"/>
        <v>41185</v>
      </c>
      <c r="HT7" s="54">
        <f t="shared" si="221"/>
        <v>41185</v>
      </c>
      <c r="HU7" s="54">
        <f t="shared" si="221"/>
        <v>41185</v>
      </c>
      <c r="HV7" s="54">
        <f t="shared" si="221"/>
        <v>41185</v>
      </c>
      <c r="HW7" s="54">
        <f t="shared" si="221"/>
        <v>41185</v>
      </c>
      <c r="HX7" s="54">
        <f t="shared" si="221"/>
        <v>41185</v>
      </c>
      <c r="HY7" s="54">
        <f t="shared" si="221"/>
        <v>41185</v>
      </c>
      <c r="HZ7" s="54">
        <f t="shared" si="221"/>
        <v>41185</v>
      </c>
      <c r="IA7" s="54">
        <f t="shared" si="221"/>
        <v>41185</v>
      </c>
      <c r="IB7" s="54">
        <f t="shared" si="221"/>
        <v>41185</v>
      </c>
      <c r="IC7" s="54">
        <f t="shared" si="221"/>
        <v>41185</v>
      </c>
      <c r="ID7" s="54">
        <f t="shared" si="221"/>
        <v>41185</v>
      </c>
      <c r="IE7" s="54">
        <f t="shared" si="221"/>
        <v>41185</v>
      </c>
      <c r="IF7" s="54">
        <f t="shared" si="221"/>
        <v>41185</v>
      </c>
      <c r="IG7" s="54">
        <f t="shared" si="221"/>
        <v>41185</v>
      </c>
      <c r="IH7" s="54">
        <f t="shared" si="221"/>
        <v>41185</v>
      </c>
      <c r="II7" s="54">
        <f t="shared" si="221"/>
        <v>41185</v>
      </c>
      <c r="IJ7" s="54">
        <f t="shared" si="221"/>
        <v>41185</v>
      </c>
      <c r="IK7" s="54">
        <f t="shared" si="221"/>
        <v>41185</v>
      </c>
      <c r="IL7" s="54">
        <f t="shared" si="221"/>
        <v>41185</v>
      </c>
      <c r="IM7" s="54">
        <f t="shared" si="221"/>
        <v>41185</v>
      </c>
      <c r="IN7" s="54">
        <f t="shared" si="221"/>
        <v>41185</v>
      </c>
      <c r="IO7" s="54">
        <f t="shared" si="221"/>
        <v>41185</v>
      </c>
      <c r="IP7" s="54">
        <f t="shared" si="221"/>
        <v>41185</v>
      </c>
      <c r="IQ7" s="54">
        <f t="shared" si="221"/>
        <v>41185</v>
      </c>
      <c r="IR7" s="54">
        <f t="shared" si="221"/>
        <v>41185</v>
      </c>
      <c r="IS7" s="54">
        <f t="shared" si="221"/>
        <v>41185</v>
      </c>
      <c r="IT7" s="54">
        <f t="shared" si="221"/>
        <v>41185</v>
      </c>
      <c r="IU7" s="54">
        <f t="shared" si="221"/>
        <v>41185</v>
      </c>
      <c r="IV7" s="54">
        <f t="shared" si="221"/>
        <v>41185</v>
      </c>
      <c r="IW7" s="54">
        <f t="shared" si="221"/>
        <v>41185</v>
      </c>
      <c r="IX7" s="54">
        <f t="shared" si="221"/>
        <v>41185</v>
      </c>
      <c r="IY7" s="54">
        <f t="shared" si="221"/>
        <v>41185</v>
      </c>
      <c r="IZ7" s="54">
        <f t="shared" si="221"/>
        <v>41185</v>
      </c>
      <c r="JA7" s="54">
        <f t="shared" si="221"/>
        <v>41185</v>
      </c>
      <c r="JB7" s="54">
        <f t="shared" si="221"/>
        <v>41185</v>
      </c>
      <c r="JC7" s="54">
        <f t="shared" si="221"/>
        <v>41185</v>
      </c>
      <c r="JD7" s="54">
        <f t="shared" si="221"/>
        <v>41185</v>
      </c>
      <c r="JE7" s="54">
        <f t="shared" si="221"/>
        <v>41185</v>
      </c>
      <c r="JF7" s="54">
        <f t="shared" si="221"/>
        <v>41185</v>
      </c>
      <c r="JG7" s="54">
        <f t="shared" si="221"/>
        <v>41185</v>
      </c>
      <c r="JH7" s="54">
        <f t="shared" si="221"/>
        <v>41185</v>
      </c>
      <c r="JI7" s="54">
        <f t="shared" si="221"/>
        <v>41185</v>
      </c>
      <c r="JJ7" s="54">
        <f t="shared" si="221"/>
        <v>41185</v>
      </c>
      <c r="JK7" s="54">
        <f t="shared" si="221"/>
        <v>41185</v>
      </c>
      <c r="JL7" s="54">
        <f t="shared" si="221"/>
        <v>41185</v>
      </c>
      <c r="JM7" s="54">
        <f t="shared" si="221"/>
        <v>41185</v>
      </c>
      <c r="JN7" s="54">
        <f t="shared" si="221"/>
        <v>41185</v>
      </c>
      <c r="JO7" s="54">
        <f t="shared" si="221"/>
        <v>41185</v>
      </c>
      <c r="JP7" s="54">
        <f t="shared" si="221"/>
        <v>41185</v>
      </c>
      <c r="JQ7" s="54">
        <f t="shared" si="221"/>
        <v>41185</v>
      </c>
      <c r="JR7" s="54">
        <f t="shared" si="221"/>
        <v>41185</v>
      </c>
      <c r="JS7" s="54">
        <f t="shared" si="221"/>
        <v>41185</v>
      </c>
      <c r="JT7" s="54">
        <f t="shared" si="221"/>
        <v>41185</v>
      </c>
      <c r="JU7" s="54">
        <f t="shared" si="221"/>
        <v>41185</v>
      </c>
      <c r="JV7" s="54">
        <f t="shared" si="221"/>
        <v>41185</v>
      </c>
      <c r="JW7" s="54">
        <f t="shared" si="221"/>
        <v>41185</v>
      </c>
      <c r="JX7" s="54">
        <f t="shared" si="221"/>
        <v>41185</v>
      </c>
      <c r="JY7" s="54">
        <f t="shared" si="221"/>
        <v>41185</v>
      </c>
      <c r="JZ7" s="54">
        <f t="shared" si="221"/>
        <v>41185</v>
      </c>
      <c r="KA7" s="54">
        <f t="shared" si="221"/>
        <v>41185</v>
      </c>
      <c r="KB7" s="54">
        <f t="shared" si="221"/>
        <v>41185</v>
      </c>
      <c r="KC7" s="54">
        <f t="shared" si="221"/>
        <v>41185</v>
      </c>
      <c r="KD7" s="54">
        <f t="shared" ref="KD7:MO7" si="222">IF(ISNA(MATCH(KD6,$V:$V,0)),KC7,KD6)</f>
        <v>41185</v>
      </c>
      <c r="KE7" s="54">
        <f t="shared" si="222"/>
        <v>41185</v>
      </c>
      <c r="KF7" s="54">
        <f t="shared" si="222"/>
        <v>41185</v>
      </c>
      <c r="KG7" s="54">
        <f t="shared" si="222"/>
        <v>41185</v>
      </c>
      <c r="KH7" s="54">
        <f t="shared" si="222"/>
        <v>41185</v>
      </c>
      <c r="KI7" s="54">
        <f t="shared" si="222"/>
        <v>41185</v>
      </c>
      <c r="KJ7" s="54">
        <f t="shared" si="222"/>
        <v>41185</v>
      </c>
      <c r="KK7" s="54">
        <f t="shared" si="222"/>
        <v>41185</v>
      </c>
      <c r="KL7" s="54">
        <f t="shared" si="222"/>
        <v>41185</v>
      </c>
      <c r="KM7" s="54">
        <f t="shared" si="222"/>
        <v>41185</v>
      </c>
      <c r="KN7" s="54">
        <f t="shared" si="222"/>
        <v>41185</v>
      </c>
      <c r="KO7" s="54">
        <f t="shared" si="222"/>
        <v>41185</v>
      </c>
      <c r="KP7" s="54">
        <f t="shared" si="222"/>
        <v>41185</v>
      </c>
      <c r="KQ7" s="54">
        <f t="shared" si="222"/>
        <v>41185</v>
      </c>
      <c r="KR7" s="54">
        <f t="shared" si="222"/>
        <v>41185</v>
      </c>
      <c r="KS7" s="54">
        <f t="shared" si="222"/>
        <v>41185</v>
      </c>
      <c r="KT7" s="54">
        <f t="shared" si="222"/>
        <v>41185</v>
      </c>
      <c r="KU7" s="54">
        <f t="shared" si="222"/>
        <v>41185</v>
      </c>
      <c r="KV7" s="54">
        <f t="shared" si="222"/>
        <v>41185</v>
      </c>
      <c r="KW7" s="54">
        <f t="shared" si="222"/>
        <v>41185</v>
      </c>
      <c r="KX7" s="54">
        <f t="shared" si="222"/>
        <v>41185</v>
      </c>
      <c r="KY7" s="54">
        <f t="shared" si="222"/>
        <v>41185</v>
      </c>
      <c r="KZ7" s="54">
        <f t="shared" si="222"/>
        <v>41185</v>
      </c>
      <c r="LA7" s="54">
        <f t="shared" si="222"/>
        <v>41185</v>
      </c>
      <c r="LB7" s="54">
        <f t="shared" si="222"/>
        <v>41185</v>
      </c>
      <c r="LC7" s="54">
        <f t="shared" si="222"/>
        <v>41185</v>
      </c>
      <c r="LD7" s="54">
        <f t="shared" si="222"/>
        <v>41185</v>
      </c>
      <c r="LE7" s="54">
        <f t="shared" si="222"/>
        <v>41185</v>
      </c>
      <c r="LF7" s="54">
        <f t="shared" si="222"/>
        <v>41185</v>
      </c>
      <c r="LG7" s="54">
        <f t="shared" si="222"/>
        <v>41185</v>
      </c>
      <c r="LH7" s="54">
        <f t="shared" si="222"/>
        <v>41185</v>
      </c>
      <c r="LI7" s="54">
        <f t="shared" si="222"/>
        <v>41185</v>
      </c>
      <c r="LJ7" s="54">
        <f t="shared" si="222"/>
        <v>41185</v>
      </c>
      <c r="LK7" s="54">
        <f t="shared" si="222"/>
        <v>41185</v>
      </c>
      <c r="LL7" s="54">
        <f t="shared" si="222"/>
        <v>41185</v>
      </c>
      <c r="LM7" s="54">
        <f t="shared" si="222"/>
        <v>41185</v>
      </c>
      <c r="LN7" s="54">
        <f t="shared" si="222"/>
        <v>41185</v>
      </c>
      <c r="LO7" s="54">
        <f t="shared" si="222"/>
        <v>41185</v>
      </c>
      <c r="LP7" s="54">
        <f t="shared" si="222"/>
        <v>41185</v>
      </c>
      <c r="LQ7" s="54">
        <f t="shared" si="222"/>
        <v>41185</v>
      </c>
      <c r="LR7" s="54">
        <f t="shared" si="222"/>
        <v>41185</v>
      </c>
      <c r="LS7" s="54">
        <f t="shared" si="222"/>
        <v>41185</v>
      </c>
      <c r="LT7" s="54">
        <f t="shared" si="222"/>
        <v>41185</v>
      </c>
      <c r="LU7" s="54">
        <f t="shared" si="222"/>
        <v>41185</v>
      </c>
      <c r="LV7" s="54">
        <f t="shared" si="222"/>
        <v>41185</v>
      </c>
      <c r="LW7" s="54">
        <f t="shared" si="222"/>
        <v>41185</v>
      </c>
      <c r="LX7" s="54">
        <f t="shared" si="222"/>
        <v>41185</v>
      </c>
      <c r="LY7" s="54">
        <f t="shared" si="222"/>
        <v>41185</v>
      </c>
      <c r="LZ7" s="54">
        <f t="shared" si="222"/>
        <v>41185</v>
      </c>
      <c r="MA7" s="54">
        <f t="shared" si="222"/>
        <v>41185</v>
      </c>
      <c r="MB7" s="54">
        <f t="shared" si="222"/>
        <v>41185</v>
      </c>
      <c r="MC7" s="54">
        <f t="shared" si="222"/>
        <v>41185</v>
      </c>
      <c r="MD7" s="54">
        <f t="shared" si="222"/>
        <v>41185</v>
      </c>
      <c r="ME7" s="54">
        <f t="shared" si="222"/>
        <v>41185</v>
      </c>
      <c r="MF7" s="54">
        <f t="shared" si="222"/>
        <v>41185</v>
      </c>
      <c r="MG7" s="54">
        <f t="shared" si="222"/>
        <v>41185</v>
      </c>
      <c r="MH7" s="54">
        <f t="shared" si="222"/>
        <v>41185</v>
      </c>
      <c r="MI7" s="54">
        <f t="shared" si="222"/>
        <v>41185</v>
      </c>
      <c r="MJ7" s="54">
        <f t="shared" si="222"/>
        <v>41185</v>
      </c>
      <c r="MK7" s="54">
        <f t="shared" si="222"/>
        <v>41185</v>
      </c>
      <c r="ML7" s="54">
        <f t="shared" si="222"/>
        <v>41185</v>
      </c>
      <c r="MM7" s="54">
        <f t="shared" si="222"/>
        <v>41185</v>
      </c>
      <c r="MN7" s="54">
        <f t="shared" si="222"/>
        <v>41185</v>
      </c>
      <c r="MO7" s="54">
        <f t="shared" si="222"/>
        <v>41185</v>
      </c>
      <c r="MP7" s="54">
        <f t="shared" ref="MP7:NG7" si="223">IF(ISNA(MATCH(MP6,$V:$V,0)),MO7,MP6)</f>
        <v>41185</v>
      </c>
      <c r="MQ7" s="54">
        <f t="shared" si="223"/>
        <v>41185</v>
      </c>
      <c r="MR7" s="54">
        <f t="shared" si="223"/>
        <v>41185</v>
      </c>
      <c r="MS7" s="54">
        <f t="shared" si="223"/>
        <v>41185</v>
      </c>
      <c r="MT7" s="54">
        <f t="shared" si="223"/>
        <v>41185</v>
      </c>
      <c r="MU7" s="54">
        <f t="shared" si="223"/>
        <v>41185</v>
      </c>
      <c r="MV7" s="54">
        <f t="shared" si="223"/>
        <v>41185</v>
      </c>
      <c r="MW7" s="54">
        <f t="shared" si="223"/>
        <v>41185</v>
      </c>
      <c r="MX7" s="54">
        <f t="shared" si="223"/>
        <v>41185</v>
      </c>
      <c r="MY7" s="54">
        <f t="shared" si="223"/>
        <v>41185</v>
      </c>
      <c r="MZ7" s="54">
        <f t="shared" si="223"/>
        <v>41185</v>
      </c>
      <c r="NA7" s="54">
        <f t="shared" si="223"/>
        <v>41185</v>
      </c>
      <c r="NB7" s="54">
        <f t="shared" si="223"/>
        <v>41185</v>
      </c>
      <c r="NC7" s="54">
        <f t="shared" si="223"/>
        <v>41185</v>
      </c>
      <c r="ND7" s="54">
        <f t="shared" si="223"/>
        <v>41185</v>
      </c>
      <c r="NE7" s="54">
        <f t="shared" si="223"/>
        <v>41185</v>
      </c>
      <c r="NF7" s="54">
        <f t="shared" si="223"/>
        <v>41185</v>
      </c>
      <c r="NG7" s="54">
        <f t="shared" si="223"/>
        <v>41185</v>
      </c>
    </row>
    <row r="8" spans="2:16384" x14ac:dyDescent="0.25">
      <c r="B8" s="259" t="s">
        <v>690</v>
      </c>
      <c r="C8" s="251">
        <f>'BT Summary'!E15</f>
        <v>61</v>
      </c>
      <c r="D8" s="251">
        <f>'WIFI Summary'!E35</f>
        <v>168</v>
      </c>
      <c r="E8" s="251">
        <f>'NFC Summary'!E58</f>
        <v>120</v>
      </c>
      <c r="F8" s="251">
        <f>'GPS Summary'!E14</f>
        <v>40</v>
      </c>
      <c r="G8" s="252"/>
      <c r="H8" s="254">
        <f>SUM(C8:F8)</f>
        <v>389</v>
      </c>
      <c r="J8" s="55">
        <f>J7+1</f>
        <v>2</v>
      </c>
      <c r="K8" s="470"/>
      <c r="L8" s="17" t="s">
        <v>251</v>
      </c>
      <c r="M8" s="17">
        <v>8324</v>
      </c>
      <c r="N8" s="17">
        <v>8412</v>
      </c>
      <c r="O8" s="17"/>
      <c r="P8" s="17">
        <v>20120510</v>
      </c>
      <c r="Q8" s="17"/>
      <c r="R8" s="461"/>
      <c r="S8" s="461"/>
      <c r="T8" s="18"/>
      <c r="W8" s="32" t="s">
        <v>253</v>
      </c>
      <c r="X8" s="32">
        <v>91</v>
      </c>
      <c r="Y8" s="32">
        <v>119</v>
      </c>
      <c r="Z8" s="32">
        <v>88</v>
      </c>
      <c r="AA8" s="32">
        <v>58</v>
      </c>
      <c r="AC8" s="42">
        <v>356</v>
      </c>
      <c r="AE8" s="4" t="s">
        <v>264</v>
      </c>
      <c r="AF8" s="50"/>
      <c r="AG8" s="46">
        <f>IF(AG6&gt;MAX(V7:V1048576),AE8,MATCH(AG6,$V:$V,1))</f>
        <v>7</v>
      </c>
      <c r="AH8" s="40">
        <f>IF(AH6&gt;MAX(V7:V1048576),AG8,MATCH(AH6,$V:$V,1))</f>
        <v>19</v>
      </c>
      <c r="AI8" s="40">
        <f>IF(AI6&gt;MAX(V7:V1048576),AH8,MATCH(AI6,$V:$V,1))</f>
        <v>31</v>
      </c>
      <c r="AJ8" s="40">
        <f>IF(AJ6&gt;MAX(V7:V1048576),AI8,MATCH(AJ6,$V:$V,1))</f>
        <v>43</v>
      </c>
      <c r="AK8" s="40">
        <f>IF(AK6&gt;MAX(V7:V1048576),AJ8,MATCH(AK6,$V:$V,1))</f>
        <v>55</v>
      </c>
      <c r="AL8" s="40">
        <f>IF(AL6&gt;MAX(V7:V1048576),AK8,MATCH(AL6,$V:$V,1))</f>
        <v>67</v>
      </c>
      <c r="AM8" s="40">
        <f>IF(AM6&gt;MAX(V7:V1048576),AL8,MATCH(AM6,$V:$V,1))</f>
        <v>79</v>
      </c>
      <c r="AN8" s="40">
        <f>IF(AN6&gt;MAX(V7:V1048576),AM8,MATCH(AN6,$V:$V,1))</f>
        <v>79</v>
      </c>
      <c r="AO8" s="40">
        <f>IF(AO6&gt;MAX(V7:V1048576),AN8,MATCH(AO6,$V:$V,1))</f>
        <v>79</v>
      </c>
      <c r="AP8" s="40">
        <f>IF(AP6&gt;MAX(V7:V1048576),AO8,MATCH(AP6,$V:$V,1))</f>
        <v>91</v>
      </c>
      <c r="AQ8" s="40">
        <f>IF(AQ6&gt;MAX(V7:V1048576),AP8,MATCH(AQ6,$V:$V,1))</f>
        <v>91</v>
      </c>
      <c r="AR8" s="40">
        <f>IF(AR6&gt;MAX(V7:V1048576),AQ8,MATCH(AR6,$V:$V,1))</f>
        <v>103</v>
      </c>
      <c r="AS8" s="40">
        <f>IF(AS6&gt;MAX(V7:V1048576),AR8,MATCH(AS6,$V:$V,1))</f>
        <v>115</v>
      </c>
      <c r="AT8" s="40">
        <f>IF(AT6&gt;MAX(V7:V1048576),AS8,MATCH(AT6,$V:$V,1))</f>
        <v>115</v>
      </c>
      <c r="AU8" s="40">
        <f>IF(AU6&gt;MAX(V7:V1048576),AT8,MATCH(AU6,$V:$V,1))</f>
        <v>115</v>
      </c>
      <c r="AV8" s="40">
        <f>IF(AV6&gt;MAX(V7:V1048576),AU8,MATCH(AV6,$V:$V,1))</f>
        <v>115</v>
      </c>
      <c r="AW8" s="40">
        <f>IF(AW6&gt;MAX(V7:V1048576),AV8,MATCH(AW6,$V:$V,1))</f>
        <v>115</v>
      </c>
      <c r="AX8" s="40">
        <f>IF(AX6&gt;MAX(V7:V1048576),AW8,MATCH(AX6,$V:$V,1))</f>
        <v>115</v>
      </c>
      <c r="AY8" s="40">
        <f>IF(AY6&gt;MAX(V7:V1048576),AX8,MATCH(AY6,$V:$V,1))</f>
        <v>127</v>
      </c>
      <c r="AZ8" s="40">
        <f>IF(AZ6&gt;MAX(V7:V1048576),AY8,MATCH(AZ6,$V:$V,1))</f>
        <v>127</v>
      </c>
      <c r="BA8" s="40">
        <f>IF(BA6&gt;MAX(V7:V1048576),AZ8,MATCH(BA6,$V:$V,1))</f>
        <v>139</v>
      </c>
      <c r="BB8" s="40">
        <f>IF(BB6&gt;MAX(V7:V1048576),BA8,MATCH(BB6,$V:$V,1))</f>
        <v>139</v>
      </c>
      <c r="BC8" s="40">
        <f>IF(BC6&gt;MAX(V7:V1048576),BB8,MATCH(BC6,$V:$V,1))</f>
        <v>139</v>
      </c>
      <c r="BD8" s="40">
        <f>IF(BD6&gt;MAX(V7:V1048576),BC8,MATCH(BD6,$V:$V,1))</f>
        <v>151</v>
      </c>
      <c r="BE8" s="40">
        <f>IF(BE6&gt;MAX(V7:V1048576),BD8,MATCH(BE6,$V:$V,1))</f>
        <v>163</v>
      </c>
      <c r="BF8" s="40">
        <f>IF(BF6&gt;MAX(V7:V1048576),BE8,MATCH(BF6,$V:$V,1))</f>
        <v>172</v>
      </c>
      <c r="BG8" s="40">
        <f>IF(BG6&gt;MAX(V7:V1048576),BF8,MATCH(BG6,$V:$V,1))</f>
        <v>182</v>
      </c>
      <c r="BH8" s="40">
        <f>IF(BH6&gt;MAX(V7:V1048576),BG8,MATCH(BH6,$V:$V,1))</f>
        <v>192</v>
      </c>
      <c r="BI8" s="40">
        <f>IF(BI6&gt;MAX(V7:V1048576),BH8,MATCH(BI6,$V:$V,1))</f>
        <v>192</v>
      </c>
      <c r="BJ8" s="40">
        <f>IF(BJ6&gt;MAX(V7:V1048576),BI8,MATCH(BJ6,$V:$V,1))</f>
        <v>202</v>
      </c>
      <c r="BK8" s="40">
        <f>IF(BK6&gt;MAX(V7:V1048576),BJ8,MATCH(BK6,$V:$V,1))</f>
        <v>212</v>
      </c>
      <c r="BL8" s="40">
        <f>IF(BL6&gt;MAX(V7:V1048576),BK8,MATCH(BL6,$V:$V,1))</f>
        <v>222</v>
      </c>
      <c r="BM8" s="40">
        <f>IF(BM6&gt;MAX(V7:V1048576),BL8,MATCH(BM6,$V:$V,1))</f>
        <v>232</v>
      </c>
      <c r="BN8" s="40">
        <f>IF(BN6&gt;MAX(V7:V1048576),BM8,MATCH(BN6,$V:$V,1))</f>
        <v>242</v>
      </c>
      <c r="BO8" s="40">
        <f>IF(BO6&gt;MAX(V7:V1048576),BN8,MATCH(BO6,$V:$V,1))</f>
        <v>242</v>
      </c>
      <c r="BP8" s="40">
        <f>IF(BP6&gt;MAX(V7:V1048576),BO8,MATCH(BP6,$V:$V,1))</f>
        <v>242</v>
      </c>
      <c r="BQ8" s="40">
        <f>IF(BQ6&gt;MAX(V7:V1048576),BP8,MATCH(BQ6,$V:$V,1))</f>
        <v>252</v>
      </c>
      <c r="BR8" s="40">
        <f>IF(BR6&gt;MAX(V7:V1048576),BQ8,MATCH(BR6,$V:$V,1))</f>
        <v>252</v>
      </c>
      <c r="BS8" s="40">
        <f>IF(BS6&gt;MAX(V7:V1048576),BR8,MATCH(BS6,$V:$V,1))</f>
        <v>262</v>
      </c>
      <c r="BT8" s="40">
        <f>IF(BT6&gt;MAX(V7:V1048576),BS8,MATCH(BT6,$V:$V,1))</f>
        <v>272</v>
      </c>
      <c r="BU8" s="40">
        <f>IF(BU6&gt;MAX(V7:V1048576),BT8,MATCH(BU6,$V:$V,1))</f>
        <v>282</v>
      </c>
      <c r="BV8" s="40">
        <f>IF(BV6&gt;MAX(V7:V1048576),BU8,MATCH(BV6,$V:$V,1))</f>
        <v>282</v>
      </c>
      <c r="BW8" s="40">
        <f>IF(BW6&gt;MAX(V7:V1048576),BV8,MATCH(BW6,$V:$V,1))</f>
        <v>292</v>
      </c>
      <c r="BX8" s="40">
        <f>IF(BX6&gt;MAX(V7:V1048576),BW8,MATCH(BX6,$V:$V,1))</f>
        <v>292</v>
      </c>
      <c r="BY8" s="40">
        <f>IF(BY6&gt;MAX(V7:V1048576),BX8,MATCH(BY6,$V:$V,1))</f>
        <v>302</v>
      </c>
      <c r="BZ8" s="40">
        <f>IF(BZ6&gt;MAX(V7:V1048576),BY8,MATCH(BZ6,$V:$V,1))</f>
        <v>312</v>
      </c>
      <c r="CA8" s="40">
        <f>IF(CA6&gt;MAX(V7:V1048576),BZ8,MATCH(CA6,$V:$V,1))</f>
        <v>322</v>
      </c>
      <c r="CB8" s="40">
        <f>IF(CB6&gt;MAX(V7:V1048576),CA8,MATCH(CB6,$V:$V,1))</f>
        <v>322</v>
      </c>
      <c r="CC8" s="40">
        <f>IF(CC6&gt;MAX(V7:V1048576),CB8,MATCH(CC6,$V:$V,1))</f>
        <v>322</v>
      </c>
      <c r="CD8" s="40">
        <f>IF(CD6&gt;MAX(V7:V1048576),CC8,MATCH(CD6,$V:$V,1))</f>
        <v>322</v>
      </c>
      <c r="CE8" s="40">
        <f>IF(CE6&gt;MAX(V7:V1048576),CD8,MATCH(CE6,$V:$V,1))</f>
        <v>322</v>
      </c>
      <c r="CF8" s="40">
        <f>IF(CF6&gt;MAX(V7:V1048576),CE8,MATCH(CF6,$V:$V,1))</f>
        <v>332</v>
      </c>
      <c r="CG8" s="40">
        <f>IF(CG6&gt;MAX(V7:V1048576),CF8,MATCH(CG6,$V:$V,1))</f>
        <v>342</v>
      </c>
      <c r="CH8" s="40">
        <f>IF(CH6&gt;MAX(V7:V1048576),CG8,MATCH(CH6,$V:$V,1))</f>
        <v>350</v>
      </c>
      <c r="CI8" s="40">
        <f>IF(CI6&gt;MAX(V7:V1048576),CH8,MATCH(CI6,$V:$V,1))</f>
        <v>358</v>
      </c>
      <c r="CJ8" s="40">
        <f>IF(CJ6&gt;MAX(V7:V1048576),CI8,MATCH(CJ6,$V:$V,1))</f>
        <v>366</v>
      </c>
      <c r="CK8" s="40">
        <f>IF(CK6&gt;MAX(V7:V1048576),CJ8,MATCH(CK6,$V:$V,1))</f>
        <v>374</v>
      </c>
      <c r="CL8" s="40">
        <f>IF(CL6&gt;MAX(V7:V1048576),CK8,MATCH(CL6,$V:$V,1))</f>
        <v>382</v>
      </c>
      <c r="CM8" s="40">
        <f>IF(CM6&gt;MAX(V7:V1048576),CL8,MATCH(CM6,$V:$V,1))</f>
        <v>390</v>
      </c>
      <c r="CN8" s="40">
        <f>IF(CN6&gt;MAX(V7:V1048576),CM8,MATCH(CN6,$V:$V,1))</f>
        <v>398</v>
      </c>
      <c r="CO8" s="40">
        <f>IF(CO6&gt;MAX(V7:V1048576),CN8,MATCH(CO6,$V:$V,1))</f>
        <v>406</v>
      </c>
      <c r="CP8" s="40">
        <f>IF(CP6&gt;MAX(V7:V1048576),CO8,MATCH(CP6,$V:$V,1))</f>
        <v>414</v>
      </c>
      <c r="CQ8" s="40">
        <f>IF(CQ6&gt;MAX(V7:V1048576),CP8,MATCH(CQ6,$V:$V,1))</f>
        <v>422</v>
      </c>
      <c r="CR8" s="40">
        <f>IF(CR6&gt;MAX(V7:V1048576),CQ8,MATCH(CR6,$V:$V,1))</f>
        <v>430</v>
      </c>
      <c r="CS8" s="40">
        <f>IF(CS6&gt;MAX(V7:V1048576),CR8,MATCH(CS6,$V:$V,1))</f>
        <v>430</v>
      </c>
      <c r="CT8" s="40">
        <f>IF(CT6&gt;MAX(V7:V1048576),CS8,MATCH(CT6,$V:$V,1))</f>
        <v>430</v>
      </c>
      <c r="CU8" s="40">
        <f>IF(CU6&gt;MAX(V7:V1048576),CT8,MATCH(CU6,$V:$V,1))</f>
        <v>430</v>
      </c>
      <c r="CV8" s="40">
        <f>IF(CV6&gt;MAX(V7:V1048576),CU8,MATCH(CV6,$V:$V,1))</f>
        <v>438</v>
      </c>
      <c r="CW8" s="40">
        <f>IF(CW6&gt;MAX(V7:V1048576),CV8,MATCH(CW6,$V:$V,1))</f>
        <v>446</v>
      </c>
      <c r="CX8" s="40">
        <f>IF(CX6&gt;MAX(V7:V1048576),CW8,MATCH(CX6,$V:$V,1))</f>
        <v>446</v>
      </c>
      <c r="CY8" s="40">
        <f>IF(CY6&gt;MAX(V7:V1048576),CX8,MATCH(CY6,$V:$V,1))</f>
        <v>446</v>
      </c>
      <c r="CZ8" s="40">
        <f>IF(CZ6&gt;MAX(V7:V1048576),CY8,MATCH(CZ6,$V:$V,1))</f>
        <v>454</v>
      </c>
      <c r="DA8" s="40">
        <f>IF(DA6&gt;MAX(V7:V1048576),CZ8,MATCH(DA6,$V:$V,1))</f>
        <v>454</v>
      </c>
      <c r="DB8" s="40">
        <f>IF(DB6&gt;MAX(V7:V1048576),DA8,MATCH(DB6,$V:$V,1))</f>
        <v>462</v>
      </c>
      <c r="DC8" s="40">
        <f>IF(DC6&gt;MAX(V7:V1048576),DB8,MATCH(DC6,$V:$V,1))</f>
        <v>470</v>
      </c>
      <c r="DD8" s="40">
        <f>IF(DD6&gt;MAX(V7:V1048576),DC8,MATCH(DD6,$V:$V,1))</f>
        <v>478</v>
      </c>
      <c r="DE8" s="40">
        <f>IF(DE6&gt;MAX(V7:V1048576),DD8,MATCH(DE6,$V:$V,1))</f>
        <v>486</v>
      </c>
      <c r="DF8" s="40">
        <f>IF(DF6&gt;MAX(V7:V1048576),DE8,MATCH(DF6,$V:$V,1))</f>
        <v>486</v>
      </c>
      <c r="DG8" s="40">
        <f>IF(DG6&gt;MAX(V7:V1048576),DF8,MATCH(DG6,$V:$V,1))</f>
        <v>486</v>
      </c>
      <c r="DH8" s="40">
        <f>IF(DH6&gt;MAX(V7:V1048576),DG8,MATCH(DH6,$V:$V,1))</f>
        <v>494</v>
      </c>
      <c r="DI8" s="40">
        <f>IF(DI6&gt;MAX(V7:V1048576),DH8,MATCH(DI6,$V:$V,1))</f>
        <v>502</v>
      </c>
      <c r="DJ8" s="40">
        <f>IF(DJ6&gt;MAX(V7:V1048576),DI8,MATCH(DJ6,$V:$V,1))</f>
        <v>510</v>
      </c>
      <c r="DK8" s="40">
        <f>IF(DK6&gt;MAX(V7:V1048576),DJ8,MATCH(DK6,$V:$V,1))</f>
        <v>518</v>
      </c>
      <c r="DL8" s="40">
        <f>IF(DL6&gt;MAX(V7:V1048576),DK8,MATCH(DL6,$V:$V,1))</f>
        <v>526</v>
      </c>
      <c r="DM8" s="40">
        <f>IF(DM6&gt;MAX(V7:V1048576),DL8,MATCH(DM6,$V:$V,1))</f>
        <v>526</v>
      </c>
      <c r="DN8" s="40">
        <f>IF(DN6&gt;MAX(V7:V1048576),DM8,MATCH(DN6,$V:$V,1))</f>
        <v>534</v>
      </c>
      <c r="DO8" s="40">
        <f>IF(DO6&gt;MAX(V7:V1048576),DN8,MATCH(DO6,$V:$V,1))</f>
        <v>542</v>
      </c>
      <c r="DP8" s="40">
        <f>IF(DP6&gt;MAX(V7:V1048576),DO8,MATCH(DP6,$V:$V,1))</f>
        <v>550</v>
      </c>
      <c r="DQ8" s="40">
        <f>IF(DQ6&gt;MAX(V7:V1048576),DP8,MATCH(DQ6,$V:$V,1))</f>
        <v>558</v>
      </c>
      <c r="DR8" s="40">
        <f>IF(DR6&gt;MAX(V7:V1048576),DQ8,MATCH(DR6,$V:$V,1))</f>
        <v>565</v>
      </c>
      <c r="DS8" s="40">
        <f>IF(DS6&gt;MAX(V7:V1048576),DR8,MATCH(DS6,$V:$V,1))</f>
        <v>572</v>
      </c>
      <c r="DT8" s="40">
        <f>IF(DT6&gt;MAX(V7:V1048576),DS8,MATCH(DT6,$V:$V,1))</f>
        <v>572</v>
      </c>
      <c r="DU8" s="40">
        <f>IF(DU6&gt;MAX(V7:V1048576),DT8,MATCH(DU6,$V:$V,1))</f>
        <v>579</v>
      </c>
      <c r="DV8" s="40">
        <f>IF(DV6&gt;MAX(V7:V1048576),DU8,MATCH(DV6,$V:$V,1))</f>
        <v>587</v>
      </c>
      <c r="DW8" s="40">
        <f>IF(DW6&gt;MAX(V7:V1048576),DV8,MATCH(DW6,$V:$V,1))</f>
        <v>595</v>
      </c>
      <c r="DX8" s="40">
        <f>IF(DX6&gt;MAX(V7:V1048576),DW8,MATCH(DX6,$V:$V,1))</f>
        <v>602</v>
      </c>
      <c r="DY8" s="40">
        <f>IF(DY6&gt;MAX(V7:V1048576),DX8,MATCH(DY6,$V:$V,1))</f>
        <v>609</v>
      </c>
      <c r="DZ8" s="40">
        <f>IF(DZ6&gt;MAX(V7:V1048576),DY8,MATCH(DZ6,$V:$V,1))</f>
        <v>617</v>
      </c>
      <c r="EA8" s="40">
        <f>IF(EA6&gt;MAX(V7:V1048576),DZ8,MATCH(EA6,$V:$V,1))</f>
        <v>617</v>
      </c>
      <c r="EB8" s="40">
        <f>IF(EB6&gt;MAX(V7:V1048576),EA8,MATCH(EB6,$V:$V,1))</f>
        <v>625</v>
      </c>
      <c r="EC8" s="40">
        <f>IF(EC6&gt;MAX(V7:V1048576),EB8,MATCH(EC6,$V:$V,1))</f>
        <v>633</v>
      </c>
      <c r="ED8" s="40">
        <f>IF(ED6&gt;MAX(V7:V1048576),EC8,MATCH(ED6,$V:$V,1))</f>
        <v>640</v>
      </c>
      <c r="EE8" s="40">
        <f>IF(EE6&gt;MAX(V7:V1048576),ED8,MATCH(EE6,$V:$V,1))</f>
        <v>647</v>
      </c>
      <c r="EF8" s="40">
        <f>IF(EF6&gt;MAX(V7:V1048576),EE8,MATCH(EF6,$V:$V,1))</f>
        <v>654</v>
      </c>
      <c r="EG8" s="40">
        <f>IF(EG6&gt;MAX(V7:V1048576),EF8,MATCH(EG6,$V:$V,1))</f>
        <v>654</v>
      </c>
      <c r="EH8" s="40">
        <f>IF(EH6&gt;MAX(V7:V1048576),EG8,MATCH(EH6,$V:$V,1))</f>
        <v>661</v>
      </c>
      <c r="EI8" s="40">
        <f>IF(EI6&gt;MAX(V7:V1048576),EH8,MATCH(EI6,$V:$V,1))</f>
        <v>668</v>
      </c>
      <c r="EJ8" s="40">
        <f>IF(EJ6&gt;MAX(V7:V1048576),EI8,MATCH(EJ6,$V:$V,1))</f>
        <v>668</v>
      </c>
      <c r="EK8" s="40">
        <f>IF(EK6&gt;MAX(V7:V1048576),EJ8,MATCH(EK6,$V:$V,1))</f>
        <v>668</v>
      </c>
      <c r="EL8" s="40">
        <f>IF(EL6&gt;MAX(V7:V1048576),EK8,MATCH(EL6,$V:$V,1))</f>
        <v>675</v>
      </c>
      <c r="EM8" s="40">
        <f>IF(EM6&gt;MAX(V7:V1048576),EL8,MATCH(EM6,$V:$V,1))</f>
        <v>683</v>
      </c>
      <c r="EN8" s="40">
        <f>IF(EN6&gt;MAX(V7:V1048576),EM8,MATCH(EN6,$V:$V,1))</f>
        <v>690</v>
      </c>
      <c r="EO8" s="40">
        <f>IF(EO6&gt;MAX(V7:V1048576),EN8,MATCH(EO6,$V:$V,1))</f>
        <v>690</v>
      </c>
      <c r="EP8" s="40">
        <f>IF(EP6&gt;MAX(V7:V1048576),EO8,MATCH(EP6,$V:$V,1))</f>
        <v>690</v>
      </c>
      <c r="EQ8" s="40">
        <f>IF(EQ6&gt;MAX(V7:V1048576),EP8,MATCH(EQ6,$V:$V,1))</f>
        <v>697</v>
      </c>
      <c r="ER8" s="40">
        <f>IF(ER6&gt;MAX(V7:V1048576),EQ8,MATCH(ER6,$V:$V,1))</f>
        <v>705</v>
      </c>
      <c r="ES8" s="40">
        <f>IF(ES6&gt;MAX(V7:V1048576),ER8,MATCH(ES6,$V:$V,1))</f>
        <v>712</v>
      </c>
      <c r="ET8" s="40">
        <f>IF(ET6&gt;MAX(V7:V1048576),ES8,MATCH(ET6,$V:$V,1))</f>
        <v>719</v>
      </c>
      <c r="EU8" s="40">
        <f>IF(EU6&gt;MAX(V7:V1048576),ET8,MATCH(EU6,$V:$V,1))</f>
        <v>719</v>
      </c>
      <c r="EV8" s="40">
        <f>IF(EV6&gt;MAX(V7:V1048576),EU8,MATCH(EV6,$V:$V,1))</f>
        <v>719</v>
      </c>
      <c r="EW8" s="40">
        <f>IF(EW6&gt;MAX(V7:V1048576),EV8,MATCH(EW6,$V:$V,1))</f>
        <v>719</v>
      </c>
      <c r="EX8" s="40">
        <f>IF(EX6&gt;MAX(V7:V1048576),EW8,MATCH(EX6,$V:$V,1))</f>
        <v>719</v>
      </c>
      <c r="EY8" s="40">
        <f>IF(EY6&gt;MAX(V7:V1048576),EX8,MATCH(EY6,$V:$V,1))</f>
        <v>726</v>
      </c>
      <c r="EZ8" s="40">
        <f>IF(EZ6&gt;MAX(V7:V1048576),EY8,MATCH(EZ6,$V:$V,1))</f>
        <v>733</v>
      </c>
      <c r="FA8" s="40">
        <f>IF(FA6&gt;MAX(V7:V1048576),EZ8,MATCH(FA6,$V:$V,1))</f>
        <v>740</v>
      </c>
      <c r="FB8" s="40">
        <f>IF(FB6&gt;MAX(V7:V1048576),FA8,MATCH(FB6,$V:$V,1))</f>
        <v>747</v>
      </c>
      <c r="FC8" s="40">
        <f>IF(FC6&gt;MAX(V7:V1048576),FB8,MATCH(FC6,$V:$V,1))</f>
        <v>747</v>
      </c>
      <c r="FD8" s="40">
        <f>IF(FD6&gt;MAX(V7:V1048576),FC8,MATCH(FD6,$V:$V,1))</f>
        <v>747</v>
      </c>
      <c r="FE8" s="40">
        <f>IF(FE6&gt;MAX(V7:V1048576),FD8,MATCH(FE6,$V:$V,1))</f>
        <v>754</v>
      </c>
      <c r="FF8" s="40">
        <f>IF(FF6&gt;MAX(V7:V1048576),FE8,MATCH(FF6,$V:$V,1))</f>
        <v>761</v>
      </c>
      <c r="FG8" s="40">
        <f>IF(FG6&gt;MAX(V7:V1048576),FF8,MATCH(FG6,$V:$V,1))</f>
        <v>768</v>
      </c>
      <c r="FH8" s="40">
        <f>IF(FH6&gt;MAX(V7:V1048576),FG8,MATCH(FH6,$V:$V,1))</f>
        <v>775</v>
      </c>
      <c r="FI8" s="40">
        <f>IF(FI6&gt;MAX(V7:V1048576),FH8,MATCH(FI6,$V:$V,1))</f>
        <v>782</v>
      </c>
      <c r="FJ8" s="40">
        <f>IF(FJ6&gt;MAX(V7:V1048576),FI8,MATCH(FJ6,$V:$V,1))</f>
        <v>782</v>
      </c>
      <c r="FK8" s="40">
        <f>IF(FK6&gt;MAX(V7:V1048576),FJ8,MATCH(FK6,$V:$V,1))</f>
        <v>782</v>
      </c>
      <c r="FL8" s="40">
        <f>IF(FL6&gt;MAX(V7:V1048576),FK8,MATCH(FL6,$V:$V,1))</f>
        <v>782</v>
      </c>
      <c r="FM8" s="40">
        <f>IF(FM6&gt;MAX(V7:V1048576),FL8,MATCH(FM6,$V:$V,1))</f>
        <v>789</v>
      </c>
      <c r="FN8" s="40">
        <f>IF(FN6&gt;MAX(V7:V1048576),FM8,MATCH(FN6,$V:$V,1))</f>
        <v>796</v>
      </c>
      <c r="FO8" s="40">
        <f>IF(FO6&gt;MAX(V7:V1048576),FN8,MATCH(FO6,$V:$V,1))</f>
        <v>803</v>
      </c>
      <c r="FP8" s="40">
        <f>IF(FP6&gt;MAX(V7:V1048576),FO8,MATCH(FP6,$V:$V,1))</f>
        <v>810</v>
      </c>
      <c r="FQ8" s="40">
        <f>IF(FQ6&gt;MAX(V7:V1048576),FP8,MATCH(FQ6,$V:$V,1))</f>
        <v>810</v>
      </c>
      <c r="FR8" s="40">
        <f>IF(FR6&gt;MAX(V7:V1048576),FQ8,MATCH(FR6,$V:$V,1))</f>
        <v>810</v>
      </c>
      <c r="FS8" s="40">
        <f>IF(FS6&gt;MAX(V7:V1048576),FR8,MATCH(FS6,$V:$V,1))</f>
        <v>817</v>
      </c>
      <c r="FT8" s="40">
        <f>IF(FT6&gt;MAX(V7:V1048576),FS8,MATCH(FT6,$V:$V,1))</f>
        <v>824</v>
      </c>
      <c r="FU8" s="40">
        <f>IF(FU6&gt;MAX(V7:V1048576),FT8,MATCH(FU6,$V:$V,1))</f>
        <v>831</v>
      </c>
      <c r="FV8" s="40">
        <f>IF(FV6&gt;MAX(V7:V1048576),FU8,MATCH(FV6,$V:$V,1))</f>
        <v>831</v>
      </c>
      <c r="FW8" s="40">
        <f>IF(FW6&gt;MAX(V7:V1048576),FV8,MATCH(FW6,$V:$V,1))</f>
        <v>831</v>
      </c>
      <c r="FX8" s="40">
        <f>IF(FX6&gt;MAX(V7:V1048576),FW8,MATCH(FX6,$V:$V,1))</f>
        <v>831</v>
      </c>
      <c r="FY8" s="40">
        <f>IF(FY6&gt;MAX(V7:V1048576),FX8,MATCH(FY6,$V:$V,1))</f>
        <v>831</v>
      </c>
      <c r="FZ8" s="40">
        <f>IF(FZ6&gt;MAX(V7:V1048576),FY8,MATCH(FZ6,$V:$V,1))</f>
        <v>831</v>
      </c>
      <c r="GA8" s="40">
        <f>IF(GA6&gt;MAX(V7:V1048576),FZ8,MATCH(GA6,$V:$V,1))</f>
        <v>831</v>
      </c>
      <c r="GB8" s="40">
        <f>IF(GB6&gt;MAX(V7:V1048576),GA8,MATCH(GB6,$V:$V,1))</f>
        <v>831</v>
      </c>
      <c r="GC8" s="40">
        <f>IF(GC6&gt;MAX(V7:V1048576),GB8,MATCH(GC6,$V:$V,1))</f>
        <v>831</v>
      </c>
      <c r="GD8" s="40">
        <f>IF(GD6&gt;MAX(V7:V1048576),GC8,MATCH(GD6,$V:$V,1))</f>
        <v>831</v>
      </c>
      <c r="GE8" s="40">
        <f>IF(GE6&gt;MAX(V7:V1048576),GD8,MATCH(GE6,$V:$V,1))</f>
        <v>831</v>
      </c>
      <c r="GF8" s="40">
        <f>IF(GF6&gt;MAX(V7:V1048576),GE8,MATCH(GF6,$V:$V,1))</f>
        <v>831</v>
      </c>
      <c r="GG8" s="40">
        <f>IF(GG6&gt;MAX(V7:V1048576),GF8,MATCH(GG6,$V:$V,1))</f>
        <v>831</v>
      </c>
      <c r="GH8" s="40">
        <f>IF(GH6&gt;MAX(V7:V1048576),GG8,MATCH(GH6,$V:$V,1))</f>
        <v>831</v>
      </c>
      <c r="GI8" s="40">
        <f>IF(GI6&gt;MAX(V7:V1048576),GH8,MATCH(GI6,$V:$V,1))</f>
        <v>831</v>
      </c>
      <c r="GJ8" s="40">
        <f>IF(GJ6&gt;MAX(V7:V1048576),GI8,MATCH(GJ6,$V:$V,1))</f>
        <v>831</v>
      </c>
      <c r="GK8" s="40">
        <f>IF(GK6&gt;MAX(V7:V1048576),GJ8,MATCH(GK6,$V:$V,1))</f>
        <v>831</v>
      </c>
      <c r="GL8" s="40">
        <f>IF(GL6&gt;MAX(V7:V1048576),GK8,MATCH(GL6,$V:$V,1))</f>
        <v>831</v>
      </c>
      <c r="GM8" s="40">
        <f>IF(GM6&gt;MAX(V7:V1048576),GL8,MATCH(GM6,$V:$V,1))</f>
        <v>831</v>
      </c>
      <c r="GN8" s="40">
        <f>IF(GN6&gt;MAX(V7:V1048576),GM8,MATCH(GN6,$V:$V,1))</f>
        <v>831</v>
      </c>
      <c r="GO8" s="40">
        <f>IF(GO6&gt;MAX(V7:V1048576),GN8,MATCH(GO6,$V:$V,1))</f>
        <v>831</v>
      </c>
      <c r="GP8" s="40">
        <f>IF(GP6&gt;MAX(V7:V1048576),GO8,MATCH(GP6,$V:$V,1))</f>
        <v>831</v>
      </c>
      <c r="GQ8" s="40">
        <f>IF(GQ6&gt;MAX(V7:V1048576),GP8,MATCH(GQ6,$V:$V,1))</f>
        <v>831</v>
      </c>
      <c r="GR8" s="40">
        <f>IF(GR6&gt;MAX(V7:V1048576),GQ8,MATCH(GR6,$V:$V,1))</f>
        <v>831</v>
      </c>
      <c r="GS8" s="40">
        <f>IF(GS6&gt;MAX(V7:V1048576),GR8,MATCH(GS6,$V:$V,1))</f>
        <v>831</v>
      </c>
      <c r="GT8" s="40">
        <f>IF(GT6&gt;MAX(V7:V1048576),GS8,MATCH(GT6,$V:$V,1))</f>
        <v>831</v>
      </c>
      <c r="GU8" s="40">
        <f>IF(GU6&gt;MAX(V7:V1048576),GT8,MATCH(GU6,$V:$V,1))</f>
        <v>831</v>
      </c>
      <c r="GV8" s="40">
        <f>IF(GV6&gt;MAX(V7:V1048576),GU8,MATCH(GV6,$V:$V,1))</f>
        <v>831</v>
      </c>
      <c r="GW8" s="40">
        <f t="shared" ref="GW8:IB8" si="224">IF(GW6&gt;MAX(V7:V1048576),GV8,MATCH(GW6,$V:$V,1))</f>
        <v>831</v>
      </c>
      <c r="GX8" s="40">
        <f t="shared" si="224"/>
        <v>831</v>
      </c>
      <c r="GY8" s="40">
        <f t="shared" si="224"/>
        <v>831</v>
      </c>
      <c r="GZ8" s="40">
        <f t="shared" si="224"/>
        <v>831</v>
      </c>
      <c r="HA8" s="40">
        <f t="shared" si="224"/>
        <v>831</v>
      </c>
      <c r="HB8" s="40">
        <f t="shared" si="224"/>
        <v>831</v>
      </c>
      <c r="HC8" s="40">
        <f t="shared" si="224"/>
        <v>831</v>
      </c>
      <c r="HD8" s="40">
        <f t="shared" si="224"/>
        <v>831</v>
      </c>
      <c r="HE8" s="40">
        <f t="shared" si="224"/>
        <v>831</v>
      </c>
      <c r="HF8" s="40">
        <f t="shared" si="224"/>
        <v>831</v>
      </c>
      <c r="HG8" s="40">
        <f t="shared" si="224"/>
        <v>831</v>
      </c>
      <c r="HH8" s="40">
        <f t="shared" ca="1" si="224"/>
        <v>831</v>
      </c>
      <c r="HI8" s="40">
        <f t="shared" ca="1" si="224"/>
        <v>831</v>
      </c>
      <c r="HJ8" s="40">
        <f t="shared" ca="1" si="224"/>
        <v>831</v>
      </c>
      <c r="HK8" s="40">
        <f t="shared" ca="1" si="224"/>
        <v>831</v>
      </c>
      <c r="HL8" s="40">
        <f t="shared" ca="1" si="224"/>
        <v>831</v>
      </c>
      <c r="HM8" s="40">
        <f t="shared" ca="1" si="224"/>
        <v>831</v>
      </c>
      <c r="HN8" s="40">
        <f t="shared" ca="1" si="224"/>
        <v>831</v>
      </c>
      <c r="HO8" s="40">
        <f t="shared" ca="1" si="224"/>
        <v>831</v>
      </c>
      <c r="HP8" s="40">
        <f t="shared" ca="1" si="224"/>
        <v>831</v>
      </c>
      <c r="HQ8" s="40">
        <f t="shared" ca="1" si="224"/>
        <v>831</v>
      </c>
      <c r="HR8" s="40">
        <f t="shared" ca="1" si="224"/>
        <v>831</v>
      </c>
      <c r="HS8" s="40">
        <f t="shared" ca="1" si="224"/>
        <v>831</v>
      </c>
      <c r="HT8" s="40">
        <f t="shared" ca="1" si="224"/>
        <v>831</v>
      </c>
      <c r="HU8" s="40">
        <f t="shared" ca="1" si="224"/>
        <v>831</v>
      </c>
      <c r="HV8" s="40">
        <f t="shared" ca="1" si="224"/>
        <v>831</v>
      </c>
      <c r="HW8" s="40">
        <f t="shared" ca="1" si="224"/>
        <v>831</v>
      </c>
      <c r="HX8" s="40">
        <f t="shared" ca="1" si="224"/>
        <v>831</v>
      </c>
      <c r="HY8" s="40">
        <f t="shared" ca="1" si="224"/>
        <v>831</v>
      </c>
      <c r="HZ8" s="40">
        <f t="shared" ca="1" si="224"/>
        <v>831</v>
      </c>
      <c r="IA8" s="40">
        <f t="shared" ca="1" si="224"/>
        <v>831</v>
      </c>
      <c r="IB8" s="40">
        <f t="shared" ca="1" si="224"/>
        <v>831</v>
      </c>
      <c r="IC8" s="40">
        <f t="shared" ref="IC8:JH8" ca="1" si="225">IF(IC6&gt;MAX(BB7:BB1048576),IB8,MATCH(IC6,$V:$V,1))</f>
        <v>831</v>
      </c>
      <c r="ID8" s="40">
        <f t="shared" ca="1" si="225"/>
        <v>831</v>
      </c>
      <c r="IE8" s="40">
        <f t="shared" ca="1" si="225"/>
        <v>831</v>
      </c>
      <c r="IF8" s="40">
        <f t="shared" ca="1" si="225"/>
        <v>831</v>
      </c>
      <c r="IG8" s="40">
        <f t="shared" ca="1" si="225"/>
        <v>831</v>
      </c>
      <c r="IH8" s="40">
        <f t="shared" ca="1" si="225"/>
        <v>831</v>
      </c>
      <c r="II8" s="40">
        <f t="shared" ca="1" si="225"/>
        <v>831</v>
      </c>
      <c r="IJ8" s="40">
        <f t="shared" ca="1" si="225"/>
        <v>831</v>
      </c>
      <c r="IK8" s="40">
        <f t="shared" ca="1" si="225"/>
        <v>831</v>
      </c>
      <c r="IL8" s="40">
        <f t="shared" ca="1" si="225"/>
        <v>831</v>
      </c>
      <c r="IM8" s="40">
        <f t="shared" ca="1" si="225"/>
        <v>831</v>
      </c>
      <c r="IN8" s="40">
        <f t="shared" ca="1" si="225"/>
        <v>831</v>
      </c>
      <c r="IO8" s="40">
        <f t="shared" ca="1" si="225"/>
        <v>831</v>
      </c>
      <c r="IP8" s="40">
        <f t="shared" ca="1" si="225"/>
        <v>831</v>
      </c>
      <c r="IQ8" s="40">
        <f t="shared" ca="1" si="225"/>
        <v>831</v>
      </c>
      <c r="IR8" s="40">
        <f t="shared" ca="1" si="225"/>
        <v>831</v>
      </c>
      <c r="IS8" s="40">
        <f t="shared" ca="1" si="225"/>
        <v>831</v>
      </c>
      <c r="IT8" s="40">
        <f t="shared" ca="1" si="225"/>
        <v>831</v>
      </c>
      <c r="IU8" s="40">
        <f t="shared" ca="1" si="225"/>
        <v>831</v>
      </c>
      <c r="IV8" s="40">
        <f t="shared" ca="1" si="225"/>
        <v>831</v>
      </c>
      <c r="IW8" s="40">
        <f t="shared" ca="1" si="225"/>
        <v>831</v>
      </c>
      <c r="IX8" s="40">
        <f t="shared" ca="1" si="225"/>
        <v>831</v>
      </c>
      <c r="IY8" s="40">
        <f t="shared" ca="1" si="225"/>
        <v>831</v>
      </c>
      <c r="IZ8" s="40">
        <f t="shared" ca="1" si="225"/>
        <v>831</v>
      </c>
      <c r="JA8" s="40">
        <f t="shared" ca="1" si="225"/>
        <v>831</v>
      </c>
      <c r="JB8" s="40">
        <f t="shared" ca="1" si="225"/>
        <v>831</v>
      </c>
      <c r="JC8" s="40">
        <f t="shared" ca="1" si="225"/>
        <v>831</v>
      </c>
      <c r="JD8" s="40">
        <f t="shared" ca="1" si="225"/>
        <v>831</v>
      </c>
      <c r="JE8" s="40">
        <f t="shared" ca="1" si="225"/>
        <v>831</v>
      </c>
      <c r="JF8" s="40">
        <f t="shared" ca="1" si="225"/>
        <v>831</v>
      </c>
      <c r="JG8" s="40">
        <f t="shared" ca="1" si="225"/>
        <v>831</v>
      </c>
      <c r="JH8" s="40">
        <f t="shared" ca="1" si="225"/>
        <v>831</v>
      </c>
      <c r="JI8" s="40">
        <f t="shared" ref="JI8:KN8" ca="1" si="226">IF(JI6&gt;MAX(CH7:CH1048576),JH8,MATCH(JI6,$V:$V,1))</f>
        <v>831</v>
      </c>
      <c r="JJ8" s="40">
        <f t="shared" ca="1" si="226"/>
        <v>831</v>
      </c>
      <c r="JK8" s="40">
        <f t="shared" ca="1" si="226"/>
        <v>831</v>
      </c>
      <c r="JL8" s="40">
        <f t="shared" ca="1" si="226"/>
        <v>831</v>
      </c>
      <c r="JM8" s="40">
        <f t="shared" ca="1" si="226"/>
        <v>831</v>
      </c>
      <c r="JN8" s="40">
        <f t="shared" ca="1" si="226"/>
        <v>831</v>
      </c>
      <c r="JO8" s="40">
        <f t="shared" ca="1" si="226"/>
        <v>831</v>
      </c>
      <c r="JP8" s="40">
        <f t="shared" ca="1" si="226"/>
        <v>831</v>
      </c>
      <c r="JQ8" s="40">
        <f t="shared" ca="1" si="226"/>
        <v>831</v>
      </c>
      <c r="JR8" s="40">
        <f t="shared" ca="1" si="226"/>
        <v>831</v>
      </c>
      <c r="JS8" s="40">
        <f t="shared" ca="1" si="226"/>
        <v>831</v>
      </c>
      <c r="JT8" s="40">
        <f t="shared" ca="1" si="226"/>
        <v>831</v>
      </c>
      <c r="JU8" s="40">
        <f t="shared" ca="1" si="226"/>
        <v>831</v>
      </c>
      <c r="JV8" s="40">
        <f t="shared" ca="1" si="226"/>
        <v>831</v>
      </c>
      <c r="JW8" s="40">
        <f t="shared" ca="1" si="226"/>
        <v>831</v>
      </c>
      <c r="JX8" s="40">
        <f t="shared" ca="1" si="226"/>
        <v>831</v>
      </c>
      <c r="JY8" s="40">
        <f t="shared" ca="1" si="226"/>
        <v>831</v>
      </c>
      <c r="JZ8" s="40">
        <f t="shared" ca="1" si="226"/>
        <v>831</v>
      </c>
      <c r="KA8" s="40">
        <f t="shared" ca="1" si="226"/>
        <v>831</v>
      </c>
      <c r="KB8" s="40">
        <f t="shared" ca="1" si="226"/>
        <v>831</v>
      </c>
      <c r="KC8" s="40">
        <f t="shared" ca="1" si="226"/>
        <v>831</v>
      </c>
      <c r="KD8" s="40">
        <f t="shared" ca="1" si="226"/>
        <v>831</v>
      </c>
      <c r="KE8" s="40">
        <f t="shared" ca="1" si="226"/>
        <v>831</v>
      </c>
      <c r="KF8" s="40">
        <f t="shared" ca="1" si="226"/>
        <v>831</v>
      </c>
      <c r="KG8" s="40">
        <f t="shared" ca="1" si="226"/>
        <v>831</v>
      </c>
      <c r="KH8" s="40">
        <f t="shared" ca="1" si="226"/>
        <v>831</v>
      </c>
      <c r="KI8" s="40">
        <f t="shared" ca="1" si="226"/>
        <v>831</v>
      </c>
      <c r="KJ8" s="40">
        <f t="shared" ca="1" si="226"/>
        <v>831</v>
      </c>
      <c r="KK8" s="40">
        <f t="shared" ca="1" si="226"/>
        <v>831</v>
      </c>
      <c r="KL8" s="40">
        <f t="shared" ca="1" si="226"/>
        <v>831</v>
      </c>
      <c r="KM8" s="40">
        <f t="shared" ca="1" si="226"/>
        <v>831</v>
      </c>
      <c r="KN8" s="40">
        <f t="shared" ca="1" si="226"/>
        <v>831</v>
      </c>
      <c r="KO8" s="40">
        <f t="shared" ref="KO8:LT8" ca="1" si="227">IF(KO6&gt;MAX(DN7:DN1048576),KN8,MATCH(KO6,$V:$V,1))</f>
        <v>831</v>
      </c>
      <c r="KP8" s="40">
        <f t="shared" ca="1" si="227"/>
        <v>831</v>
      </c>
      <c r="KQ8" s="40">
        <f t="shared" ca="1" si="227"/>
        <v>831</v>
      </c>
      <c r="KR8" s="40">
        <f t="shared" ca="1" si="227"/>
        <v>831</v>
      </c>
      <c r="KS8" s="40">
        <f t="shared" ca="1" si="227"/>
        <v>831</v>
      </c>
      <c r="KT8" s="40">
        <f t="shared" ca="1" si="227"/>
        <v>831</v>
      </c>
      <c r="KU8" s="40">
        <f t="shared" ca="1" si="227"/>
        <v>831</v>
      </c>
      <c r="KV8" s="40">
        <f t="shared" ca="1" si="227"/>
        <v>831</v>
      </c>
      <c r="KW8" s="40">
        <f t="shared" ca="1" si="227"/>
        <v>831</v>
      </c>
      <c r="KX8" s="40">
        <f t="shared" ca="1" si="227"/>
        <v>831</v>
      </c>
      <c r="KY8" s="40">
        <f t="shared" ca="1" si="227"/>
        <v>831</v>
      </c>
      <c r="KZ8" s="40">
        <f t="shared" ca="1" si="227"/>
        <v>831</v>
      </c>
      <c r="LA8" s="40">
        <f t="shared" ca="1" si="227"/>
        <v>831</v>
      </c>
      <c r="LB8" s="40">
        <f t="shared" ca="1" si="227"/>
        <v>831</v>
      </c>
      <c r="LC8" s="40">
        <f t="shared" ca="1" si="227"/>
        <v>831</v>
      </c>
      <c r="LD8" s="40">
        <f t="shared" ca="1" si="227"/>
        <v>831</v>
      </c>
      <c r="LE8" s="40">
        <f t="shared" ca="1" si="227"/>
        <v>831</v>
      </c>
      <c r="LF8" s="40">
        <f t="shared" ca="1" si="227"/>
        <v>831</v>
      </c>
      <c r="LG8" s="40">
        <f t="shared" ca="1" si="227"/>
        <v>831</v>
      </c>
      <c r="LH8" s="40">
        <f t="shared" ca="1" si="227"/>
        <v>831</v>
      </c>
      <c r="LI8" s="40">
        <f t="shared" ca="1" si="227"/>
        <v>831</v>
      </c>
      <c r="LJ8" s="40">
        <f t="shared" ca="1" si="227"/>
        <v>831</v>
      </c>
      <c r="LK8" s="40">
        <f t="shared" ca="1" si="227"/>
        <v>831</v>
      </c>
      <c r="LL8" s="40">
        <f t="shared" ca="1" si="227"/>
        <v>831</v>
      </c>
      <c r="LM8" s="40">
        <f t="shared" ca="1" si="227"/>
        <v>831</v>
      </c>
      <c r="LN8" s="40">
        <f t="shared" ca="1" si="227"/>
        <v>831</v>
      </c>
      <c r="LO8" s="40">
        <f t="shared" ca="1" si="227"/>
        <v>831</v>
      </c>
      <c r="LP8" s="40">
        <f t="shared" ca="1" si="227"/>
        <v>831</v>
      </c>
      <c r="LQ8" s="40">
        <f t="shared" ca="1" si="227"/>
        <v>831</v>
      </c>
      <c r="LR8" s="40">
        <f t="shared" ca="1" si="227"/>
        <v>831</v>
      </c>
      <c r="LS8" s="40">
        <f t="shared" ca="1" si="227"/>
        <v>831</v>
      </c>
      <c r="LT8" s="40">
        <f t="shared" ca="1" si="227"/>
        <v>831</v>
      </c>
      <c r="LU8" s="40">
        <f t="shared" ref="LU8:MZ8" ca="1" si="228">IF(LU6&gt;MAX(ET7:ET1048576),LT8,MATCH(LU6,$V:$V,1))</f>
        <v>831</v>
      </c>
      <c r="LV8" s="40">
        <f t="shared" ca="1" si="228"/>
        <v>831</v>
      </c>
      <c r="LW8" s="40">
        <f t="shared" ca="1" si="228"/>
        <v>831</v>
      </c>
      <c r="LX8" s="40">
        <f t="shared" ca="1" si="228"/>
        <v>831</v>
      </c>
      <c r="LY8" s="40">
        <f t="shared" ca="1" si="228"/>
        <v>831</v>
      </c>
      <c r="LZ8" s="40">
        <f t="shared" ca="1" si="228"/>
        <v>831</v>
      </c>
      <c r="MA8" s="40">
        <f t="shared" ca="1" si="228"/>
        <v>831</v>
      </c>
      <c r="MB8" s="40">
        <f t="shared" ca="1" si="228"/>
        <v>831</v>
      </c>
      <c r="MC8" s="40">
        <f t="shared" ca="1" si="228"/>
        <v>831</v>
      </c>
      <c r="MD8" s="40">
        <f t="shared" ca="1" si="228"/>
        <v>831</v>
      </c>
      <c r="ME8" s="40">
        <f t="shared" ca="1" si="228"/>
        <v>831</v>
      </c>
      <c r="MF8" s="40">
        <f t="shared" ca="1" si="228"/>
        <v>831</v>
      </c>
      <c r="MG8" s="40">
        <f t="shared" ca="1" si="228"/>
        <v>831</v>
      </c>
      <c r="MH8" s="40">
        <f t="shared" ca="1" si="228"/>
        <v>831</v>
      </c>
      <c r="MI8" s="40">
        <f t="shared" ca="1" si="228"/>
        <v>831</v>
      </c>
      <c r="MJ8" s="40">
        <f t="shared" ca="1" si="228"/>
        <v>831</v>
      </c>
      <c r="MK8" s="40">
        <f t="shared" ca="1" si="228"/>
        <v>831</v>
      </c>
      <c r="ML8" s="40">
        <f t="shared" ca="1" si="228"/>
        <v>831</v>
      </c>
      <c r="MM8" s="40">
        <f t="shared" ca="1" si="228"/>
        <v>831</v>
      </c>
      <c r="MN8" s="40">
        <f t="shared" ca="1" si="228"/>
        <v>831</v>
      </c>
      <c r="MO8" s="40">
        <f t="shared" ca="1" si="228"/>
        <v>831</v>
      </c>
      <c r="MP8" s="40">
        <f t="shared" ca="1" si="228"/>
        <v>831</v>
      </c>
      <c r="MQ8" s="40">
        <f t="shared" ca="1" si="228"/>
        <v>831</v>
      </c>
      <c r="MR8" s="40">
        <f t="shared" ca="1" si="228"/>
        <v>831</v>
      </c>
      <c r="MS8" s="40">
        <f t="shared" ca="1" si="228"/>
        <v>831</v>
      </c>
      <c r="MT8" s="40">
        <f t="shared" ca="1" si="228"/>
        <v>831</v>
      </c>
      <c r="MU8" s="40">
        <f t="shared" ca="1" si="228"/>
        <v>831</v>
      </c>
      <c r="MV8" s="40">
        <f t="shared" ca="1" si="228"/>
        <v>831</v>
      </c>
      <c r="MW8" s="40">
        <f t="shared" ca="1" si="228"/>
        <v>831</v>
      </c>
      <c r="MX8" s="40">
        <f t="shared" ca="1" si="228"/>
        <v>831</v>
      </c>
      <c r="MY8" s="40">
        <f t="shared" ca="1" si="228"/>
        <v>831</v>
      </c>
      <c r="MZ8" s="40">
        <f t="shared" ca="1" si="228"/>
        <v>831</v>
      </c>
      <c r="NA8" s="40">
        <f t="shared" ref="NA8:NG8" ca="1" si="229">IF(NA6&gt;MAX(FZ7:FZ1048576),MZ8,MATCH(NA6,$V:$V,1))</f>
        <v>831</v>
      </c>
      <c r="NB8" s="40">
        <f t="shared" ca="1" si="229"/>
        <v>831</v>
      </c>
      <c r="NC8" s="40">
        <f t="shared" ca="1" si="229"/>
        <v>831</v>
      </c>
      <c r="ND8" s="40">
        <f t="shared" ca="1" si="229"/>
        <v>831</v>
      </c>
      <c r="NE8" s="40">
        <f t="shared" ca="1" si="229"/>
        <v>831</v>
      </c>
      <c r="NF8" s="40">
        <f t="shared" ca="1" si="229"/>
        <v>831</v>
      </c>
      <c r="NG8" s="40">
        <f t="shared" ca="1" si="229"/>
        <v>831</v>
      </c>
    </row>
    <row r="9" spans="2:16384" x14ac:dyDescent="0.25">
      <c r="B9" s="259" t="s">
        <v>550</v>
      </c>
      <c r="C9" s="251">
        <f>'BT Summary'!F15</f>
        <v>0</v>
      </c>
      <c r="D9" s="251">
        <f>'WIFI Summary'!F35</f>
        <v>22</v>
      </c>
      <c r="E9" s="251">
        <f>'NFC Summary'!F58</f>
        <v>2</v>
      </c>
      <c r="F9" s="251">
        <f>'GPS Summary'!F14</f>
        <v>0</v>
      </c>
      <c r="G9" s="252"/>
      <c r="H9" s="254">
        <f>SUM(C9:F9)</f>
        <v>24</v>
      </c>
      <c r="J9" s="55">
        <f t="shared" ref="J9:J24" si="230">J8+1</f>
        <v>3</v>
      </c>
      <c r="K9" s="470"/>
      <c r="L9" s="17" t="s">
        <v>251</v>
      </c>
      <c r="M9" s="17">
        <v>8324</v>
      </c>
      <c r="N9" s="17">
        <v>8412</v>
      </c>
      <c r="O9" s="17"/>
      <c r="P9" s="17">
        <v>20120510</v>
      </c>
      <c r="Q9" s="17"/>
      <c r="R9" s="461" t="s">
        <v>329</v>
      </c>
      <c r="S9" s="461"/>
      <c r="T9" s="18"/>
      <c r="W9" s="32" t="s">
        <v>254</v>
      </c>
      <c r="X9" s="32">
        <v>0</v>
      </c>
      <c r="Y9" s="32">
        <v>0</v>
      </c>
      <c r="Z9" s="32">
        <v>0</v>
      </c>
      <c r="AA9" s="32">
        <v>0</v>
      </c>
      <c r="AC9" s="42">
        <v>0</v>
      </c>
      <c r="AE9" s="4" t="s">
        <v>232</v>
      </c>
      <c r="AF9" s="50" t="s">
        <v>255</v>
      </c>
      <c r="AG9" s="47">
        <f t="shared" ref="AG9:BL9" ca="1" si="231">OFFSET(Saved_Data,AG$8-1,2,1,1)</f>
        <v>0</v>
      </c>
      <c r="AH9" s="47">
        <f t="shared" ca="1" si="231"/>
        <v>0.35164835164835168</v>
      </c>
      <c r="AI9" s="47">
        <f t="shared" ca="1" si="231"/>
        <v>0.35164835164835168</v>
      </c>
      <c r="AJ9" s="47">
        <f t="shared" ca="1" si="231"/>
        <v>0.35164835164835168</v>
      </c>
      <c r="AK9" s="47">
        <f t="shared" ca="1" si="231"/>
        <v>0.35164835164835168</v>
      </c>
      <c r="AL9" s="47">
        <f t="shared" ca="1" si="231"/>
        <v>0.35164835164835168</v>
      </c>
      <c r="AM9" s="47">
        <f t="shared" ca="1" si="231"/>
        <v>0.35164835164835168</v>
      </c>
      <c r="AN9" s="47">
        <f t="shared" ca="1" si="231"/>
        <v>0.35164835164835168</v>
      </c>
      <c r="AO9" s="47">
        <f t="shared" ca="1" si="231"/>
        <v>0.35164835164835168</v>
      </c>
      <c r="AP9" s="47">
        <f t="shared" ca="1" si="231"/>
        <v>0.35164835164835168</v>
      </c>
      <c r="AQ9" s="47">
        <f t="shared" ca="1" si="231"/>
        <v>0.35164835164835168</v>
      </c>
      <c r="AR9" s="47">
        <f t="shared" ca="1" si="231"/>
        <v>0.35164835164835168</v>
      </c>
      <c r="AS9" s="47">
        <f t="shared" ca="1" si="231"/>
        <v>0.36263736263736263</v>
      </c>
      <c r="AT9" s="47">
        <f t="shared" ca="1" si="231"/>
        <v>0.36263736263736263</v>
      </c>
      <c r="AU9" s="47">
        <f t="shared" ca="1" si="231"/>
        <v>0.36263736263736263</v>
      </c>
      <c r="AV9" s="47">
        <f t="shared" ca="1" si="231"/>
        <v>0.36263736263736263</v>
      </c>
      <c r="AW9" s="47">
        <f t="shared" ca="1" si="231"/>
        <v>0.36263736263736263</v>
      </c>
      <c r="AX9" s="47">
        <f t="shared" ca="1" si="231"/>
        <v>0.36263736263736263</v>
      </c>
      <c r="AY9" s="47">
        <f t="shared" ca="1" si="231"/>
        <v>0.36263736263736263</v>
      </c>
      <c r="AZ9" s="47">
        <f t="shared" ca="1" si="231"/>
        <v>0.36263736263736263</v>
      </c>
      <c r="BA9" s="47">
        <f t="shared" ca="1" si="231"/>
        <v>0.41379310344827586</v>
      </c>
      <c r="BB9" s="47">
        <f t="shared" ca="1" si="231"/>
        <v>0.41379310344827586</v>
      </c>
      <c r="BC9" s="47">
        <f t="shared" ca="1" si="231"/>
        <v>0.41379310344827586</v>
      </c>
      <c r="BD9" s="47">
        <f t="shared" ca="1" si="231"/>
        <v>0.41379310344827586</v>
      </c>
      <c r="BE9" s="47">
        <f t="shared" ca="1" si="231"/>
        <v>0.41379310344827586</v>
      </c>
      <c r="BF9" s="47">
        <f t="shared" ca="1" si="231"/>
        <v>0.41379310344827586</v>
      </c>
      <c r="BG9" s="47">
        <f t="shared" ca="1" si="231"/>
        <v>0.41379310344827586</v>
      </c>
      <c r="BH9" s="47">
        <f t="shared" ca="1" si="231"/>
        <v>0.41379310344827586</v>
      </c>
      <c r="BI9" s="47">
        <f t="shared" ca="1" si="231"/>
        <v>0.41379310344827586</v>
      </c>
      <c r="BJ9" s="47">
        <f t="shared" ca="1" si="231"/>
        <v>0.41379310344827586</v>
      </c>
      <c r="BK9" s="47">
        <f t="shared" ca="1" si="231"/>
        <v>0.55172413793103448</v>
      </c>
      <c r="BL9" s="47">
        <f t="shared" ca="1" si="231"/>
        <v>0.55172413793103448</v>
      </c>
      <c r="BM9" s="47">
        <f t="shared" ref="BM9:CR9" ca="1" si="232">OFFSET(Saved_Data,BM$8-1,2,1,1)</f>
        <v>0.55172413793103448</v>
      </c>
      <c r="BN9" s="47">
        <f t="shared" ca="1" si="232"/>
        <v>0.55172413793103448</v>
      </c>
      <c r="BO9" s="47">
        <f t="shared" ca="1" si="232"/>
        <v>0.55172413793103448</v>
      </c>
      <c r="BP9" s="47">
        <f t="shared" ca="1" si="232"/>
        <v>0.55172413793103448</v>
      </c>
      <c r="BQ9" s="47">
        <f t="shared" ca="1" si="232"/>
        <v>0.55172413793103448</v>
      </c>
      <c r="BR9" s="47">
        <f t="shared" ca="1" si="232"/>
        <v>0.55172413793103448</v>
      </c>
      <c r="BS9" s="47">
        <f t="shared" ca="1" si="232"/>
        <v>0.7142857142857143</v>
      </c>
      <c r="BT9" s="47">
        <f t="shared" ca="1" si="232"/>
        <v>0.79166666666666663</v>
      </c>
      <c r="BU9" s="47">
        <f t="shared" ca="1" si="232"/>
        <v>0.79166666666666663</v>
      </c>
      <c r="BV9" s="47">
        <f t="shared" ca="1" si="232"/>
        <v>0.79166666666666663</v>
      </c>
      <c r="BW9" s="47">
        <f t="shared" ca="1" si="232"/>
        <v>0.79166666666666663</v>
      </c>
      <c r="BX9" s="47">
        <f t="shared" ca="1" si="232"/>
        <v>0.79166666666666663</v>
      </c>
      <c r="BY9" s="47">
        <f t="shared" ca="1" si="232"/>
        <v>0.79166666666666663</v>
      </c>
      <c r="BZ9" s="47">
        <f t="shared" ca="1" si="232"/>
        <v>0.79166666666666663</v>
      </c>
      <c r="CA9" s="47">
        <f t="shared" ca="1" si="232"/>
        <v>0.75</v>
      </c>
      <c r="CB9" s="47">
        <f t="shared" ca="1" si="232"/>
        <v>0.75</v>
      </c>
      <c r="CC9" s="47">
        <f t="shared" ca="1" si="232"/>
        <v>0.75</v>
      </c>
      <c r="CD9" s="47">
        <f t="shared" ca="1" si="232"/>
        <v>0.75</v>
      </c>
      <c r="CE9" s="47">
        <f t="shared" ca="1" si="232"/>
        <v>0.75</v>
      </c>
      <c r="CF9" s="47">
        <f t="shared" ca="1" si="232"/>
        <v>0.75</v>
      </c>
      <c r="CG9" s="47">
        <f t="shared" ca="1" si="232"/>
        <v>0.75</v>
      </c>
      <c r="CH9" s="47">
        <f t="shared" ca="1" si="232"/>
        <v>0.75</v>
      </c>
      <c r="CI9" s="47">
        <f t="shared" ca="1" si="232"/>
        <v>0.75</v>
      </c>
      <c r="CJ9" s="47">
        <f t="shared" ca="1" si="232"/>
        <v>0.875</v>
      </c>
      <c r="CK9" s="47">
        <f t="shared" ca="1" si="232"/>
        <v>0.875</v>
      </c>
      <c r="CL9" s="47">
        <f t="shared" ca="1" si="232"/>
        <v>0.875</v>
      </c>
      <c r="CM9" s="47">
        <f t="shared" ca="1" si="232"/>
        <v>0.875</v>
      </c>
      <c r="CN9" s="47">
        <f t="shared" ca="1" si="232"/>
        <v>0.875</v>
      </c>
      <c r="CO9" s="47">
        <f t="shared" ca="1" si="232"/>
        <v>0.875</v>
      </c>
      <c r="CP9" s="47">
        <f t="shared" ca="1" si="232"/>
        <v>0.875</v>
      </c>
      <c r="CQ9" s="47">
        <f t="shared" ca="1" si="232"/>
        <v>0.875</v>
      </c>
      <c r="CR9" s="47">
        <f t="shared" ca="1" si="232"/>
        <v>0.875</v>
      </c>
      <c r="CS9" s="47">
        <f t="shared" ref="CS9:DX9" ca="1" si="233">OFFSET(Saved_Data,CS$8-1,2,1,1)</f>
        <v>0.875</v>
      </c>
      <c r="CT9" s="47">
        <f t="shared" ca="1" si="233"/>
        <v>0.875</v>
      </c>
      <c r="CU9" s="47">
        <f t="shared" ca="1" si="233"/>
        <v>0.875</v>
      </c>
      <c r="CV9" s="47">
        <f t="shared" ca="1" si="233"/>
        <v>0.875</v>
      </c>
      <c r="CW9" s="47">
        <f t="shared" ca="1" si="233"/>
        <v>0.875</v>
      </c>
      <c r="CX9" s="47">
        <f t="shared" ca="1" si="233"/>
        <v>0.875</v>
      </c>
      <c r="CY9" s="47">
        <f t="shared" ca="1" si="233"/>
        <v>0.875</v>
      </c>
      <c r="CZ9" s="47">
        <f t="shared" ca="1" si="233"/>
        <v>0.8</v>
      </c>
      <c r="DA9" s="47">
        <f t="shared" ca="1" si="233"/>
        <v>0.8</v>
      </c>
      <c r="DB9" s="47">
        <f t="shared" ca="1" si="233"/>
        <v>0.8</v>
      </c>
      <c r="DC9" s="47">
        <f t="shared" ca="1" si="233"/>
        <v>0.8</v>
      </c>
      <c r="DD9" s="47">
        <f t="shared" ca="1" si="233"/>
        <v>0.85</v>
      </c>
      <c r="DE9" s="47">
        <f t="shared" ca="1" si="233"/>
        <v>0.85</v>
      </c>
      <c r="DF9" s="47">
        <f t="shared" ca="1" si="233"/>
        <v>0.85</v>
      </c>
      <c r="DG9" s="47">
        <f t="shared" ca="1" si="233"/>
        <v>0.85</v>
      </c>
      <c r="DH9" s="47">
        <f t="shared" ca="1" si="233"/>
        <v>0.97499999999999998</v>
      </c>
      <c r="DI9" s="47">
        <f t="shared" ca="1" si="233"/>
        <v>0.92500000000000004</v>
      </c>
      <c r="DJ9" s="47">
        <f t="shared" ca="1" si="233"/>
        <v>0.9</v>
      </c>
      <c r="DK9" s="47">
        <f t="shared" ca="1" si="233"/>
        <v>0.9</v>
      </c>
      <c r="DL9" s="47">
        <f t="shared" ca="1" si="233"/>
        <v>0.9</v>
      </c>
      <c r="DM9" s="47">
        <f t="shared" ca="1" si="233"/>
        <v>0.9</v>
      </c>
      <c r="DN9" s="47">
        <f t="shared" ca="1" si="233"/>
        <v>0.9</v>
      </c>
      <c r="DO9" s="47">
        <f t="shared" ca="1" si="233"/>
        <v>0.875</v>
      </c>
      <c r="DP9" s="47">
        <f t="shared" ca="1" si="233"/>
        <v>0.875</v>
      </c>
      <c r="DQ9" s="47">
        <f t="shared" ca="1" si="233"/>
        <v>0.875</v>
      </c>
      <c r="DR9" s="47">
        <f t="shared" ca="1" si="233"/>
        <v>0.9</v>
      </c>
      <c r="DS9" s="47">
        <f t="shared" ca="1" si="233"/>
        <v>0.95</v>
      </c>
      <c r="DT9" s="47">
        <f t="shared" ca="1" si="233"/>
        <v>0.95</v>
      </c>
      <c r="DU9" s="47">
        <f t="shared" ca="1" si="233"/>
        <v>0.97499999999999998</v>
      </c>
      <c r="DV9" s="47">
        <f t="shared" ca="1" si="233"/>
        <v>0.97499999999999998</v>
      </c>
      <c r="DW9" s="47">
        <f t="shared" ca="1" si="233"/>
        <v>0.97499999999999998</v>
      </c>
      <c r="DX9" s="47">
        <f t="shared" ca="1" si="233"/>
        <v>1</v>
      </c>
      <c r="DY9" s="47">
        <f t="shared" ref="DY9:FD9" ca="1" si="234">OFFSET(Saved_Data,DY$8-1,2,1,1)</f>
        <v>1</v>
      </c>
      <c r="DZ9" s="47">
        <f t="shared" ca="1" si="234"/>
        <v>1</v>
      </c>
      <c r="EA9" s="47">
        <f t="shared" ca="1" si="234"/>
        <v>1</v>
      </c>
      <c r="EB9" s="47">
        <f t="shared" ca="1" si="234"/>
        <v>1</v>
      </c>
      <c r="EC9" s="47">
        <f t="shared" ca="1" si="234"/>
        <v>1</v>
      </c>
      <c r="ED9" s="47">
        <f t="shared" ca="1" si="234"/>
        <v>0.92500000000000004</v>
      </c>
      <c r="EE9" s="47">
        <f t="shared" ca="1" si="234"/>
        <v>0.95</v>
      </c>
      <c r="EF9" s="47">
        <f t="shared" ca="1" si="234"/>
        <v>0.97499999999999998</v>
      </c>
      <c r="EG9" s="47">
        <f t="shared" ca="1" si="234"/>
        <v>0.97499999999999998</v>
      </c>
      <c r="EH9" s="47">
        <f t="shared" ca="1" si="234"/>
        <v>0.97499999999999998</v>
      </c>
      <c r="EI9" s="47">
        <f t="shared" ca="1" si="234"/>
        <v>0.97499999999999998</v>
      </c>
      <c r="EJ9" s="47">
        <f t="shared" ca="1" si="234"/>
        <v>0.97499999999999998</v>
      </c>
      <c r="EK9" s="47">
        <f t="shared" ca="1" si="234"/>
        <v>0.97499999999999998</v>
      </c>
      <c r="EL9" s="47">
        <f t="shared" ca="1" si="234"/>
        <v>0.97499999999999998</v>
      </c>
      <c r="EM9" s="47">
        <f t="shared" ca="1" si="234"/>
        <v>0.97499999999999998</v>
      </c>
      <c r="EN9" s="47">
        <f t="shared" ca="1" si="234"/>
        <v>0.97499999999999998</v>
      </c>
      <c r="EO9" s="47">
        <f t="shared" ca="1" si="234"/>
        <v>0.97499999999999998</v>
      </c>
      <c r="EP9" s="47">
        <f t="shared" ca="1" si="234"/>
        <v>0.97499999999999998</v>
      </c>
      <c r="EQ9" s="47">
        <f t="shared" ca="1" si="234"/>
        <v>0.97499999999999998</v>
      </c>
      <c r="ER9" s="47">
        <f t="shared" ca="1" si="234"/>
        <v>0.97499999999999998</v>
      </c>
      <c r="ES9" s="47">
        <f t="shared" ca="1" si="234"/>
        <v>0.97499999999999998</v>
      </c>
      <c r="ET9" s="47">
        <f t="shared" ca="1" si="234"/>
        <v>0.97499999999999998</v>
      </c>
      <c r="EU9" s="47">
        <f t="shared" ca="1" si="234"/>
        <v>0.97499999999999998</v>
      </c>
      <c r="EV9" s="47">
        <f t="shared" ca="1" si="234"/>
        <v>0.97499999999999998</v>
      </c>
      <c r="EW9" s="47">
        <f t="shared" ca="1" si="234"/>
        <v>0.97499999999999998</v>
      </c>
      <c r="EX9" s="47">
        <f t="shared" ca="1" si="234"/>
        <v>0.97499999999999998</v>
      </c>
      <c r="EY9" s="47">
        <f t="shared" ca="1" si="234"/>
        <v>0.97499999999999998</v>
      </c>
      <c r="EZ9" s="47">
        <f t="shared" ca="1" si="234"/>
        <v>0.97499999999999998</v>
      </c>
      <c r="FA9" s="47">
        <f t="shared" ca="1" si="234"/>
        <v>0.97499999999999998</v>
      </c>
      <c r="FB9" s="47">
        <f t="shared" ca="1" si="234"/>
        <v>0.97499999999999998</v>
      </c>
      <c r="FC9" s="47">
        <f t="shared" ca="1" si="234"/>
        <v>0.97499999999999998</v>
      </c>
      <c r="FD9" s="47">
        <f t="shared" ca="1" si="234"/>
        <v>0.97499999999999998</v>
      </c>
      <c r="FE9" s="47">
        <f t="shared" ref="FE9:GJ9" ca="1" si="235">OFFSET(Saved_Data,FE$8-1,2,1,1)</f>
        <v>1</v>
      </c>
      <c r="FF9" s="47">
        <f t="shared" ca="1" si="235"/>
        <v>1</v>
      </c>
      <c r="FG9" s="47">
        <f t="shared" ca="1" si="235"/>
        <v>1</v>
      </c>
      <c r="FH9" s="47">
        <f t="shared" ca="1" si="235"/>
        <v>1</v>
      </c>
      <c r="FI9" s="47">
        <f t="shared" ca="1" si="235"/>
        <v>1</v>
      </c>
      <c r="FJ9" s="47">
        <f t="shared" ca="1" si="235"/>
        <v>1</v>
      </c>
      <c r="FK9" s="47">
        <f t="shared" ca="1" si="235"/>
        <v>1</v>
      </c>
      <c r="FL9" s="47">
        <f t="shared" ca="1" si="235"/>
        <v>1</v>
      </c>
      <c r="FM9" s="47">
        <f t="shared" ca="1" si="235"/>
        <v>1</v>
      </c>
      <c r="FN9" s="47">
        <f t="shared" ca="1" si="235"/>
        <v>1</v>
      </c>
      <c r="FO9" s="47">
        <f t="shared" ca="1" si="235"/>
        <v>0.97560975609756095</v>
      </c>
      <c r="FP9" s="47">
        <f t="shared" ca="1" si="235"/>
        <v>0.97560975609756095</v>
      </c>
      <c r="FQ9" s="47">
        <f t="shared" ca="1" si="235"/>
        <v>0.97560975609756095</v>
      </c>
      <c r="FR9" s="47">
        <f t="shared" ca="1" si="235"/>
        <v>0.97560975609756095</v>
      </c>
      <c r="FS9" s="47">
        <f t="shared" ca="1" si="235"/>
        <v>0.97560975609756095</v>
      </c>
      <c r="FT9" s="47">
        <f t="shared" ca="1" si="235"/>
        <v>1</v>
      </c>
      <c r="FU9" s="47">
        <f t="shared" ca="1" si="235"/>
        <v>1</v>
      </c>
      <c r="FV9" s="47">
        <f t="shared" ca="1" si="235"/>
        <v>1</v>
      </c>
      <c r="FW9" s="47">
        <f t="shared" ca="1" si="235"/>
        <v>1</v>
      </c>
      <c r="FX9" s="47">
        <f t="shared" ca="1" si="235"/>
        <v>1</v>
      </c>
      <c r="FY9" s="47">
        <f t="shared" ca="1" si="235"/>
        <v>1</v>
      </c>
      <c r="FZ9" s="47">
        <f t="shared" ca="1" si="235"/>
        <v>1</v>
      </c>
      <c r="GA9" s="47">
        <f t="shared" ca="1" si="235"/>
        <v>1</v>
      </c>
      <c r="GB9" s="47">
        <f t="shared" ca="1" si="235"/>
        <v>1</v>
      </c>
      <c r="GC9" s="47">
        <f t="shared" ca="1" si="235"/>
        <v>1</v>
      </c>
      <c r="GD9" s="47">
        <f t="shared" ca="1" si="235"/>
        <v>1</v>
      </c>
      <c r="GE9" s="47">
        <f t="shared" ca="1" si="235"/>
        <v>1</v>
      </c>
      <c r="GF9" s="47">
        <f t="shared" ca="1" si="235"/>
        <v>1</v>
      </c>
      <c r="GG9" s="47">
        <f t="shared" ca="1" si="235"/>
        <v>1</v>
      </c>
      <c r="GH9" s="47">
        <f t="shared" ca="1" si="235"/>
        <v>1</v>
      </c>
      <c r="GI9" s="47">
        <f t="shared" ca="1" si="235"/>
        <v>1</v>
      </c>
      <c r="GJ9" s="47">
        <f t="shared" ca="1" si="235"/>
        <v>1</v>
      </c>
      <c r="GK9" s="47">
        <f t="shared" ref="GK9:IV9" ca="1" si="236">OFFSET(Saved_Data,GK$8-1,2,1,1)</f>
        <v>1</v>
      </c>
      <c r="GL9" s="47">
        <f t="shared" ca="1" si="236"/>
        <v>1</v>
      </c>
      <c r="GM9" s="47">
        <f t="shared" ca="1" si="236"/>
        <v>1</v>
      </c>
      <c r="GN9" s="47">
        <f t="shared" ca="1" si="236"/>
        <v>1</v>
      </c>
      <c r="GO9" s="47">
        <f t="shared" ca="1" si="236"/>
        <v>1</v>
      </c>
      <c r="GP9" s="47">
        <f t="shared" ca="1" si="236"/>
        <v>1</v>
      </c>
      <c r="GQ9" s="47">
        <f t="shared" ca="1" si="236"/>
        <v>1</v>
      </c>
      <c r="GR9" s="47">
        <f t="shared" ca="1" si="236"/>
        <v>1</v>
      </c>
      <c r="GS9" s="47">
        <f t="shared" ca="1" si="236"/>
        <v>1</v>
      </c>
      <c r="GT9" s="47">
        <f t="shared" ca="1" si="236"/>
        <v>1</v>
      </c>
      <c r="GU9" s="47">
        <f t="shared" ca="1" si="236"/>
        <v>1</v>
      </c>
      <c r="GV9" s="47">
        <f t="shared" ca="1" si="236"/>
        <v>1</v>
      </c>
      <c r="GW9" s="47">
        <f t="shared" ca="1" si="236"/>
        <v>1</v>
      </c>
      <c r="GX9" s="47">
        <f t="shared" ca="1" si="236"/>
        <v>1</v>
      </c>
      <c r="GY9" s="47">
        <f t="shared" ca="1" si="236"/>
        <v>1</v>
      </c>
      <c r="GZ9" s="47">
        <f t="shared" ca="1" si="236"/>
        <v>1</v>
      </c>
      <c r="HA9" s="47">
        <f t="shared" ca="1" si="236"/>
        <v>1</v>
      </c>
      <c r="HB9" s="47">
        <f t="shared" ca="1" si="236"/>
        <v>1</v>
      </c>
      <c r="HC9" s="47">
        <f t="shared" ca="1" si="236"/>
        <v>1</v>
      </c>
      <c r="HD9" s="47">
        <f t="shared" ca="1" si="236"/>
        <v>1</v>
      </c>
      <c r="HE9" s="47">
        <f t="shared" ca="1" si="236"/>
        <v>1</v>
      </c>
      <c r="HF9" s="47">
        <f t="shared" ca="1" si="236"/>
        <v>1</v>
      </c>
      <c r="HG9" s="47">
        <f t="shared" ca="1" si="236"/>
        <v>1</v>
      </c>
      <c r="HH9" s="47">
        <f t="shared" ca="1" si="236"/>
        <v>1</v>
      </c>
      <c r="HI9" s="47">
        <f t="shared" ca="1" si="236"/>
        <v>1</v>
      </c>
      <c r="HJ9" s="47">
        <f t="shared" ca="1" si="236"/>
        <v>1</v>
      </c>
      <c r="HK9" s="47">
        <f t="shared" ca="1" si="236"/>
        <v>1</v>
      </c>
      <c r="HL9" s="47">
        <f t="shared" ca="1" si="236"/>
        <v>1</v>
      </c>
      <c r="HM9" s="47">
        <f t="shared" ca="1" si="236"/>
        <v>1</v>
      </c>
      <c r="HN9" s="47">
        <f t="shared" ca="1" si="236"/>
        <v>1</v>
      </c>
      <c r="HO9" s="47">
        <f t="shared" ca="1" si="236"/>
        <v>1</v>
      </c>
      <c r="HP9" s="47">
        <f t="shared" ca="1" si="236"/>
        <v>1</v>
      </c>
      <c r="HQ9" s="47">
        <f t="shared" ca="1" si="236"/>
        <v>1</v>
      </c>
      <c r="HR9" s="47">
        <f t="shared" ca="1" si="236"/>
        <v>1</v>
      </c>
      <c r="HS9" s="47">
        <f t="shared" ca="1" si="236"/>
        <v>1</v>
      </c>
      <c r="HT9" s="47">
        <f t="shared" ca="1" si="236"/>
        <v>1</v>
      </c>
      <c r="HU9" s="47">
        <f t="shared" ca="1" si="236"/>
        <v>1</v>
      </c>
      <c r="HV9" s="47">
        <f t="shared" ca="1" si="236"/>
        <v>1</v>
      </c>
      <c r="HW9" s="47">
        <f t="shared" ca="1" si="236"/>
        <v>1</v>
      </c>
      <c r="HX9" s="47">
        <f t="shared" ca="1" si="236"/>
        <v>1</v>
      </c>
      <c r="HY9" s="47">
        <f t="shared" ca="1" si="236"/>
        <v>1</v>
      </c>
      <c r="HZ9" s="47">
        <f t="shared" ca="1" si="236"/>
        <v>1</v>
      </c>
      <c r="IA9" s="47">
        <f t="shared" ca="1" si="236"/>
        <v>1</v>
      </c>
      <c r="IB9" s="47">
        <f t="shared" ca="1" si="236"/>
        <v>1</v>
      </c>
      <c r="IC9" s="47">
        <f t="shared" ca="1" si="236"/>
        <v>1</v>
      </c>
      <c r="ID9" s="47">
        <f t="shared" ca="1" si="236"/>
        <v>1</v>
      </c>
      <c r="IE9" s="47">
        <f t="shared" ca="1" si="236"/>
        <v>1</v>
      </c>
      <c r="IF9" s="47">
        <f t="shared" ca="1" si="236"/>
        <v>1</v>
      </c>
      <c r="IG9" s="47">
        <f t="shared" ca="1" si="236"/>
        <v>1</v>
      </c>
      <c r="IH9" s="47">
        <f t="shared" ca="1" si="236"/>
        <v>1</v>
      </c>
      <c r="II9" s="47">
        <f t="shared" ca="1" si="236"/>
        <v>1</v>
      </c>
      <c r="IJ9" s="47">
        <f t="shared" ca="1" si="236"/>
        <v>1</v>
      </c>
      <c r="IK9" s="47">
        <f t="shared" ca="1" si="236"/>
        <v>1</v>
      </c>
      <c r="IL9" s="47">
        <f t="shared" ca="1" si="236"/>
        <v>1</v>
      </c>
      <c r="IM9" s="47">
        <f t="shared" ca="1" si="236"/>
        <v>1</v>
      </c>
      <c r="IN9" s="47">
        <f t="shared" ca="1" si="236"/>
        <v>1</v>
      </c>
      <c r="IO9" s="47">
        <f t="shared" ca="1" si="236"/>
        <v>1</v>
      </c>
      <c r="IP9" s="47">
        <f t="shared" ca="1" si="236"/>
        <v>1</v>
      </c>
      <c r="IQ9" s="47">
        <f t="shared" ca="1" si="236"/>
        <v>1</v>
      </c>
      <c r="IR9" s="47">
        <f t="shared" ca="1" si="236"/>
        <v>1</v>
      </c>
      <c r="IS9" s="47">
        <f t="shared" ca="1" si="236"/>
        <v>1</v>
      </c>
      <c r="IT9" s="47">
        <f t="shared" ca="1" si="236"/>
        <v>1</v>
      </c>
      <c r="IU9" s="47">
        <f t="shared" ca="1" si="236"/>
        <v>1</v>
      </c>
      <c r="IV9" s="47">
        <f t="shared" ca="1" si="236"/>
        <v>1</v>
      </c>
      <c r="IW9" s="47">
        <f t="shared" ref="IW9:LH9" ca="1" si="237">OFFSET(Saved_Data,IW$8-1,2,1,1)</f>
        <v>1</v>
      </c>
      <c r="IX9" s="47">
        <f t="shared" ca="1" si="237"/>
        <v>1</v>
      </c>
      <c r="IY9" s="47">
        <f t="shared" ca="1" si="237"/>
        <v>1</v>
      </c>
      <c r="IZ9" s="47">
        <f t="shared" ca="1" si="237"/>
        <v>1</v>
      </c>
      <c r="JA9" s="47">
        <f t="shared" ca="1" si="237"/>
        <v>1</v>
      </c>
      <c r="JB9" s="47">
        <f t="shared" ca="1" si="237"/>
        <v>1</v>
      </c>
      <c r="JC9" s="47">
        <f t="shared" ca="1" si="237"/>
        <v>1</v>
      </c>
      <c r="JD9" s="47">
        <f t="shared" ca="1" si="237"/>
        <v>1</v>
      </c>
      <c r="JE9" s="47">
        <f t="shared" ca="1" si="237"/>
        <v>1</v>
      </c>
      <c r="JF9" s="47">
        <f t="shared" ca="1" si="237"/>
        <v>1</v>
      </c>
      <c r="JG9" s="47">
        <f t="shared" ca="1" si="237"/>
        <v>1</v>
      </c>
      <c r="JH9" s="47">
        <f t="shared" ca="1" si="237"/>
        <v>1</v>
      </c>
      <c r="JI9" s="47">
        <f t="shared" ca="1" si="237"/>
        <v>1</v>
      </c>
      <c r="JJ9" s="47">
        <f t="shared" ca="1" si="237"/>
        <v>1</v>
      </c>
      <c r="JK9" s="47">
        <f t="shared" ca="1" si="237"/>
        <v>1</v>
      </c>
      <c r="JL9" s="47">
        <f t="shared" ca="1" si="237"/>
        <v>1</v>
      </c>
      <c r="JM9" s="47">
        <f t="shared" ca="1" si="237"/>
        <v>1</v>
      </c>
      <c r="JN9" s="47">
        <f t="shared" ca="1" si="237"/>
        <v>1</v>
      </c>
      <c r="JO9" s="47">
        <f t="shared" ca="1" si="237"/>
        <v>1</v>
      </c>
      <c r="JP9" s="47">
        <f t="shared" ca="1" si="237"/>
        <v>1</v>
      </c>
      <c r="JQ9" s="47">
        <f t="shared" ca="1" si="237"/>
        <v>1</v>
      </c>
      <c r="JR9" s="47">
        <f t="shared" ca="1" si="237"/>
        <v>1</v>
      </c>
      <c r="JS9" s="47">
        <f t="shared" ca="1" si="237"/>
        <v>1</v>
      </c>
      <c r="JT9" s="47">
        <f t="shared" ca="1" si="237"/>
        <v>1</v>
      </c>
      <c r="JU9" s="47">
        <f t="shared" ca="1" si="237"/>
        <v>1</v>
      </c>
      <c r="JV9" s="47">
        <f t="shared" ca="1" si="237"/>
        <v>1</v>
      </c>
      <c r="JW9" s="47">
        <f t="shared" ca="1" si="237"/>
        <v>1</v>
      </c>
      <c r="JX9" s="47">
        <f t="shared" ca="1" si="237"/>
        <v>1</v>
      </c>
      <c r="JY9" s="47">
        <f t="shared" ca="1" si="237"/>
        <v>1</v>
      </c>
      <c r="JZ9" s="47">
        <f t="shared" ca="1" si="237"/>
        <v>1</v>
      </c>
      <c r="KA9" s="47">
        <f t="shared" ca="1" si="237"/>
        <v>1</v>
      </c>
      <c r="KB9" s="47">
        <f t="shared" ca="1" si="237"/>
        <v>1</v>
      </c>
      <c r="KC9" s="47">
        <f t="shared" ca="1" si="237"/>
        <v>1</v>
      </c>
      <c r="KD9" s="47">
        <f t="shared" ca="1" si="237"/>
        <v>1</v>
      </c>
      <c r="KE9" s="47">
        <f t="shared" ca="1" si="237"/>
        <v>1</v>
      </c>
      <c r="KF9" s="47">
        <f t="shared" ca="1" si="237"/>
        <v>1</v>
      </c>
      <c r="KG9" s="47">
        <f t="shared" ca="1" si="237"/>
        <v>1</v>
      </c>
      <c r="KH9" s="47">
        <f t="shared" ca="1" si="237"/>
        <v>1</v>
      </c>
      <c r="KI9" s="47">
        <f t="shared" ca="1" si="237"/>
        <v>1</v>
      </c>
      <c r="KJ9" s="47">
        <f t="shared" ca="1" si="237"/>
        <v>1</v>
      </c>
      <c r="KK9" s="47">
        <f t="shared" ca="1" si="237"/>
        <v>1</v>
      </c>
      <c r="KL9" s="47">
        <f t="shared" ca="1" si="237"/>
        <v>1</v>
      </c>
      <c r="KM9" s="47">
        <f t="shared" ca="1" si="237"/>
        <v>1</v>
      </c>
      <c r="KN9" s="47">
        <f t="shared" ca="1" si="237"/>
        <v>1</v>
      </c>
      <c r="KO9" s="47">
        <f t="shared" ca="1" si="237"/>
        <v>1</v>
      </c>
      <c r="KP9" s="47">
        <f t="shared" ca="1" si="237"/>
        <v>1</v>
      </c>
      <c r="KQ9" s="47">
        <f t="shared" ca="1" si="237"/>
        <v>1</v>
      </c>
      <c r="KR9" s="47">
        <f t="shared" ca="1" si="237"/>
        <v>1</v>
      </c>
      <c r="KS9" s="47">
        <f t="shared" ca="1" si="237"/>
        <v>1</v>
      </c>
      <c r="KT9" s="47">
        <f t="shared" ca="1" si="237"/>
        <v>1</v>
      </c>
      <c r="KU9" s="47">
        <f t="shared" ca="1" si="237"/>
        <v>1</v>
      </c>
      <c r="KV9" s="47">
        <f t="shared" ca="1" si="237"/>
        <v>1</v>
      </c>
      <c r="KW9" s="47">
        <f t="shared" ca="1" si="237"/>
        <v>1</v>
      </c>
      <c r="KX9" s="47">
        <f t="shared" ca="1" si="237"/>
        <v>1</v>
      </c>
      <c r="KY9" s="47">
        <f t="shared" ca="1" si="237"/>
        <v>1</v>
      </c>
      <c r="KZ9" s="47">
        <f t="shared" ca="1" si="237"/>
        <v>1</v>
      </c>
      <c r="LA9" s="47">
        <f t="shared" ca="1" si="237"/>
        <v>1</v>
      </c>
      <c r="LB9" s="47">
        <f t="shared" ca="1" si="237"/>
        <v>1</v>
      </c>
      <c r="LC9" s="47">
        <f t="shared" ca="1" si="237"/>
        <v>1</v>
      </c>
      <c r="LD9" s="47">
        <f t="shared" ca="1" si="237"/>
        <v>1</v>
      </c>
      <c r="LE9" s="47">
        <f t="shared" ca="1" si="237"/>
        <v>1</v>
      </c>
      <c r="LF9" s="47">
        <f t="shared" ca="1" si="237"/>
        <v>1</v>
      </c>
      <c r="LG9" s="47">
        <f t="shared" ca="1" si="237"/>
        <v>1</v>
      </c>
      <c r="LH9" s="47">
        <f t="shared" ca="1" si="237"/>
        <v>1</v>
      </c>
      <c r="LI9" s="47">
        <f t="shared" ref="LI9:NG9" ca="1" si="238">OFFSET(Saved_Data,LI$8-1,2,1,1)</f>
        <v>1</v>
      </c>
      <c r="LJ9" s="47">
        <f t="shared" ca="1" si="238"/>
        <v>1</v>
      </c>
      <c r="LK9" s="47">
        <f t="shared" ca="1" si="238"/>
        <v>1</v>
      </c>
      <c r="LL9" s="47">
        <f t="shared" ca="1" si="238"/>
        <v>1</v>
      </c>
      <c r="LM9" s="47">
        <f t="shared" ca="1" si="238"/>
        <v>1</v>
      </c>
      <c r="LN9" s="47">
        <f t="shared" ca="1" si="238"/>
        <v>1</v>
      </c>
      <c r="LO9" s="47">
        <f t="shared" ca="1" si="238"/>
        <v>1</v>
      </c>
      <c r="LP9" s="47">
        <f t="shared" ca="1" si="238"/>
        <v>1</v>
      </c>
      <c r="LQ9" s="47">
        <f t="shared" ca="1" si="238"/>
        <v>1</v>
      </c>
      <c r="LR9" s="47">
        <f t="shared" ca="1" si="238"/>
        <v>1</v>
      </c>
      <c r="LS9" s="47">
        <f t="shared" ca="1" si="238"/>
        <v>1</v>
      </c>
      <c r="LT9" s="47">
        <f t="shared" ca="1" si="238"/>
        <v>1</v>
      </c>
      <c r="LU9" s="47">
        <f t="shared" ca="1" si="238"/>
        <v>1</v>
      </c>
      <c r="LV9" s="47">
        <f t="shared" ca="1" si="238"/>
        <v>1</v>
      </c>
      <c r="LW9" s="47">
        <f t="shared" ca="1" si="238"/>
        <v>1</v>
      </c>
      <c r="LX9" s="47">
        <f t="shared" ca="1" si="238"/>
        <v>1</v>
      </c>
      <c r="LY9" s="47">
        <f t="shared" ca="1" si="238"/>
        <v>1</v>
      </c>
      <c r="LZ9" s="47">
        <f t="shared" ca="1" si="238"/>
        <v>1</v>
      </c>
      <c r="MA9" s="47">
        <f t="shared" ca="1" si="238"/>
        <v>1</v>
      </c>
      <c r="MB9" s="47">
        <f t="shared" ca="1" si="238"/>
        <v>1</v>
      </c>
      <c r="MC9" s="47">
        <f t="shared" ca="1" si="238"/>
        <v>1</v>
      </c>
      <c r="MD9" s="47">
        <f t="shared" ca="1" si="238"/>
        <v>1</v>
      </c>
      <c r="ME9" s="47">
        <f t="shared" ca="1" si="238"/>
        <v>1</v>
      </c>
      <c r="MF9" s="47">
        <f t="shared" ca="1" si="238"/>
        <v>1</v>
      </c>
      <c r="MG9" s="47">
        <f t="shared" ca="1" si="238"/>
        <v>1</v>
      </c>
      <c r="MH9" s="47">
        <f t="shared" ca="1" si="238"/>
        <v>1</v>
      </c>
      <c r="MI9" s="47">
        <f t="shared" ca="1" si="238"/>
        <v>1</v>
      </c>
      <c r="MJ9" s="47">
        <f t="shared" ca="1" si="238"/>
        <v>1</v>
      </c>
      <c r="MK9" s="47">
        <f t="shared" ca="1" si="238"/>
        <v>1</v>
      </c>
      <c r="ML9" s="47">
        <f t="shared" ca="1" si="238"/>
        <v>1</v>
      </c>
      <c r="MM9" s="47">
        <f t="shared" ca="1" si="238"/>
        <v>1</v>
      </c>
      <c r="MN9" s="47">
        <f t="shared" ca="1" si="238"/>
        <v>1</v>
      </c>
      <c r="MO9" s="47">
        <f t="shared" ca="1" si="238"/>
        <v>1</v>
      </c>
      <c r="MP9" s="47">
        <f t="shared" ca="1" si="238"/>
        <v>1</v>
      </c>
      <c r="MQ9" s="47">
        <f t="shared" ca="1" si="238"/>
        <v>1</v>
      </c>
      <c r="MR9" s="47">
        <f t="shared" ca="1" si="238"/>
        <v>1</v>
      </c>
      <c r="MS9" s="47">
        <f t="shared" ca="1" si="238"/>
        <v>1</v>
      </c>
      <c r="MT9" s="47">
        <f t="shared" ca="1" si="238"/>
        <v>1</v>
      </c>
      <c r="MU9" s="47">
        <f t="shared" ca="1" si="238"/>
        <v>1</v>
      </c>
      <c r="MV9" s="47">
        <f t="shared" ca="1" si="238"/>
        <v>1</v>
      </c>
      <c r="MW9" s="47">
        <f t="shared" ca="1" si="238"/>
        <v>1</v>
      </c>
      <c r="MX9" s="47">
        <f t="shared" ca="1" si="238"/>
        <v>1</v>
      </c>
      <c r="MY9" s="47">
        <f t="shared" ca="1" si="238"/>
        <v>1</v>
      </c>
      <c r="MZ9" s="47">
        <f t="shared" ca="1" si="238"/>
        <v>1</v>
      </c>
      <c r="NA9" s="47">
        <f t="shared" ca="1" si="238"/>
        <v>1</v>
      </c>
      <c r="NB9" s="47">
        <f t="shared" ca="1" si="238"/>
        <v>1</v>
      </c>
      <c r="NC9" s="47">
        <f t="shared" ca="1" si="238"/>
        <v>1</v>
      </c>
      <c r="ND9" s="47">
        <f t="shared" ca="1" si="238"/>
        <v>1</v>
      </c>
      <c r="NE9" s="47">
        <f t="shared" ca="1" si="238"/>
        <v>1</v>
      </c>
      <c r="NF9" s="47">
        <f t="shared" ca="1" si="238"/>
        <v>1</v>
      </c>
      <c r="NG9" s="47">
        <f t="shared" ca="1" si="238"/>
        <v>1</v>
      </c>
    </row>
    <row r="10" spans="2:16384" x14ac:dyDescent="0.25">
      <c r="B10" s="260" t="s">
        <v>255</v>
      </c>
      <c r="C10" s="22">
        <f>C8/C7</f>
        <v>1</v>
      </c>
      <c r="D10" s="22">
        <f t="shared" ref="D10:H10" si="239">D8/D7</f>
        <v>0.88421052631578945</v>
      </c>
      <c r="E10" s="22">
        <f t="shared" si="239"/>
        <v>0.967741935483871</v>
      </c>
      <c r="F10" s="22">
        <f t="shared" si="239"/>
        <v>1</v>
      </c>
      <c r="G10" s="23"/>
      <c r="H10" s="92">
        <f t="shared" si="239"/>
        <v>0.9373493975903614</v>
      </c>
      <c r="J10" s="55">
        <f t="shared" si="230"/>
        <v>4</v>
      </c>
      <c r="K10" s="470"/>
      <c r="L10" s="17" t="s">
        <v>418</v>
      </c>
      <c r="M10" s="17">
        <v>8370</v>
      </c>
      <c r="N10" s="17">
        <v>8417</v>
      </c>
      <c r="O10" s="17"/>
      <c r="P10" s="17">
        <v>20120518</v>
      </c>
      <c r="Q10" s="17"/>
      <c r="R10" s="461" t="s">
        <v>329</v>
      </c>
      <c r="S10" s="461"/>
      <c r="T10" s="18"/>
      <c r="W10" s="32" t="s">
        <v>257</v>
      </c>
      <c r="X10" s="33">
        <v>0</v>
      </c>
      <c r="Y10" s="33">
        <v>0</v>
      </c>
      <c r="Z10" s="33">
        <v>0</v>
      </c>
      <c r="AA10" s="33">
        <v>0</v>
      </c>
      <c r="AB10" s="495"/>
      <c r="AC10" s="42">
        <v>0</v>
      </c>
      <c r="AE10" s="4" t="s">
        <v>235</v>
      </c>
      <c r="AF10" s="50" t="s">
        <v>255</v>
      </c>
      <c r="AG10" s="47">
        <f t="shared" ref="AG10:BL10" ca="1" si="240">OFFSET(Saved_Data,AG$8-1,3,1,1)</f>
        <v>0</v>
      </c>
      <c r="AH10" s="47">
        <f t="shared" ca="1" si="240"/>
        <v>0</v>
      </c>
      <c r="AI10" s="47">
        <f t="shared" ca="1" si="240"/>
        <v>7.5630252100840331E-2</v>
      </c>
      <c r="AJ10" s="47">
        <f t="shared" ca="1" si="240"/>
        <v>0.13445378151260504</v>
      </c>
      <c r="AK10" s="47">
        <f t="shared" ca="1" si="240"/>
        <v>0.13445378151260504</v>
      </c>
      <c r="AL10" s="47">
        <f t="shared" ca="1" si="240"/>
        <v>0.16949152542372881</v>
      </c>
      <c r="AM10" s="47">
        <f t="shared" ca="1" si="240"/>
        <v>0.17796610169491525</v>
      </c>
      <c r="AN10" s="47">
        <f t="shared" ca="1" si="240"/>
        <v>0.17796610169491525</v>
      </c>
      <c r="AO10" s="47">
        <f t="shared" ca="1" si="240"/>
        <v>0.17796610169491525</v>
      </c>
      <c r="AP10" s="47">
        <f t="shared" ca="1" si="240"/>
        <v>0.19491525423728814</v>
      </c>
      <c r="AQ10" s="47">
        <f t="shared" ca="1" si="240"/>
        <v>0.19491525423728814</v>
      </c>
      <c r="AR10" s="47">
        <f t="shared" ca="1" si="240"/>
        <v>0.14285714285714285</v>
      </c>
      <c r="AS10" s="47">
        <f t="shared" ca="1" si="240"/>
        <v>0.21848739495798319</v>
      </c>
      <c r="AT10" s="47">
        <f t="shared" ca="1" si="240"/>
        <v>0.21848739495798319</v>
      </c>
      <c r="AU10" s="47">
        <f t="shared" ca="1" si="240"/>
        <v>0.21848739495798319</v>
      </c>
      <c r="AV10" s="47">
        <f t="shared" ca="1" si="240"/>
        <v>0.21848739495798319</v>
      </c>
      <c r="AW10" s="47">
        <f t="shared" ca="1" si="240"/>
        <v>0.21848739495798319</v>
      </c>
      <c r="AX10" s="47">
        <f t="shared" ca="1" si="240"/>
        <v>0.21848739495798319</v>
      </c>
      <c r="AY10" s="47">
        <f t="shared" ca="1" si="240"/>
        <v>0.22689075630252101</v>
      </c>
      <c r="AZ10" s="47">
        <f t="shared" ca="1" si="240"/>
        <v>0.22689075630252101</v>
      </c>
      <c r="BA10" s="47">
        <f t="shared" ca="1" si="240"/>
        <v>0.20168067226890757</v>
      </c>
      <c r="BB10" s="47">
        <f t="shared" ca="1" si="240"/>
        <v>0.20168067226890757</v>
      </c>
      <c r="BC10" s="47">
        <f t="shared" ca="1" si="240"/>
        <v>0.20168067226890757</v>
      </c>
      <c r="BD10" s="47">
        <f t="shared" ca="1" si="240"/>
        <v>0.19491525423728814</v>
      </c>
      <c r="BE10" s="47">
        <f t="shared" ca="1" si="240"/>
        <v>0.26890756302521007</v>
      </c>
      <c r="BF10" s="47">
        <f t="shared" ca="1" si="240"/>
        <v>0.26890756302521007</v>
      </c>
      <c r="BG10" s="47">
        <f t="shared" ca="1" si="240"/>
        <v>0.26890756302521007</v>
      </c>
      <c r="BH10" s="47">
        <f t="shared" ca="1" si="240"/>
        <v>0.26890756302521007</v>
      </c>
      <c r="BI10" s="47">
        <f t="shared" ca="1" si="240"/>
        <v>0.26890756302521007</v>
      </c>
      <c r="BJ10" s="47">
        <f t="shared" ca="1" si="240"/>
        <v>0.29411764705882354</v>
      </c>
      <c r="BK10" s="47">
        <f t="shared" ca="1" si="240"/>
        <v>0.34453781512605042</v>
      </c>
      <c r="BL10" s="47">
        <f t="shared" ca="1" si="240"/>
        <v>0.30252100840336132</v>
      </c>
      <c r="BM10" s="47">
        <f t="shared" ref="BM10:CR10" ca="1" si="241">OFFSET(Saved_Data,BM$8-1,3,1,1)</f>
        <v>0.30252100840336132</v>
      </c>
      <c r="BN10" s="47">
        <f t="shared" ca="1" si="241"/>
        <v>0.30252100840336132</v>
      </c>
      <c r="BO10" s="47">
        <f t="shared" ca="1" si="241"/>
        <v>0.30252100840336132</v>
      </c>
      <c r="BP10" s="47">
        <f t="shared" ca="1" si="241"/>
        <v>0.30252100840336132</v>
      </c>
      <c r="BQ10" s="47">
        <f t="shared" ca="1" si="241"/>
        <v>0.32773109243697479</v>
      </c>
      <c r="BR10" s="47">
        <f t="shared" ca="1" si="241"/>
        <v>0.32773109243697479</v>
      </c>
      <c r="BS10" s="47">
        <f t="shared" ca="1" si="241"/>
        <v>0.34453781512605042</v>
      </c>
      <c r="BT10" s="47">
        <f t="shared" ca="1" si="241"/>
        <v>0.34745762711864409</v>
      </c>
      <c r="BU10" s="47">
        <f t="shared" ca="1" si="241"/>
        <v>0.36440677966101692</v>
      </c>
      <c r="BV10" s="47">
        <f t="shared" ca="1" si="241"/>
        <v>0.36440677966101692</v>
      </c>
      <c r="BW10" s="47">
        <f t="shared" ca="1" si="241"/>
        <v>0.26271186440677968</v>
      </c>
      <c r="BX10" s="47">
        <f t="shared" ca="1" si="241"/>
        <v>0.26271186440677968</v>
      </c>
      <c r="BY10" s="47">
        <f t="shared" ca="1" si="241"/>
        <v>0.26271186440677968</v>
      </c>
      <c r="BZ10" s="47">
        <f t="shared" ca="1" si="241"/>
        <v>0.26271186440677968</v>
      </c>
      <c r="CA10" s="47">
        <f t="shared" ca="1" si="241"/>
        <v>0.27966101694915252</v>
      </c>
      <c r="CB10" s="47">
        <f t="shared" ca="1" si="241"/>
        <v>0.27966101694915252</v>
      </c>
      <c r="CC10" s="47">
        <f t="shared" ca="1" si="241"/>
        <v>0.27966101694915252</v>
      </c>
      <c r="CD10" s="47">
        <f t="shared" ca="1" si="241"/>
        <v>0.27966101694915252</v>
      </c>
      <c r="CE10" s="47">
        <f t="shared" ca="1" si="241"/>
        <v>0.27966101694915252</v>
      </c>
      <c r="CF10" s="47">
        <f t="shared" ca="1" si="241"/>
        <v>0.32203389830508472</v>
      </c>
      <c r="CG10" s="47">
        <f t="shared" ca="1" si="241"/>
        <v>0.53389830508474578</v>
      </c>
      <c r="CH10" s="47">
        <f t="shared" ca="1" si="241"/>
        <v>0.53389830508474578</v>
      </c>
      <c r="CI10" s="47">
        <f t="shared" ca="1" si="241"/>
        <v>0.53389830508474578</v>
      </c>
      <c r="CJ10" s="47">
        <f t="shared" ca="1" si="241"/>
        <v>0.51694915254237284</v>
      </c>
      <c r="CK10" s="47">
        <f t="shared" ca="1" si="241"/>
        <v>0.47457627118644069</v>
      </c>
      <c r="CL10" s="47">
        <f t="shared" ca="1" si="241"/>
        <v>0.34453781512605042</v>
      </c>
      <c r="CM10" s="47">
        <f t="shared" ca="1" si="241"/>
        <v>0.53781512605042014</v>
      </c>
      <c r="CN10" s="47">
        <f t="shared" ca="1" si="241"/>
        <v>0.52941176470588236</v>
      </c>
      <c r="CO10" s="47">
        <f t="shared" ca="1" si="241"/>
        <v>0.49579831932773111</v>
      </c>
      <c r="CP10" s="47">
        <f t="shared" ca="1" si="241"/>
        <v>0.51260504201680668</v>
      </c>
      <c r="CQ10" s="47">
        <f t="shared" ca="1" si="241"/>
        <v>0.69747899159663862</v>
      </c>
      <c r="CR10" s="47">
        <f t="shared" ca="1" si="241"/>
        <v>0.7142857142857143</v>
      </c>
      <c r="CS10" s="47">
        <f t="shared" ref="CS10:DX10" ca="1" si="242">OFFSET(Saved_Data,CS$8-1,3,1,1)</f>
        <v>0.7142857142857143</v>
      </c>
      <c r="CT10" s="47">
        <f t="shared" ca="1" si="242"/>
        <v>0.7142857142857143</v>
      </c>
      <c r="CU10" s="47">
        <f t="shared" ca="1" si="242"/>
        <v>0.7142857142857143</v>
      </c>
      <c r="CV10" s="47">
        <f t="shared" ca="1" si="242"/>
        <v>0.61344537815126055</v>
      </c>
      <c r="CW10" s="47">
        <f t="shared" ca="1" si="242"/>
        <v>0.6386554621848739</v>
      </c>
      <c r="CX10" s="47">
        <f t="shared" ca="1" si="242"/>
        <v>0.6386554621848739</v>
      </c>
      <c r="CY10" s="47">
        <f t="shared" ca="1" si="242"/>
        <v>0.6386554621848739</v>
      </c>
      <c r="CZ10" s="47">
        <f t="shared" ca="1" si="242"/>
        <v>0.5714285714285714</v>
      </c>
      <c r="DA10" s="47">
        <f t="shared" ca="1" si="242"/>
        <v>0.5714285714285714</v>
      </c>
      <c r="DB10" s="47">
        <f t="shared" ca="1" si="242"/>
        <v>0.79831932773109249</v>
      </c>
      <c r="DC10" s="47">
        <f t="shared" ca="1" si="242"/>
        <v>0.80672268907563027</v>
      </c>
      <c r="DD10" s="47">
        <f t="shared" ca="1" si="242"/>
        <v>0.78991596638655459</v>
      </c>
      <c r="DE10" s="47">
        <f t="shared" ca="1" si="242"/>
        <v>0.74789915966386555</v>
      </c>
      <c r="DF10" s="47">
        <f t="shared" ca="1" si="242"/>
        <v>0.74789915966386555</v>
      </c>
      <c r="DG10" s="47">
        <f t="shared" ca="1" si="242"/>
        <v>0.74789915966386555</v>
      </c>
      <c r="DH10" s="47">
        <f t="shared" ca="1" si="242"/>
        <v>0.78991596638655459</v>
      </c>
      <c r="DI10" s="47">
        <f t="shared" ca="1" si="242"/>
        <v>0.74789915966386555</v>
      </c>
      <c r="DJ10" s="47">
        <f t="shared" ca="1" si="242"/>
        <v>0.79831932773109249</v>
      </c>
      <c r="DK10" s="47">
        <f t="shared" ca="1" si="242"/>
        <v>0.90756302521008403</v>
      </c>
      <c r="DL10" s="47">
        <f t="shared" ca="1" si="242"/>
        <v>0.92436974789915971</v>
      </c>
      <c r="DM10" s="47">
        <f t="shared" ca="1" si="242"/>
        <v>0.92436974789915971</v>
      </c>
      <c r="DN10" s="47">
        <f t="shared" ca="1" si="242"/>
        <v>0.91596638655462181</v>
      </c>
      <c r="DO10" s="47">
        <f t="shared" ca="1" si="242"/>
        <v>0.94117647058823528</v>
      </c>
      <c r="DP10" s="47">
        <f t="shared" ca="1" si="242"/>
        <v>0.94117647058823528</v>
      </c>
      <c r="DQ10" s="47">
        <f t="shared" ca="1" si="242"/>
        <v>0.97478991596638653</v>
      </c>
      <c r="DR10" s="47">
        <f t="shared" ca="1" si="242"/>
        <v>0.95798319327731096</v>
      </c>
      <c r="DS10" s="47">
        <f t="shared" ca="1" si="242"/>
        <v>0.94117647058823528</v>
      </c>
      <c r="DT10" s="47">
        <f t="shared" ca="1" si="242"/>
        <v>0.94117647058823528</v>
      </c>
      <c r="DU10" s="47">
        <f t="shared" ca="1" si="242"/>
        <v>0.92436974789915971</v>
      </c>
      <c r="DV10" s="47">
        <f t="shared" ca="1" si="242"/>
        <v>0.95798319327731096</v>
      </c>
      <c r="DW10" s="47">
        <f t="shared" ca="1" si="242"/>
        <v>0.9327731092436975</v>
      </c>
      <c r="DX10" s="47">
        <f t="shared" ca="1" si="242"/>
        <v>0.99159663865546221</v>
      </c>
      <c r="DY10" s="47">
        <f t="shared" ref="DY10:FD10" ca="1" si="243">OFFSET(Saved_Data,DY$8-1,3,1,1)</f>
        <v>0.99159663865546221</v>
      </c>
      <c r="DZ10" s="47">
        <f t="shared" ca="1" si="243"/>
        <v>1</v>
      </c>
      <c r="EA10" s="47">
        <f t="shared" ca="1" si="243"/>
        <v>1</v>
      </c>
      <c r="EB10" s="47">
        <f t="shared" ca="1" si="243"/>
        <v>0.96638655462184875</v>
      </c>
      <c r="EC10" s="47">
        <f t="shared" ca="1" si="243"/>
        <v>0.96638655462184875</v>
      </c>
      <c r="ED10" s="47">
        <f t="shared" ca="1" si="243"/>
        <v>0.94957983193277307</v>
      </c>
      <c r="EE10" s="47">
        <f t="shared" ca="1" si="243"/>
        <v>0.94957983193277307</v>
      </c>
      <c r="EF10" s="47">
        <f t="shared" ca="1" si="243"/>
        <v>0.92436974789915971</v>
      </c>
      <c r="EG10" s="47">
        <f t="shared" ca="1" si="243"/>
        <v>0.92436974789915971</v>
      </c>
      <c r="EH10" s="47">
        <f t="shared" ca="1" si="243"/>
        <v>0.9327731092436975</v>
      </c>
      <c r="EI10" s="47">
        <f t="shared" ca="1" si="243"/>
        <v>0.96638655462184875</v>
      </c>
      <c r="EJ10" s="47">
        <f t="shared" ca="1" si="243"/>
        <v>0.96638655462184875</v>
      </c>
      <c r="EK10" s="47">
        <f t="shared" ca="1" si="243"/>
        <v>0.96638655462184875</v>
      </c>
      <c r="EL10" s="47">
        <f t="shared" ca="1" si="243"/>
        <v>0.78151260504201681</v>
      </c>
      <c r="EM10" s="47">
        <f t="shared" ca="1" si="243"/>
        <v>0.48739495798319327</v>
      </c>
      <c r="EN10" s="47">
        <f t="shared" ca="1" si="243"/>
        <v>0.53781512605042014</v>
      </c>
      <c r="EO10" s="47">
        <f t="shared" ca="1" si="243"/>
        <v>0.53781512605042014</v>
      </c>
      <c r="EP10" s="47">
        <f t="shared" ca="1" si="243"/>
        <v>0.53781512605042014</v>
      </c>
      <c r="EQ10" s="47">
        <f t="shared" ca="1" si="243"/>
        <v>0.61344537815126055</v>
      </c>
      <c r="ER10" s="47">
        <f t="shared" ca="1" si="243"/>
        <v>0.61344537815126055</v>
      </c>
      <c r="ES10" s="47">
        <f t="shared" ca="1" si="243"/>
        <v>0.58823529411764708</v>
      </c>
      <c r="ET10" s="47">
        <f t="shared" ca="1" si="243"/>
        <v>0.89075630252100846</v>
      </c>
      <c r="EU10" s="47">
        <f t="shared" ca="1" si="243"/>
        <v>0.89075630252100846</v>
      </c>
      <c r="EV10" s="47">
        <f t="shared" ca="1" si="243"/>
        <v>0.89075630252100846</v>
      </c>
      <c r="EW10" s="47">
        <f t="shared" ca="1" si="243"/>
        <v>0.89075630252100846</v>
      </c>
      <c r="EX10" s="47">
        <f t="shared" ca="1" si="243"/>
        <v>0.89075630252100846</v>
      </c>
      <c r="EY10" s="47">
        <f t="shared" ca="1" si="243"/>
        <v>0.84873949579831931</v>
      </c>
      <c r="EZ10" s="47">
        <f t="shared" ca="1" si="243"/>
        <v>0.95798319327731096</v>
      </c>
      <c r="FA10" s="47">
        <f t="shared" ca="1" si="243"/>
        <v>0.97478991596638653</v>
      </c>
      <c r="FB10" s="47">
        <f t="shared" ca="1" si="243"/>
        <v>0.99159663865546221</v>
      </c>
      <c r="FC10" s="47">
        <f t="shared" ca="1" si="243"/>
        <v>0.99159663865546221</v>
      </c>
      <c r="FD10" s="47">
        <f t="shared" ca="1" si="243"/>
        <v>0.99159663865546221</v>
      </c>
      <c r="FE10" s="47">
        <f t="shared" ref="FE10:GJ10" ca="1" si="244">OFFSET(Saved_Data,FE$8-1,3,1,1)</f>
        <v>0.98319327731092432</v>
      </c>
      <c r="FF10" s="47">
        <f t="shared" ca="1" si="244"/>
        <v>0.92436974789915971</v>
      </c>
      <c r="FG10" s="47">
        <f t="shared" ca="1" si="244"/>
        <v>0.94117647058823528</v>
      </c>
      <c r="FH10" s="47">
        <f t="shared" ca="1" si="244"/>
        <v>0.94117647058823528</v>
      </c>
      <c r="FI10" s="47">
        <f t="shared" ca="1" si="244"/>
        <v>0.94117647058823528</v>
      </c>
      <c r="FJ10" s="47">
        <f t="shared" ca="1" si="244"/>
        <v>0.94117647058823528</v>
      </c>
      <c r="FK10" s="47">
        <f t="shared" ca="1" si="244"/>
        <v>0.94117647058823528</v>
      </c>
      <c r="FL10" s="47">
        <f t="shared" ca="1" si="244"/>
        <v>0.94117647058823528</v>
      </c>
      <c r="FM10" s="47">
        <f t="shared" ca="1" si="244"/>
        <v>0.6470588235294118</v>
      </c>
      <c r="FN10" s="47">
        <f t="shared" ca="1" si="244"/>
        <v>0.58823529411764708</v>
      </c>
      <c r="FO10" s="47">
        <f t="shared" ca="1" si="244"/>
        <v>0.95798319327731096</v>
      </c>
      <c r="FP10" s="47">
        <f t="shared" ca="1" si="244"/>
        <v>0.97478991596638653</v>
      </c>
      <c r="FQ10" s="47">
        <f t="shared" ca="1" si="244"/>
        <v>0.97478991596638653</v>
      </c>
      <c r="FR10" s="47">
        <f t="shared" ca="1" si="244"/>
        <v>0.97478991596638653</v>
      </c>
      <c r="FS10" s="47">
        <f t="shared" ca="1" si="244"/>
        <v>0.52941176470588236</v>
      </c>
      <c r="FT10" s="47">
        <f t="shared" ca="1" si="244"/>
        <v>0.79831932773109249</v>
      </c>
      <c r="FU10" s="47">
        <f t="shared" ca="1" si="244"/>
        <v>0.80672268907563027</v>
      </c>
      <c r="FV10" s="47">
        <f t="shared" ca="1" si="244"/>
        <v>0.80672268907563027</v>
      </c>
      <c r="FW10" s="47">
        <f t="shared" ca="1" si="244"/>
        <v>0.80672268907563027</v>
      </c>
      <c r="FX10" s="47">
        <f t="shared" ca="1" si="244"/>
        <v>0.80672268907563027</v>
      </c>
      <c r="FY10" s="47">
        <f t="shared" ca="1" si="244"/>
        <v>0.80672268907563027</v>
      </c>
      <c r="FZ10" s="47">
        <f t="shared" ca="1" si="244"/>
        <v>0.80672268907563027</v>
      </c>
      <c r="GA10" s="47">
        <f t="shared" ca="1" si="244"/>
        <v>0.80672268907563027</v>
      </c>
      <c r="GB10" s="47">
        <f t="shared" ca="1" si="244"/>
        <v>0.80672268907563027</v>
      </c>
      <c r="GC10" s="47">
        <f t="shared" ca="1" si="244"/>
        <v>0.80672268907563027</v>
      </c>
      <c r="GD10" s="47">
        <f t="shared" ca="1" si="244"/>
        <v>0.80672268907563027</v>
      </c>
      <c r="GE10" s="47">
        <f t="shared" ca="1" si="244"/>
        <v>0.80672268907563027</v>
      </c>
      <c r="GF10" s="47">
        <f t="shared" ca="1" si="244"/>
        <v>0.80672268907563027</v>
      </c>
      <c r="GG10" s="47">
        <f t="shared" ca="1" si="244"/>
        <v>0.80672268907563027</v>
      </c>
      <c r="GH10" s="47">
        <f t="shared" ca="1" si="244"/>
        <v>0.80672268907563027</v>
      </c>
      <c r="GI10" s="47">
        <f t="shared" ca="1" si="244"/>
        <v>0.80672268907563027</v>
      </c>
      <c r="GJ10" s="47">
        <f t="shared" ca="1" si="244"/>
        <v>0.80672268907563027</v>
      </c>
      <c r="GK10" s="47">
        <f t="shared" ref="GK10:IV10" ca="1" si="245">OFFSET(Saved_Data,GK$8-1,3,1,1)</f>
        <v>0.80672268907563027</v>
      </c>
      <c r="GL10" s="47">
        <f t="shared" ca="1" si="245"/>
        <v>0.80672268907563027</v>
      </c>
      <c r="GM10" s="47">
        <f t="shared" ca="1" si="245"/>
        <v>0.80672268907563027</v>
      </c>
      <c r="GN10" s="47">
        <f t="shared" ca="1" si="245"/>
        <v>0.80672268907563027</v>
      </c>
      <c r="GO10" s="47">
        <f t="shared" ca="1" si="245"/>
        <v>0.80672268907563027</v>
      </c>
      <c r="GP10" s="47">
        <f t="shared" ca="1" si="245"/>
        <v>0.80672268907563027</v>
      </c>
      <c r="GQ10" s="47">
        <f t="shared" ca="1" si="245"/>
        <v>0.80672268907563027</v>
      </c>
      <c r="GR10" s="47">
        <f t="shared" ca="1" si="245"/>
        <v>0.80672268907563027</v>
      </c>
      <c r="GS10" s="47">
        <f t="shared" ca="1" si="245"/>
        <v>0.80672268907563027</v>
      </c>
      <c r="GT10" s="47">
        <f t="shared" ca="1" si="245"/>
        <v>0.80672268907563027</v>
      </c>
      <c r="GU10" s="47">
        <f t="shared" ca="1" si="245"/>
        <v>0.80672268907563027</v>
      </c>
      <c r="GV10" s="47">
        <f t="shared" ca="1" si="245"/>
        <v>0.80672268907563027</v>
      </c>
      <c r="GW10" s="47">
        <f t="shared" ca="1" si="245"/>
        <v>0.80672268907563027</v>
      </c>
      <c r="GX10" s="47">
        <f t="shared" ca="1" si="245"/>
        <v>0.80672268907563027</v>
      </c>
      <c r="GY10" s="47">
        <f t="shared" ca="1" si="245"/>
        <v>0.80672268907563027</v>
      </c>
      <c r="GZ10" s="47">
        <f t="shared" ca="1" si="245"/>
        <v>0.80672268907563027</v>
      </c>
      <c r="HA10" s="47">
        <f t="shared" ca="1" si="245"/>
        <v>0.80672268907563027</v>
      </c>
      <c r="HB10" s="47">
        <f t="shared" ca="1" si="245"/>
        <v>0.80672268907563027</v>
      </c>
      <c r="HC10" s="47">
        <f t="shared" ca="1" si="245"/>
        <v>0.80672268907563027</v>
      </c>
      <c r="HD10" s="47">
        <f t="shared" ca="1" si="245"/>
        <v>0.80672268907563027</v>
      </c>
      <c r="HE10" s="47">
        <f t="shared" ca="1" si="245"/>
        <v>0.80672268907563027</v>
      </c>
      <c r="HF10" s="47">
        <f t="shared" ca="1" si="245"/>
        <v>0.80672268907563027</v>
      </c>
      <c r="HG10" s="47">
        <f t="shared" ca="1" si="245"/>
        <v>0.80672268907563027</v>
      </c>
      <c r="HH10" s="47">
        <f t="shared" ca="1" si="245"/>
        <v>0.80672268907563027</v>
      </c>
      <c r="HI10" s="47">
        <f t="shared" ca="1" si="245"/>
        <v>0.80672268907563027</v>
      </c>
      <c r="HJ10" s="47">
        <f t="shared" ca="1" si="245"/>
        <v>0.80672268907563027</v>
      </c>
      <c r="HK10" s="47">
        <f t="shared" ca="1" si="245"/>
        <v>0.80672268907563027</v>
      </c>
      <c r="HL10" s="47">
        <f t="shared" ca="1" si="245"/>
        <v>0.80672268907563027</v>
      </c>
      <c r="HM10" s="47">
        <f t="shared" ca="1" si="245"/>
        <v>0.80672268907563027</v>
      </c>
      <c r="HN10" s="47">
        <f t="shared" ca="1" si="245"/>
        <v>0.80672268907563027</v>
      </c>
      <c r="HO10" s="47">
        <f t="shared" ca="1" si="245"/>
        <v>0.80672268907563027</v>
      </c>
      <c r="HP10" s="47">
        <f t="shared" ca="1" si="245"/>
        <v>0.80672268907563027</v>
      </c>
      <c r="HQ10" s="47">
        <f t="shared" ca="1" si="245"/>
        <v>0.80672268907563027</v>
      </c>
      <c r="HR10" s="47">
        <f t="shared" ca="1" si="245"/>
        <v>0.80672268907563027</v>
      </c>
      <c r="HS10" s="47">
        <f t="shared" ca="1" si="245"/>
        <v>0.80672268907563027</v>
      </c>
      <c r="HT10" s="47">
        <f t="shared" ca="1" si="245"/>
        <v>0.80672268907563027</v>
      </c>
      <c r="HU10" s="47">
        <f t="shared" ca="1" si="245"/>
        <v>0.80672268907563027</v>
      </c>
      <c r="HV10" s="47">
        <f t="shared" ca="1" si="245"/>
        <v>0.80672268907563027</v>
      </c>
      <c r="HW10" s="47">
        <f t="shared" ca="1" si="245"/>
        <v>0.80672268907563027</v>
      </c>
      <c r="HX10" s="47">
        <f t="shared" ca="1" si="245"/>
        <v>0.80672268907563027</v>
      </c>
      <c r="HY10" s="47">
        <f t="shared" ca="1" si="245"/>
        <v>0.80672268907563027</v>
      </c>
      <c r="HZ10" s="47">
        <f t="shared" ca="1" si="245"/>
        <v>0.80672268907563027</v>
      </c>
      <c r="IA10" s="47">
        <f t="shared" ca="1" si="245"/>
        <v>0.80672268907563027</v>
      </c>
      <c r="IB10" s="47">
        <f t="shared" ca="1" si="245"/>
        <v>0.80672268907563027</v>
      </c>
      <c r="IC10" s="47">
        <f t="shared" ca="1" si="245"/>
        <v>0.80672268907563027</v>
      </c>
      <c r="ID10" s="47">
        <f t="shared" ca="1" si="245"/>
        <v>0.80672268907563027</v>
      </c>
      <c r="IE10" s="47">
        <f t="shared" ca="1" si="245"/>
        <v>0.80672268907563027</v>
      </c>
      <c r="IF10" s="47">
        <f t="shared" ca="1" si="245"/>
        <v>0.80672268907563027</v>
      </c>
      <c r="IG10" s="47">
        <f t="shared" ca="1" si="245"/>
        <v>0.80672268907563027</v>
      </c>
      <c r="IH10" s="47">
        <f t="shared" ca="1" si="245"/>
        <v>0.80672268907563027</v>
      </c>
      <c r="II10" s="47">
        <f t="shared" ca="1" si="245"/>
        <v>0.80672268907563027</v>
      </c>
      <c r="IJ10" s="47">
        <f t="shared" ca="1" si="245"/>
        <v>0.80672268907563027</v>
      </c>
      <c r="IK10" s="47">
        <f t="shared" ca="1" si="245"/>
        <v>0.80672268907563027</v>
      </c>
      <c r="IL10" s="47">
        <f t="shared" ca="1" si="245"/>
        <v>0.80672268907563027</v>
      </c>
      <c r="IM10" s="47">
        <f t="shared" ca="1" si="245"/>
        <v>0.80672268907563027</v>
      </c>
      <c r="IN10" s="47">
        <f t="shared" ca="1" si="245"/>
        <v>0.80672268907563027</v>
      </c>
      <c r="IO10" s="47">
        <f t="shared" ca="1" si="245"/>
        <v>0.80672268907563027</v>
      </c>
      <c r="IP10" s="47">
        <f t="shared" ca="1" si="245"/>
        <v>0.80672268907563027</v>
      </c>
      <c r="IQ10" s="47">
        <f t="shared" ca="1" si="245"/>
        <v>0.80672268907563027</v>
      </c>
      <c r="IR10" s="47">
        <f t="shared" ca="1" si="245"/>
        <v>0.80672268907563027</v>
      </c>
      <c r="IS10" s="47">
        <f t="shared" ca="1" si="245"/>
        <v>0.80672268907563027</v>
      </c>
      <c r="IT10" s="47">
        <f t="shared" ca="1" si="245"/>
        <v>0.80672268907563027</v>
      </c>
      <c r="IU10" s="47">
        <f t="shared" ca="1" si="245"/>
        <v>0.80672268907563027</v>
      </c>
      <c r="IV10" s="47">
        <f t="shared" ca="1" si="245"/>
        <v>0.80672268907563027</v>
      </c>
      <c r="IW10" s="47">
        <f t="shared" ref="IW10:LH10" ca="1" si="246">OFFSET(Saved_Data,IW$8-1,3,1,1)</f>
        <v>0.80672268907563027</v>
      </c>
      <c r="IX10" s="47">
        <f t="shared" ca="1" si="246"/>
        <v>0.80672268907563027</v>
      </c>
      <c r="IY10" s="47">
        <f t="shared" ca="1" si="246"/>
        <v>0.80672268907563027</v>
      </c>
      <c r="IZ10" s="47">
        <f t="shared" ca="1" si="246"/>
        <v>0.80672268907563027</v>
      </c>
      <c r="JA10" s="47">
        <f t="shared" ca="1" si="246"/>
        <v>0.80672268907563027</v>
      </c>
      <c r="JB10" s="47">
        <f t="shared" ca="1" si="246"/>
        <v>0.80672268907563027</v>
      </c>
      <c r="JC10" s="47">
        <f t="shared" ca="1" si="246"/>
        <v>0.80672268907563027</v>
      </c>
      <c r="JD10" s="47">
        <f t="shared" ca="1" si="246"/>
        <v>0.80672268907563027</v>
      </c>
      <c r="JE10" s="47">
        <f t="shared" ca="1" si="246"/>
        <v>0.80672268907563027</v>
      </c>
      <c r="JF10" s="47">
        <f t="shared" ca="1" si="246"/>
        <v>0.80672268907563027</v>
      </c>
      <c r="JG10" s="47">
        <f t="shared" ca="1" si="246"/>
        <v>0.80672268907563027</v>
      </c>
      <c r="JH10" s="47">
        <f t="shared" ca="1" si="246"/>
        <v>0.80672268907563027</v>
      </c>
      <c r="JI10" s="47">
        <f t="shared" ca="1" si="246"/>
        <v>0.80672268907563027</v>
      </c>
      <c r="JJ10" s="47">
        <f t="shared" ca="1" si="246"/>
        <v>0.80672268907563027</v>
      </c>
      <c r="JK10" s="47">
        <f t="shared" ca="1" si="246"/>
        <v>0.80672268907563027</v>
      </c>
      <c r="JL10" s="47">
        <f t="shared" ca="1" si="246"/>
        <v>0.80672268907563027</v>
      </c>
      <c r="JM10" s="47">
        <f t="shared" ca="1" si="246"/>
        <v>0.80672268907563027</v>
      </c>
      <c r="JN10" s="47">
        <f t="shared" ca="1" si="246"/>
        <v>0.80672268907563027</v>
      </c>
      <c r="JO10" s="47">
        <f t="shared" ca="1" si="246"/>
        <v>0.80672268907563027</v>
      </c>
      <c r="JP10" s="47">
        <f t="shared" ca="1" si="246"/>
        <v>0.80672268907563027</v>
      </c>
      <c r="JQ10" s="47">
        <f t="shared" ca="1" si="246"/>
        <v>0.80672268907563027</v>
      </c>
      <c r="JR10" s="47">
        <f t="shared" ca="1" si="246"/>
        <v>0.80672268907563027</v>
      </c>
      <c r="JS10" s="47">
        <f t="shared" ca="1" si="246"/>
        <v>0.80672268907563027</v>
      </c>
      <c r="JT10" s="47">
        <f t="shared" ca="1" si="246"/>
        <v>0.80672268907563027</v>
      </c>
      <c r="JU10" s="47">
        <f t="shared" ca="1" si="246"/>
        <v>0.80672268907563027</v>
      </c>
      <c r="JV10" s="47">
        <f t="shared" ca="1" si="246"/>
        <v>0.80672268907563027</v>
      </c>
      <c r="JW10" s="47">
        <f t="shared" ca="1" si="246"/>
        <v>0.80672268907563027</v>
      </c>
      <c r="JX10" s="47">
        <f t="shared" ca="1" si="246"/>
        <v>0.80672268907563027</v>
      </c>
      <c r="JY10" s="47">
        <f t="shared" ca="1" si="246"/>
        <v>0.80672268907563027</v>
      </c>
      <c r="JZ10" s="47">
        <f t="shared" ca="1" si="246"/>
        <v>0.80672268907563027</v>
      </c>
      <c r="KA10" s="47">
        <f t="shared" ca="1" si="246"/>
        <v>0.80672268907563027</v>
      </c>
      <c r="KB10" s="47">
        <f t="shared" ca="1" si="246"/>
        <v>0.80672268907563027</v>
      </c>
      <c r="KC10" s="47">
        <f t="shared" ca="1" si="246"/>
        <v>0.80672268907563027</v>
      </c>
      <c r="KD10" s="47">
        <f t="shared" ca="1" si="246"/>
        <v>0.80672268907563027</v>
      </c>
      <c r="KE10" s="47">
        <f t="shared" ca="1" si="246"/>
        <v>0.80672268907563027</v>
      </c>
      <c r="KF10" s="47">
        <f t="shared" ca="1" si="246"/>
        <v>0.80672268907563027</v>
      </c>
      <c r="KG10" s="47">
        <f t="shared" ca="1" si="246"/>
        <v>0.80672268907563027</v>
      </c>
      <c r="KH10" s="47">
        <f t="shared" ca="1" si="246"/>
        <v>0.80672268907563027</v>
      </c>
      <c r="KI10" s="47">
        <f t="shared" ca="1" si="246"/>
        <v>0.80672268907563027</v>
      </c>
      <c r="KJ10" s="47">
        <f t="shared" ca="1" si="246"/>
        <v>0.80672268907563027</v>
      </c>
      <c r="KK10" s="47">
        <f t="shared" ca="1" si="246"/>
        <v>0.80672268907563027</v>
      </c>
      <c r="KL10" s="47">
        <f t="shared" ca="1" si="246"/>
        <v>0.80672268907563027</v>
      </c>
      <c r="KM10" s="47">
        <f t="shared" ca="1" si="246"/>
        <v>0.80672268907563027</v>
      </c>
      <c r="KN10" s="47">
        <f t="shared" ca="1" si="246"/>
        <v>0.80672268907563027</v>
      </c>
      <c r="KO10" s="47">
        <f t="shared" ca="1" si="246"/>
        <v>0.80672268907563027</v>
      </c>
      <c r="KP10" s="47">
        <f t="shared" ca="1" si="246"/>
        <v>0.80672268907563027</v>
      </c>
      <c r="KQ10" s="47">
        <f t="shared" ca="1" si="246"/>
        <v>0.80672268907563027</v>
      </c>
      <c r="KR10" s="47">
        <f t="shared" ca="1" si="246"/>
        <v>0.80672268907563027</v>
      </c>
      <c r="KS10" s="47">
        <f t="shared" ca="1" si="246"/>
        <v>0.80672268907563027</v>
      </c>
      <c r="KT10" s="47">
        <f t="shared" ca="1" si="246"/>
        <v>0.80672268907563027</v>
      </c>
      <c r="KU10" s="47">
        <f t="shared" ca="1" si="246"/>
        <v>0.80672268907563027</v>
      </c>
      <c r="KV10" s="47">
        <f t="shared" ca="1" si="246"/>
        <v>0.80672268907563027</v>
      </c>
      <c r="KW10" s="47">
        <f t="shared" ca="1" si="246"/>
        <v>0.80672268907563027</v>
      </c>
      <c r="KX10" s="47">
        <f t="shared" ca="1" si="246"/>
        <v>0.80672268907563027</v>
      </c>
      <c r="KY10" s="47">
        <f t="shared" ca="1" si="246"/>
        <v>0.80672268907563027</v>
      </c>
      <c r="KZ10" s="47">
        <f t="shared" ca="1" si="246"/>
        <v>0.80672268907563027</v>
      </c>
      <c r="LA10" s="47">
        <f t="shared" ca="1" si="246"/>
        <v>0.80672268907563027</v>
      </c>
      <c r="LB10" s="47">
        <f t="shared" ca="1" si="246"/>
        <v>0.80672268907563027</v>
      </c>
      <c r="LC10" s="47">
        <f t="shared" ca="1" si="246"/>
        <v>0.80672268907563027</v>
      </c>
      <c r="LD10" s="47">
        <f t="shared" ca="1" si="246"/>
        <v>0.80672268907563027</v>
      </c>
      <c r="LE10" s="47">
        <f t="shared" ca="1" si="246"/>
        <v>0.80672268907563027</v>
      </c>
      <c r="LF10" s="47">
        <f t="shared" ca="1" si="246"/>
        <v>0.80672268907563027</v>
      </c>
      <c r="LG10" s="47">
        <f t="shared" ca="1" si="246"/>
        <v>0.80672268907563027</v>
      </c>
      <c r="LH10" s="47">
        <f t="shared" ca="1" si="246"/>
        <v>0.80672268907563027</v>
      </c>
      <c r="LI10" s="47">
        <f t="shared" ref="LI10:NG10" ca="1" si="247">OFFSET(Saved_Data,LI$8-1,3,1,1)</f>
        <v>0.80672268907563027</v>
      </c>
      <c r="LJ10" s="47">
        <f t="shared" ca="1" si="247"/>
        <v>0.80672268907563027</v>
      </c>
      <c r="LK10" s="47">
        <f t="shared" ca="1" si="247"/>
        <v>0.80672268907563027</v>
      </c>
      <c r="LL10" s="47">
        <f t="shared" ca="1" si="247"/>
        <v>0.80672268907563027</v>
      </c>
      <c r="LM10" s="47">
        <f t="shared" ca="1" si="247"/>
        <v>0.80672268907563027</v>
      </c>
      <c r="LN10" s="47">
        <f t="shared" ca="1" si="247"/>
        <v>0.80672268907563027</v>
      </c>
      <c r="LO10" s="47">
        <f t="shared" ca="1" si="247"/>
        <v>0.80672268907563027</v>
      </c>
      <c r="LP10" s="47">
        <f t="shared" ca="1" si="247"/>
        <v>0.80672268907563027</v>
      </c>
      <c r="LQ10" s="47">
        <f t="shared" ca="1" si="247"/>
        <v>0.80672268907563027</v>
      </c>
      <c r="LR10" s="47">
        <f t="shared" ca="1" si="247"/>
        <v>0.80672268907563027</v>
      </c>
      <c r="LS10" s="47">
        <f t="shared" ca="1" si="247"/>
        <v>0.80672268907563027</v>
      </c>
      <c r="LT10" s="47">
        <f t="shared" ca="1" si="247"/>
        <v>0.80672268907563027</v>
      </c>
      <c r="LU10" s="47">
        <f t="shared" ca="1" si="247"/>
        <v>0.80672268907563027</v>
      </c>
      <c r="LV10" s="47">
        <f t="shared" ca="1" si="247"/>
        <v>0.80672268907563027</v>
      </c>
      <c r="LW10" s="47">
        <f t="shared" ca="1" si="247"/>
        <v>0.80672268907563027</v>
      </c>
      <c r="LX10" s="47">
        <f t="shared" ca="1" si="247"/>
        <v>0.80672268907563027</v>
      </c>
      <c r="LY10" s="47">
        <f t="shared" ca="1" si="247"/>
        <v>0.80672268907563027</v>
      </c>
      <c r="LZ10" s="47">
        <f t="shared" ca="1" si="247"/>
        <v>0.80672268907563027</v>
      </c>
      <c r="MA10" s="47">
        <f t="shared" ca="1" si="247"/>
        <v>0.80672268907563027</v>
      </c>
      <c r="MB10" s="47">
        <f t="shared" ca="1" si="247"/>
        <v>0.80672268907563027</v>
      </c>
      <c r="MC10" s="47">
        <f t="shared" ca="1" si="247"/>
        <v>0.80672268907563027</v>
      </c>
      <c r="MD10" s="47">
        <f t="shared" ca="1" si="247"/>
        <v>0.80672268907563027</v>
      </c>
      <c r="ME10" s="47">
        <f t="shared" ca="1" si="247"/>
        <v>0.80672268907563027</v>
      </c>
      <c r="MF10" s="47">
        <f t="shared" ca="1" si="247"/>
        <v>0.80672268907563027</v>
      </c>
      <c r="MG10" s="47">
        <f t="shared" ca="1" si="247"/>
        <v>0.80672268907563027</v>
      </c>
      <c r="MH10" s="47">
        <f t="shared" ca="1" si="247"/>
        <v>0.80672268907563027</v>
      </c>
      <c r="MI10" s="47">
        <f t="shared" ca="1" si="247"/>
        <v>0.80672268907563027</v>
      </c>
      <c r="MJ10" s="47">
        <f t="shared" ca="1" si="247"/>
        <v>0.80672268907563027</v>
      </c>
      <c r="MK10" s="47">
        <f t="shared" ca="1" si="247"/>
        <v>0.80672268907563027</v>
      </c>
      <c r="ML10" s="47">
        <f t="shared" ca="1" si="247"/>
        <v>0.80672268907563027</v>
      </c>
      <c r="MM10" s="47">
        <f t="shared" ca="1" si="247"/>
        <v>0.80672268907563027</v>
      </c>
      <c r="MN10" s="47">
        <f t="shared" ca="1" si="247"/>
        <v>0.80672268907563027</v>
      </c>
      <c r="MO10" s="47">
        <f t="shared" ca="1" si="247"/>
        <v>0.80672268907563027</v>
      </c>
      <c r="MP10" s="47">
        <f t="shared" ca="1" si="247"/>
        <v>0.80672268907563027</v>
      </c>
      <c r="MQ10" s="47">
        <f t="shared" ca="1" si="247"/>
        <v>0.80672268907563027</v>
      </c>
      <c r="MR10" s="47">
        <f t="shared" ca="1" si="247"/>
        <v>0.80672268907563027</v>
      </c>
      <c r="MS10" s="47">
        <f t="shared" ca="1" si="247"/>
        <v>0.80672268907563027</v>
      </c>
      <c r="MT10" s="47">
        <f t="shared" ca="1" si="247"/>
        <v>0.80672268907563027</v>
      </c>
      <c r="MU10" s="47">
        <f t="shared" ca="1" si="247"/>
        <v>0.80672268907563027</v>
      </c>
      <c r="MV10" s="47">
        <f t="shared" ca="1" si="247"/>
        <v>0.80672268907563027</v>
      </c>
      <c r="MW10" s="47">
        <f t="shared" ca="1" si="247"/>
        <v>0.80672268907563027</v>
      </c>
      <c r="MX10" s="47">
        <f t="shared" ca="1" si="247"/>
        <v>0.80672268907563027</v>
      </c>
      <c r="MY10" s="47">
        <f t="shared" ca="1" si="247"/>
        <v>0.80672268907563027</v>
      </c>
      <c r="MZ10" s="47">
        <f t="shared" ca="1" si="247"/>
        <v>0.80672268907563027</v>
      </c>
      <c r="NA10" s="47">
        <f t="shared" ca="1" si="247"/>
        <v>0.80672268907563027</v>
      </c>
      <c r="NB10" s="47">
        <f t="shared" ca="1" si="247"/>
        <v>0.80672268907563027</v>
      </c>
      <c r="NC10" s="47">
        <f t="shared" ca="1" si="247"/>
        <v>0.80672268907563027</v>
      </c>
      <c r="ND10" s="47">
        <f t="shared" ca="1" si="247"/>
        <v>0.80672268907563027</v>
      </c>
      <c r="NE10" s="47">
        <f t="shared" ca="1" si="247"/>
        <v>0.80672268907563027</v>
      </c>
      <c r="NF10" s="47">
        <f t="shared" ca="1" si="247"/>
        <v>0.80672268907563027</v>
      </c>
      <c r="NG10" s="47">
        <f t="shared" ca="1" si="247"/>
        <v>0.80672268907563027</v>
      </c>
    </row>
    <row r="11" spans="2:16384" ht="15.75" thickBot="1" x14ac:dyDescent="0.3">
      <c r="B11" s="261" t="s">
        <v>260</v>
      </c>
      <c r="C11" s="91">
        <f>C9/C7</f>
        <v>0</v>
      </c>
      <c r="D11" s="91">
        <f t="shared" ref="D11:H11" si="248">D9/D7</f>
        <v>0.11578947368421053</v>
      </c>
      <c r="E11" s="91">
        <f t="shared" si="248"/>
        <v>1.6129032258064516E-2</v>
      </c>
      <c r="F11" s="91">
        <f t="shared" si="248"/>
        <v>0</v>
      </c>
      <c r="G11" s="26"/>
      <c r="H11" s="93">
        <f t="shared" si="248"/>
        <v>5.7831325301204821E-2</v>
      </c>
      <c r="J11" s="55">
        <f t="shared" si="230"/>
        <v>5</v>
      </c>
      <c r="K11" s="470"/>
      <c r="L11" s="17" t="s">
        <v>251</v>
      </c>
      <c r="M11" s="17">
        <v>8370</v>
      </c>
      <c r="N11" s="17">
        <v>8417</v>
      </c>
      <c r="O11" s="17"/>
      <c r="P11" s="17">
        <v>20120518</v>
      </c>
      <c r="Q11" s="17"/>
      <c r="R11" s="461" t="s">
        <v>328</v>
      </c>
      <c r="S11" s="461" t="s">
        <v>322</v>
      </c>
      <c r="T11" s="18"/>
      <c r="W11" s="32" t="s">
        <v>255</v>
      </c>
      <c r="X11" s="33">
        <v>0</v>
      </c>
      <c r="Y11" s="33">
        <v>0</v>
      </c>
      <c r="Z11" s="33">
        <v>0</v>
      </c>
      <c r="AA11" s="33">
        <v>0</v>
      </c>
      <c r="AB11" s="495"/>
      <c r="AC11" s="42">
        <v>0</v>
      </c>
      <c r="AE11" s="4" t="s">
        <v>234</v>
      </c>
      <c r="AF11" s="50" t="s">
        <v>255</v>
      </c>
      <c r="AG11" s="47">
        <f t="shared" ref="AG11:BL11" ca="1" si="249">OFFSET(Saved_Data,AG$8-1,4,1,1)</f>
        <v>0</v>
      </c>
      <c r="AH11" s="47">
        <f t="shared" ca="1" si="249"/>
        <v>0.75</v>
      </c>
      <c r="AI11" s="47">
        <f t="shared" ca="1" si="249"/>
        <v>0.75</v>
      </c>
      <c r="AJ11" s="47">
        <f t="shared" ca="1" si="249"/>
        <v>0.75</v>
      </c>
      <c r="AK11" s="47">
        <f t="shared" ca="1" si="249"/>
        <v>0.73863636363636365</v>
      </c>
      <c r="AL11" s="47">
        <f t="shared" ca="1" si="249"/>
        <v>0.73863636363636365</v>
      </c>
      <c r="AM11" s="47">
        <f t="shared" ca="1" si="249"/>
        <v>0.73863636363636365</v>
      </c>
      <c r="AN11" s="47">
        <f t="shared" ca="1" si="249"/>
        <v>0.73863636363636365</v>
      </c>
      <c r="AO11" s="47">
        <f t="shared" ca="1" si="249"/>
        <v>0.73863636363636365</v>
      </c>
      <c r="AP11" s="47">
        <f t="shared" ca="1" si="249"/>
        <v>0.73863636363636365</v>
      </c>
      <c r="AQ11" s="47">
        <f t="shared" ca="1" si="249"/>
        <v>0.73863636363636365</v>
      </c>
      <c r="AR11" s="47">
        <f t="shared" ca="1" si="249"/>
        <v>0.73863636363636365</v>
      </c>
      <c r="AS11" s="47">
        <f t="shared" ca="1" si="249"/>
        <v>0.75</v>
      </c>
      <c r="AT11" s="47">
        <f t="shared" ca="1" si="249"/>
        <v>0.75</v>
      </c>
      <c r="AU11" s="47">
        <f t="shared" ca="1" si="249"/>
        <v>0.75</v>
      </c>
      <c r="AV11" s="47">
        <f t="shared" ca="1" si="249"/>
        <v>0.75</v>
      </c>
      <c r="AW11" s="47">
        <f t="shared" ca="1" si="249"/>
        <v>0.75</v>
      </c>
      <c r="AX11" s="47">
        <f t="shared" ca="1" si="249"/>
        <v>0.75</v>
      </c>
      <c r="AY11" s="47">
        <f t="shared" ca="1" si="249"/>
        <v>0.75</v>
      </c>
      <c r="AZ11" s="47">
        <f t="shared" ca="1" si="249"/>
        <v>0.75</v>
      </c>
      <c r="BA11" s="47">
        <f t="shared" ca="1" si="249"/>
        <v>0.75</v>
      </c>
      <c r="BB11" s="47">
        <f t="shared" ca="1" si="249"/>
        <v>0.75</v>
      </c>
      <c r="BC11" s="47">
        <f t="shared" ca="1" si="249"/>
        <v>0.75</v>
      </c>
      <c r="BD11" s="47">
        <f t="shared" ca="1" si="249"/>
        <v>0.75</v>
      </c>
      <c r="BE11" s="47">
        <f t="shared" ca="1" si="249"/>
        <v>0.77272727272727271</v>
      </c>
      <c r="BF11" s="47">
        <f t="shared" ca="1" si="249"/>
        <v>0.77272727272727271</v>
      </c>
      <c r="BG11" s="47">
        <f t="shared" ca="1" si="249"/>
        <v>0.77272727272727271</v>
      </c>
      <c r="BH11" s="47">
        <f t="shared" ca="1" si="249"/>
        <v>0.73863636363636365</v>
      </c>
      <c r="BI11" s="47">
        <f t="shared" ca="1" si="249"/>
        <v>0.73863636363636365</v>
      </c>
      <c r="BJ11" s="47">
        <f t="shared" ca="1" si="249"/>
        <v>0.73863636363636365</v>
      </c>
      <c r="BK11" s="47">
        <f t="shared" ca="1" si="249"/>
        <v>0.73863636363636365</v>
      </c>
      <c r="BL11" s="47">
        <f t="shared" ca="1" si="249"/>
        <v>0.73863636363636365</v>
      </c>
      <c r="BM11" s="47">
        <f t="shared" ref="BM11:CR11" ca="1" si="250">OFFSET(Saved_Data,BM$8-1,4,1,1)</f>
        <v>0.68181818181818177</v>
      </c>
      <c r="BN11" s="47">
        <f t="shared" ca="1" si="250"/>
        <v>0.45454545454545453</v>
      </c>
      <c r="BO11" s="47">
        <f t="shared" ca="1" si="250"/>
        <v>0.45454545454545453</v>
      </c>
      <c r="BP11" s="47">
        <f t="shared" ca="1" si="250"/>
        <v>0.45454545454545453</v>
      </c>
      <c r="BQ11" s="47">
        <f t="shared" ca="1" si="250"/>
        <v>0.45454545454545453</v>
      </c>
      <c r="BR11" s="47">
        <f t="shared" ca="1" si="250"/>
        <v>0.45454545454545453</v>
      </c>
      <c r="BS11" s="47">
        <f t="shared" ca="1" si="250"/>
        <v>0.50574712643678166</v>
      </c>
      <c r="BT11" s="47">
        <f t="shared" ca="1" si="250"/>
        <v>0.77108433734939763</v>
      </c>
      <c r="BU11" s="47">
        <f t="shared" ca="1" si="250"/>
        <v>0.85542168674698793</v>
      </c>
      <c r="BV11" s="47">
        <f t="shared" ca="1" si="250"/>
        <v>0.85542168674698793</v>
      </c>
      <c r="BW11" s="47">
        <f t="shared" ca="1" si="250"/>
        <v>0.85542168674698793</v>
      </c>
      <c r="BX11" s="47">
        <f t="shared" ca="1" si="250"/>
        <v>0.85542168674698793</v>
      </c>
      <c r="BY11" s="47">
        <f t="shared" ca="1" si="250"/>
        <v>0.89156626506024095</v>
      </c>
      <c r="BZ11" s="47">
        <f t="shared" ca="1" si="250"/>
        <v>0.87951807228915657</v>
      </c>
      <c r="CA11" s="47">
        <f t="shared" ca="1" si="250"/>
        <v>0.89156626506024095</v>
      </c>
      <c r="CB11" s="47">
        <f t="shared" ca="1" si="250"/>
        <v>0.89156626506024095</v>
      </c>
      <c r="CC11" s="47">
        <f t="shared" ca="1" si="250"/>
        <v>0.89156626506024095</v>
      </c>
      <c r="CD11" s="47">
        <f t="shared" ca="1" si="250"/>
        <v>0.89156626506024095</v>
      </c>
      <c r="CE11" s="47">
        <f t="shared" ca="1" si="250"/>
        <v>0.89156626506024095</v>
      </c>
      <c r="CF11" s="47">
        <f t="shared" ca="1" si="250"/>
        <v>0.74747474747474751</v>
      </c>
      <c r="CG11" s="47">
        <f t="shared" ca="1" si="250"/>
        <v>0.87878787878787878</v>
      </c>
      <c r="CH11" s="47">
        <f t="shared" ca="1" si="250"/>
        <v>0.87878787878787878</v>
      </c>
      <c r="CI11" s="47">
        <f t="shared" ca="1" si="250"/>
        <v>0.88888888888888884</v>
      </c>
      <c r="CJ11" s="47">
        <f t="shared" ca="1" si="250"/>
        <v>0.86868686868686873</v>
      </c>
      <c r="CK11" s="47">
        <f t="shared" ca="1" si="250"/>
        <v>0.86868686868686873</v>
      </c>
      <c r="CL11" s="47">
        <f t="shared" ca="1" si="250"/>
        <v>0.86868686868686873</v>
      </c>
      <c r="CM11" s="47">
        <f t="shared" ca="1" si="250"/>
        <v>0.86868686868686873</v>
      </c>
      <c r="CN11" s="47">
        <f t="shared" ca="1" si="250"/>
        <v>0.86868686868686873</v>
      </c>
      <c r="CO11" s="47">
        <f t="shared" ca="1" si="250"/>
        <v>0.86868686868686873</v>
      </c>
      <c r="CP11" s="47">
        <f t="shared" ca="1" si="250"/>
        <v>0.86868686868686873</v>
      </c>
      <c r="CQ11" s="47">
        <f t="shared" ca="1" si="250"/>
        <v>0.86868686868686873</v>
      </c>
      <c r="CR11" s="47">
        <f t="shared" ca="1" si="250"/>
        <v>0.87878787878787878</v>
      </c>
      <c r="CS11" s="47">
        <f t="shared" ref="CS11:DX11" ca="1" si="251">OFFSET(Saved_Data,CS$8-1,4,1,1)</f>
        <v>0.87878787878787878</v>
      </c>
      <c r="CT11" s="47">
        <f t="shared" ca="1" si="251"/>
        <v>0.87878787878787878</v>
      </c>
      <c r="CU11" s="47">
        <f t="shared" ca="1" si="251"/>
        <v>0.87878787878787878</v>
      </c>
      <c r="CV11" s="47">
        <f t="shared" ca="1" si="251"/>
        <v>0.87878787878787878</v>
      </c>
      <c r="CW11" s="47">
        <f t="shared" ca="1" si="251"/>
        <v>0.88888888888888884</v>
      </c>
      <c r="CX11" s="47">
        <f t="shared" ca="1" si="251"/>
        <v>0.88888888888888884</v>
      </c>
      <c r="CY11" s="47">
        <f t="shared" ca="1" si="251"/>
        <v>0.88888888888888884</v>
      </c>
      <c r="CZ11" s="47">
        <f t="shared" ca="1" si="251"/>
        <v>0.88888888888888884</v>
      </c>
      <c r="DA11" s="47">
        <f t="shared" ca="1" si="251"/>
        <v>0.88888888888888884</v>
      </c>
      <c r="DB11" s="47">
        <f t="shared" ca="1" si="251"/>
        <v>0.87878787878787878</v>
      </c>
      <c r="DC11" s="47">
        <f t="shared" ca="1" si="251"/>
        <v>0.87878787878787878</v>
      </c>
      <c r="DD11" s="47">
        <f t="shared" ca="1" si="251"/>
        <v>0.87878787878787878</v>
      </c>
      <c r="DE11" s="47">
        <f t="shared" ca="1" si="251"/>
        <v>0.87878787878787878</v>
      </c>
      <c r="DF11" s="47">
        <f t="shared" ca="1" si="251"/>
        <v>0.87878787878787878</v>
      </c>
      <c r="DG11" s="47">
        <f t="shared" ca="1" si="251"/>
        <v>0.87878787878787878</v>
      </c>
      <c r="DH11" s="47">
        <f t="shared" ca="1" si="251"/>
        <v>0.87878787878787878</v>
      </c>
      <c r="DI11" s="47">
        <f t="shared" ca="1" si="251"/>
        <v>0.87878787878787878</v>
      </c>
      <c r="DJ11" s="47">
        <f t="shared" ca="1" si="251"/>
        <v>0.87878787878787878</v>
      </c>
      <c r="DK11" s="47">
        <f t="shared" ca="1" si="251"/>
        <v>0.92929292929292928</v>
      </c>
      <c r="DL11" s="47">
        <f t="shared" ca="1" si="251"/>
        <v>0.89898989898989901</v>
      </c>
      <c r="DM11" s="47">
        <f t="shared" ca="1" si="251"/>
        <v>0.89898989898989901</v>
      </c>
      <c r="DN11" s="47">
        <f t="shared" ca="1" si="251"/>
        <v>0.93069306930693074</v>
      </c>
      <c r="DO11" s="47">
        <f t="shared" ca="1" si="251"/>
        <v>0.92929292929292928</v>
      </c>
      <c r="DP11" s="47">
        <f t="shared" ca="1" si="251"/>
        <v>0.92929292929292928</v>
      </c>
      <c r="DQ11" s="47">
        <f t="shared" ca="1" si="251"/>
        <v>0.91919191919191923</v>
      </c>
      <c r="DR11" s="47">
        <f t="shared" ca="1" si="251"/>
        <v>0.91919191919191923</v>
      </c>
      <c r="DS11" s="47">
        <f t="shared" ca="1" si="251"/>
        <v>0.92929292929292928</v>
      </c>
      <c r="DT11" s="47">
        <f t="shared" ca="1" si="251"/>
        <v>0.92929292929292928</v>
      </c>
      <c r="DU11" s="47">
        <f t="shared" ca="1" si="251"/>
        <v>0.92929292929292928</v>
      </c>
      <c r="DV11" s="47">
        <f t="shared" ca="1" si="251"/>
        <v>0.92929292929292928</v>
      </c>
      <c r="DW11" s="47">
        <f t="shared" ca="1" si="251"/>
        <v>0.92929292929292928</v>
      </c>
      <c r="DX11" s="47">
        <f t="shared" ca="1" si="251"/>
        <v>0.92929292929292928</v>
      </c>
      <c r="DY11" s="47">
        <f t="shared" ref="DY11:FD11" ca="1" si="252">OFFSET(Saved_Data,DY$8-1,4,1,1)</f>
        <v>0.92929292929292928</v>
      </c>
      <c r="DZ11" s="47">
        <f t="shared" ca="1" si="252"/>
        <v>0.92929292929292928</v>
      </c>
      <c r="EA11" s="47">
        <f t="shared" ca="1" si="252"/>
        <v>0.92929292929292928</v>
      </c>
      <c r="EB11" s="47">
        <f t="shared" ca="1" si="252"/>
        <v>0.92929292929292928</v>
      </c>
      <c r="EC11" s="47">
        <f t="shared" ca="1" si="252"/>
        <v>1</v>
      </c>
      <c r="ED11" s="47">
        <f t="shared" ca="1" si="252"/>
        <v>1</v>
      </c>
      <c r="EE11" s="47">
        <f t="shared" ca="1" si="252"/>
        <v>0.96969696969696972</v>
      </c>
      <c r="EF11" s="47">
        <f t="shared" ca="1" si="252"/>
        <v>0.96969696969696972</v>
      </c>
      <c r="EG11" s="47">
        <f t="shared" ca="1" si="252"/>
        <v>0.96969696969696972</v>
      </c>
      <c r="EH11" s="47">
        <f t="shared" ca="1" si="252"/>
        <v>0.96969696969696972</v>
      </c>
      <c r="EI11" s="47">
        <f t="shared" ca="1" si="252"/>
        <v>0.96969696969696972</v>
      </c>
      <c r="EJ11" s="47">
        <f t="shared" ca="1" si="252"/>
        <v>0.96969696969696972</v>
      </c>
      <c r="EK11" s="47">
        <f t="shared" ca="1" si="252"/>
        <v>0.96969696969696972</v>
      </c>
      <c r="EL11" s="47">
        <f t="shared" ca="1" si="252"/>
        <v>0.96969696969696972</v>
      </c>
      <c r="EM11" s="47">
        <f t="shared" ca="1" si="252"/>
        <v>0.96969696969696972</v>
      </c>
      <c r="EN11" s="47">
        <f t="shared" ca="1" si="252"/>
        <v>0.96969696969696972</v>
      </c>
      <c r="EO11" s="47">
        <f t="shared" ca="1" si="252"/>
        <v>0.96969696969696972</v>
      </c>
      <c r="EP11" s="47">
        <f t="shared" ca="1" si="252"/>
        <v>0.96969696969696972</v>
      </c>
      <c r="EQ11" s="47">
        <f t="shared" ca="1" si="252"/>
        <v>0.96969696969696972</v>
      </c>
      <c r="ER11" s="47">
        <f t="shared" ca="1" si="252"/>
        <v>0.96969696969696972</v>
      </c>
      <c r="ES11" s="47">
        <f t="shared" ca="1" si="252"/>
        <v>0.96969696969696972</v>
      </c>
      <c r="ET11" s="47">
        <f t="shared" ca="1" si="252"/>
        <v>0.98989898989898994</v>
      </c>
      <c r="EU11" s="47">
        <f t="shared" ca="1" si="252"/>
        <v>0.98989898989898994</v>
      </c>
      <c r="EV11" s="47">
        <f t="shared" ca="1" si="252"/>
        <v>0.98989898989898994</v>
      </c>
      <c r="EW11" s="47">
        <f t="shared" ca="1" si="252"/>
        <v>0.98989898989898994</v>
      </c>
      <c r="EX11" s="47">
        <f t="shared" ca="1" si="252"/>
        <v>0.98989898989898994</v>
      </c>
      <c r="EY11" s="47">
        <f t="shared" ca="1" si="252"/>
        <v>0.98989898989898994</v>
      </c>
      <c r="EZ11" s="47">
        <f t="shared" ca="1" si="252"/>
        <v>0.99</v>
      </c>
      <c r="FA11" s="47">
        <f t="shared" ca="1" si="252"/>
        <v>0.99038461538461542</v>
      </c>
      <c r="FB11" s="47">
        <f t="shared" ca="1" si="252"/>
        <v>0.99038461538461542</v>
      </c>
      <c r="FC11" s="47">
        <f t="shared" ca="1" si="252"/>
        <v>0.99038461538461542</v>
      </c>
      <c r="FD11" s="47">
        <f t="shared" ca="1" si="252"/>
        <v>0.99038461538461542</v>
      </c>
      <c r="FE11" s="47">
        <f t="shared" ref="FE11:GJ11" ca="1" si="253">OFFSET(Saved_Data,FE$8-1,4,1,1)</f>
        <v>1</v>
      </c>
      <c r="FF11" s="47">
        <f t="shared" ca="1" si="253"/>
        <v>1</v>
      </c>
      <c r="FG11" s="47">
        <f t="shared" ca="1" si="253"/>
        <v>1</v>
      </c>
      <c r="FH11" s="47">
        <f t="shared" ca="1" si="253"/>
        <v>1</v>
      </c>
      <c r="FI11" s="47">
        <f t="shared" ca="1" si="253"/>
        <v>1</v>
      </c>
      <c r="FJ11" s="47">
        <f t="shared" ca="1" si="253"/>
        <v>1</v>
      </c>
      <c r="FK11" s="47">
        <f t="shared" ca="1" si="253"/>
        <v>1</v>
      </c>
      <c r="FL11" s="47">
        <f t="shared" ca="1" si="253"/>
        <v>1</v>
      </c>
      <c r="FM11" s="47">
        <f t="shared" ca="1" si="253"/>
        <v>1</v>
      </c>
      <c r="FN11" s="47">
        <f t="shared" ca="1" si="253"/>
        <v>1</v>
      </c>
      <c r="FO11" s="47">
        <f t="shared" ca="1" si="253"/>
        <v>1</v>
      </c>
      <c r="FP11" s="47">
        <f t="shared" ca="1" si="253"/>
        <v>1</v>
      </c>
      <c r="FQ11" s="47">
        <f t="shared" ca="1" si="253"/>
        <v>1</v>
      </c>
      <c r="FR11" s="47">
        <f t="shared" ca="1" si="253"/>
        <v>1</v>
      </c>
      <c r="FS11" s="47">
        <f t="shared" ca="1" si="253"/>
        <v>1</v>
      </c>
      <c r="FT11" s="47">
        <f t="shared" ca="1" si="253"/>
        <v>1</v>
      </c>
      <c r="FU11" s="47">
        <f t="shared" ca="1" si="253"/>
        <v>1</v>
      </c>
      <c r="FV11" s="47">
        <f t="shared" ca="1" si="253"/>
        <v>1</v>
      </c>
      <c r="FW11" s="47">
        <f t="shared" ca="1" si="253"/>
        <v>1</v>
      </c>
      <c r="FX11" s="47">
        <f t="shared" ca="1" si="253"/>
        <v>1</v>
      </c>
      <c r="FY11" s="47">
        <f t="shared" ca="1" si="253"/>
        <v>1</v>
      </c>
      <c r="FZ11" s="47">
        <f t="shared" ca="1" si="253"/>
        <v>1</v>
      </c>
      <c r="GA11" s="47">
        <f t="shared" ca="1" si="253"/>
        <v>1</v>
      </c>
      <c r="GB11" s="47">
        <f t="shared" ca="1" si="253"/>
        <v>1</v>
      </c>
      <c r="GC11" s="47">
        <f t="shared" ca="1" si="253"/>
        <v>1</v>
      </c>
      <c r="GD11" s="47">
        <f t="shared" ca="1" si="253"/>
        <v>1</v>
      </c>
      <c r="GE11" s="47">
        <f t="shared" ca="1" si="253"/>
        <v>1</v>
      </c>
      <c r="GF11" s="47">
        <f t="shared" ca="1" si="253"/>
        <v>1</v>
      </c>
      <c r="GG11" s="47">
        <f t="shared" ca="1" si="253"/>
        <v>1</v>
      </c>
      <c r="GH11" s="47">
        <f t="shared" ca="1" si="253"/>
        <v>1</v>
      </c>
      <c r="GI11" s="47">
        <f t="shared" ca="1" si="253"/>
        <v>1</v>
      </c>
      <c r="GJ11" s="47">
        <f t="shared" ca="1" si="253"/>
        <v>1</v>
      </c>
      <c r="GK11" s="47">
        <f t="shared" ref="GK11:IV11" ca="1" si="254">OFFSET(Saved_Data,GK$8-1,4,1,1)</f>
        <v>1</v>
      </c>
      <c r="GL11" s="47">
        <f t="shared" ca="1" si="254"/>
        <v>1</v>
      </c>
      <c r="GM11" s="47">
        <f t="shared" ca="1" si="254"/>
        <v>1</v>
      </c>
      <c r="GN11" s="47">
        <f t="shared" ca="1" si="254"/>
        <v>1</v>
      </c>
      <c r="GO11" s="47">
        <f t="shared" ca="1" si="254"/>
        <v>1</v>
      </c>
      <c r="GP11" s="47">
        <f t="shared" ca="1" si="254"/>
        <v>1</v>
      </c>
      <c r="GQ11" s="47">
        <f t="shared" ca="1" si="254"/>
        <v>1</v>
      </c>
      <c r="GR11" s="47">
        <f t="shared" ca="1" si="254"/>
        <v>1</v>
      </c>
      <c r="GS11" s="47">
        <f t="shared" ca="1" si="254"/>
        <v>1</v>
      </c>
      <c r="GT11" s="47">
        <f t="shared" ca="1" si="254"/>
        <v>1</v>
      </c>
      <c r="GU11" s="47">
        <f t="shared" ca="1" si="254"/>
        <v>1</v>
      </c>
      <c r="GV11" s="47">
        <f t="shared" ca="1" si="254"/>
        <v>1</v>
      </c>
      <c r="GW11" s="47">
        <f t="shared" ca="1" si="254"/>
        <v>1</v>
      </c>
      <c r="GX11" s="47">
        <f t="shared" ca="1" si="254"/>
        <v>1</v>
      </c>
      <c r="GY11" s="47">
        <f t="shared" ca="1" si="254"/>
        <v>1</v>
      </c>
      <c r="GZ11" s="47">
        <f t="shared" ca="1" si="254"/>
        <v>1</v>
      </c>
      <c r="HA11" s="47">
        <f t="shared" ca="1" si="254"/>
        <v>1</v>
      </c>
      <c r="HB11" s="47">
        <f t="shared" ca="1" si="254"/>
        <v>1</v>
      </c>
      <c r="HC11" s="47">
        <f t="shared" ca="1" si="254"/>
        <v>1</v>
      </c>
      <c r="HD11" s="47">
        <f t="shared" ca="1" si="254"/>
        <v>1</v>
      </c>
      <c r="HE11" s="47">
        <f t="shared" ca="1" si="254"/>
        <v>1</v>
      </c>
      <c r="HF11" s="47">
        <f t="shared" ca="1" si="254"/>
        <v>1</v>
      </c>
      <c r="HG11" s="47">
        <f t="shared" ca="1" si="254"/>
        <v>1</v>
      </c>
      <c r="HH11" s="47">
        <f t="shared" ca="1" si="254"/>
        <v>1</v>
      </c>
      <c r="HI11" s="47">
        <f t="shared" ca="1" si="254"/>
        <v>1</v>
      </c>
      <c r="HJ11" s="47">
        <f t="shared" ca="1" si="254"/>
        <v>1</v>
      </c>
      <c r="HK11" s="47">
        <f t="shared" ca="1" si="254"/>
        <v>1</v>
      </c>
      <c r="HL11" s="47">
        <f t="shared" ca="1" si="254"/>
        <v>1</v>
      </c>
      <c r="HM11" s="47">
        <f t="shared" ca="1" si="254"/>
        <v>1</v>
      </c>
      <c r="HN11" s="47">
        <f t="shared" ca="1" si="254"/>
        <v>1</v>
      </c>
      <c r="HO11" s="47">
        <f t="shared" ca="1" si="254"/>
        <v>1</v>
      </c>
      <c r="HP11" s="47">
        <f t="shared" ca="1" si="254"/>
        <v>1</v>
      </c>
      <c r="HQ11" s="47">
        <f t="shared" ca="1" si="254"/>
        <v>1</v>
      </c>
      <c r="HR11" s="47">
        <f t="shared" ca="1" si="254"/>
        <v>1</v>
      </c>
      <c r="HS11" s="47">
        <f t="shared" ca="1" si="254"/>
        <v>1</v>
      </c>
      <c r="HT11" s="47">
        <f t="shared" ca="1" si="254"/>
        <v>1</v>
      </c>
      <c r="HU11" s="47">
        <f t="shared" ca="1" si="254"/>
        <v>1</v>
      </c>
      <c r="HV11" s="47">
        <f t="shared" ca="1" si="254"/>
        <v>1</v>
      </c>
      <c r="HW11" s="47">
        <f t="shared" ca="1" si="254"/>
        <v>1</v>
      </c>
      <c r="HX11" s="47">
        <f t="shared" ca="1" si="254"/>
        <v>1</v>
      </c>
      <c r="HY11" s="47">
        <f t="shared" ca="1" si="254"/>
        <v>1</v>
      </c>
      <c r="HZ11" s="47">
        <f t="shared" ca="1" si="254"/>
        <v>1</v>
      </c>
      <c r="IA11" s="47">
        <f t="shared" ca="1" si="254"/>
        <v>1</v>
      </c>
      <c r="IB11" s="47">
        <f t="shared" ca="1" si="254"/>
        <v>1</v>
      </c>
      <c r="IC11" s="47">
        <f t="shared" ca="1" si="254"/>
        <v>1</v>
      </c>
      <c r="ID11" s="47">
        <f t="shared" ca="1" si="254"/>
        <v>1</v>
      </c>
      <c r="IE11" s="47">
        <f t="shared" ca="1" si="254"/>
        <v>1</v>
      </c>
      <c r="IF11" s="47">
        <f t="shared" ca="1" si="254"/>
        <v>1</v>
      </c>
      <c r="IG11" s="47">
        <f t="shared" ca="1" si="254"/>
        <v>1</v>
      </c>
      <c r="IH11" s="47">
        <f t="shared" ca="1" si="254"/>
        <v>1</v>
      </c>
      <c r="II11" s="47">
        <f t="shared" ca="1" si="254"/>
        <v>1</v>
      </c>
      <c r="IJ11" s="47">
        <f t="shared" ca="1" si="254"/>
        <v>1</v>
      </c>
      <c r="IK11" s="47">
        <f t="shared" ca="1" si="254"/>
        <v>1</v>
      </c>
      <c r="IL11" s="47">
        <f t="shared" ca="1" si="254"/>
        <v>1</v>
      </c>
      <c r="IM11" s="47">
        <f t="shared" ca="1" si="254"/>
        <v>1</v>
      </c>
      <c r="IN11" s="47">
        <f t="shared" ca="1" si="254"/>
        <v>1</v>
      </c>
      <c r="IO11" s="47">
        <f t="shared" ca="1" si="254"/>
        <v>1</v>
      </c>
      <c r="IP11" s="47">
        <f t="shared" ca="1" si="254"/>
        <v>1</v>
      </c>
      <c r="IQ11" s="47">
        <f t="shared" ca="1" si="254"/>
        <v>1</v>
      </c>
      <c r="IR11" s="47">
        <f t="shared" ca="1" si="254"/>
        <v>1</v>
      </c>
      <c r="IS11" s="47">
        <f t="shared" ca="1" si="254"/>
        <v>1</v>
      </c>
      <c r="IT11" s="47">
        <f t="shared" ca="1" si="254"/>
        <v>1</v>
      </c>
      <c r="IU11" s="47">
        <f t="shared" ca="1" si="254"/>
        <v>1</v>
      </c>
      <c r="IV11" s="47">
        <f t="shared" ca="1" si="254"/>
        <v>1</v>
      </c>
      <c r="IW11" s="47">
        <f t="shared" ref="IW11:LH11" ca="1" si="255">OFFSET(Saved_Data,IW$8-1,4,1,1)</f>
        <v>1</v>
      </c>
      <c r="IX11" s="47">
        <f t="shared" ca="1" si="255"/>
        <v>1</v>
      </c>
      <c r="IY11" s="47">
        <f t="shared" ca="1" si="255"/>
        <v>1</v>
      </c>
      <c r="IZ11" s="47">
        <f t="shared" ca="1" si="255"/>
        <v>1</v>
      </c>
      <c r="JA11" s="47">
        <f t="shared" ca="1" si="255"/>
        <v>1</v>
      </c>
      <c r="JB11" s="47">
        <f t="shared" ca="1" si="255"/>
        <v>1</v>
      </c>
      <c r="JC11" s="47">
        <f t="shared" ca="1" si="255"/>
        <v>1</v>
      </c>
      <c r="JD11" s="47">
        <f t="shared" ca="1" si="255"/>
        <v>1</v>
      </c>
      <c r="JE11" s="47">
        <f t="shared" ca="1" si="255"/>
        <v>1</v>
      </c>
      <c r="JF11" s="47">
        <f t="shared" ca="1" si="255"/>
        <v>1</v>
      </c>
      <c r="JG11" s="47">
        <f t="shared" ca="1" si="255"/>
        <v>1</v>
      </c>
      <c r="JH11" s="47">
        <f t="shared" ca="1" si="255"/>
        <v>1</v>
      </c>
      <c r="JI11" s="47">
        <f t="shared" ca="1" si="255"/>
        <v>1</v>
      </c>
      <c r="JJ11" s="47">
        <f t="shared" ca="1" si="255"/>
        <v>1</v>
      </c>
      <c r="JK11" s="47">
        <f t="shared" ca="1" si="255"/>
        <v>1</v>
      </c>
      <c r="JL11" s="47">
        <f t="shared" ca="1" si="255"/>
        <v>1</v>
      </c>
      <c r="JM11" s="47">
        <f t="shared" ca="1" si="255"/>
        <v>1</v>
      </c>
      <c r="JN11" s="47">
        <f t="shared" ca="1" si="255"/>
        <v>1</v>
      </c>
      <c r="JO11" s="47">
        <f t="shared" ca="1" si="255"/>
        <v>1</v>
      </c>
      <c r="JP11" s="47">
        <f t="shared" ca="1" si="255"/>
        <v>1</v>
      </c>
      <c r="JQ11" s="47">
        <f t="shared" ca="1" si="255"/>
        <v>1</v>
      </c>
      <c r="JR11" s="47">
        <f t="shared" ca="1" si="255"/>
        <v>1</v>
      </c>
      <c r="JS11" s="47">
        <f t="shared" ca="1" si="255"/>
        <v>1</v>
      </c>
      <c r="JT11" s="47">
        <f t="shared" ca="1" si="255"/>
        <v>1</v>
      </c>
      <c r="JU11" s="47">
        <f t="shared" ca="1" si="255"/>
        <v>1</v>
      </c>
      <c r="JV11" s="47">
        <f t="shared" ca="1" si="255"/>
        <v>1</v>
      </c>
      <c r="JW11" s="47">
        <f t="shared" ca="1" si="255"/>
        <v>1</v>
      </c>
      <c r="JX11" s="47">
        <f t="shared" ca="1" si="255"/>
        <v>1</v>
      </c>
      <c r="JY11" s="47">
        <f t="shared" ca="1" si="255"/>
        <v>1</v>
      </c>
      <c r="JZ11" s="47">
        <f t="shared" ca="1" si="255"/>
        <v>1</v>
      </c>
      <c r="KA11" s="47">
        <f t="shared" ca="1" si="255"/>
        <v>1</v>
      </c>
      <c r="KB11" s="47">
        <f t="shared" ca="1" si="255"/>
        <v>1</v>
      </c>
      <c r="KC11" s="47">
        <f t="shared" ca="1" si="255"/>
        <v>1</v>
      </c>
      <c r="KD11" s="47">
        <f t="shared" ca="1" si="255"/>
        <v>1</v>
      </c>
      <c r="KE11" s="47">
        <f t="shared" ca="1" si="255"/>
        <v>1</v>
      </c>
      <c r="KF11" s="47">
        <f t="shared" ca="1" si="255"/>
        <v>1</v>
      </c>
      <c r="KG11" s="47">
        <f t="shared" ca="1" si="255"/>
        <v>1</v>
      </c>
      <c r="KH11" s="47">
        <f t="shared" ca="1" si="255"/>
        <v>1</v>
      </c>
      <c r="KI11" s="47">
        <f t="shared" ca="1" si="255"/>
        <v>1</v>
      </c>
      <c r="KJ11" s="47">
        <f t="shared" ca="1" si="255"/>
        <v>1</v>
      </c>
      <c r="KK11" s="47">
        <f t="shared" ca="1" si="255"/>
        <v>1</v>
      </c>
      <c r="KL11" s="47">
        <f t="shared" ca="1" si="255"/>
        <v>1</v>
      </c>
      <c r="KM11" s="47">
        <f t="shared" ca="1" si="255"/>
        <v>1</v>
      </c>
      <c r="KN11" s="47">
        <f t="shared" ca="1" si="255"/>
        <v>1</v>
      </c>
      <c r="KO11" s="47">
        <f t="shared" ca="1" si="255"/>
        <v>1</v>
      </c>
      <c r="KP11" s="47">
        <f t="shared" ca="1" si="255"/>
        <v>1</v>
      </c>
      <c r="KQ11" s="47">
        <f t="shared" ca="1" si="255"/>
        <v>1</v>
      </c>
      <c r="KR11" s="47">
        <f t="shared" ca="1" si="255"/>
        <v>1</v>
      </c>
      <c r="KS11" s="47">
        <f t="shared" ca="1" si="255"/>
        <v>1</v>
      </c>
      <c r="KT11" s="47">
        <f t="shared" ca="1" si="255"/>
        <v>1</v>
      </c>
      <c r="KU11" s="47">
        <f t="shared" ca="1" si="255"/>
        <v>1</v>
      </c>
      <c r="KV11" s="47">
        <f t="shared" ca="1" si="255"/>
        <v>1</v>
      </c>
      <c r="KW11" s="47">
        <f t="shared" ca="1" si="255"/>
        <v>1</v>
      </c>
      <c r="KX11" s="47">
        <f t="shared" ca="1" si="255"/>
        <v>1</v>
      </c>
      <c r="KY11" s="47">
        <f t="shared" ca="1" si="255"/>
        <v>1</v>
      </c>
      <c r="KZ11" s="47">
        <f t="shared" ca="1" si="255"/>
        <v>1</v>
      </c>
      <c r="LA11" s="47">
        <f t="shared" ca="1" si="255"/>
        <v>1</v>
      </c>
      <c r="LB11" s="47">
        <f t="shared" ca="1" si="255"/>
        <v>1</v>
      </c>
      <c r="LC11" s="47">
        <f t="shared" ca="1" si="255"/>
        <v>1</v>
      </c>
      <c r="LD11" s="47">
        <f t="shared" ca="1" si="255"/>
        <v>1</v>
      </c>
      <c r="LE11" s="47">
        <f t="shared" ca="1" si="255"/>
        <v>1</v>
      </c>
      <c r="LF11" s="47">
        <f t="shared" ca="1" si="255"/>
        <v>1</v>
      </c>
      <c r="LG11" s="47">
        <f t="shared" ca="1" si="255"/>
        <v>1</v>
      </c>
      <c r="LH11" s="47">
        <f t="shared" ca="1" si="255"/>
        <v>1</v>
      </c>
      <c r="LI11" s="47">
        <f t="shared" ref="LI11:NG11" ca="1" si="256">OFFSET(Saved_Data,LI$8-1,4,1,1)</f>
        <v>1</v>
      </c>
      <c r="LJ11" s="47">
        <f t="shared" ca="1" si="256"/>
        <v>1</v>
      </c>
      <c r="LK11" s="47">
        <f t="shared" ca="1" si="256"/>
        <v>1</v>
      </c>
      <c r="LL11" s="47">
        <f t="shared" ca="1" si="256"/>
        <v>1</v>
      </c>
      <c r="LM11" s="47">
        <f t="shared" ca="1" si="256"/>
        <v>1</v>
      </c>
      <c r="LN11" s="47">
        <f t="shared" ca="1" si="256"/>
        <v>1</v>
      </c>
      <c r="LO11" s="47">
        <f t="shared" ca="1" si="256"/>
        <v>1</v>
      </c>
      <c r="LP11" s="47">
        <f t="shared" ca="1" si="256"/>
        <v>1</v>
      </c>
      <c r="LQ11" s="47">
        <f t="shared" ca="1" si="256"/>
        <v>1</v>
      </c>
      <c r="LR11" s="47">
        <f t="shared" ca="1" si="256"/>
        <v>1</v>
      </c>
      <c r="LS11" s="47">
        <f t="shared" ca="1" si="256"/>
        <v>1</v>
      </c>
      <c r="LT11" s="47">
        <f t="shared" ca="1" si="256"/>
        <v>1</v>
      </c>
      <c r="LU11" s="47">
        <f t="shared" ca="1" si="256"/>
        <v>1</v>
      </c>
      <c r="LV11" s="47">
        <f t="shared" ca="1" si="256"/>
        <v>1</v>
      </c>
      <c r="LW11" s="47">
        <f t="shared" ca="1" si="256"/>
        <v>1</v>
      </c>
      <c r="LX11" s="47">
        <f t="shared" ca="1" si="256"/>
        <v>1</v>
      </c>
      <c r="LY11" s="47">
        <f t="shared" ca="1" si="256"/>
        <v>1</v>
      </c>
      <c r="LZ11" s="47">
        <f t="shared" ca="1" si="256"/>
        <v>1</v>
      </c>
      <c r="MA11" s="47">
        <f t="shared" ca="1" si="256"/>
        <v>1</v>
      </c>
      <c r="MB11" s="47">
        <f t="shared" ca="1" si="256"/>
        <v>1</v>
      </c>
      <c r="MC11" s="47">
        <f t="shared" ca="1" si="256"/>
        <v>1</v>
      </c>
      <c r="MD11" s="47">
        <f t="shared" ca="1" si="256"/>
        <v>1</v>
      </c>
      <c r="ME11" s="47">
        <f t="shared" ca="1" si="256"/>
        <v>1</v>
      </c>
      <c r="MF11" s="47">
        <f t="shared" ca="1" si="256"/>
        <v>1</v>
      </c>
      <c r="MG11" s="47">
        <f t="shared" ca="1" si="256"/>
        <v>1</v>
      </c>
      <c r="MH11" s="47">
        <f t="shared" ca="1" si="256"/>
        <v>1</v>
      </c>
      <c r="MI11" s="47">
        <f t="shared" ca="1" si="256"/>
        <v>1</v>
      </c>
      <c r="MJ11" s="47">
        <f t="shared" ca="1" si="256"/>
        <v>1</v>
      </c>
      <c r="MK11" s="47">
        <f t="shared" ca="1" si="256"/>
        <v>1</v>
      </c>
      <c r="ML11" s="47">
        <f t="shared" ca="1" si="256"/>
        <v>1</v>
      </c>
      <c r="MM11" s="47">
        <f t="shared" ca="1" si="256"/>
        <v>1</v>
      </c>
      <c r="MN11" s="47">
        <f t="shared" ca="1" si="256"/>
        <v>1</v>
      </c>
      <c r="MO11" s="47">
        <f t="shared" ca="1" si="256"/>
        <v>1</v>
      </c>
      <c r="MP11" s="47">
        <f t="shared" ca="1" si="256"/>
        <v>1</v>
      </c>
      <c r="MQ11" s="47">
        <f t="shared" ca="1" si="256"/>
        <v>1</v>
      </c>
      <c r="MR11" s="47">
        <f t="shared" ca="1" si="256"/>
        <v>1</v>
      </c>
      <c r="MS11" s="47">
        <f t="shared" ca="1" si="256"/>
        <v>1</v>
      </c>
      <c r="MT11" s="47">
        <f t="shared" ca="1" si="256"/>
        <v>1</v>
      </c>
      <c r="MU11" s="47">
        <f t="shared" ca="1" si="256"/>
        <v>1</v>
      </c>
      <c r="MV11" s="47">
        <f t="shared" ca="1" si="256"/>
        <v>1</v>
      </c>
      <c r="MW11" s="47">
        <f t="shared" ca="1" si="256"/>
        <v>1</v>
      </c>
      <c r="MX11" s="47">
        <f t="shared" ca="1" si="256"/>
        <v>1</v>
      </c>
      <c r="MY11" s="47">
        <f t="shared" ca="1" si="256"/>
        <v>1</v>
      </c>
      <c r="MZ11" s="47">
        <f t="shared" ca="1" si="256"/>
        <v>1</v>
      </c>
      <c r="NA11" s="47">
        <f t="shared" ca="1" si="256"/>
        <v>1</v>
      </c>
      <c r="NB11" s="47">
        <f t="shared" ca="1" si="256"/>
        <v>1</v>
      </c>
      <c r="NC11" s="47">
        <f t="shared" ca="1" si="256"/>
        <v>1</v>
      </c>
      <c r="ND11" s="47">
        <f t="shared" ca="1" si="256"/>
        <v>1</v>
      </c>
      <c r="NE11" s="47">
        <f t="shared" ca="1" si="256"/>
        <v>1</v>
      </c>
      <c r="NF11" s="47">
        <f t="shared" ca="1" si="256"/>
        <v>1</v>
      </c>
      <c r="NG11" s="47">
        <f t="shared" ca="1" si="256"/>
        <v>1</v>
      </c>
    </row>
    <row r="12" spans="2:16384" ht="15.75" thickTop="1" x14ac:dyDescent="0.25">
      <c r="B12" s="6" t="s">
        <v>380</v>
      </c>
      <c r="J12" s="55">
        <f t="shared" si="230"/>
        <v>6</v>
      </c>
      <c r="K12" s="470"/>
      <c r="L12" s="17" t="s">
        <v>418</v>
      </c>
      <c r="M12" s="17">
        <v>8400</v>
      </c>
      <c r="N12" s="17">
        <v>8423</v>
      </c>
      <c r="O12" s="17"/>
      <c r="P12" s="17">
        <v>20120525</v>
      </c>
      <c r="Q12" s="17" t="s">
        <v>452</v>
      </c>
      <c r="R12" s="461" t="s">
        <v>328</v>
      </c>
      <c r="S12" s="461" t="s">
        <v>336</v>
      </c>
      <c r="T12" s="18" t="s">
        <v>321</v>
      </c>
      <c r="W12" s="32" t="s">
        <v>260</v>
      </c>
      <c r="X12" s="33">
        <v>0</v>
      </c>
      <c r="Y12" s="33">
        <v>0</v>
      </c>
      <c r="Z12" s="33">
        <v>0</v>
      </c>
      <c r="AA12" s="33">
        <v>0</v>
      </c>
      <c r="AB12" s="495"/>
      <c r="AC12" s="42">
        <v>0</v>
      </c>
      <c r="AE12" s="4" t="s">
        <v>233</v>
      </c>
      <c r="AF12" s="50" t="s">
        <v>255</v>
      </c>
      <c r="AG12" s="47">
        <f t="shared" ref="AG12:BL12" ca="1" si="257">OFFSET(Saved_Data,AG$8-1,5,1,1)</f>
        <v>0</v>
      </c>
      <c r="AH12" s="47">
        <f t="shared" ca="1" si="257"/>
        <v>0.58620689655172409</v>
      </c>
      <c r="AI12" s="47">
        <f t="shared" ca="1" si="257"/>
        <v>0.58620689655172409</v>
      </c>
      <c r="AJ12" s="47">
        <f t="shared" ca="1" si="257"/>
        <v>0.58620689655172409</v>
      </c>
      <c r="AK12" s="47">
        <f t="shared" ca="1" si="257"/>
        <v>0.58620689655172409</v>
      </c>
      <c r="AL12" s="47">
        <f t="shared" ca="1" si="257"/>
        <v>0.58620689655172409</v>
      </c>
      <c r="AM12" s="47">
        <f t="shared" ca="1" si="257"/>
        <v>0.58620689655172409</v>
      </c>
      <c r="AN12" s="47">
        <f t="shared" ca="1" si="257"/>
        <v>0.58620689655172409</v>
      </c>
      <c r="AO12" s="47">
        <f t="shared" ca="1" si="257"/>
        <v>0.58620689655172409</v>
      </c>
      <c r="AP12" s="47">
        <f t="shared" ca="1" si="257"/>
        <v>0.58620689655172409</v>
      </c>
      <c r="AQ12" s="47">
        <f t="shared" ca="1" si="257"/>
        <v>0.58620689655172409</v>
      </c>
      <c r="AR12" s="47">
        <f t="shared" ca="1" si="257"/>
        <v>0.58620689655172409</v>
      </c>
      <c r="AS12" s="47">
        <f t="shared" ca="1" si="257"/>
        <v>0.58620689655172409</v>
      </c>
      <c r="AT12" s="47">
        <f t="shared" ca="1" si="257"/>
        <v>0.58620689655172409</v>
      </c>
      <c r="AU12" s="47">
        <f t="shared" ca="1" si="257"/>
        <v>0.58620689655172409</v>
      </c>
      <c r="AV12" s="47">
        <f t="shared" ca="1" si="257"/>
        <v>0.58620689655172409</v>
      </c>
      <c r="AW12" s="47">
        <f t="shared" ca="1" si="257"/>
        <v>0.58620689655172409</v>
      </c>
      <c r="AX12" s="47">
        <f t="shared" ca="1" si="257"/>
        <v>0.58620689655172409</v>
      </c>
      <c r="AY12" s="47">
        <f t="shared" ca="1" si="257"/>
        <v>0.70454545454545459</v>
      </c>
      <c r="AZ12" s="47">
        <f t="shared" ca="1" si="257"/>
        <v>0.70454545454545459</v>
      </c>
      <c r="BA12" s="47">
        <f t="shared" ca="1" si="257"/>
        <v>0.70454545454545459</v>
      </c>
      <c r="BB12" s="47">
        <f t="shared" ca="1" si="257"/>
        <v>0.70454545454545459</v>
      </c>
      <c r="BC12" s="47">
        <f t="shared" ca="1" si="257"/>
        <v>0.70454545454545459</v>
      </c>
      <c r="BD12" s="47">
        <f t="shared" ca="1" si="257"/>
        <v>0.70454545454545459</v>
      </c>
      <c r="BE12" s="47">
        <f t="shared" ca="1" si="257"/>
        <v>0.70454545454545459</v>
      </c>
      <c r="BF12" s="47">
        <f t="shared" ca="1" si="257"/>
        <v>0.70454545454545459</v>
      </c>
      <c r="BG12" s="47">
        <f t="shared" ca="1" si="257"/>
        <v>0.70454545454545459</v>
      </c>
      <c r="BH12" s="47">
        <f t="shared" ca="1" si="257"/>
        <v>0.70454545454545459</v>
      </c>
      <c r="BI12" s="47">
        <f t="shared" ca="1" si="257"/>
        <v>0.70454545454545459</v>
      </c>
      <c r="BJ12" s="47">
        <f t="shared" ca="1" si="257"/>
        <v>0.70454545454545459</v>
      </c>
      <c r="BK12" s="47">
        <f t="shared" ca="1" si="257"/>
        <v>0.70454545454545459</v>
      </c>
      <c r="BL12" s="47">
        <f t="shared" ca="1" si="257"/>
        <v>0.70454545454545459</v>
      </c>
      <c r="BM12" s="47">
        <f t="shared" ref="BM12:CR12" ca="1" si="258">OFFSET(Saved_Data,BM$8-1,5,1,1)</f>
        <v>0.70454545454545459</v>
      </c>
      <c r="BN12" s="47">
        <f t="shared" ca="1" si="258"/>
        <v>0.68181818181818177</v>
      </c>
      <c r="BO12" s="47">
        <f t="shared" ca="1" si="258"/>
        <v>0.68181818181818177</v>
      </c>
      <c r="BP12" s="47">
        <f t="shared" ca="1" si="258"/>
        <v>0.68181818181818177</v>
      </c>
      <c r="BQ12" s="47">
        <f t="shared" ca="1" si="258"/>
        <v>0.68181818181818177</v>
      </c>
      <c r="BR12" s="47">
        <f t="shared" ca="1" si="258"/>
        <v>0.68181818181818177</v>
      </c>
      <c r="BS12" s="47">
        <f t="shared" ca="1" si="258"/>
        <v>0.6428571428571429</v>
      </c>
      <c r="BT12" s="47">
        <f t="shared" ca="1" si="258"/>
        <v>0.66666666666666663</v>
      </c>
      <c r="BU12" s="47">
        <f t="shared" ca="1" si="258"/>
        <v>0.66666666666666663</v>
      </c>
      <c r="BV12" s="47">
        <f t="shared" ca="1" si="258"/>
        <v>0.66666666666666663</v>
      </c>
      <c r="BW12" s="47">
        <f t="shared" ca="1" si="258"/>
        <v>0.66666666666666663</v>
      </c>
      <c r="BX12" s="47">
        <f t="shared" ca="1" si="258"/>
        <v>0.66666666666666663</v>
      </c>
      <c r="BY12" s="47">
        <f t="shared" ca="1" si="258"/>
        <v>0.69047619047619047</v>
      </c>
      <c r="BZ12" s="47">
        <f t="shared" ca="1" si="258"/>
        <v>0.69047619047619047</v>
      </c>
      <c r="CA12" s="47">
        <f t="shared" ca="1" si="258"/>
        <v>0.76190476190476186</v>
      </c>
      <c r="CB12" s="47">
        <f t="shared" ca="1" si="258"/>
        <v>0.76190476190476186</v>
      </c>
      <c r="CC12" s="47">
        <f t="shared" ca="1" si="258"/>
        <v>0.76190476190476186</v>
      </c>
      <c r="CD12" s="47">
        <f t="shared" ca="1" si="258"/>
        <v>0.76190476190476186</v>
      </c>
      <c r="CE12" s="47">
        <f t="shared" ca="1" si="258"/>
        <v>0.76190476190476186</v>
      </c>
      <c r="CF12" s="47">
        <f t="shared" ca="1" si="258"/>
        <v>0.69047619047619047</v>
      </c>
      <c r="CG12" s="47">
        <f t="shared" ca="1" si="258"/>
        <v>0.69047619047619047</v>
      </c>
      <c r="CH12" s="47">
        <f t="shared" ca="1" si="258"/>
        <v>0.69047619047619047</v>
      </c>
      <c r="CI12" s="47">
        <f t="shared" ca="1" si="258"/>
        <v>0.69047619047619047</v>
      </c>
      <c r="CJ12" s="47">
        <f t="shared" ca="1" si="258"/>
        <v>0.69047619047619047</v>
      </c>
      <c r="CK12" s="47">
        <f t="shared" ca="1" si="258"/>
        <v>0.69047619047619047</v>
      </c>
      <c r="CL12" s="47">
        <f t="shared" ca="1" si="258"/>
        <v>0.73809523809523814</v>
      </c>
      <c r="CM12" s="47">
        <f t="shared" ca="1" si="258"/>
        <v>0.73809523809523814</v>
      </c>
      <c r="CN12" s="47">
        <f t="shared" ca="1" si="258"/>
        <v>0.73809523809523814</v>
      </c>
      <c r="CO12" s="47">
        <f t="shared" ca="1" si="258"/>
        <v>0.73809523809523814</v>
      </c>
      <c r="CP12" s="47">
        <f t="shared" ca="1" si="258"/>
        <v>0.69047619047619047</v>
      </c>
      <c r="CQ12" s="47">
        <f t="shared" ca="1" si="258"/>
        <v>0.69047619047619047</v>
      </c>
      <c r="CR12" s="47">
        <f t="shared" ca="1" si="258"/>
        <v>0.69047619047619047</v>
      </c>
      <c r="CS12" s="47">
        <f t="shared" ref="CS12:DX12" ca="1" si="259">OFFSET(Saved_Data,CS$8-1,5,1,1)</f>
        <v>0.69047619047619047</v>
      </c>
      <c r="CT12" s="47">
        <f t="shared" ca="1" si="259"/>
        <v>0.69047619047619047</v>
      </c>
      <c r="CU12" s="47">
        <f t="shared" ca="1" si="259"/>
        <v>0.69047619047619047</v>
      </c>
      <c r="CV12" s="47">
        <f t="shared" ca="1" si="259"/>
        <v>0.69047619047619047</v>
      </c>
      <c r="CW12" s="47">
        <f t="shared" ca="1" si="259"/>
        <v>0.73809523809523814</v>
      </c>
      <c r="CX12" s="47">
        <f t="shared" ca="1" si="259"/>
        <v>0.73809523809523814</v>
      </c>
      <c r="CY12" s="47">
        <f t="shared" ca="1" si="259"/>
        <v>0.73809523809523814</v>
      </c>
      <c r="CZ12" s="47">
        <f t="shared" ca="1" si="259"/>
        <v>0.92500000000000004</v>
      </c>
      <c r="DA12" s="47">
        <f t="shared" ca="1" si="259"/>
        <v>0.92500000000000004</v>
      </c>
      <c r="DB12" s="47">
        <f t="shared" ca="1" si="259"/>
        <v>0.97499999999999998</v>
      </c>
      <c r="DC12" s="47">
        <f t="shared" ca="1" si="259"/>
        <v>0.97499999999999998</v>
      </c>
      <c r="DD12" s="47">
        <f t="shared" ca="1" si="259"/>
        <v>0.97499999999999998</v>
      </c>
      <c r="DE12" s="47">
        <f t="shared" ca="1" si="259"/>
        <v>0.97499999999999998</v>
      </c>
      <c r="DF12" s="47">
        <f t="shared" ca="1" si="259"/>
        <v>0.97499999999999998</v>
      </c>
      <c r="DG12" s="47">
        <f t="shared" ca="1" si="259"/>
        <v>0.97499999999999998</v>
      </c>
      <c r="DH12" s="47">
        <f t="shared" ca="1" si="259"/>
        <v>0.97499999999999998</v>
      </c>
      <c r="DI12" s="47">
        <f t="shared" ca="1" si="259"/>
        <v>1</v>
      </c>
      <c r="DJ12" s="47">
        <f t="shared" ca="1" si="259"/>
        <v>1</v>
      </c>
      <c r="DK12" s="47">
        <f t="shared" ca="1" si="259"/>
        <v>1</v>
      </c>
      <c r="DL12" s="47">
        <f t="shared" ca="1" si="259"/>
        <v>1</v>
      </c>
      <c r="DM12" s="47">
        <f t="shared" ca="1" si="259"/>
        <v>1</v>
      </c>
      <c r="DN12" s="47">
        <f t="shared" ca="1" si="259"/>
        <v>1</v>
      </c>
      <c r="DO12" s="47">
        <f t="shared" ca="1" si="259"/>
        <v>1</v>
      </c>
      <c r="DP12" s="47">
        <f t="shared" ca="1" si="259"/>
        <v>1</v>
      </c>
      <c r="DQ12" s="47">
        <f t="shared" ca="1" si="259"/>
        <v>1</v>
      </c>
      <c r="DR12" s="47">
        <f t="shared" ca="1" si="259"/>
        <v>1</v>
      </c>
      <c r="DS12" s="47">
        <f t="shared" ca="1" si="259"/>
        <v>1</v>
      </c>
      <c r="DT12" s="47">
        <f t="shared" ca="1" si="259"/>
        <v>1</v>
      </c>
      <c r="DU12" s="47">
        <f t="shared" ca="1" si="259"/>
        <v>1</v>
      </c>
      <c r="DV12" s="47">
        <f t="shared" ca="1" si="259"/>
        <v>1</v>
      </c>
      <c r="DW12" s="47">
        <f t="shared" ca="1" si="259"/>
        <v>1</v>
      </c>
      <c r="DX12" s="47">
        <f t="shared" ca="1" si="259"/>
        <v>1</v>
      </c>
      <c r="DY12" s="47">
        <f t="shared" ref="DY12:FD12" ca="1" si="260">OFFSET(Saved_Data,DY$8-1,5,1,1)</f>
        <v>1</v>
      </c>
      <c r="DZ12" s="47">
        <f t="shared" ca="1" si="260"/>
        <v>1</v>
      </c>
      <c r="EA12" s="47">
        <f t="shared" ca="1" si="260"/>
        <v>1</v>
      </c>
      <c r="EB12" s="47">
        <f t="shared" ca="1" si="260"/>
        <v>1</v>
      </c>
      <c r="EC12" s="47">
        <f t="shared" ca="1" si="260"/>
        <v>1</v>
      </c>
      <c r="ED12" s="47">
        <f t="shared" ca="1" si="260"/>
        <v>1</v>
      </c>
      <c r="EE12" s="47">
        <f t="shared" ca="1" si="260"/>
        <v>1</v>
      </c>
      <c r="EF12" s="47">
        <f t="shared" ca="1" si="260"/>
        <v>1</v>
      </c>
      <c r="EG12" s="47">
        <f t="shared" ca="1" si="260"/>
        <v>1</v>
      </c>
      <c r="EH12" s="47">
        <f t="shared" ca="1" si="260"/>
        <v>0.9</v>
      </c>
      <c r="EI12" s="47">
        <f t="shared" ca="1" si="260"/>
        <v>0.9</v>
      </c>
      <c r="EJ12" s="47">
        <f t="shared" ca="1" si="260"/>
        <v>0.9</v>
      </c>
      <c r="EK12" s="47">
        <f t="shared" ca="1" si="260"/>
        <v>0.9</v>
      </c>
      <c r="EL12" s="47">
        <f t="shared" ca="1" si="260"/>
        <v>0.9</v>
      </c>
      <c r="EM12" s="47">
        <f t="shared" ca="1" si="260"/>
        <v>0.9</v>
      </c>
      <c r="EN12" s="47">
        <f t="shared" ca="1" si="260"/>
        <v>0.9</v>
      </c>
      <c r="EO12" s="47">
        <f t="shared" ca="1" si="260"/>
        <v>0.9</v>
      </c>
      <c r="EP12" s="47">
        <f t="shared" ca="1" si="260"/>
        <v>0.9</v>
      </c>
      <c r="EQ12" s="47">
        <f t="shared" ca="1" si="260"/>
        <v>1</v>
      </c>
      <c r="ER12" s="47">
        <f t="shared" ca="1" si="260"/>
        <v>1</v>
      </c>
      <c r="ES12" s="47">
        <f t="shared" ca="1" si="260"/>
        <v>1</v>
      </c>
      <c r="ET12" s="47">
        <f t="shared" ca="1" si="260"/>
        <v>1</v>
      </c>
      <c r="EU12" s="47">
        <f t="shared" ca="1" si="260"/>
        <v>1</v>
      </c>
      <c r="EV12" s="47">
        <f t="shared" ca="1" si="260"/>
        <v>1</v>
      </c>
      <c r="EW12" s="47">
        <f t="shared" ca="1" si="260"/>
        <v>1</v>
      </c>
      <c r="EX12" s="47">
        <f t="shared" ca="1" si="260"/>
        <v>1</v>
      </c>
      <c r="EY12" s="47">
        <f t="shared" ca="1" si="260"/>
        <v>1</v>
      </c>
      <c r="EZ12" s="47">
        <f t="shared" ca="1" si="260"/>
        <v>1</v>
      </c>
      <c r="FA12" s="47">
        <f t="shared" ca="1" si="260"/>
        <v>1</v>
      </c>
      <c r="FB12" s="47">
        <f t="shared" ca="1" si="260"/>
        <v>1</v>
      </c>
      <c r="FC12" s="47">
        <f t="shared" ca="1" si="260"/>
        <v>1</v>
      </c>
      <c r="FD12" s="47">
        <f t="shared" ca="1" si="260"/>
        <v>1</v>
      </c>
      <c r="FE12" s="47">
        <f t="shared" ref="FE12:GJ12" ca="1" si="261">OFFSET(Saved_Data,FE$8-1,5,1,1)</f>
        <v>1</v>
      </c>
      <c r="FF12" s="47">
        <f t="shared" ca="1" si="261"/>
        <v>1</v>
      </c>
      <c r="FG12" s="47">
        <f t="shared" ca="1" si="261"/>
        <v>1</v>
      </c>
      <c r="FH12" s="47">
        <f t="shared" ca="1" si="261"/>
        <v>1</v>
      </c>
      <c r="FI12" s="47">
        <f t="shared" ca="1" si="261"/>
        <v>1</v>
      </c>
      <c r="FJ12" s="47">
        <f t="shared" ca="1" si="261"/>
        <v>1</v>
      </c>
      <c r="FK12" s="47">
        <f t="shared" ca="1" si="261"/>
        <v>1</v>
      </c>
      <c r="FL12" s="47">
        <f t="shared" ca="1" si="261"/>
        <v>1</v>
      </c>
      <c r="FM12" s="47">
        <f t="shared" ca="1" si="261"/>
        <v>1</v>
      </c>
      <c r="FN12" s="47">
        <f t="shared" ca="1" si="261"/>
        <v>1</v>
      </c>
      <c r="FO12" s="47">
        <f t="shared" ca="1" si="261"/>
        <v>1</v>
      </c>
      <c r="FP12" s="47">
        <f t="shared" ca="1" si="261"/>
        <v>1</v>
      </c>
      <c r="FQ12" s="47">
        <f t="shared" ca="1" si="261"/>
        <v>1</v>
      </c>
      <c r="FR12" s="47">
        <f t="shared" ca="1" si="261"/>
        <v>1</v>
      </c>
      <c r="FS12" s="47">
        <f t="shared" ca="1" si="261"/>
        <v>1</v>
      </c>
      <c r="FT12" s="47">
        <f t="shared" ca="1" si="261"/>
        <v>1</v>
      </c>
      <c r="FU12" s="47">
        <f t="shared" ca="1" si="261"/>
        <v>1</v>
      </c>
      <c r="FV12" s="47">
        <f t="shared" ca="1" si="261"/>
        <v>1</v>
      </c>
      <c r="FW12" s="47">
        <f t="shared" ca="1" si="261"/>
        <v>1</v>
      </c>
      <c r="FX12" s="47">
        <f t="shared" ca="1" si="261"/>
        <v>1</v>
      </c>
      <c r="FY12" s="47">
        <f t="shared" ca="1" si="261"/>
        <v>1</v>
      </c>
      <c r="FZ12" s="47">
        <f t="shared" ca="1" si="261"/>
        <v>1</v>
      </c>
      <c r="GA12" s="47">
        <f t="shared" ca="1" si="261"/>
        <v>1</v>
      </c>
      <c r="GB12" s="47">
        <f t="shared" ca="1" si="261"/>
        <v>1</v>
      </c>
      <c r="GC12" s="47">
        <f t="shared" ca="1" si="261"/>
        <v>1</v>
      </c>
      <c r="GD12" s="47">
        <f t="shared" ca="1" si="261"/>
        <v>1</v>
      </c>
      <c r="GE12" s="47">
        <f t="shared" ca="1" si="261"/>
        <v>1</v>
      </c>
      <c r="GF12" s="47">
        <f t="shared" ca="1" si="261"/>
        <v>1</v>
      </c>
      <c r="GG12" s="47">
        <f t="shared" ca="1" si="261"/>
        <v>1</v>
      </c>
      <c r="GH12" s="47">
        <f t="shared" ca="1" si="261"/>
        <v>1</v>
      </c>
      <c r="GI12" s="47">
        <f t="shared" ca="1" si="261"/>
        <v>1</v>
      </c>
      <c r="GJ12" s="47">
        <f t="shared" ca="1" si="261"/>
        <v>1</v>
      </c>
      <c r="GK12" s="47">
        <f t="shared" ref="GK12:IV12" ca="1" si="262">OFFSET(Saved_Data,GK$8-1,5,1,1)</f>
        <v>1</v>
      </c>
      <c r="GL12" s="47">
        <f t="shared" ca="1" si="262"/>
        <v>1</v>
      </c>
      <c r="GM12" s="47">
        <f t="shared" ca="1" si="262"/>
        <v>1</v>
      </c>
      <c r="GN12" s="47">
        <f t="shared" ca="1" si="262"/>
        <v>1</v>
      </c>
      <c r="GO12" s="47">
        <f t="shared" ca="1" si="262"/>
        <v>1</v>
      </c>
      <c r="GP12" s="47">
        <f t="shared" ca="1" si="262"/>
        <v>1</v>
      </c>
      <c r="GQ12" s="47">
        <f t="shared" ca="1" si="262"/>
        <v>1</v>
      </c>
      <c r="GR12" s="47">
        <f t="shared" ca="1" si="262"/>
        <v>1</v>
      </c>
      <c r="GS12" s="47">
        <f t="shared" ca="1" si="262"/>
        <v>1</v>
      </c>
      <c r="GT12" s="47">
        <f t="shared" ca="1" si="262"/>
        <v>1</v>
      </c>
      <c r="GU12" s="47">
        <f t="shared" ca="1" si="262"/>
        <v>1</v>
      </c>
      <c r="GV12" s="47">
        <f t="shared" ca="1" si="262"/>
        <v>1</v>
      </c>
      <c r="GW12" s="47">
        <f t="shared" ca="1" si="262"/>
        <v>1</v>
      </c>
      <c r="GX12" s="47">
        <f t="shared" ca="1" si="262"/>
        <v>1</v>
      </c>
      <c r="GY12" s="47">
        <f t="shared" ca="1" si="262"/>
        <v>1</v>
      </c>
      <c r="GZ12" s="47">
        <f t="shared" ca="1" si="262"/>
        <v>1</v>
      </c>
      <c r="HA12" s="47">
        <f t="shared" ca="1" si="262"/>
        <v>1</v>
      </c>
      <c r="HB12" s="47">
        <f t="shared" ca="1" si="262"/>
        <v>1</v>
      </c>
      <c r="HC12" s="47">
        <f t="shared" ca="1" si="262"/>
        <v>1</v>
      </c>
      <c r="HD12" s="47">
        <f t="shared" ca="1" si="262"/>
        <v>1</v>
      </c>
      <c r="HE12" s="47">
        <f t="shared" ca="1" si="262"/>
        <v>1</v>
      </c>
      <c r="HF12" s="47">
        <f t="shared" ca="1" si="262"/>
        <v>1</v>
      </c>
      <c r="HG12" s="47">
        <f t="shared" ca="1" si="262"/>
        <v>1</v>
      </c>
      <c r="HH12" s="47">
        <f t="shared" ca="1" si="262"/>
        <v>1</v>
      </c>
      <c r="HI12" s="47">
        <f t="shared" ca="1" si="262"/>
        <v>1</v>
      </c>
      <c r="HJ12" s="47">
        <f t="shared" ca="1" si="262"/>
        <v>1</v>
      </c>
      <c r="HK12" s="47">
        <f t="shared" ca="1" si="262"/>
        <v>1</v>
      </c>
      <c r="HL12" s="47">
        <f t="shared" ca="1" si="262"/>
        <v>1</v>
      </c>
      <c r="HM12" s="47">
        <f t="shared" ca="1" si="262"/>
        <v>1</v>
      </c>
      <c r="HN12" s="47">
        <f t="shared" ca="1" si="262"/>
        <v>1</v>
      </c>
      <c r="HO12" s="47">
        <f t="shared" ca="1" si="262"/>
        <v>1</v>
      </c>
      <c r="HP12" s="47">
        <f t="shared" ca="1" si="262"/>
        <v>1</v>
      </c>
      <c r="HQ12" s="47">
        <f t="shared" ca="1" si="262"/>
        <v>1</v>
      </c>
      <c r="HR12" s="47">
        <f t="shared" ca="1" si="262"/>
        <v>1</v>
      </c>
      <c r="HS12" s="47">
        <f t="shared" ca="1" si="262"/>
        <v>1</v>
      </c>
      <c r="HT12" s="47">
        <f t="shared" ca="1" si="262"/>
        <v>1</v>
      </c>
      <c r="HU12" s="47">
        <f t="shared" ca="1" si="262"/>
        <v>1</v>
      </c>
      <c r="HV12" s="47">
        <f t="shared" ca="1" si="262"/>
        <v>1</v>
      </c>
      <c r="HW12" s="47">
        <f t="shared" ca="1" si="262"/>
        <v>1</v>
      </c>
      <c r="HX12" s="47">
        <f t="shared" ca="1" si="262"/>
        <v>1</v>
      </c>
      <c r="HY12" s="47">
        <f t="shared" ca="1" si="262"/>
        <v>1</v>
      </c>
      <c r="HZ12" s="47">
        <f t="shared" ca="1" si="262"/>
        <v>1</v>
      </c>
      <c r="IA12" s="47">
        <f t="shared" ca="1" si="262"/>
        <v>1</v>
      </c>
      <c r="IB12" s="47">
        <f t="shared" ca="1" si="262"/>
        <v>1</v>
      </c>
      <c r="IC12" s="47">
        <f t="shared" ca="1" si="262"/>
        <v>1</v>
      </c>
      <c r="ID12" s="47">
        <f t="shared" ca="1" si="262"/>
        <v>1</v>
      </c>
      <c r="IE12" s="47">
        <f t="shared" ca="1" si="262"/>
        <v>1</v>
      </c>
      <c r="IF12" s="47">
        <f t="shared" ca="1" si="262"/>
        <v>1</v>
      </c>
      <c r="IG12" s="47">
        <f t="shared" ca="1" si="262"/>
        <v>1</v>
      </c>
      <c r="IH12" s="47">
        <f t="shared" ca="1" si="262"/>
        <v>1</v>
      </c>
      <c r="II12" s="47">
        <f t="shared" ca="1" si="262"/>
        <v>1</v>
      </c>
      <c r="IJ12" s="47">
        <f t="shared" ca="1" si="262"/>
        <v>1</v>
      </c>
      <c r="IK12" s="47">
        <f t="shared" ca="1" si="262"/>
        <v>1</v>
      </c>
      <c r="IL12" s="47">
        <f t="shared" ca="1" si="262"/>
        <v>1</v>
      </c>
      <c r="IM12" s="47">
        <f t="shared" ca="1" si="262"/>
        <v>1</v>
      </c>
      <c r="IN12" s="47">
        <f t="shared" ca="1" si="262"/>
        <v>1</v>
      </c>
      <c r="IO12" s="47">
        <f t="shared" ca="1" si="262"/>
        <v>1</v>
      </c>
      <c r="IP12" s="47">
        <f t="shared" ca="1" si="262"/>
        <v>1</v>
      </c>
      <c r="IQ12" s="47">
        <f t="shared" ca="1" si="262"/>
        <v>1</v>
      </c>
      <c r="IR12" s="47">
        <f t="shared" ca="1" si="262"/>
        <v>1</v>
      </c>
      <c r="IS12" s="47">
        <f t="shared" ca="1" si="262"/>
        <v>1</v>
      </c>
      <c r="IT12" s="47">
        <f t="shared" ca="1" si="262"/>
        <v>1</v>
      </c>
      <c r="IU12" s="47">
        <f t="shared" ca="1" si="262"/>
        <v>1</v>
      </c>
      <c r="IV12" s="47">
        <f t="shared" ca="1" si="262"/>
        <v>1</v>
      </c>
      <c r="IW12" s="47">
        <f t="shared" ref="IW12:LH12" ca="1" si="263">OFFSET(Saved_Data,IW$8-1,5,1,1)</f>
        <v>1</v>
      </c>
      <c r="IX12" s="47">
        <f t="shared" ca="1" si="263"/>
        <v>1</v>
      </c>
      <c r="IY12" s="47">
        <f t="shared" ca="1" si="263"/>
        <v>1</v>
      </c>
      <c r="IZ12" s="47">
        <f t="shared" ca="1" si="263"/>
        <v>1</v>
      </c>
      <c r="JA12" s="47">
        <f t="shared" ca="1" si="263"/>
        <v>1</v>
      </c>
      <c r="JB12" s="47">
        <f t="shared" ca="1" si="263"/>
        <v>1</v>
      </c>
      <c r="JC12" s="47">
        <f t="shared" ca="1" si="263"/>
        <v>1</v>
      </c>
      <c r="JD12" s="47">
        <f t="shared" ca="1" si="263"/>
        <v>1</v>
      </c>
      <c r="JE12" s="47">
        <f t="shared" ca="1" si="263"/>
        <v>1</v>
      </c>
      <c r="JF12" s="47">
        <f t="shared" ca="1" si="263"/>
        <v>1</v>
      </c>
      <c r="JG12" s="47">
        <f t="shared" ca="1" si="263"/>
        <v>1</v>
      </c>
      <c r="JH12" s="47">
        <f t="shared" ca="1" si="263"/>
        <v>1</v>
      </c>
      <c r="JI12" s="47">
        <f t="shared" ca="1" si="263"/>
        <v>1</v>
      </c>
      <c r="JJ12" s="47">
        <f t="shared" ca="1" si="263"/>
        <v>1</v>
      </c>
      <c r="JK12" s="47">
        <f t="shared" ca="1" si="263"/>
        <v>1</v>
      </c>
      <c r="JL12" s="47">
        <f t="shared" ca="1" si="263"/>
        <v>1</v>
      </c>
      <c r="JM12" s="47">
        <f t="shared" ca="1" si="263"/>
        <v>1</v>
      </c>
      <c r="JN12" s="47">
        <f t="shared" ca="1" si="263"/>
        <v>1</v>
      </c>
      <c r="JO12" s="47">
        <f t="shared" ca="1" si="263"/>
        <v>1</v>
      </c>
      <c r="JP12" s="47">
        <f t="shared" ca="1" si="263"/>
        <v>1</v>
      </c>
      <c r="JQ12" s="47">
        <f t="shared" ca="1" si="263"/>
        <v>1</v>
      </c>
      <c r="JR12" s="47">
        <f t="shared" ca="1" si="263"/>
        <v>1</v>
      </c>
      <c r="JS12" s="47">
        <f t="shared" ca="1" si="263"/>
        <v>1</v>
      </c>
      <c r="JT12" s="47">
        <f t="shared" ca="1" si="263"/>
        <v>1</v>
      </c>
      <c r="JU12" s="47">
        <f t="shared" ca="1" si="263"/>
        <v>1</v>
      </c>
      <c r="JV12" s="47">
        <f t="shared" ca="1" si="263"/>
        <v>1</v>
      </c>
      <c r="JW12" s="47">
        <f t="shared" ca="1" si="263"/>
        <v>1</v>
      </c>
      <c r="JX12" s="47">
        <f t="shared" ca="1" si="263"/>
        <v>1</v>
      </c>
      <c r="JY12" s="47">
        <f t="shared" ca="1" si="263"/>
        <v>1</v>
      </c>
      <c r="JZ12" s="47">
        <f t="shared" ca="1" si="263"/>
        <v>1</v>
      </c>
      <c r="KA12" s="47">
        <f t="shared" ca="1" si="263"/>
        <v>1</v>
      </c>
      <c r="KB12" s="47">
        <f t="shared" ca="1" si="263"/>
        <v>1</v>
      </c>
      <c r="KC12" s="47">
        <f t="shared" ca="1" si="263"/>
        <v>1</v>
      </c>
      <c r="KD12" s="47">
        <f t="shared" ca="1" si="263"/>
        <v>1</v>
      </c>
      <c r="KE12" s="47">
        <f t="shared" ca="1" si="263"/>
        <v>1</v>
      </c>
      <c r="KF12" s="47">
        <f t="shared" ca="1" si="263"/>
        <v>1</v>
      </c>
      <c r="KG12" s="47">
        <f t="shared" ca="1" si="263"/>
        <v>1</v>
      </c>
      <c r="KH12" s="47">
        <f t="shared" ca="1" si="263"/>
        <v>1</v>
      </c>
      <c r="KI12" s="47">
        <f t="shared" ca="1" si="263"/>
        <v>1</v>
      </c>
      <c r="KJ12" s="47">
        <f t="shared" ca="1" si="263"/>
        <v>1</v>
      </c>
      <c r="KK12" s="47">
        <f t="shared" ca="1" si="263"/>
        <v>1</v>
      </c>
      <c r="KL12" s="47">
        <f t="shared" ca="1" si="263"/>
        <v>1</v>
      </c>
      <c r="KM12" s="47">
        <f t="shared" ca="1" si="263"/>
        <v>1</v>
      </c>
      <c r="KN12" s="47">
        <f t="shared" ca="1" si="263"/>
        <v>1</v>
      </c>
      <c r="KO12" s="47">
        <f t="shared" ca="1" si="263"/>
        <v>1</v>
      </c>
      <c r="KP12" s="47">
        <f t="shared" ca="1" si="263"/>
        <v>1</v>
      </c>
      <c r="KQ12" s="47">
        <f t="shared" ca="1" si="263"/>
        <v>1</v>
      </c>
      <c r="KR12" s="47">
        <f t="shared" ca="1" si="263"/>
        <v>1</v>
      </c>
      <c r="KS12" s="47">
        <f t="shared" ca="1" si="263"/>
        <v>1</v>
      </c>
      <c r="KT12" s="47">
        <f t="shared" ca="1" si="263"/>
        <v>1</v>
      </c>
      <c r="KU12" s="47">
        <f t="shared" ca="1" si="263"/>
        <v>1</v>
      </c>
      <c r="KV12" s="47">
        <f t="shared" ca="1" si="263"/>
        <v>1</v>
      </c>
      <c r="KW12" s="47">
        <f t="shared" ca="1" si="263"/>
        <v>1</v>
      </c>
      <c r="KX12" s="47">
        <f t="shared" ca="1" si="263"/>
        <v>1</v>
      </c>
      <c r="KY12" s="47">
        <f t="shared" ca="1" si="263"/>
        <v>1</v>
      </c>
      <c r="KZ12" s="47">
        <f t="shared" ca="1" si="263"/>
        <v>1</v>
      </c>
      <c r="LA12" s="47">
        <f t="shared" ca="1" si="263"/>
        <v>1</v>
      </c>
      <c r="LB12" s="47">
        <f t="shared" ca="1" si="263"/>
        <v>1</v>
      </c>
      <c r="LC12" s="47">
        <f t="shared" ca="1" si="263"/>
        <v>1</v>
      </c>
      <c r="LD12" s="47">
        <f t="shared" ca="1" si="263"/>
        <v>1</v>
      </c>
      <c r="LE12" s="47">
        <f t="shared" ca="1" si="263"/>
        <v>1</v>
      </c>
      <c r="LF12" s="47">
        <f t="shared" ca="1" si="263"/>
        <v>1</v>
      </c>
      <c r="LG12" s="47">
        <f t="shared" ca="1" si="263"/>
        <v>1</v>
      </c>
      <c r="LH12" s="47">
        <f t="shared" ca="1" si="263"/>
        <v>1</v>
      </c>
      <c r="LI12" s="47">
        <f t="shared" ref="LI12:NG12" ca="1" si="264">OFFSET(Saved_Data,LI$8-1,5,1,1)</f>
        <v>1</v>
      </c>
      <c r="LJ12" s="47">
        <f t="shared" ca="1" si="264"/>
        <v>1</v>
      </c>
      <c r="LK12" s="47">
        <f t="shared" ca="1" si="264"/>
        <v>1</v>
      </c>
      <c r="LL12" s="47">
        <f t="shared" ca="1" si="264"/>
        <v>1</v>
      </c>
      <c r="LM12" s="47">
        <f t="shared" ca="1" si="264"/>
        <v>1</v>
      </c>
      <c r="LN12" s="47">
        <f t="shared" ca="1" si="264"/>
        <v>1</v>
      </c>
      <c r="LO12" s="47">
        <f t="shared" ca="1" si="264"/>
        <v>1</v>
      </c>
      <c r="LP12" s="47">
        <f t="shared" ca="1" si="264"/>
        <v>1</v>
      </c>
      <c r="LQ12" s="47">
        <f t="shared" ca="1" si="264"/>
        <v>1</v>
      </c>
      <c r="LR12" s="47">
        <f t="shared" ca="1" si="264"/>
        <v>1</v>
      </c>
      <c r="LS12" s="47">
        <f t="shared" ca="1" si="264"/>
        <v>1</v>
      </c>
      <c r="LT12" s="47">
        <f t="shared" ca="1" si="264"/>
        <v>1</v>
      </c>
      <c r="LU12" s="47">
        <f t="shared" ca="1" si="264"/>
        <v>1</v>
      </c>
      <c r="LV12" s="47">
        <f t="shared" ca="1" si="264"/>
        <v>1</v>
      </c>
      <c r="LW12" s="47">
        <f t="shared" ca="1" si="264"/>
        <v>1</v>
      </c>
      <c r="LX12" s="47">
        <f t="shared" ca="1" si="264"/>
        <v>1</v>
      </c>
      <c r="LY12" s="47">
        <f t="shared" ca="1" si="264"/>
        <v>1</v>
      </c>
      <c r="LZ12" s="47">
        <f t="shared" ca="1" si="264"/>
        <v>1</v>
      </c>
      <c r="MA12" s="47">
        <f t="shared" ca="1" si="264"/>
        <v>1</v>
      </c>
      <c r="MB12" s="47">
        <f t="shared" ca="1" si="264"/>
        <v>1</v>
      </c>
      <c r="MC12" s="47">
        <f t="shared" ca="1" si="264"/>
        <v>1</v>
      </c>
      <c r="MD12" s="47">
        <f t="shared" ca="1" si="264"/>
        <v>1</v>
      </c>
      <c r="ME12" s="47">
        <f t="shared" ca="1" si="264"/>
        <v>1</v>
      </c>
      <c r="MF12" s="47">
        <f t="shared" ca="1" si="264"/>
        <v>1</v>
      </c>
      <c r="MG12" s="47">
        <f t="shared" ca="1" si="264"/>
        <v>1</v>
      </c>
      <c r="MH12" s="47">
        <f t="shared" ca="1" si="264"/>
        <v>1</v>
      </c>
      <c r="MI12" s="47">
        <f t="shared" ca="1" si="264"/>
        <v>1</v>
      </c>
      <c r="MJ12" s="47">
        <f t="shared" ca="1" si="264"/>
        <v>1</v>
      </c>
      <c r="MK12" s="47">
        <f t="shared" ca="1" si="264"/>
        <v>1</v>
      </c>
      <c r="ML12" s="47">
        <f t="shared" ca="1" si="264"/>
        <v>1</v>
      </c>
      <c r="MM12" s="47">
        <f t="shared" ca="1" si="264"/>
        <v>1</v>
      </c>
      <c r="MN12" s="47">
        <f t="shared" ca="1" si="264"/>
        <v>1</v>
      </c>
      <c r="MO12" s="47">
        <f t="shared" ca="1" si="264"/>
        <v>1</v>
      </c>
      <c r="MP12" s="47">
        <f t="shared" ca="1" si="264"/>
        <v>1</v>
      </c>
      <c r="MQ12" s="47">
        <f t="shared" ca="1" si="264"/>
        <v>1</v>
      </c>
      <c r="MR12" s="47">
        <f t="shared" ca="1" si="264"/>
        <v>1</v>
      </c>
      <c r="MS12" s="47">
        <f t="shared" ca="1" si="264"/>
        <v>1</v>
      </c>
      <c r="MT12" s="47">
        <f t="shared" ca="1" si="264"/>
        <v>1</v>
      </c>
      <c r="MU12" s="47">
        <f t="shared" ca="1" si="264"/>
        <v>1</v>
      </c>
      <c r="MV12" s="47">
        <f t="shared" ca="1" si="264"/>
        <v>1</v>
      </c>
      <c r="MW12" s="47">
        <f t="shared" ca="1" si="264"/>
        <v>1</v>
      </c>
      <c r="MX12" s="47">
        <f t="shared" ca="1" si="264"/>
        <v>1</v>
      </c>
      <c r="MY12" s="47">
        <f t="shared" ca="1" si="264"/>
        <v>1</v>
      </c>
      <c r="MZ12" s="47">
        <f t="shared" ca="1" si="264"/>
        <v>1</v>
      </c>
      <c r="NA12" s="47">
        <f t="shared" ca="1" si="264"/>
        <v>1</v>
      </c>
      <c r="NB12" s="47">
        <f t="shared" ca="1" si="264"/>
        <v>1</v>
      </c>
      <c r="NC12" s="47">
        <f t="shared" ca="1" si="264"/>
        <v>1</v>
      </c>
      <c r="ND12" s="47">
        <f t="shared" ca="1" si="264"/>
        <v>1</v>
      </c>
      <c r="NE12" s="47">
        <f t="shared" ca="1" si="264"/>
        <v>1</v>
      </c>
      <c r="NF12" s="47">
        <f t="shared" ca="1" si="264"/>
        <v>1</v>
      </c>
      <c r="NG12" s="47">
        <f t="shared" ca="1" si="264"/>
        <v>1</v>
      </c>
    </row>
    <row r="13" spans="2:16384" ht="15.75" thickBot="1" x14ac:dyDescent="0.3">
      <c r="J13" s="55">
        <f t="shared" si="230"/>
        <v>7</v>
      </c>
      <c r="K13" s="470"/>
      <c r="L13" s="17" t="s">
        <v>418</v>
      </c>
      <c r="M13" s="17">
        <v>8400</v>
      </c>
      <c r="N13" s="17">
        <v>8423</v>
      </c>
      <c r="O13" s="17"/>
      <c r="P13" s="17">
        <v>20120531</v>
      </c>
      <c r="Q13" s="17"/>
      <c r="R13" s="461" t="s">
        <v>328</v>
      </c>
      <c r="S13" s="461" t="s">
        <v>336</v>
      </c>
      <c r="T13" s="18"/>
      <c r="W13" s="32" t="s">
        <v>243</v>
      </c>
      <c r="X13" s="32">
        <v>0</v>
      </c>
      <c r="Y13" s="32">
        <v>0</v>
      </c>
      <c r="Z13" s="32">
        <v>0</v>
      </c>
      <c r="AA13" s="32">
        <v>0</v>
      </c>
      <c r="AC13" s="42">
        <v>0</v>
      </c>
      <c r="AE13" s="4" t="s">
        <v>633</v>
      </c>
      <c r="AF13" s="50" t="s">
        <v>255</v>
      </c>
      <c r="AG13" s="47">
        <f t="shared" ref="AG13:AP14" ca="1" si="265">OFFSET(Saved_Data,AG$8-1,6,1,1)</f>
        <v>0</v>
      </c>
      <c r="AH13" s="47">
        <f t="shared" ca="1" si="265"/>
        <v>0</v>
      </c>
      <c r="AI13" s="47">
        <f t="shared" ca="1" si="265"/>
        <v>0</v>
      </c>
      <c r="AJ13" s="47">
        <f t="shared" ca="1" si="265"/>
        <v>0</v>
      </c>
      <c r="AK13" s="47">
        <f t="shared" ca="1" si="265"/>
        <v>0</v>
      </c>
      <c r="AL13" s="47">
        <f t="shared" ca="1" si="265"/>
        <v>0</v>
      </c>
      <c r="AM13" s="47">
        <f t="shared" ca="1" si="265"/>
        <v>0</v>
      </c>
      <c r="AN13" s="47">
        <f t="shared" ca="1" si="265"/>
        <v>0</v>
      </c>
      <c r="AO13" s="47">
        <f t="shared" ca="1" si="265"/>
        <v>0</v>
      </c>
      <c r="AP13" s="47">
        <f t="shared" ca="1" si="265"/>
        <v>0</v>
      </c>
      <c r="AQ13" s="47">
        <f t="shared" ref="AQ13:AZ14" ca="1" si="266">OFFSET(Saved_Data,AQ$8-1,6,1,1)</f>
        <v>0</v>
      </c>
      <c r="AR13" s="47">
        <f t="shared" ca="1" si="266"/>
        <v>0</v>
      </c>
      <c r="AS13" s="47">
        <f t="shared" ca="1" si="266"/>
        <v>0</v>
      </c>
      <c r="AT13" s="47">
        <f t="shared" ca="1" si="266"/>
        <v>0</v>
      </c>
      <c r="AU13" s="47">
        <f t="shared" ca="1" si="266"/>
        <v>0</v>
      </c>
      <c r="AV13" s="47">
        <f t="shared" ca="1" si="266"/>
        <v>0</v>
      </c>
      <c r="AW13" s="47">
        <f t="shared" ca="1" si="266"/>
        <v>0</v>
      </c>
      <c r="AX13" s="47">
        <f t="shared" ca="1" si="266"/>
        <v>0</v>
      </c>
      <c r="AY13" s="47">
        <f t="shared" ca="1" si="266"/>
        <v>0</v>
      </c>
      <c r="AZ13" s="47">
        <f t="shared" ca="1" si="266"/>
        <v>0</v>
      </c>
      <c r="BA13" s="47">
        <f t="shared" ref="BA13:BJ14" ca="1" si="267">OFFSET(Saved_Data,BA$8-1,6,1,1)</f>
        <v>0.79518072289156627</v>
      </c>
      <c r="BB13" s="47">
        <f t="shared" ca="1" si="267"/>
        <v>0.79518072289156627</v>
      </c>
      <c r="BC13" s="47">
        <f t="shared" ca="1" si="267"/>
        <v>0.79518072289156627</v>
      </c>
      <c r="BD13" s="47">
        <f t="shared" ca="1" si="267"/>
        <v>0.79518072289156627</v>
      </c>
      <c r="BE13" s="47">
        <f t="shared" ca="1" si="267"/>
        <v>0.79518072289156627</v>
      </c>
      <c r="BF13" s="47">
        <f t="shared" ca="1" si="267"/>
        <v>0.79518072289156627</v>
      </c>
      <c r="BG13" s="47">
        <f t="shared" ca="1" si="267"/>
        <v>0.79518072289156627</v>
      </c>
      <c r="BH13" s="47">
        <f t="shared" ca="1" si="267"/>
        <v>0.79518072289156627</v>
      </c>
      <c r="BI13" s="47">
        <f t="shared" ca="1" si="267"/>
        <v>0.79518072289156627</v>
      </c>
      <c r="BJ13" s="47">
        <f t="shared" ca="1" si="267"/>
        <v>0.79518072289156627</v>
      </c>
      <c r="BK13" s="47">
        <f t="shared" ref="BK13:BT14" ca="1" si="268">OFFSET(Saved_Data,BK$8-1,6,1,1)</f>
        <v>0.79518072289156627</v>
      </c>
      <c r="BL13" s="47">
        <f t="shared" ca="1" si="268"/>
        <v>0.79518072289156627</v>
      </c>
      <c r="BM13" s="47">
        <f t="shared" ca="1" si="268"/>
        <v>0.79518072289156627</v>
      </c>
      <c r="BN13" s="47">
        <f t="shared" ca="1" si="268"/>
        <v>0.79518072289156627</v>
      </c>
      <c r="BO13" s="47">
        <f t="shared" ca="1" si="268"/>
        <v>0.79518072289156627</v>
      </c>
      <c r="BP13" s="47">
        <f t="shared" ca="1" si="268"/>
        <v>0.79518072289156627</v>
      </c>
      <c r="BQ13" s="47">
        <f t="shared" ca="1" si="268"/>
        <v>0.79518072289156627</v>
      </c>
      <c r="BR13" s="47">
        <f t="shared" ca="1" si="268"/>
        <v>0.79518072289156627</v>
      </c>
      <c r="BS13" s="47">
        <f t="shared" ca="1" si="268"/>
        <v>0.79518072289156627</v>
      </c>
      <c r="BT13" s="47">
        <f t="shared" ca="1" si="268"/>
        <v>0.79518072289156627</v>
      </c>
      <c r="BU13" s="47">
        <f t="shared" ref="BU13:CD14" ca="1" si="269">OFFSET(Saved_Data,BU$8-1,6,1,1)</f>
        <v>0.79518072289156627</v>
      </c>
      <c r="BV13" s="47">
        <f t="shared" ca="1" si="269"/>
        <v>0.79518072289156627</v>
      </c>
      <c r="BW13" s="47">
        <f t="shared" ca="1" si="269"/>
        <v>0.79518072289156627</v>
      </c>
      <c r="BX13" s="47">
        <f t="shared" ca="1" si="269"/>
        <v>0.79518072289156627</v>
      </c>
      <c r="BY13" s="47">
        <f t="shared" ca="1" si="269"/>
        <v>0.79518072289156627</v>
      </c>
      <c r="BZ13" s="47">
        <f t="shared" ca="1" si="269"/>
        <v>0.79518072289156627</v>
      </c>
      <c r="CA13" s="47">
        <f t="shared" ca="1" si="269"/>
        <v>0.79518072289156627</v>
      </c>
      <c r="CB13" s="47">
        <f t="shared" ca="1" si="269"/>
        <v>0.79518072289156627</v>
      </c>
      <c r="CC13" s="47">
        <f t="shared" ca="1" si="269"/>
        <v>0.79518072289156627</v>
      </c>
      <c r="CD13" s="47">
        <f t="shared" ca="1" si="269"/>
        <v>0.79518072289156627</v>
      </c>
      <c r="CE13" s="47">
        <f t="shared" ref="CE13:CN14" ca="1" si="270">OFFSET(Saved_Data,CE$8-1,6,1,1)</f>
        <v>0.79518072289156627</v>
      </c>
      <c r="CF13" s="47">
        <f t="shared" ca="1" si="270"/>
        <v>0.79518072289156627</v>
      </c>
      <c r="CG13" s="47">
        <f t="shared" ca="1" si="270"/>
        <v>0.79518072289156627</v>
      </c>
      <c r="CH13" s="47">
        <f t="shared" ca="1" si="270"/>
        <v>0.79518072289156627</v>
      </c>
      <c r="CI13" s="47">
        <f t="shared" ca="1" si="270"/>
        <v>0.79518072289156627</v>
      </c>
      <c r="CJ13" s="47">
        <f t="shared" ca="1" si="270"/>
        <v>0.79518072289156627</v>
      </c>
      <c r="CK13" s="47">
        <f t="shared" ca="1" si="270"/>
        <v>0.79518072289156627</v>
      </c>
      <c r="CL13" s="47">
        <f t="shared" ca="1" si="270"/>
        <v>0.79518072289156627</v>
      </c>
      <c r="CM13" s="47">
        <f t="shared" ca="1" si="270"/>
        <v>0.79518072289156627</v>
      </c>
      <c r="CN13" s="47">
        <f t="shared" ca="1" si="270"/>
        <v>0.79518072289156627</v>
      </c>
      <c r="CO13" s="47">
        <f t="shared" ref="CO13:CX14" ca="1" si="271">OFFSET(Saved_Data,CO$8-1,6,1,1)</f>
        <v>0.79518072289156627</v>
      </c>
      <c r="CP13" s="47">
        <f t="shared" ca="1" si="271"/>
        <v>0.79518072289156627</v>
      </c>
      <c r="CQ13" s="47">
        <f t="shared" ca="1" si="271"/>
        <v>0.79518072289156627</v>
      </c>
      <c r="CR13" s="47">
        <f t="shared" ca="1" si="271"/>
        <v>0.79518072289156627</v>
      </c>
      <c r="CS13" s="47">
        <f t="shared" ca="1" si="271"/>
        <v>0.79518072289156627</v>
      </c>
      <c r="CT13" s="47">
        <f t="shared" ca="1" si="271"/>
        <v>0.79518072289156627</v>
      </c>
      <c r="CU13" s="47">
        <f t="shared" ca="1" si="271"/>
        <v>0.79518072289156627</v>
      </c>
      <c r="CV13" s="47">
        <f t="shared" ca="1" si="271"/>
        <v>0.79518072289156627</v>
      </c>
      <c r="CW13" s="47">
        <f t="shared" ca="1" si="271"/>
        <v>0.79518072289156627</v>
      </c>
      <c r="CX13" s="47">
        <f t="shared" ca="1" si="271"/>
        <v>0.79518072289156627</v>
      </c>
      <c r="CY13" s="47">
        <f t="shared" ref="CY13:DH14" ca="1" si="272">OFFSET(Saved_Data,CY$8-1,6,1,1)</f>
        <v>0.79518072289156627</v>
      </c>
      <c r="CZ13" s="47">
        <f t="shared" ca="1" si="272"/>
        <v>0.79518072289156627</v>
      </c>
      <c r="DA13" s="47">
        <f t="shared" ca="1" si="272"/>
        <v>0.79518072289156627</v>
      </c>
      <c r="DB13" s="47">
        <f t="shared" ca="1" si="272"/>
        <v>0.79518072289156627</v>
      </c>
      <c r="DC13" s="47">
        <f t="shared" ca="1" si="272"/>
        <v>0.79518072289156627</v>
      </c>
      <c r="DD13" s="47">
        <f t="shared" ca="1" si="272"/>
        <v>0.79518072289156627</v>
      </c>
      <c r="DE13" s="47">
        <f t="shared" ca="1" si="272"/>
        <v>0.79518072289156627</v>
      </c>
      <c r="DF13" s="47">
        <f t="shared" ca="1" si="272"/>
        <v>0.79518072289156627</v>
      </c>
      <c r="DG13" s="47">
        <f t="shared" ca="1" si="272"/>
        <v>0.79518072289156627</v>
      </c>
      <c r="DH13" s="47">
        <f t="shared" ca="1" si="272"/>
        <v>0.79518072289156627</v>
      </c>
      <c r="DI13" s="47">
        <f t="shared" ref="DI13:DR14" ca="1" si="273">OFFSET(Saved_Data,DI$8-1,6,1,1)</f>
        <v>0.83132530120481929</v>
      </c>
      <c r="DJ13" s="47">
        <f t="shared" ca="1" si="273"/>
        <v>0.83132530120481929</v>
      </c>
      <c r="DK13" s="47">
        <f t="shared" ca="1" si="273"/>
        <v>0.85542168674698793</v>
      </c>
      <c r="DL13" s="47">
        <f t="shared" ca="1" si="273"/>
        <v>0.85542168674698793</v>
      </c>
      <c r="DM13" s="47">
        <f t="shared" ca="1" si="273"/>
        <v>0.85542168674698793</v>
      </c>
      <c r="DN13" s="47">
        <f t="shared" ca="1" si="273"/>
        <v>0.85542168674698793</v>
      </c>
      <c r="DO13" s="47">
        <f t="shared" ca="1" si="273"/>
        <v>0.85542168674698793</v>
      </c>
      <c r="DP13" s="47">
        <f t="shared" ca="1" si="273"/>
        <v>0.85542168674698793</v>
      </c>
      <c r="DQ13" s="47">
        <f t="shared" ca="1" si="273"/>
        <v>0.85542168674698793</v>
      </c>
      <c r="DR13" s="47">
        <f t="shared" ca="1" si="273"/>
        <v>0.85542168674698793</v>
      </c>
      <c r="DS13" s="47">
        <f t="shared" ref="DS13:EB14" ca="1" si="274">OFFSET(Saved_Data,DS$8-1,6,1,1)</f>
        <v>0.85542168674698793</v>
      </c>
      <c r="DT13" s="47">
        <f t="shared" ca="1" si="274"/>
        <v>0.85542168674698793</v>
      </c>
      <c r="DU13" s="47">
        <f t="shared" ca="1" si="274"/>
        <v>0.85542168674698793</v>
      </c>
      <c r="DV13" s="47">
        <f t="shared" ca="1" si="274"/>
        <v>0.85542168674698793</v>
      </c>
      <c r="DW13" s="47">
        <f t="shared" ca="1" si="274"/>
        <v>0.85542168674698793</v>
      </c>
      <c r="DX13" s="47">
        <f t="shared" ca="1" si="274"/>
        <v>0.85542168674698793</v>
      </c>
      <c r="DY13" s="47">
        <f t="shared" ca="1" si="274"/>
        <v>0.92771084337349397</v>
      </c>
      <c r="DZ13" s="47">
        <f t="shared" ca="1" si="274"/>
        <v>0.92771084337349397</v>
      </c>
      <c r="EA13" s="47">
        <f t="shared" ca="1" si="274"/>
        <v>0.92771084337349397</v>
      </c>
      <c r="EB13" s="47">
        <f t="shared" ca="1" si="274"/>
        <v>0.89156626506024095</v>
      </c>
      <c r="EC13" s="47">
        <f t="shared" ref="EC13:EL14" ca="1" si="275">OFFSET(Saved_Data,EC$8-1,6,1,1)</f>
        <v>0.92771084337349397</v>
      </c>
      <c r="ED13" s="47">
        <f t="shared" ca="1" si="275"/>
        <v>0.92771084337349397</v>
      </c>
      <c r="EE13" s="47">
        <f t="shared" ca="1" si="275"/>
        <v>0.92771084337349397</v>
      </c>
      <c r="EF13" s="47">
        <f t="shared" ca="1" si="275"/>
        <v>0.92771084337349397</v>
      </c>
      <c r="EG13" s="47">
        <f t="shared" ca="1" si="275"/>
        <v>0.92771084337349397</v>
      </c>
      <c r="EH13" s="47">
        <f t="shared" ca="1" si="275"/>
        <v>0.92771084337349397</v>
      </c>
      <c r="EI13" s="47">
        <f t="shared" ca="1" si="275"/>
        <v>0.92771084337349397</v>
      </c>
      <c r="EJ13" s="47">
        <f t="shared" ca="1" si="275"/>
        <v>0.92771084337349397</v>
      </c>
      <c r="EK13" s="47">
        <f t="shared" ca="1" si="275"/>
        <v>0.92771084337349397</v>
      </c>
      <c r="EL13" s="47">
        <f t="shared" ca="1" si="275"/>
        <v>0.92771084337349397</v>
      </c>
      <c r="EM13" s="47">
        <f t="shared" ref="EM13:EV14" ca="1" si="276">OFFSET(Saved_Data,EM$8-1,6,1,1)</f>
        <v>0.92771084337349397</v>
      </c>
      <c r="EN13" s="47">
        <f t="shared" ca="1" si="276"/>
        <v>0.92771084337349397</v>
      </c>
      <c r="EO13" s="47">
        <f t="shared" ca="1" si="276"/>
        <v>0.92771084337349397</v>
      </c>
      <c r="EP13" s="47">
        <f t="shared" ca="1" si="276"/>
        <v>0.92771084337349397</v>
      </c>
      <c r="EQ13" s="47">
        <f t="shared" ca="1" si="276"/>
        <v>0.92771084337349397</v>
      </c>
      <c r="ER13" s="47">
        <f t="shared" ca="1" si="276"/>
        <v>0.92771084337349397</v>
      </c>
      <c r="ES13" s="47">
        <f t="shared" ca="1" si="276"/>
        <v>0.92771084337349397</v>
      </c>
      <c r="ET13" s="47">
        <f t="shared" ca="1" si="276"/>
        <v>0.92771084337349397</v>
      </c>
      <c r="EU13" s="47">
        <f t="shared" ca="1" si="276"/>
        <v>0.92771084337349397</v>
      </c>
      <c r="EV13" s="47">
        <f t="shared" ca="1" si="276"/>
        <v>0.92771084337349397</v>
      </c>
      <c r="EW13" s="47">
        <f t="shared" ref="EW13:FF14" ca="1" si="277">OFFSET(Saved_Data,EW$8-1,6,1,1)</f>
        <v>0.92771084337349397</v>
      </c>
      <c r="EX13" s="47">
        <f t="shared" ca="1" si="277"/>
        <v>0.92771084337349397</v>
      </c>
      <c r="EY13" s="47">
        <f t="shared" ca="1" si="277"/>
        <v>0.92771084337349397</v>
      </c>
      <c r="EZ13" s="47">
        <f t="shared" ca="1" si="277"/>
        <v>0.92771084337349397</v>
      </c>
      <c r="FA13" s="47">
        <f t="shared" ca="1" si="277"/>
        <v>0.92771084337349397</v>
      </c>
      <c r="FB13" s="47">
        <f t="shared" ca="1" si="277"/>
        <v>0.92771084337349397</v>
      </c>
      <c r="FC13" s="47">
        <f t="shared" ca="1" si="277"/>
        <v>0.92771084337349397</v>
      </c>
      <c r="FD13" s="47">
        <f t="shared" ca="1" si="277"/>
        <v>0.92771084337349397</v>
      </c>
      <c r="FE13" s="47">
        <f t="shared" ca="1" si="277"/>
        <v>0.92771084337349397</v>
      </c>
      <c r="FF13" s="47">
        <f t="shared" ca="1" si="277"/>
        <v>0.92771084337349397</v>
      </c>
      <c r="FG13" s="47">
        <f t="shared" ref="FG13:FP14" ca="1" si="278">OFFSET(Saved_Data,FG$8-1,6,1,1)</f>
        <v>0.92771084337349397</v>
      </c>
      <c r="FH13" s="47">
        <f t="shared" ca="1" si="278"/>
        <v>0.92771084337349397</v>
      </c>
      <c r="FI13" s="47">
        <f t="shared" ca="1" si="278"/>
        <v>0.92771084337349397</v>
      </c>
      <c r="FJ13" s="47">
        <f t="shared" ca="1" si="278"/>
        <v>0.92771084337349397</v>
      </c>
      <c r="FK13" s="47">
        <f t="shared" ca="1" si="278"/>
        <v>0.92771084337349397</v>
      </c>
      <c r="FL13" s="47">
        <f t="shared" ca="1" si="278"/>
        <v>0.92771084337349397</v>
      </c>
      <c r="FM13" s="47">
        <f t="shared" ca="1" si="278"/>
        <v>0.92771084337349397</v>
      </c>
      <c r="FN13" s="47">
        <f t="shared" ca="1" si="278"/>
        <v>0.92771084337349397</v>
      </c>
      <c r="FO13" s="47">
        <f t="shared" ca="1" si="278"/>
        <v>0.92771084337349397</v>
      </c>
      <c r="FP13" s="47">
        <f t="shared" ca="1" si="278"/>
        <v>0.92771084337349397</v>
      </c>
      <c r="FQ13" s="47">
        <f t="shared" ref="FQ13:FZ14" ca="1" si="279">OFFSET(Saved_Data,FQ$8-1,6,1,1)</f>
        <v>0.92771084337349397</v>
      </c>
      <c r="FR13" s="47">
        <f t="shared" ca="1" si="279"/>
        <v>0.92771084337349397</v>
      </c>
      <c r="FS13" s="47">
        <f t="shared" ca="1" si="279"/>
        <v>0.92771084337349397</v>
      </c>
      <c r="FT13" s="47">
        <f t="shared" ca="1" si="279"/>
        <v>0.92771084337349397</v>
      </c>
      <c r="FU13" s="47">
        <f t="shared" ca="1" si="279"/>
        <v>0.92771084337349397</v>
      </c>
      <c r="FV13" s="47">
        <f t="shared" ca="1" si="279"/>
        <v>0.92771084337349397</v>
      </c>
      <c r="FW13" s="47">
        <f t="shared" ca="1" si="279"/>
        <v>0.92771084337349397</v>
      </c>
      <c r="FX13" s="47">
        <f t="shared" ca="1" si="279"/>
        <v>0.92771084337349397</v>
      </c>
      <c r="FY13" s="47">
        <f t="shared" ca="1" si="279"/>
        <v>0.92771084337349397</v>
      </c>
      <c r="FZ13" s="47">
        <f t="shared" ca="1" si="279"/>
        <v>0.92771084337349397</v>
      </c>
      <c r="GA13" s="47">
        <f t="shared" ref="GA13:GJ14" ca="1" si="280">OFFSET(Saved_Data,GA$8-1,6,1,1)</f>
        <v>0.92771084337349397</v>
      </c>
      <c r="GB13" s="47">
        <f t="shared" ca="1" si="280"/>
        <v>0.92771084337349397</v>
      </c>
      <c r="GC13" s="47">
        <f t="shared" ca="1" si="280"/>
        <v>0.92771084337349397</v>
      </c>
      <c r="GD13" s="47">
        <f t="shared" ca="1" si="280"/>
        <v>0.92771084337349397</v>
      </c>
      <c r="GE13" s="47">
        <f t="shared" ca="1" si="280"/>
        <v>0.92771084337349397</v>
      </c>
      <c r="GF13" s="47">
        <f t="shared" ca="1" si="280"/>
        <v>0.92771084337349397</v>
      </c>
      <c r="GG13" s="47">
        <f t="shared" ca="1" si="280"/>
        <v>0.92771084337349397</v>
      </c>
      <c r="GH13" s="47">
        <f t="shared" ca="1" si="280"/>
        <v>0.92771084337349397</v>
      </c>
      <c r="GI13" s="47">
        <f t="shared" ca="1" si="280"/>
        <v>0.92771084337349397</v>
      </c>
      <c r="GJ13" s="47">
        <f t="shared" ca="1" si="280"/>
        <v>0.92771084337349397</v>
      </c>
      <c r="GK13" s="47">
        <f t="shared" ref="GK13:GZ14" ca="1" si="281">OFFSET(Saved_Data,GK$8-1,6,1,1)</f>
        <v>0.92771084337349397</v>
      </c>
      <c r="GL13" s="47">
        <f t="shared" ca="1" si="281"/>
        <v>0.92771084337349397</v>
      </c>
      <c r="GM13" s="47">
        <f t="shared" ca="1" si="281"/>
        <v>0.92771084337349397</v>
      </c>
      <c r="GN13" s="47">
        <f t="shared" ca="1" si="281"/>
        <v>0.92771084337349397</v>
      </c>
      <c r="GO13" s="47">
        <f t="shared" ca="1" si="281"/>
        <v>0.92771084337349397</v>
      </c>
      <c r="GP13" s="47">
        <f t="shared" ca="1" si="281"/>
        <v>0.92771084337349397</v>
      </c>
      <c r="GQ13" s="47">
        <f t="shared" ca="1" si="281"/>
        <v>0.92771084337349397</v>
      </c>
      <c r="GR13" s="47">
        <f t="shared" ca="1" si="281"/>
        <v>0.92771084337349397</v>
      </c>
      <c r="GS13" s="47">
        <f t="shared" ca="1" si="281"/>
        <v>0.92771084337349397</v>
      </c>
      <c r="GT13" s="47">
        <f t="shared" ca="1" si="281"/>
        <v>0.92771084337349397</v>
      </c>
      <c r="GU13" s="47">
        <f t="shared" ca="1" si="281"/>
        <v>0.92771084337349397</v>
      </c>
      <c r="GV13" s="47">
        <f t="shared" ca="1" si="281"/>
        <v>0.92771084337349397</v>
      </c>
      <c r="GW13" s="47">
        <f t="shared" ca="1" si="281"/>
        <v>0.92771084337349397</v>
      </c>
      <c r="GX13" s="47">
        <f t="shared" ca="1" si="281"/>
        <v>0.92771084337349397</v>
      </c>
      <c r="GY13" s="47">
        <f t="shared" ca="1" si="281"/>
        <v>0.92771084337349397</v>
      </c>
      <c r="GZ13" s="47">
        <f t="shared" ca="1" si="281"/>
        <v>0.92771084337349397</v>
      </c>
      <c r="HA13" s="47">
        <f t="shared" ref="HA13:JL14" ca="1" si="282">OFFSET(Saved_Data,HA$8-1,6,1,1)</f>
        <v>0.92771084337349397</v>
      </c>
      <c r="HB13" s="47">
        <f t="shared" ca="1" si="282"/>
        <v>0.92771084337349397</v>
      </c>
      <c r="HC13" s="47">
        <f t="shared" ca="1" si="282"/>
        <v>0.92771084337349397</v>
      </c>
      <c r="HD13" s="47">
        <f t="shared" ca="1" si="282"/>
        <v>0.92771084337349397</v>
      </c>
      <c r="HE13" s="47">
        <f t="shared" ca="1" si="282"/>
        <v>0.92771084337349397</v>
      </c>
      <c r="HF13" s="47">
        <f t="shared" ca="1" si="282"/>
        <v>0.92771084337349397</v>
      </c>
      <c r="HG13" s="47">
        <f t="shared" ca="1" si="282"/>
        <v>0.92771084337349397</v>
      </c>
      <c r="HH13" s="47">
        <f t="shared" ca="1" si="282"/>
        <v>0.92771084337349397</v>
      </c>
      <c r="HI13" s="47">
        <f t="shared" ca="1" si="282"/>
        <v>0.92771084337349397</v>
      </c>
      <c r="HJ13" s="47">
        <f t="shared" ca="1" si="282"/>
        <v>0.92771084337349397</v>
      </c>
      <c r="HK13" s="47">
        <f t="shared" ca="1" si="282"/>
        <v>0.92771084337349397</v>
      </c>
      <c r="HL13" s="47">
        <f t="shared" ca="1" si="282"/>
        <v>0.92771084337349397</v>
      </c>
      <c r="HM13" s="47">
        <f t="shared" ca="1" si="282"/>
        <v>0.92771084337349397</v>
      </c>
      <c r="HN13" s="47">
        <f t="shared" ca="1" si="282"/>
        <v>0.92771084337349397</v>
      </c>
      <c r="HO13" s="47">
        <f t="shared" ca="1" si="282"/>
        <v>0.92771084337349397</v>
      </c>
      <c r="HP13" s="47">
        <f t="shared" ca="1" si="282"/>
        <v>0.92771084337349397</v>
      </c>
      <c r="HQ13" s="47">
        <f t="shared" ca="1" si="282"/>
        <v>0.92771084337349397</v>
      </c>
      <c r="HR13" s="47">
        <f t="shared" ca="1" si="282"/>
        <v>0.92771084337349397</v>
      </c>
      <c r="HS13" s="47">
        <f t="shared" ca="1" si="282"/>
        <v>0.92771084337349397</v>
      </c>
      <c r="HT13" s="47">
        <f t="shared" ca="1" si="282"/>
        <v>0.92771084337349397</v>
      </c>
      <c r="HU13" s="47">
        <f t="shared" ca="1" si="282"/>
        <v>0.92771084337349397</v>
      </c>
      <c r="HV13" s="47">
        <f t="shared" ca="1" si="282"/>
        <v>0.92771084337349397</v>
      </c>
      <c r="HW13" s="47">
        <f t="shared" ca="1" si="282"/>
        <v>0.92771084337349397</v>
      </c>
      <c r="HX13" s="47">
        <f t="shared" ca="1" si="282"/>
        <v>0.92771084337349397</v>
      </c>
      <c r="HY13" s="47">
        <f t="shared" ca="1" si="282"/>
        <v>0.92771084337349397</v>
      </c>
      <c r="HZ13" s="47">
        <f t="shared" ca="1" si="282"/>
        <v>0.92771084337349397</v>
      </c>
      <c r="IA13" s="47">
        <f t="shared" ca="1" si="282"/>
        <v>0.92771084337349397</v>
      </c>
      <c r="IB13" s="47">
        <f t="shared" ca="1" si="282"/>
        <v>0.92771084337349397</v>
      </c>
      <c r="IC13" s="47">
        <f t="shared" ca="1" si="282"/>
        <v>0.92771084337349397</v>
      </c>
      <c r="ID13" s="47">
        <f t="shared" ca="1" si="282"/>
        <v>0.92771084337349397</v>
      </c>
      <c r="IE13" s="47">
        <f t="shared" ca="1" si="282"/>
        <v>0.92771084337349397</v>
      </c>
      <c r="IF13" s="47">
        <f t="shared" ca="1" si="282"/>
        <v>0.92771084337349397</v>
      </c>
      <c r="IG13" s="47">
        <f t="shared" ca="1" si="282"/>
        <v>0.92771084337349397</v>
      </c>
      <c r="IH13" s="47">
        <f t="shared" ca="1" si="282"/>
        <v>0.92771084337349397</v>
      </c>
      <c r="II13" s="47">
        <f t="shared" ca="1" si="282"/>
        <v>0.92771084337349397</v>
      </c>
      <c r="IJ13" s="47">
        <f t="shared" ca="1" si="282"/>
        <v>0.92771084337349397</v>
      </c>
      <c r="IK13" s="47">
        <f t="shared" ca="1" si="282"/>
        <v>0.92771084337349397</v>
      </c>
      <c r="IL13" s="47">
        <f t="shared" ca="1" si="282"/>
        <v>0.92771084337349397</v>
      </c>
      <c r="IM13" s="47">
        <f t="shared" ca="1" si="282"/>
        <v>0.92771084337349397</v>
      </c>
      <c r="IN13" s="47">
        <f t="shared" ca="1" si="282"/>
        <v>0.92771084337349397</v>
      </c>
      <c r="IO13" s="47">
        <f t="shared" ca="1" si="282"/>
        <v>0.92771084337349397</v>
      </c>
      <c r="IP13" s="47">
        <f t="shared" ca="1" si="282"/>
        <v>0.92771084337349397</v>
      </c>
      <c r="IQ13" s="47">
        <f t="shared" ca="1" si="282"/>
        <v>0.92771084337349397</v>
      </c>
      <c r="IR13" s="47">
        <f t="shared" ca="1" si="282"/>
        <v>0.92771084337349397</v>
      </c>
      <c r="IS13" s="47">
        <f t="shared" ca="1" si="282"/>
        <v>0.92771084337349397</v>
      </c>
      <c r="IT13" s="47">
        <f t="shared" ca="1" si="282"/>
        <v>0.92771084337349397</v>
      </c>
      <c r="IU13" s="47">
        <f t="shared" ca="1" si="282"/>
        <v>0.92771084337349397</v>
      </c>
      <c r="IV13" s="47">
        <f t="shared" ca="1" si="282"/>
        <v>0.92771084337349397</v>
      </c>
      <c r="IW13" s="47">
        <f t="shared" ca="1" si="282"/>
        <v>0.92771084337349397</v>
      </c>
      <c r="IX13" s="47">
        <f t="shared" ca="1" si="282"/>
        <v>0.92771084337349397</v>
      </c>
      <c r="IY13" s="47">
        <f t="shared" ca="1" si="282"/>
        <v>0.92771084337349397</v>
      </c>
      <c r="IZ13" s="47">
        <f t="shared" ca="1" si="282"/>
        <v>0.92771084337349397</v>
      </c>
      <c r="JA13" s="47">
        <f t="shared" ca="1" si="282"/>
        <v>0.92771084337349397</v>
      </c>
      <c r="JB13" s="47">
        <f t="shared" ca="1" si="282"/>
        <v>0.92771084337349397</v>
      </c>
      <c r="JC13" s="47">
        <f t="shared" ca="1" si="282"/>
        <v>0.92771084337349397</v>
      </c>
      <c r="JD13" s="47">
        <f t="shared" ca="1" si="282"/>
        <v>0.92771084337349397</v>
      </c>
      <c r="JE13" s="47">
        <f t="shared" ca="1" si="282"/>
        <v>0.92771084337349397</v>
      </c>
      <c r="JF13" s="47">
        <f t="shared" ca="1" si="282"/>
        <v>0.92771084337349397</v>
      </c>
      <c r="JG13" s="47">
        <f t="shared" ca="1" si="282"/>
        <v>0.92771084337349397</v>
      </c>
      <c r="JH13" s="47">
        <f t="shared" ca="1" si="282"/>
        <v>0.92771084337349397</v>
      </c>
      <c r="JI13" s="47">
        <f t="shared" ca="1" si="282"/>
        <v>0.92771084337349397</v>
      </c>
      <c r="JJ13" s="47">
        <f t="shared" ca="1" si="282"/>
        <v>0.92771084337349397</v>
      </c>
      <c r="JK13" s="47">
        <f t="shared" ca="1" si="282"/>
        <v>0.92771084337349397</v>
      </c>
      <c r="JL13" s="47">
        <f t="shared" ca="1" si="282"/>
        <v>0.92771084337349397</v>
      </c>
      <c r="JM13" s="47">
        <f t="shared" ref="JM13:KB14" ca="1" si="283">OFFSET(Saved_Data,JM$8-1,6,1,1)</f>
        <v>0.92771084337349397</v>
      </c>
      <c r="JN13" s="47">
        <f t="shared" ca="1" si="283"/>
        <v>0.92771084337349397</v>
      </c>
      <c r="JO13" s="47">
        <f t="shared" ca="1" si="283"/>
        <v>0.92771084337349397</v>
      </c>
      <c r="JP13" s="47">
        <f t="shared" ca="1" si="283"/>
        <v>0.92771084337349397</v>
      </c>
      <c r="JQ13" s="47">
        <f t="shared" ca="1" si="283"/>
        <v>0.92771084337349397</v>
      </c>
      <c r="JR13" s="47">
        <f t="shared" ca="1" si="283"/>
        <v>0.92771084337349397</v>
      </c>
      <c r="JS13" s="47">
        <f t="shared" ca="1" si="283"/>
        <v>0.92771084337349397</v>
      </c>
      <c r="JT13" s="47">
        <f t="shared" ca="1" si="283"/>
        <v>0.92771084337349397</v>
      </c>
      <c r="JU13" s="47">
        <f t="shared" ca="1" si="283"/>
        <v>0.92771084337349397</v>
      </c>
      <c r="JV13" s="47">
        <f t="shared" ca="1" si="283"/>
        <v>0.92771084337349397</v>
      </c>
      <c r="JW13" s="47">
        <f t="shared" ca="1" si="283"/>
        <v>0.92771084337349397</v>
      </c>
      <c r="JX13" s="47">
        <f t="shared" ca="1" si="283"/>
        <v>0.92771084337349397</v>
      </c>
      <c r="JY13" s="47">
        <f t="shared" ca="1" si="283"/>
        <v>0.92771084337349397</v>
      </c>
      <c r="JZ13" s="47">
        <f t="shared" ca="1" si="283"/>
        <v>0.92771084337349397</v>
      </c>
      <c r="KA13" s="47">
        <f t="shared" ca="1" si="283"/>
        <v>0.92771084337349397</v>
      </c>
      <c r="KB13" s="47">
        <f t="shared" ca="1" si="283"/>
        <v>0.92771084337349397</v>
      </c>
      <c r="KC13" s="47">
        <f t="shared" ref="KC13:MN14" ca="1" si="284">OFFSET(Saved_Data,KC$8-1,6,1,1)</f>
        <v>0.92771084337349397</v>
      </c>
      <c r="KD13" s="47">
        <f t="shared" ca="1" si="284"/>
        <v>0.92771084337349397</v>
      </c>
      <c r="KE13" s="47">
        <f t="shared" ca="1" si="284"/>
        <v>0.92771084337349397</v>
      </c>
      <c r="KF13" s="47">
        <f t="shared" ca="1" si="284"/>
        <v>0.92771084337349397</v>
      </c>
      <c r="KG13" s="47">
        <f t="shared" ca="1" si="284"/>
        <v>0.92771084337349397</v>
      </c>
      <c r="KH13" s="47">
        <f t="shared" ca="1" si="284"/>
        <v>0.92771084337349397</v>
      </c>
      <c r="KI13" s="47">
        <f t="shared" ca="1" si="284"/>
        <v>0.92771084337349397</v>
      </c>
      <c r="KJ13" s="47">
        <f t="shared" ca="1" si="284"/>
        <v>0.92771084337349397</v>
      </c>
      <c r="KK13" s="47">
        <f t="shared" ca="1" si="284"/>
        <v>0.92771084337349397</v>
      </c>
      <c r="KL13" s="47">
        <f t="shared" ca="1" si="284"/>
        <v>0.92771084337349397</v>
      </c>
      <c r="KM13" s="47">
        <f t="shared" ca="1" si="284"/>
        <v>0.92771084337349397</v>
      </c>
      <c r="KN13" s="47">
        <f t="shared" ca="1" si="284"/>
        <v>0.92771084337349397</v>
      </c>
      <c r="KO13" s="47">
        <f t="shared" ca="1" si="284"/>
        <v>0.92771084337349397</v>
      </c>
      <c r="KP13" s="47">
        <f t="shared" ca="1" si="284"/>
        <v>0.92771084337349397</v>
      </c>
      <c r="KQ13" s="47">
        <f t="shared" ca="1" si="284"/>
        <v>0.92771084337349397</v>
      </c>
      <c r="KR13" s="47">
        <f t="shared" ca="1" si="284"/>
        <v>0.92771084337349397</v>
      </c>
      <c r="KS13" s="47">
        <f t="shared" ca="1" si="284"/>
        <v>0.92771084337349397</v>
      </c>
      <c r="KT13" s="47">
        <f t="shared" ca="1" si="284"/>
        <v>0.92771084337349397</v>
      </c>
      <c r="KU13" s="47">
        <f t="shared" ca="1" si="284"/>
        <v>0.92771084337349397</v>
      </c>
      <c r="KV13" s="47">
        <f t="shared" ca="1" si="284"/>
        <v>0.92771084337349397</v>
      </c>
      <c r="KW13" s="47">
        <f t="shared" ca="1" si="284"/>
        <v>0.92771084337349397</v>
      </c>
      <c r="KX13" s="47">
        <f t="shared" ca="1" si="284"/>
        <v>0.92771084337349397</v>
      </c>
      <c r="KY13" s="47">
        <f t="shared" ca="1" si="284"/>
        <v>0.92771084337349397</v>
      </c>
      <c r="KZ13" s="47">
        <f t="shared" ca="1" si="284"/>
        <v>0.92771084337349397</v>
      </c>
      <c r="LA13" s="47">
        <f t="shared" ca="1" si="284"/>
        <v>0.92771084337349397</v>
      </c>
      <c r="LB13" s="47">
        <f t="shared" ca="1" si="284"/>
        <v>0.92771084337349397</v>
      </c>
      <c r="LC13" s="47">
        <f t="shared" ca="1" si="284"/>
        <v>0.92771084337349397</v>
      </c>
      <c r="LD13" s="47">
        <f t="shared" ca="1" si="284"/>
        <v>0.92771084337349397</v>
      </c>
      <c r="LE13" s="47">
        <f t="shared" ca="1" si="284"/>
        <v>0.92771084337349397</v>
      </c>
      <c r="LF13" s="47">
        <f t="shared" ca="1" si="284"/>
        <v>0.92771084337349397</v>
      </c>
      <c r="LG13" s="47">
        <f t="shared" ca="1" si="284"/>
        <v>0.92771084337349397</v>
      </c>
      <c r="LH13" s="47">
        <f t="shared" ca="1" si="284"/>
        <v>0.92771084337349397</v>
      </c>
      <c r="LI13" s="47">
        <f t="shared" ca="1" si="284"/>
        <v>0.92771084337349397</v>
      </c>
      <c r="LJ13" s="47">
        <f t="shared" ca="1" si="284"/>
        <v>0.92771084337349397</v>
      </c>
      <c r="LK13" s="47">
        <f t="shared" ca="1" si="284"/>
        <v>0.92771084337349397</v>
      </c>
      <c r="LL13" s="47">
        <f t="shared" ca="1" si="284"/>
        <v>0.92771084337349397</v>
      </c>
      <c r="LM13" s="47">
        <f t="shared" ca="1" si="284"/>
        <v>0.92771084337349397</v>
      </c>
      <c r="LN13" s="47">
        <f t="shared" ca="1" si="284"/>
        <v>0.92771084337349397</v>
      </c>
      <c r="LO13" s="47">
        <f t="shared" ca="1" si="284"/>
        <v>0.92771084337349397</v>
      </c>
      <c r="LP13" s="47">
        <f t="shared" ca="1" si="284"/>
        <v>0.92771084337349397</v>
      </c>
      <c r="LQ13" s="47">
        <f t="shared" ca="1" si="284"/>
        <v>0.92771084337349397</v>
      </c>
      <c r="LR13" s="47">
        <f t="shared" ca="1" si="284"/>
        <v>0.92771084337349397</v>
      </c>
      <c r="LS13" s="47">
        <f t="shared" ca="1" si="284"/>
        <v>0.92771084337349397</v>
      </c>
      <c r="LT13" s="47">
        <f t="shared" ca="1" si="284"/>
        <v>0.92771084337349397</v>
      </c>
      <c r="LU13" s="47">
        <f t="shared" ca="1" si="284"/>
        <v>0.92771084337349397</v>
      </c>
      <c r="LV13" s="47">
        <f t="shared" ca="1" si="284"/>
        <v>0.92771084337349397</v>
      </c>
      <c r="LW13" s="47">
        <f t="shared" ca="1" si="284"/>
        <v>0.92771084337349397</v>
      </c>
      <c r="LX13" s="47">
        <f t="shared" ca="1" si="284"/>
        <v>0.92771084337349397</v>
      </c>
      <c r="LY13" s="47">
        <f t="shared" ca="1" si="284"/>
        <v>0.92771084337349397</v>
      </c>
      <c r="LZ13" s="47">
        <f t="shared" ca="1" si="284"/>
        <v>0.92771084337349397</v>
      </c>
      <c r="MA13" s="47">
        <f t="shared" ca="1" si="284"/>
        <v>0.92771084337349397</v>
      </c>
      <c r="MB13" s="47">
        <f t="shared" ca="1" si="284"/>
        <v>0.92771084337349397</v>
      </c>
      <c r="MC13" s="47">
        <f t="shared" ca="1" si="284"/>
        <v>0.92771084337349397</v>
      </c>
      <c r="MD13" s="47">
        <f t="shared" ca="1" si="284"/>
        <v>0.92771084337349397</v>
      </c>
      <c r="ME13" s="47">
        <f t="shared" ca="1" si="284"/>
        <v>0.92771084337349397</v>
      </c>
      <c r="MF13" s="47">
        <f t="shared" ca="1" si="284"/>
        <v>0.92771084337349397</v>
      </c>
      <c r="MG13" s="47">
        <f t="shared" ca="1" si="284"/>
        <v>0.92771084337349397</v>
      </c>
      <c r="MH13" s="47">
        <f t="shared" ca="1" si="284"/>
        <v>0.92771084337349397</v>
      </c>
      <c r="MI13" s="47">
        <f t="shared" ca="1" si="284"/>
        <v>0.92771084337349397</v>
      </c>
      <c r="MJ13" s="47">
        <f t="shared" ca="1" si="284"/>
        <v>0.92771084337349397</v>
      </c>
      <c r="MK13" s="47">
        <f t="shared" ca="1" si="284"/>
        <v>0.92771084337349397</v>
      </c>
      <c r="ML13" s="47">
        <f t="shared" ca="1" si="284"/>
        <v>0.92771084337349397</v>
      </c>
      <c r="MM13" s="47">
        <f t="shared" ca="1" si="284"/>
        <v>0.92771084337349397</v>
      </c>
      <c r="MN13" s="47">
        <f t="shared" ca="1" si="284"/>
        <v>0.92771084337349397</v>
      </c>
      <c r="MO13" s="47">
        <f t="shared" ref="MO13:NG14" ca="1" si="285">OFFSET(Saved_Data,MO$8-1,6,1,1)</f>
        <v>0.92771084337349397</v>
      </c>
      <c r="MP13" s="47">
        <f t="shared" ca="1" si="285"/>
        <v>0.92771084337349397</v>
      </c>
      <c r="MQ13" s="47">
        <f t="shared" ca="1" si="285"/>
        <v>0.92771084337349397</v>
      </c>
      <c r="MR13" s="47">
        <f t="shared" ca="1" si="285"/>
        <v>0.92771084337349397</v>
      </c>
      <c r="MS13" s="47">
        <f t="shared" ca="1" si="285"/>
        <v>0.92771084337349397</v>
      </c>
      <c r="MT13" s="47">
        <f t="shared" ca="1" si="285"/>
        <v>0.92771084337349397</v>
      </c>
      <c r="MU13" s="47">
        <f t="shared" ca="1" si="285"/>
        <v>0.92771084337349397</v>
      </c>
      <c r="MV13" s="47">
        <f t="shared" ca="1" si="285"/>
        <v>0.92771084337349397</v>
      </c>
      <c r="MW13" s="47">
        <f t="shared" ca="1" si="285"/>
        <v>0.92771084337349397</v>
      </c>
      <c r="MX13" s="47">
        <f t="shared" ca="1" si="285"/>
        <v>0.92771084337349397</v>
      </c>
      <c r="MY13" s="47">
        <f t="shared" ca="1" si="285"/>
        <v>0.92771084337349397</v>
      </c>
      <c r="MZ13" s="47">
        <f t="shared" ca="1" si="285"/>
        <v>0.92771084337349397</v>
      </c>
      <c r="NA13" s="47">
        <f t="shared" ca="1" si="285"/>
        <v>0.92771084337349397</v>
      </c>
      <c r="NB13" s="47">
        <f t="shared" ca="1" si="285"/>
        <v>0.92771084337349397</v>
      </c>
      <c r="NC13" s="47">
        <f t="shared" ca="1" si="285"/>
        <v>0.92771084337349397</v>
      </c>
      <c r="ND13" s="47">
        <f t="shared" ca="1" si="285"/>
        <v>0.92771084337349397</v>
      </c>
      <c r="NE13" s="47">
        <f t="shared" ca="1" si="285"/>
        <v>0.92771084337349397</v>
      </c>
      <c r="NF13" s="47">
        <f t="shared" ca="1" si="285"/>
        <v>0.92771084337349397</v>
      </c>
      <c r="NG13" s="47">
        <f t="shared" ca="1" si="285"/>
        <v>0.92771084337349397</v>
      </c>
    </row>
    <row r="14" spans="2:16384" ht="17.25" thickTop="1" thickBot="1" x14ac:dyDescent="0.3">
      <c r="B14" s="658" t="s">
        <v>376</v>
      </c>
      <c r="C14" s="659"/>
      <c r="D14" s="659"/>
      <c r="E14" s="659"/>
      <c r="F14" s="659"/>
      <c r="G14" s="659"/>
      <c r="H14" s="660"/>
      <c r="J14" s="55">
        <f t="shared" si="230"/>
        <v>8</v>
      </c>
      <c r="K14" s="470"/>
      <c r="L14" s="17" t="s">
        <v>418</v>
      </c>
      <c r="M14" s="17">
        <v>8400</v>
      </c>
      <c r="N14" s="17">
        <v>8423</v>
      </c>
      <c r="O14" s="17"/>
      <c r="P14" s="17">
        <v>20120531</v>
      </c>
      <c r="Q14" s="17"/>
      <c r="R14" s="461" t="s">
        <v>327</v>
      </c>
      <c r="S14" s="461" t="s">
        <v>336</v>
      </c>
      <c r="T14" s="18"/>
      <c r="W14" s="32" t="s">
        <v>241</v>
      </c>
      <c r="X14" s="32">
        <v>0</v>
      </c>
      <c r="Y14" s="32">
        <v>0</v>
      </c>
      <c r="Z14" s="32">
        <v>0</v>
      </c>
      <c r="AA14" s="32">
        <v>0</v>
      </c>
      <c r="AC14" s="42">
        <v>0</v>
      </c>
      <c r="AE14" s="5" t="s">
        <v>263</v>
      </c>
      <c r="AF14" s="51" t="s">
        <v>255</v>
      </c>
      <c r="AG14" s="47">
        <f t="shared" ca="1" si="265"/>
        <v>0</v>
      </c>
      <c r="AH14" s="47">
        <f t="shared" ca="1" si="265"/>
        <v>0</v>
      </c>
      <c r="AI14" s="47">
        <f t="shared" ca="1" si="265"/>
        <v>0</v>
      </c>
      <c r="AJ14" s="47">
        <f t="shared" ca="1" si="265"/>
        <v>0</v>
      </c>
      <c r="AK14" s="47">
        <f t="shared" ca="1" si="265"/>
        <v>0</v>
      </c>
      <c r="AL14" s="47">
        <f t="shared" ca="1" si="265"/>
        <v>0</v>
      </c>
      <c r="AM14" s="47">
        <f t="shared" ca="1" si="265"/>
        <v>0</v>
      </c>
      <c r="AN14" s="47">
        <f t="shared" ca="1" si="265"/>
        <v>0</v>
      </c>
      <c r="AO14" s="47">
        <f t="shared" ca="1" si="265"/>
        <v>0</v>
      </c>
      <c r="AP14" s="47">
        <f t="shared" ca="1" si="265"/>
        <v>0</v>
      </c>
      <c r="AQ14" s="47">
        <f t="shared" ca="1" si="266"/>
        <v>0</v>
      </c>
      <c r="AR14" s="47">
        <f t="shared" ca="1" si="266"/>
        <v>0</v>
      </c>
      <c r="AS14" s="47">
        <f t="shared" ca="1" si="266"/>
        <v>0</v>
      </c>
      <c r="AT14" s="47">
        <f t="shared" ca="1" si="266"/>
        <v>0</v>
      </c>
      <c r="AU14" s="47">
        <f t="shared" ca="1" si="266"/>
        <v>0</v>
      </c>
      <c r="AV14" s="47">
        <f t="shared" ca="1" si="266"/>
        <v>0</v>
      </c>
      <c r="AW14" s="47">
        <f t="shared" ca="1" si="266"/>
        <v>0</v>
      </c>
      <c r="AX14" s="47">
        <f t="shared" ca="1" si="266"/>
        <v>0</v>
      </c>
      <c r="AY14" s="47">
        <f t="shared" ca="1" si="266"/>
        <v>0</v>
      </c>
      <c r="AZ14" s="47">
        <f t="shared" ca="1" si="266"/>
        <v>0</v>
      </c>
      <c r="BA14" s="47">
        <f t="shared" ca="1" si="267"/>
        <v>0.79518072289156627</v>
      </c>
      <c r="BB14" s="47">
        <f t="shared" ca="1" si="267"/>
        <v>0.79518072289156627</v>
      </c>
      <c r="BC14" s="47">
        <f t="shared" ca="1" si="267"/>
        <v>0.79518072289156627</v>
      </c>
      <c r="BD14" s="47">
        <f t="shared" ca="1" si="267"/>
        <v>0.79518072289156627</v>
      </c>
      <c r="BE14" s="47">
        <f t="shared" ca="1" si="267"/>
        <v>0.79518072289156627</v>
      </c>
      <c r="BF14" s="47">
        <f t="shared" ca="1" si="267"/>
        <v>0.79518072289156627</v>
      </c>
      <c r="BG14" s="47">
        <f t="shared" ca="1" si="267"/>
        <v>0.79518072289156627</v>
      </c>
      <c r="BH14" s="47">
        <f t="shared" ca="1" si="267"/>
        <v>0.79518072289156627</v>
      </c>
      <c r="BI14" s="47">
        <f t="shared" ca="1" si="267"/>
        <v>0.79518072289156627</v>
      </c>
      <c r="BJ14" s="47">
        <f t="shared" ca="1" si="267"/>
        <v>0.79518072289156627</v>
      </c>
      <c r="BK14" s="47">
        <f t="shared" ca="1" si="268"/>
        <v>0.79518072289156627</v>
      </c>
      <c r="BL14" s="47">
        <f t="shared" ca="1" si="268"/>
        <v>0.79518072289156627</v>
      </c>
      <c r="BM14" s="47">
        <f t="shared" ca="1" si="268"/>
        <v>0.79518072289156627</v>
      </c>
      <c r="BN14" s="47">
        <f t="shared" ca="1" si="268"/>
        <v>0.79518072289156627</v>
      </c>
      <c r="BO14" s="47">
        <f t="shared" ca="1" si="268"/>
        <v>0.79518072289156627</v>
      </c>
      <c r="BP14" s="47">
        <f t="shared" ca="1" si="268"/>
        <v>0.79518072289156627</v>
      </c>
      <c r="BQ14" s="47">
        <f t="shared" ca="1" si="268"/>
        <v>0.79518072289156627</v>
      </c>
      <c r="BR14" s="47">
        <f t="shared" ca="1" si="268"/>
        <v>0.79518072289156627</v>
      </c>
      <c r="BS14" s="47">
        <f t="shared" ca="1" si="268"/>
        <v>0.79518072289156627</v>
      </c>
      <c r="BT14" s="47">
        <f t="shared" ca="1" si="268"/>
        <v>0.79518072289156627</v>
      </c>
      <c r="BU14" s="47">
        <f t="shared" ca="1" si="269"/>
        <v>0.79518072289156627</v>
      </c>
      <c r="BV14" s="47">
        <f t="shared" ca="1" si="269"/>
        <v>0.79518072289156627</v>
      </c>
      <c r="BW14" s="47">
        <f t="shared" ca="1" si="269"/>
        <v>0.79518072289156627</v>
      </c>
      <c r="BX14" s="47">
        <f t="shared" ca="1" si="269"/>
        <v>0.79518072289156627</v>
      </c>
      <c r="BY14" s="47">
        <f t="shared" ca="1" si="269"/>
        <v>0.79518072289156627</v>
      </c>
      <c r="BZ14" s="47">
        <f t="shared" ca="1" si="269"/>
        <v>0.79518072289156627</v>
      </c>
      <c r="CA14" s="47">
        <f t="shared" ca="1" si="269"/>
        <v>0.79518072289156627</v>
      </c>
      <c r="CB14" s="47">
        <f t="shared" ca="1" si="269"/>
        <v>0.79518072289156627</v>
      </c>
      <c r="CC14" s="47">
        <f t="shared" ca="1" si="269"/>
        <v>0.79518072289156627</v>
      </c>
      <c r="CD14" s="47">
        <f t="shared" ca="1" si="269"/>
        <v>0.79518072289156627</v>
      </c>
      <c r="CE14" s="47">
        <f t="shared" ca="1" si="270"/>
        <v>0.79518072289156627</v>
      </c>
      <c r="CF14" s="47">
        <f t="shared" ca="1" si="270"/>
        <v>0.79518072289156627</v>
      </c>
      <c r="CG14" s="47">
        <f t="shared" ca="1" si="270"/>
        <v>0.79518072289156627</v>
      </c>
      <c r="CH14" s="47">
        <f t="shared" ca="1" si="270"/>
        <v>0.79518072289156627</v>
      </c>
      <c r="CI14" s="47">
        <f t="shared" ca="1" si="270"/>
        <v>0.79518072289156627</v>
      </c>
      <c r="CJ14" s="47">
        <f t="shared" ca="1" si="270"/>
        <v>0.79518072289156627</v>
      </c>
      <c r="CK14" s="47">
        <f t="shared" ca="1" si="270"/>
        <v>0.79518072289156627</v>
      </c>
      <c r="CL14" s="47">
        <f t="shared" ca="1" si="270"/>
        <v>0.79518072289156627</v>
      </c>
      <c r="CM14" s="47">
        <f t="shared" ca="1" si="270"/>
        <v>0.79518072289156627</v>
      </c>
      <c r="CN14" s="47">
        <f t="shared" ca="1" si="270"/>
        <v>0.79518072289156627</v>
      </c>
      <c r="CO14" s="47">
        <f t="shared" ca="1" si="271"/>
        <v>0.79518072289156627</v>
      </c>
      <c r="CP14" s="47">
        <f t="shared" ca="1" si="271"/>
        <v>0.79518072289156627</v>
      </c>
      <c r="CQ14" s="47">
        <f t="shared" ca="1" si="271"/>
        <v>0.79518072289156627</v>
      </c>
      <c r="CR14" s="47">
        <f t="shared" ca="1" si="271"/>
        <v>0.79518072289156627</v>
      </c>
      <c r="CS14" s="47">
        <f t="shared" ca="1" si="271"/>
        <v>0.79518072289156627</v>
      </c>
      <c r="CT14" s="47">
        <f t="shared" ca="1" si="271"/>
        <v>0.79518072289156627</v>
      </c>
      <c r="CU14" s="47">
        <f t="shared" ca="1" si="271"/>
        <v>0.79518072289156627</v>
      </c>
      <c r="CV14" s="47">
        <f t="shared" ca="1" si="271"/>
        <v>0.79518072289156627</v>
      </c>
      <c r="CW14" s="47">
        <f t="shared" ca="1" si="271"/>
        <v>0.79518072289156627</v>
      </c>
      <c r="CX14" s="47">
        <f t="shared" ca="1" si="271"/>
        <v>0.79518072289156627</v>
      </c>
      <c r="CY14" s="47">
        <f t="shared" ca="1" si="272"/>
        <v>0.79518072289156627</v>
      </c>
      <c r="CZ14" s="47">
        <f t="shared" ca="1" si="272"/>
        <v>0.79518072289156627</v>
      </c>
      <c r="DA14" s="47">
        <f t="shared" ca="1" si="272"/>
        <v>0.79518072289156627</v>
      </c>
      <c r="DB14" s="47">
        <f t="shared" ca="1" si="272"/>
        <v>0.79518072289156627</v>
      </c>
      <c r="DC14" s="47">
        <f t="shared" ca="1" si="272"/>
        <v>0.79518072289156627</v>
      </c>
      <c r="DD14" s="47">
        <f t="shared" ca="1" si="272"/>
        <v>0.79518072289156627</v>
      </c>
      <c r="DE14" s="47">
        <f t="shared" ca="1" si="272"/>
        <v>0.79518072289156627</v>
      </c>
      <c r="DF14" s="47">
        <f t="shared" ca="1" si="272"/>
        <v>0.79518072289156627</v>
      </c>
      <c r="DG14" s="47">
        <f t="shared" ca="1" si="272"/>
        <v>0.79518072289156627</v>
      </c>
      <c r="DH14" s="47">
        <f t="shared" ca="1" si="272"/>
        <v>0.79518072289156627</v>
      </c>
      <c r="DI14" s="47">
        <f t="shared" ca="1" si="273"/>
        <v>0.83132530120481929</v>
      </c>
      <c r="DJ14" s="47">
        <f t="shared" ca="1" si="273"/>
        <v>0.83132530120481929</v>
      </c>
      <c r="DK14" s="47">
        <f t="shared" ca="1" si="273"/>
        <v>0.85542168674698793</v>
      </c>
      <c r="DL14" s="47">
        <f t="shared" ca="1" si="273"/>
        <v>0.85542168674698793</v>
      </c>
      <c r="DM14" s="47">
        <f t="shared" ca="1" si="273"/>
        <v>0.85542168674698793</v>
      </c>
      <c r="DN14" s="47">
        <f t="shared" ca="1" si="273"/>
        <v>0.85542168674698793</v>
      </c>
      <c r="DO14" s="47">
        <f t="shared" ca="1" si="273"/>
        <v>0.85542168674698793</v>
      </c>
      <c r="DP14" s="47">
        <f t="shared" ca="1" si="273"/>
        <v>0.85542168674698793</v>
      </c>
      <c r="DQ14" s="47">
        <f t="shared" ca="1" si="273"/>
        <v>0.85542168674698793</v>
      </c>
      <c r="DR14" s="47">
        <f t="shared" ca="1" si="273"/>
        <v>0.85542168674698793</v>
      </c>
      <c r="DS14" s="47">
        <f t="shared" ca="1" si="274"/>
        <v>0.85542168674698793</v>
      </c>
      <c r="DT14" s="47">
        <f t="shared" ca="1" si="274"/>
        <v>0.85542168674698793</v>
      </c>
      <c r="DU14" s="47">
        <f t="shared" ca="1" si="274"/>
        <v>0.85542168674698793</v>
      </c>
      <c r="DV14" s="47">
        <f t="shared" ca="1" si="274"/>
        <v>0.85542168674698793</v>
      </c>
      <c r="DW14" s="47">
        <f t="shared" ca="1" si="274"/>
        <v>0.85542168674698793</v>
      </c>
      <c r="DX14" s="47">
        <f t="shared" ca="1" si="274"/>
        <v>0.85542168674698793</v>
      </c>
      <c r="DY14" s="47">
        <f t="shared" ca="1" si="274"/>
        <v>0.92771084337349397</v>
      </c>
      <c r="DZ14" s="47">
        <f t="shared" ca="1" si="274"/>
        <v>0.92771084337349397</v>
      </c>
      <c r="EA14" s="47">
        <f t="shared" ca="1" si="274"/>
        <v>0.92771084337349397</v>
      </c>
      <c r="EB14" s="47">
        <f t="shared" ca="1" si="274"/>
        <v>0.89156626506024095</v>
      </c>
      <c r="EC14" s="47">
        <f t="shared" ca="1" si="275"/>
        <v>0.92771084337349397</v>
      </c>
      <c r="ED14" s="47">
        <f t="shared" ca="1" si="275"/>
        <v>0.92771084337349397</v>
      </c>
      <c r="EE14" s="47">
        <f t="shared" ca="1" si="275"/>
        <v>0.92771084337349397</v>
      </c>
      <c r="EF14" s="47">
        <f t="shared" ca="1" si="275"/>
        <v>0.92771084337349397</v>
      </c>
      <c r="EG14" s="47">
        <f t="shared" ca="1" si="275"/>
        <v>0.92771084337349397</v>
      </c>
      <c r="EH14" s="47">
        <f t="shared" ca="1" si="275"/>
        <v>0.92771084337349397</v>
      </c>
      <c r="EI14" s="47">
        <f t="shared" ca="1" si="275"/>
        <v>0.92771084337349397</v>
      </c>
      <c r="EJ14" s="47">
        <f t="shared" ca="1" si="275"/>
        <v>0.92771084337349397</v>
      </c>
      <c r="EK14" s="47">
        <f t="shared" ca="1" si="275"/>
        <v>0.92771084337349397</v>
      </c>
      <c r="EL14" s="47">
        <f t="shared" ca="1" si="275"/>
        <v>0.92771084337349397</v>
      </c>
      <c r="EM14" s="47">
        <f t="shared" ca="1" si="276"/>
        <v>0.92771084337349397</v>
      </c>
      <c r="EN14" s="47">
        <f t="shared" ca="1" si="276"/>
        <v>0.92771084337349397</v>
      </c>
      <c r="EO14" s="47">
        <f t="shared" ca="1" si="276"/>
        <v>0.92771084337349397</v>
      </c>
      <c r="EP14" s="47">
        <f t="shared" ca="1" si="276"/>
        <v>0.92771084337349397</v>
      </c>
      <c r="EQ14" s="47">
        <f t="shared" ca="1" si="276"/>
        <v>0.92771084337349397</v>
      </c>
      <c r="ER14" s="47">
        <f t="shared" ca="1" si="276"/>
        <v>0.92771084337349397</v>
      </c>
      <c r="ES14" s="47">
        <f t="shared" ca="1" si="276"/>
        <v>0.92771084337349397</v>
      </c>
      <c r="ET14" s="47">
        <f t="shared" ca="1" si="276"/>
        <v>0.92771084337349397</v>
      </c>
      <c r="EU14" s="47">
        <f t="shared" ca="1" si="276"/>
        <v>0.92771084337349397</v>
      </c>
      <c r="EV14" s="47">
        <f t="shared" ca="1" si="276"/>
        <v>0.92771084337349397</v>
      </c>
      <c r="EW14" s="47">
        <f t="shared" ca="1" si="277"/>
        <v>0.92771084337349397</v>
      </c>
      <c r="EX14" s="47">
        <f t="shared" ca="1" si="277"/>
        <v>0.92771084337349397</v>
      </c>
      <c r="EY14" s="47">
        <f t="shared" ca="1" si="277"/>
        <v>0.92771084337349397</v>
      </c>
      <c r="EZ14" s="47">
        <f t="shared" ca="1" si="277"/>
        <v>0.92771084337349397</v>
      </c>
      <c r="FA14" s="47">
        <f t="shared" ca="1" si="277"/>
        <v>0.92771084337349397</v>
      </c>
      <c r="FB14" s="47">
        <f t="shared" ca="1" si="277"/>
        <v>0.92771084337349397</v>
      </c>
      <c r="FC14" s="47">
        <f t="shared" ca="1" si="277"/>
        <v>0.92771084337349397</v>
      </c>
      <c r="FD14" s="47">
        <f t="shared" ca="1" si="277"/>
        <v>0.92771084337349397</v>
      </c>
      <c r="FE14" s="47">
        <f t="shared" ca="1" si="277"/>
        <v>0.92771084337349397</v>
      </c>
      <c r="FF14" s="47">
        <f t="shared" ca="1" si="277"/>
        <v>0.92771084337349397</v>
      </c>
      <c r="FG14" s="47">
        <f t="shared" ca="1" si="278"/>
        <v>0.92771084337349397</v>
      </c>
      <c r="FH14" s="47">
        <f t="shared" ca="1" si="278"/>
        <v>0.92771084337349397</v>
      </c>
      <c r="FI14" s="47">
        <f t="shared" ca="1" si="278"/>
        <v>0.92771084337349397</v>
      </c>
      <c r="FJ14" s="47">
        <f t="shared" ca="1" si="278"/>
        <v>0.92771084337349397</v>
      </c>
      <c r="FK14" s="47">
        <f t="shared" ca="1" si="278"/>
        <v>0.92771084337349397</v>
      </c>
      <c r="FL14" s="47">
        <f t="shared" ca="1" si="278"/>
        <v>0.92771084337349397</v>
      </c>
      <c r="FM14" s="47">
        <f t="shared" ca="1" si="278"/>
        <v>0.92771084337349397</v>
      </c>
      <c r="FN14" s="47">
        <f t="shared" ca="1" si="278"/>
        <v>0.92771084337349397</v>
      </c>
      <c r="FO14" s="47">
        <f t="shared" ca="1" si="278"/>
        <v>0.92771084337349397</v>
      </c>
      <c r="FP14" s="47">
        <f t="shared" ca="1" si="278"/>
        <v>0.92771084337349397</v>
      </c>
      <c r="FQ14" s="47">
        <f t="shared" ca="1" si="279"/>
        <v>0.92771084337349397</v>
      </c>
      <c r="FR14" s="47">
        <f t="shared" ca="1" si="279"/>
        <v>0.92771084337349397</v>
      </c>
      <c r="FS14" s="47">
        <f t="shared" ca="1" si="279"/>
        <v>0.92771084337349397</v>
      </c>
      <c r="FT14" s="47">
        <f t="shared" ca="1" si="279"/>
        <v>0.92771084337349397</v>
      </c>
      <c r="FU14" s="47">
        <f t="shared" ca="1" si="279"/>
        <v>0.92771084337349397</v>
      </c>
      <c r="FV14" s="47">
        <f t="shared" ca="1" si="279"/>
        <v>0.92771084337349397</v>
      </c>
      <c r="FW14" s="47">
        <f t="shared" ca="1" si="279"/>
        <v>0.92771084337349397</v>
      </c>
      <c r="FX14" s="47">
        <f t="shared" ca="1" si="279"/>
        <v>0.92771084337349397</v>
      </c>
      <c r="FY14" s="47">
        <f t="shared" ca="1" si="279"/>
        <v>0.92771084337349397</v>
      </c>
      <c r="FZ14" s="47">
        <f t="shared" ca="1" si="279"/>
        <v>0.92771084337349397</v>
      </c>
      <c r="GA14" s="47">
        <f t="shared" ca="1" si="280"/>
        <v>0.92771084337349397</v>
      </c>
      <c r="GB14" s="47">
        <f t="shared" ca="1" si="280"/>
        <v>0.92771084337349397</v>
      </c>
      <c r="GC14" s="47">
        <f t="shared" ca="1" si="280"/>
        <v>0.92771084337349397</v>
      </c>
      <c r="GD14" s="47">
        <f t="shared" ca="1" si="280"/>
        <v>0.92771084337349397</v>
      </c>
      <c r="GE14" s="47">
        <f t="shared" ca="1" si="280"/>
        <v>0.92771084337349397</v>
      </c>
      <c r="GF14" s="47">
        <f t="shared" ca="1" si="280"/>
        <v>0.92771084337349397</v>
      </c>
      <c r="GG14" s="47">
        <f t="shared" ca="1" si="280"/>
        <v>0.92771084337349397</v>
      </c>
      <c r="GH14" s="47">
        <f t="shared" ca="1" si="280"/>
        <v>0.92771084337349397</v>
      </c>
      <c r="GI14" s="47">
        <f t="shared" ca="1" si="280"/>
        <v>0.92771084337349397</v>
      </c>
      <c r="GJ14" s="47">
        <f t="shared" ca="1" si="280"/>
        <v>0.92771084337349397</v>
      </c>
      <c r="GK14" s="47">
        <f t="shared" ca="1" si="281"/>
        <v>0.92771084337349397</v>
      </c>
      <c r="GL14" s="47">
        <f t="shared" ca="1" si="281"/>
        <v>0.92771084337349397</v>
      </c>
      <c r="GM14" s="47">
        <f t="shared" ca="1" si="281"/>
        <v>0.92771084337349397</v>
      </c>
      <c r="GN14" s="47">
        <f t="shared" ca="1" si="281"/>
        <v>0.92771084337349397</v>
      </c>
      <c r="GO14" s="47">
        <f t="shared" ca="1" si="281"/>
        <v>0.92771084337349397</v>
      </c>
      <c r="GP14" s="47">
        <f t="shared" ca="1" si="281"/>
        <v>0.92771084337349397</v>
      </c>
      <c r="GQ14" s="47">
        <f t="shared" ca="1" si="281"/>
        <v>0.92771084337349397</v>
      </c>
      <c r="GR14" s="47">
        <f t="shared" ca="1" si="281"/>
        <v>0.92771084337349397</v>
      </c>
      <c r="GS14" s="47">
        <f t="shared" ca="1" si="281"/>
        <v>0.92771084337349397</v>
      </c>
      <c r="GT14" s="47">
        <f t="shared" ca="1" si="281"/>
        <v>0.92771084337349397</v>
      </c>
      <c r="GU14" s="47">
        <f t="shared" ca="1" si="281"/>
        <v>0.92771084337349397</v>
      </c>
      <c r="GV14" s="47">
        <f t="shared" ca="1" si="281"/>
        <v>0.92771084337349397</v>
      </c>
      <c r="GW14" s="47">
        <f t="shared" ca="1" si="281"/>
        <v>0.92771084337349397</v>
      </c>
      <c r="GX14" s="47">
        <f t="shared" ref="GX14:JI14" ca="1" si="286">OFFSET(Saved_Data,GX$8-1,6,1,1)</f>
        <v>0.92771084337349397</v>
      </c>
      <c r="GY14" s="47">
        <f t="shared" ca="1" si="286"/>
        <v>0.92771084337349397</v>
      </c>
      <c r="GZ14" s="47">
        <f t="shared" ca="1" si="286"/>
        <v>0.92771084337349397</v>
      </c>
      <c r="HA14" s="47">
        <f t="shared" ca="1" si="286"/>
        <v>0.92771084337349397</v>
      </c>
      <c r="HB14" s="47">
        <f t="shared" ca="1" si="286"/>
        <v>0.92771084337349397</v>
      </c>
      <c r="HC14" s="47">
        <f t="shared" ca="1" si="286"/>
        <v>0.92771084337349397</v>
      </c>
      <c r="HD14" s="47">
        <f t="shared" ca="1" si="286"/>
        <v>0.92771084337349397</v>
      </c>
      <c r="HE14" s="47">
        <f t="shared" ca="1" si="286"/>
        <v>0.92771084337349397</v>
      </c>
      <c r="HF14" s="47">
        <f t="shared" ca="1" si="286"/>
        <v>0.92771084337349397</v>
      </c>
      <c r="HG14" s="47">
        <f t="shared" ca="1" si="286"/>
        <v>0.92771084337349397</v>
      </c>
      <c r="HH14" s="47">
        <f t="shared" ca="1" si="286"/>
        <v>0.92771084337349397</v>
      </c>
      <c r="HI14" s="47">
        <f t="shared" ca="1" si="286"/>
        <v>0.92771084337349397</v>
      </c>
      <c r="HJ14" s="47">
        <f t="shared" ca="1" si="286"/>
        <v>0.92771084337349397</v>
      </c>
      <c r="HK14" s="47">
        <f t="shared" ca="1" si="286"/>
        <v>0.92771084337349397</v>
      </c>
      <c r="HL14" s="47">
        <f t="shared" ca="1" si="286"/>
        <v>0.92771084337349397</v>
      </c>
      <c r="HM14" s="47">
        <f t="shared" ca="1" si="286"/>
        <v>0.92771084337349397</v>
      </c>
      <c r="HN14" s="47">
        <f t="shared" ca="1" si="286"/>
        <v>0.92771084337349397</v>
      </c>
      <c r="HO14" s="47">
        <f t="shared" ca="1" si="286"/>
        <v>0.92771084337349397</v>
      </c>
      <c r="HP14" s="47">
        <f t="shared" ca="1" si="286"/>
        <v>0.92771084337349397</v>
      </c>
      <c r="HQ14" s="47">
        <f t="shared" ca="1" si="286"/>
        <v>0.92771084337349397</v>
      </c>
      <c r="HR14" s="47">
        <f t="shared" ca="1" si="286"/>
        <v>0.92771084337349397</v>
      </c>
      <c r="HS14" s="47">
        <f t="shared" ca="1" si="286"/>
        <v>0.92771084337349397</v>
      </c>
      <c r="HT14" s="47">
        <f t="shared" ca="1" si="286"/>
        <v>0.92771084337349397</v>
      </c>
      <c r="HU14" s="47">
        <f t="shared" ca="1" si="286"/>
        <v>0.92771084337349397</v>
      </c>
      <c r="HV14" s="47">
        <f t="shared" ca="1" si="286"/>
        <v>0.92771084337349397</v>
      </c>
      <c r="HW14" s="47">
        <f t="shared" ca="1" si="286"/>
        <v>0.92771084337349397</v>
      </c>
      <c r="HX14" s="47">
        <f t="shared" ca="1" si="286"/>
        <v>0.92771084337349397</v>
      </c>
      <c r="HY14" s="47">
        <f t="shared" ca="1" si="286"/>
        <v>0.92771084337349397</v>
      </c>
      <c r="HZ14" s="47">
        <f t="shared" ca="1" si="286"/>
        <v>0.92771084337349397</v>
      </c>
      <c r="IA14" s="47">
        <f t="shared" ca="1" si="286"/>
        <v>0.92771084337349397</v>
      </c>
      <c r="IB14" s="47">
        <f t="shared" ca="1" si="286"/>
        <v>0.92771084337349397</v>
      </c>
      <c r="IC14" s="47">
        <f t="shared" ca="1" si="286"/>
        <v>0.92771084337349397</v>
      </c>
      <c r="ID14" s="47">
        <f t="shared" ca="1" si="286"/>
        <v>0.92771084337349397</v>
      </c>
      <c r="IE14" s="47">
        <f t="shared" ca="1" si="286"/>
        <v>0.92771084337349397</v>
      </c>
      <c r="IF14" s="47">
        <f t="shared" ca="1" si="286"/>
        <v>0.92771084337349397</v>
      </c>
      <c r="IG14" s="47">
        <f t="shared" ca="1" si="286"/>
        <v>0.92771084337349397</v>
      </c>
      <c r="IH14" s="47">
        <f t="shared" ca="1" si="286"/>
        <v>0.92771084337349397</v>
      </c>
      <c r="II14" s="47">
        <f t="shared" ca="1" si="286"/>
        <v>0.92771084337349397</v>
      </c>
      <c r="IJ14" s="47">
        <f t="shared" ca="1" si="286"/>
        <v>0.92771084337349397</v>
      </c>
      <c r="IK14" s="47">
        <f t="shared" ca="1" si="286"/>
        <v>0.92771084337349397</v>
      </c>
      <c r="IL14" s="47">
        <f t="shared" ca="1" si="286"/>
        <v>0.92771084337349397</v>
      </c>
      <c r="IM14" s="47">
        <f t="shared" ca="1" si="286"/>
        <v>0.92771084337349397</v>
      </c>
      <c r="IN14" s="47">
        <f t="shared" ca="1" si="286"/>
        <v>0.92771084337349397</v>
      </c>
      <c r="IO14" s="47">
        <f t="shared" ca="1" si="286"/>
        <v>0.92771084337349397</v>
      </c>
      <c r="IP14" s="47">
        <f t="shared" ca="1" si="286"/>
        <v>0.92771084337349397</v>
      </c>
      <c r="IQ14" s="47">
        <f t="shared" ca="1" si="286"/>
        <v>0.92771084337349397</v>
      </c>
      <c r="IR14" s="47">
        <f t="shared" ca="1" si="286"/>
        <v>0.92771084337349397</v>
      </c>
      <c r="IS14" s="47">
        <f t="shared" ca="1" si="286"/>
        <v>0.92771084337349397</v>
      </c>
      <c r="IT14" s="47">
        <f t="shared" ca="1" si="286"/>
        <v>0.92771084337349397</v>
      </c>
      <c r="IU14" s="47">
        <f t="shared" ca="1" si="286"/>
        <v>0.92771084337349397</v>
      </c>
      <c r="IV14" s="47">
        <f t="shared" ca="1" si="286"/>
        <v>0.92771084337349397</v>
      </c>
      <c r="IW14" s="47">
        <f t="shared" ca="1" si="286"/>
        <v>0.92771084337349397</v>
      </c>
      <c r="IX14" s="47">
        <f t="shared" ca="1" si="286"/>
        <v>0.92771084337349397</v>
      </c>
      <c r="IY14" s="47">
        <f t="shared" ca="1" si="286"/>
        <v>0.92771084337349397</v>
      </c>
      <c r="IZ14" s="47">
        <f t="shared" ca="1" si="286"/>
        <v>0.92771084337349397</v>
      </c>
      <c r="JA14" s="47">
        <f t="shared" ca="1" si="286"/>
        <v>0.92771084337349397</v>
      </c>
      <c r="JB14" s="47">
        <f t="shared" ca="1" si="286"/>
        <v>0.92771084337349397</v>
      </c>
      <c r="JC14" s="47">
        <f t="shared" ca="1" si="286"/>
        <v>0.92771084337349397</v>
      </c>
      <c r="JD14" s="47">
        <f t="shared" ca="1" si="286"/>
        <v>0.92771084337349397</v>
      </c>
      <c r="JE14" s="47">
        <f t="shared" ca="1" si="286"/>
        <v>0.92771084337349397</v>
      </c>
      <c r="JF14" s="47">
        <f t="shared" ca="1" si="286"/>
        <v>0.92771084337349397</v>
      </c>
      <c r="JG14" s="47">
        <f t="shared" ca="1" si="286"/>
        <v>0.92771084337349397</v>
      </c>
      <c r="JH14" s="47">
        <f t="shared" ca="1" si="286"/>
        <v>0.92771084337349397</v>
      </c>
      <c r="JI14" s="47">
        <f t="shared" ca="1" si="286"/>
        <v>0.92771084337349397</v>
      </c>
      <c r="JJ14" s="47">
        <f t="shared" ca="1" si="282"/>
        <v>0.92771084337349397</v>
      </c>
      <c r="JK14" s="47">
        <f t="shared" ca="1" si="282"/>
        <v>0.92771084337349397</v>
      </c>
      <c r="JL14" s="47">
        <f t="shared" ca="1" si="282"/>
        <v>0.92771084337349397</v>
      </c>
      <c r="JM14" s="47">
        <f t="shared" ca="1" si="283"/>
        <v>0.92771084337349397</v>
      </c>
      <c r="JN14" s="47">
        <f t="shared" ca="1" si="283"/>
        <v>0.92771084337349397</v>
      </c>
      <c r="JO14" s="47">
        <f t="shared" ca="1" si="283"/>
        <v>0.92771084337349397</v>
      </c>
      <c r="JP14" s="47">
        <f t="shared" ca="1" si="283"/>
        <v>0.92771084337349397</v>
      </c>
      <c r="JQ14" s="47">
        <f t="shared" ca="1" si="283"/>
        <v>0.92771084337349397</v>
      </c>
      <c r="JR14" s="47">
        <f t="shared" ca="1" si="283"/>
        <v>0.92771084337349397</v>
      </c>
      <c r="JS14" s="47">
        <f t="shared" ca="1" si="283"/>
        <v>0.92771084337349397</v>
      </c>
      <c r="JT14" s="47">
        <f t="shared" ca="1" si="283"/>
        <v>0.92771084337349397</v>
      </c>
      <c r="JU14" s="47">
        <f t="shared" ca="1" si="283"/>
        <v>0.92771084337349397</v>
      </c>
      <c r="JV14" s="47">
        <f t="shared" ca="1" si="283"/>
        <v>0.92771084337349397</v>
      </c>
      <c r="JW14" s="47">
        <f t="shared" ref="JW14:MH14" ca="1" si="287">OFFSET(Saved_Data,JW$8-1,6,1,1)</f>
        <v>0.92771084337349397</v>
      </c>
      <c r="JX14" s="47">
        <f t="shared" ca="1" si="287"/>
        <v>0.92771084337349397</v>
      </c>
      <c r="JY14" s="47">
        <f t="shared" ca="1" si="287"/>
        <v>0.92771084337349397</v>
      </c>
      <c r="JZ14" s="47">
        <f t="shared" ca="1" si="287"/>
        <v>0.92771084337349397</v>
      </c>
      <c r="KA14" s="47">
        <f t="shared" ca="1" si="287"/>
        <v>0.92771084337349397</v>
      </c>
      <c r="KB14" s="47">
        <f t="shared" ca="1" si="287"/>
        <v>0.92771084337349397</v>
      </c>
      <c r="KC14" s="47">
        <f t="shared" ca="1" si="287"/>
        <v>0.92771084337349397</v>
      </c>
      <c r="KD14" s="47">
        <f t="shared" ca="1" si="287"/>
        <v>0.92771084337349397</v>
      </c>
      <c r="KE14" s="47">
        <f t="shared" ca="1" si="287"/>
        <v>0.92771084337349397</v>
      </c>
      <c r="KF14" s="47">
        <f t="shared" ca="1" si="287"/>
        <v>0.92771084337349397</v>
      </c>
      <c r="KG14" s="47">
        <f t="shared" ca="1" si="287"/>
        <v>0.92771084337349397</v>
      </c>
      <c r="KH14" s="47">
        <f t="shared" ca="1" si="287"/>
        <v>0.92771084337349397</v>
      </c>
      <c r="KI14" s="47">
        <f t="shared" ca="1" si="287"/>
        <v>0.92771084337349397</v>
      </c>
      <c r="KJ14" s="47">
        <f t="shared" ca="1" si="287"/>
        <v>0.92771084337349397</v>
      </c>
      <c r="KK14" s="47">
        <f t="shared" ca="1" si="287"/>
        <v>0.92771084337349397</v>
      </c>
      <c r="KL14" s="47">
        <f t="shared" ca="1" si="287"/>
        <v>0.92771084337349397</v>
      </c>
      <c r="KM14" s="47">
        <f t="shared" ca="1" si="287"/>
        <v>0.92771084337349397</v>
      </c>
      <c r="KN14" s="47">
        <f t="shared" ca="1" si="287"/>
        <v>0.92771084337349397</v>
      </c>
      <c r="KO14" s="47">
        <f t="shared" ca="1" si="287"/>
        <v>0.92771084337349397</v>
      </c>
      <c r="KP14" s="47">
        <f t="shared" ca="1" si="287"/>
        <v>0.92771084337349397</v>
      </c>
      <c r="KQ14" s="47">
        <f t="shared" ca="1" si="287"/>
        <v>0.92771084337349397</v>
      </c>
      <c r="KR14" s="47">
        <f t="shared" ca="1" si="287"/>
        <v>0.92771084337349397</v>
      </c>
      <c r="KS14" s="47">
        <f t="shared" ca="1" si="287"/>
        <v>0.92771084337349397</v>
      </c>
      <c r="KT14" s="47">
        <f t="shared" ca="1" si="287"/>
        <v>0.92771084337349397</v>
      </c>
      <c r="KU14" s="47">
        <f t="shared" ca="1" si="287"/>
        <v>0.92771084337349397</v>
      </c>
      <c r="KV14" s="47">
        <f t="shared" ca="1" si="287"/>
        <v>0.92771084337349397</v>
      </c>
      <c r="KW14" s="47">
        <f t="shared" ca="1" si="287"/>
        <v>0.92771084337349397</v>
      </c>
      <c r="KX14" s="47">
        <f t="shared" ca="1" si="287"/>
        <v>0.92771084337349397</v>
      </c>
      <c r="KY14" s="47">
        <f t="shared" ca="1" si="287"/>
        <v>0.92771084337349397</v>
      </c>
      <c r="KZ14" s="47">
        <f t="shared" ca="1" si="287"/>
        <v>0.92771084337349397</v>
      </c>
      <c r="LA14" s="47">
        <f t="shared" ca="1" si="287"/>
        <v>0.92771084337349397</v>
      </c>
      <c r="LB14" s="47">
        <f t="shared" ca="1" si="287"/>
        <v>0.92771084337349397</v>
      </c>
      <c r="LC14" s="47">
        <f t="shared" ca="1" si="287"/>
        <v>0.92771084337349397</v>
      </c>
      <c r="LD14" s="47">
        <f t="shared" ca="1" si="287"/>
        <v>0.92771084337349397</v>
      </c>
      <c r="LE14" s="47">
        <f t="shared" ca="1" si="287"/>
        <v>0.92771084337349397</v>
      </c>
      <c r="LF14" s="47">
        <f t="shared" ca="1" si="287"/>
        <v>0.92771084337349397</v>
      </c>
      <c r="LG14" s="47">
        <f t="shared" ca="1" si="287"/>
        <v>0.92771084337349397</v>
      </c>
      <c r="LH14" s="47">
        <f t="shared" ca="1" si="287"/>
        <v>0.92771084337349397</v>
      </c>
      <c r="LI14" s="47">
        <f t="shared" ca="1" si="287"/>
        <v>0.92771084337349397</v>
      </c>
      <c r="LJ14" s="47">
        <f t="shared" ca="1" si="287"/>
        <v>0.92771084337349397</v>
      </c>
      <c r="LK14" s="47">
        <f t="shared" ca="1" si="287"/>
        <v>0.92771084337349397</v>
      </c>
      <c r="LL14" s="47">
        <f t="shared" ca="1" si="287"/>
        <v>0.92771084337349397</v>
      </c>
      <c r="LM14" s="47">
        <f t="shared" ca="1" si="287"/>
        <v>0.92771084337349397</v>
      </c>
      <c r="LN14" s="47">
        <f t="shared" ca="1" si="287"/>
        <v>0.92771084337349397</v>
      </c>
      <c r="LO14" s="47">
        <f t="shared" ca="1" si="287"/>
        <v>0.92771084337349397</v>
      </c>
      <c r="LP14" s="47">
        <f t="shared" ca="1" si="287"/>
        <v>0.92771084337349397</v>
      </c>
      <c r="LQ14" s="47">
        <f t="shared" ca="1" si="287"/>
        <v>0.92771084337349397</v>
      </c>
      <c r="LR14" s="47">
        <f t="shared" ca="1" si="287"/>
        <v>0.92771084337349397</v>
      </c>
      <c r="LS14" s="47">
        <f t="shared" ca="1" si="287"/>
        <v>0.92771084337349397</v>
      </c>
      <c r="LT14" s="47">
        <f t="shared" ca="1" si="287"/>
        <v>0.92771084337349397</v>
      </c>
      <c r="LU14" s="47">
        <f t="shared" ca="1" si="287"/>
        <v>0.92771084337349397</v>
      </c>
      <c r="LV14" s="47">
        <f t="shared" ca="1" si="287"/>
        <v>0.92771084337349397</v>
      </c>
      <c r="LW14" s="47">
        <f t="shared" ca="1" si="287"/>
        <v>0.92771084337349397</v>
      </c>
      <c r="LX14" s="47">
        <f t="shared" ca="1" si="287"/>
        <v>0.92771084337349397</v>
      </c>
      <c r="LY14" s="47">
        <f t="shared" ca="1" si="287"/>
        <v>0.92771084337349397</v>
      </c>
      <c r="LZ14" s="47">
        <f t="shared" ca="1" si="287"/>
        <v>0.92771084337349397</v>
      </c>
      <c r="MA14" s="47">
        <f t="shared" ca="1" si="287"/>
        <v>0.92771084337349397</v>
      </c>
      <c r="MB14" s="47">
        <f t="shared" ca="1" si="287"/>
        <v>0.92771084337349397</v>
      </c>
      <c r="MC14" s="47">
        <f t="shared" ca="1" si="287"/>
        <v>0.92771084337349397</v>
      </c>
      <c r="MD14" s="47">
        <f t="shared" ca="1" si="287"/>
        <v>0.92771084337349397</v>
      </c>
      <c r="ME14" s="47">
        <f t="shared" ca="1" si="287"/>
        <v>0.92771084337349397</v>
      </c>
      <c r="MF14" s="47">
        <f t="shared" ca="1" si="287"/>
        <v>0.92771084337349397</v>
      </c>
      <c r="MG14" s="47">
        <f t="shared" ca="1" si="287"/>
        <v>0.92771084337349397</v>
      </c>
      <c r="MH14" s="47">
        <f t="shared" ca="1" si="287"/>
        <v>0.92771084337349397</v>
      </c>
      <c r="MI14" s="47">
        <f t="shared" ca="1" si="284"/>
        <v>0.92771084337349397</v>
      </c>
      <c r="MJ14" s="47">
        <f t="shared" ca="1" si="284"/>
        <v>0.92771084337349397</v>
      </c>
      <c r="MK14" s="47">
        <f t="shared" ca="1" si="284"/>
        <v>0.92771084337349397</v>
      </c>
      <c r="ML14" s="47">
        <f t="shared" ca="1" si="284"/>
        <v>0.92771084337349397</v>
      </c>
      <c r="MM14" s="47">
        <f t="shared" ca="1" si="284"/>
        <v>0.92771084337349397</v>
      </c>
      <c r="MN14" s="47">
        <f t="shared" ca="1" si="284"/>
        <v>0.92771084337349397</v>
      </c>
      <c r="MO14" s="47">
        <f t="shared" ca="1" si="285"/>
        <v>0.92771084337349397</v>
      </c>
      <c r="MP14" s="47">
        <f t="shared" ca="1" si="285"/>
        <v>0.92771084337349397</v>
      </c>
      <c r="MQ14" s="47">
        <f t="shared" ca="1" si="285"/>
        <v>0.92771084337349397</v>
      </c>
      <c r="MR14" s="47">
        <f t="shared" ca="1" si="285"/>
        <v>0.92771084337349397</v>
      </c>
      <c r="MS14" s="47">
        <f t="shared" ca="1" si="285"/>
        <v>0.92771084337349397</v>
      </c>
      <c r="MT14" s="47">
        <f t="shared" ca="1" si="285"/>
        <v>0.92771084337349397</v>
      </c>
      <c r="MU14" s="47">
        <f t="shared" ca="1" si="285"/>
        <v>0.92771084337349397</v>
      </c>
      <c r="MV14" s="47">
        <f t="shared" ca="1" si="285"/>
        <v>0.92771084337349397</v>
      </c>
      <c r="MW14" s="47">
        <f t="shared" ca="1" si="285"/>
        <v>0.92771084337349397</v>
      </c>
      <c r="MX14" s="47">
        <f t="shared" ca="1" si="285"/>
        <v>0.92771084337349397</v>
      </c>
      <c r="MY14" s="47">
        <f t="shared" ca="1" si="285"/>
        <v>0.92771084337349397</v>
      </c>
      <c r="MZ14" s="47">
        <f t="shared" ca="1" si="285"/>
        <v>0.92771084337349397</v>
      </c>
      <c r="NA14" s="47">
        <f t="shared" ca="1" si="285"/>
        <v>0.92771084337349397</v>
      </c>
      <c r="NB14" s="47">
        <f t="shared" ca="1" si="285"/>
        <v>0.92771084337349397</v>
      </c>
      <c r="NC14" s="47">
        <f t="shared" ca="1" si="285"/>
        <v>0.92771084337349397</v>
      </c>
      <c r="ND14" s="47">
        <f t="shared" ca="1" si="285"/>
        <v>0.92771084337349397</v>
      </c>
      <c r="NE14" s="47">
        <f t="shared" ca="1" si="285"/>
        <v>0.92771084337349397</v>
      </c>
      <c r="NF14" s="47">
        <f t="shared" ca="1" si="285"/>
        <v>0.92771084337349397</v>
      </c>
      <c r="NG14" s="47">
        <f t="shared" ca="1" si="285"/>
        <v>0.92771084337349397</v>
      </c>
    </row>
    <row r="15" spans="2:16384" ht="16.5" thickTop="1" thickBot="1" x14ac:dyDescent="0.3">
      <c r="B15" s="255"/>
      <c r="C15" s="256" t="s">
        <v>232</v>
      </c>
      <c r="D15" s="256" t="s">
        <v>235</v>
      </c>
      <c r="E15" s="256" t="s">
        <v>234</v>
      </c>
      <c r="F15" s="256" t="s">
        <v>233</v>
      </c>
      <c r="G15" s="257" t="s">
        <v>633</v>
      </c>
      <c r="H15" s="257" t="s">
        <v>263</v>
      </c>
      <c r="J15" s="55">
        <f t="shared" si="230"/>
        <v>9</v>
      </c>
      <c r="K15" s="470"/>
      <c r="L15" s="17" t="s">
        <v>418</v>
      </c>
      <c r="M15" s="17">
        <v>8400</v>
      </c>
      <c r="N15" s="17">
        <v>8427</v>
      </c>
      <c r="O15" s="17"/>
      <c r="P15" s="17">
        <v>20120606</v>
      </c>
      <c r="Q15" s="17" t="s">
        <v>452</v>
      </c>
      <c r="R15" s="461" t="s">
        <v>327</v>
      </c>
      <c r="S15" s="461" t="s">
        <v>336</v>
      </c>
      <c r="T15" s="18"/>
      <c r="W15" s="32" t="s">
        <v>248</v>
      </c>
      <c r="X15" s="32">
        <v>0</v>
      </c>
      <c r="Y15" s="32">
        <v>0</v>
      </c>
      <c r="Z15" s="32">
        <v>0</v>
      </c>
      <c r="AA15" s="32">
        <v>0</v>
      </c>
      <c r="AC15" s="42">
        <v>0</v>
      </c>
    </row>
    <row r="16" spans="2:16384" ht="15.75" thickTop="1" x14ac:dyDescent="0.25">
      <c r="B16" s="258" t="s">
        <v>253</v>
      </c>
      <c r="C16" s="19">
        <f>COUNTA(BT!$B:$B)-1-COUNTIF(BT!$L:$L,"NA")</f>
        <v>41</v>
      </c>
      <c r="D16" s="19">
        <f>COUNTA(WIFI!$B:$B)-1-COUNTIF(WIFI!$L:$L,"NA")</f>
        <v>119</v>
      </c>
      <c r="E16" s="19">
        <f>COUNTA(NFC!$B89:$B194)-COUNTIF(NFC!$L89:$L194,"NA")</f>
        <v>104</v>
      </c>
      <c r="F16" s="19">
        <f>COUNTA(GPS!$B:$B)-1-COUNTIF(GPS!$L:$L,"NA")</f>
        <v>40</v>
      </c>
      <c r="G16" s="20">
        <f>COUNTA(NFC!$B5:$B88)-COUNTIF(NFC!$L5:$L88,"NA")</f>
        <v>83</v>
      </c>
      <c r="H16" s="20">
        <f>SUM(C16:F16)</f>
        <v>304</v>
      </c>
      <c r="J16" s="55">
        <f t="shared" si="230"/>
        <v>10</v>
      </c>
      <c r="K16" s="470"/>
      <c r="L16" s="17" t="s">
        <v>418</v>
      </c>
      <c r="M16" s="17">
        <v>8400</v>
      </c>
      <c r="N16" s="17">
        <v>8427</v>
      </c>
      <c r="O16" s="17"/>
      <c r="P16" s="17">
        <v>20120606</v>
      </c>
      <c r="Q16" s="17"/>
      <c r="R16" s="461" t="s">
        <v>362</v>
      </c>
      <c r="S16" s="461"/>
      <c r="T16" s="18" t="s">
        <v>321</v>
      </c>
      <c r="W16" s="32" t="s">
        <v>242</v>
      </c>
      <c r="X16" s="32">
        <v>8</v>
      </c>
      <c r="Y16" s="32">
        <v>0</v>
      </c>
      <c r="Z16" s="32">
        <v>0</v>
      </c>
      <c r="AA16" s="32">
        <v>0</v>
      </c>
      <c r="AC16" s="42">
        <v>0</v>
      </c>
    </row>
    <row r="17" spans="2:34" x14ac:dyDescent="0.25">
      <c r="B17" s="262" t="s">
        <v>254</v>
      </c>
      <c r="C17" s="21">
        <f>SUM(C22:C23)</f>
        <v>41</v>
      </c>
      <c r="D17" s="21">
        <f>SUM(D22:D23)</f>
        <v>119</v>
      </c>
      <c r="E17" s="21">
        <f>SUM(E22:E23)</f>
        <v>104</v>
      </c>
      <c r="F17" s="21">
        <f>SUM(F22:F23)</f>
        <v>40</v>
      </c>
      <c r="G17" s="492">
        <f>SUM(G22:G23)</f>
        <v>83</v>
      </c>
      <c r="H17" s="45">
        <f>SUM(C17:F17)</f>
        <v>304</v>
      </c>
      <c r="J17" s="55">
        <f t="shared" si="230"/>
        <v>11</v>
      </c>
      <c r="K17" s="470"/>
      <c r="L17" s="17" t="s">
        <v>251</v>
      </c>
      <c r="M17" s="17">
        <v>8400</v>
      </c>
      <c r="N17" s="17">
        <v>8427</v>
      </c>
      <c r="O17" s="17"/>
      <c r="P17" s="17">
        <v>20120606</v>
      </c>
      <c r="Q17" s="17"/>
      <c r="R17" s="461" t="s">
        <v>362</v>
      </c>
      <c r="S17" s="461"/>
      <c r="T17" s="18" t="s">
        <v>321</v>
      </c>
      <c r="W17" s="32" t="s">
        <v>249</v>
      </c>
      <c r="X17" s="32">
        <v>15</v>
      </c>
      <c r="Y17" s="32">
        <v>0</v>
      </c>
      <c r="Z17" s="32">
        <v>0</v>
      </c>
      <c r="AA17" s="32">
        <v>0</v>
      </c>
      <c r="AC17" s="42">
        <v>0</v>
      </c>
      <c r="AG17" s="406"/>
      <c r="AH17" s="406"/>
    </row>
    <row r="18" spans="2:34" ht="24.75" x14ac:dyDescent="0.25">
      <c r="B18" s="260" t="s">
        <v>257</v>
      </c>
      <c r="C18" s="22">
        <f>C17/C16</f>
        <v>1</v>
      </c>
      <c r="D18" s="22">
        <f t="shared" ref="D18:H18" si="288">D17/D16</f>
        <v>1</v>
      </c>
      <c r="E18" s="22">
        <f t="shared" si="288"/>
        <v>1</v>
      </c>
      <c r="F18" s="22">
        <f t="shared" si="288"/>
        <v>1</v>
      </c>
      <c r="G18" s="23">
        <f t="shared" ref="G18" si="289">G17/G16</f>
        <v>1</v>
      </c>
      <c r="H18" s="23">
        <f t="shared" si="288"/>
        <v>1</v>
      </c>
      <c r="J18" s="55">
        <f>J17+1</f>
        <v>12</v>
      </c>
      <c r="K18" s="470"/>
      <c r="L18" s="17" t="s">
        <v>418</v>
      </c>
      <c r="M18" s="17">
        <v>8400</v>
      </c>
      <c r="N18" s="17">
        <v>8432</v>
      </c>
      <c r="O18" s="17"/>
      <c r="P18" s="17">
        <v>20120615</v>
      </c>
      <c r="Q18" s="17"/>
      <c r="R18" s="461" t="s">
        <v>362</v>
      </c>
      <c r="S18" s="461" t="s">
        <v>382</v>
      </c>
      <c r="T18" s="18" t="s">
        <v>321</v>
      </c>
      <c r="AG18" s="406"/>
      <c r="AH18" s="406"/>
    </row>
    <row r="19" spans="2:34" ht="24.75" x14ac:dyDescent="0.25">
      <c r="B19" s="263" t="s">
        <v>255</v>
      </c>
      <c r="C19" s="24">
        <f>(C22)/C16</f>
        <v>1</v>
      </c>
      <c r="D19" s="24">
        <f t="shared" ref="D19:H19" si="290">(D22)/D16</f>
        <v>0.80672268907563027</v>
      </c>
      <c r="E19" s="24">
        <f t="shared" si="290"/>
        <v>1</v>
      </c>
      <c r="F19" s="24">
        <f t="shared" si="290"/>
        <v>1</v>
      </c>
      <c r="G19" s="25">
        <f t="shared" ref="G19" si="291">(G22)/G16</f>
        <v>0.92771084337349397</v>
      </c>
      <c r="H19" s="25">
        <f t="shared" si="290"/>
        <v>0.92434210526315785</v>
      </c>
      <c r="J19" s="55">
        <f t="shared" si="230"/>
        <v>13</v>
      </c>
      <c r="K19" s="470"/>
      <c r="L19" s="17" t="s">
        <v>418</v>
      </c>
      <c r="M19" s="17">
        <v>8432</v>
      </c>
      <c r="N19" s="17">
        <v>8432</v>
      </c>
      <c r="O19" s="17"/>
      <c r="P19" s="17">
        <v>20120615</v>
      </c>
      <c r="Q19" s="17"/>
      <c r="R19" s="461" t="s">
        <v>362</v>
      </c>
      <c r="S19" s="461" t="s">
        <v>382</v>
      </c>
      <c r="T19" s="18" t="s">
        <v>321</v>
      </c>
      <c r="V19" s="34">
        <v>41033</v>
      </c>
      <c r="X19" s="32" t="s">
        <v>232</v>
      </c>
      <c r="Y19" s="32" t="s">
        <v>235</v>
      </c>
      <c r="Z19" s="32" t="s">
        <v>234</v>
      </c>
      <c r="AA19" s="32" t="s">
        <v>233</v>
      </c>
      <c r="AC19" s="42" t="s">
        <v>263</v>
      </c>
      <c r="AG19" s="406"/>
      <c r="AH19" s="406"/>
    </row>
    <row r="20" spans="2:34" x14ac:dyDescent="0.25">
      <c r="B20" s="260" t="s">
        <v>260</v>
      </c>
      <c r="C20" s="22">
        <f>C23/C16</f>
        <v>0</v>
      </c>
      <c r="D20" s="22">
        <f>(D23)/D16</f>
        <v>0.19327731092436976</v>
      </c>
      <c r="E20" s="22">
        <f>E23/E16</f>
        <v>0</v>
      </c>
      <c r="F20" s="22">
        <f>F23/F16</f>
        <v>0</v>
      </c>
      <c r="G20" s="23">
        <f>G23/G16</f>
        <v>7.2289156626506021E-2</v>
      </c>
      <c r="H20" s="92">
        <f>H23/H16</f>
        <v>7.5657894736842105E-2</v>
      </c>
      <c r="J20" s="55">
        <f t="shared" si="230"/>
        <v>14</v>
      </c>
      <c r="K20" s="470"/>
      <c r="L20" s="17" t="s">
        <v>418</v>
      </c>
      <c r="M20" s="17">
        <v>8432</v>
      </c>
      <c r="N20" s="17">
        <v>8432</v>
      </c>
      <c r="O20" s="17"/>
      <c r="P20" s="17">
        <v>20120615</v>
      </c>
      <c r="Q20" s="17" t="s">
        <v>452</v>
      </c>
      <c r="R20" s="461" t="s">
        <v>406</v>
      </c>
      <c r="S20" s="461"/>
      <c r="T20" s="18" t="s">
        <v>430</v>
      </c>
      <c r="W20" s="32" t="s">
        <v>253</v>
      </c>
      <c r="X20" s="32">
        <v>91</v>
      </c>
      <c r="Y20" s="32">
        <v>119</v>
      </c>
      <c r="Z20" s="32">
        <v>88</v>
      </c>
      <c r="AA20" s="32">
        <v>58</v>
      </c>
      <c r="AC20" s="42">
        <f>SUM(X20:AA20)</f>
        <v>356</v>
      </c>
      <c r="AG20" s="407"/>
      <c r="AH20" s="406"/>
    </row>
    <row r="21" spans="2:34" ht="15.75" thickBot="1" x14ac:dyDescent="0.3">
      <c r="B21" s="261" t="s">
        <v>330</v>
      </c>
      <c r="C21" s="91">
        <f>1-C17/C16</f>
        <v>0</v>
      </c>
      <c r="D21" s="91">
        <f t="shared" ref="D21:F21" si="292">1-D17/D16</f>
        <v>0</v>
      </c>
      <c r="E21" s="91">
        <f t="shared" si="292"/>
        <v>0</v>
      </c>
      <c r="F21" s="91">
        <f t="shared" si="292"/>
        <v>0</v>
      </c>
      <c r="G21" s="26">
        <f t="shared" ref="G21" si="293">1-G17/G16</f>
        <v>0</v>
      </c>
      <c r="H21" s="93">
        <f>1-H17/H16</f>
        <v>0</v>
      </c>
      <c r="J21" s="55">
        <f t="shared" si="230"/>
        <v>15</v>
      </c>
      <c r="K21" s="470"/>
      <c r="L21" s="17" t="s">
        <v>418</v>
      </c>
      <c r="M21" s="17">
        <v>8432</v>
      </c>
      <c r="N21" s="17">
        <v>8432</v>
      </c>
      <c r="O21" s="17"/>
      <c r="P21" s="17">
        <v>20120622</v>
      </c>
      <c r="Q21" s="17"/>
      <c r="R21" s="461" t="s">
        <v>406</v>
      </c>
      <c r="S21" s="461"/>
      <c r="T21" s="18"/>
      <c r="W21" s="32" t="s">
        <v>254</v>
      </c>
      <c r="X21" s="32">
        <v>47</v>
      </c>
      <c r="Y21" s="32">
        <v>0</v>
      </c>
      <c r="Z21" s="32">
        <v>88</v>
      </c>
      <c r="AA21" s="32">
        <v>58</v>
      </c>
      <c r="AC21" s="42">
        <f>SUM(X21:AA21)</f>
        <v>193</v>
      </c>
      <c r="AG21" s="407"/>
      <c r="AH21" s="406"/>
    </row>
    <row r="22" spans="2:34" ht="25.5" thickTop="1" x14ac:dyDescent="0.25">
      <c r="B22" s="264" t="s">
        <v>690</v>
      </c>
      <c r="C22" s="27">
        <f>COUNTIF(BT!$L:$L,Summary!$B22)</f>
        <v>41</v>
      </c>
      <c r="D22" s="27">
        <f>COUNTIF(WIFI!$L:$L,Summary!$B22)</f>
        <v>96</v>
      </c>
      <c r="E22" s="27">
        <f>COUNTIF(NFC!$L89:$L194,Summary!$B22)</f>
        <v>104</v>
      </c>
      <c r="F22" s="27">
        <f>COUNTIF(GPS!$L:$L,Summary!$B22)</f>
        <v>40</v>
      </c>
      <c r="G22" s="28">
        <f>COUNTIF(NFC!$L5:$L88,Summary!$B22)</f>
        <v>77</v>
      </c>
      <c r="H22" s="372">
        <f>SUM(C22:F22)</f>
        <v>281</v>
      </c>
      <c r="J22" s="55">
        <f t="shared" si="230"/>
        <v>16</v>
      </c>
      <c r="K22" s="470"/>
      <c r="L22" s="17" t="s">
        <v>492</v>
      </c>
      <c r="M22" s="17">
        <v>8432</v>
      </c>
      <c r="N22" s="17">
        <v>8432</v>
      </c>
      <c r="O22" s="17"/>
      <c r="P22" s="17">
        <v>20120615</v>
      </c>
      <c r="Q22" s="17"/>
      <c r="R22" s="461"/>
      <c r="S22" s="461" t="s">
        <v>427</v>
      </c>
      <c r="T22" s="18"/>
      <c r="W22" s="32" t="s">
        <v>257</v>
      </c>
      <c r="X22" s="33">
        <v>0.51648351648351654</v>
      </c>
      <c r="Y22" s="33">
        <v>0</v>
      </c>
      <c r="Z22" s="33">
        <v>1</v>
      </c>
      <c r="AA22" s="33">
        <v>1</v>
      </c>
      <c r="AB22" s="495"/>
      <c r="AC22" s="43">
        <f>AC21/AC20</f>
        <v>0.5421348314606742</v>
      </c>
      <c r="AG22" s="407"/>
      <c r="AH22" s="406"/>
    </row>
    <row r="23" spans="2:34" ht="25.5" thickBot="1" x14ac:dyDescent="0.3">
      <c r="B23" s="464" t="s">
        <v>550</v>
      </c>
      <c r="C23" s="86">
        <f>COUNTIF(BT!$L:$L,Summary!$B23)</f>
        <v>0</v>
      </c>
      <c r="D23" s="86">
        <f>COUNTIF(WIFI!$L:$L,Summary!$B23)</f>
        <v>23</v>
      </c>
      <c r="E23" s="86">
        <f>COUNTIF(NFC!$L89:$L194,Summary!$B23)</f>
        <v>0</v>
      </c>
      <c r="F23" s="86">
        <f>COUNTIF(GPS!$L:$L,Summary!$B23)</f>
        <v>0</v>
      </c>
      <c r="G23" s="87">
        <f>COUNTIF(NFC!$L5:$L88,Summary!$B23)</f>
        <v>6</v>
      </c>
      <c r="H23" s="373">
        <f>SUM(C23:F23)</f>
        <v>23</v>
      </c>
      <c r="J23" s="55">
        <f t="shared" si="230"/>
        <v>17</v>
      </c>
      <c r="K23" s="470"/>
      <c r="L23" s="17" t="s">
        <v>418</v>
      </c>
      <c r="M23" s="17">
        <v>8432</v>
      </c>
      <c r="N23" s="17">
        <v>8432</v>
      </c>
      <c r="O23" s="17"/>
      <c r="P23" s="17">
        <v>20120615</v>
      </c>
      <c r="Q23" s="17"/>
      <c r="R23" s="461"/>
      <c r="S23" s="461" t="s">
        <v>427</v>
      </c>
      <c r="T23" s="18"/>
      <c r="W23" s="32" t="s">
        <v>255</v>
      </c>
      <c r="X23" s="33">
        <v>0.35164835164835168</v>
      </c>
      <c r="Y23" s="33">
        <v>0</v>
      </c>
      <c r="Z23" s="33">
        <v>0.75</v>
      </c>
      <c r="AA23" s="33">
        <v>0.58620689655172409</v>
      </c>
      <c r="AB23" s="495"/>
      <c r="AC23" s="43">
        <f>AC25/AC20</f>
        <v>0.3707865168539326</v>
      </c>
      <c r="AG23" s="407"/>
      <c r="AH23" s="406"/>
    </row>
    <row r="24" spans="2:34" ht="25.5" thickTop="1" x14ac:dyDescent="0.25">
      <c r="B24" s="6" t="s">
        <v>324</v>
      </c>
      <c r="J24" s="55">
        <f t="shared" si="230"/>
        <v>18</v>
      </c>
      <c r="K24" s="470"/>
      <c r="L24" s="17" t="s">
        <v>418</v>
      </c>
      <c r="M24" s="17">
        <v>8432</v>
      </c>
      <c r="N24" s="17">
        <v>8432</v>
      </c>
      <c r="O24" s="17"/>
      <c r="P24" s="17">
        <v>20120622</v>
      </c>
      <c r="Q24" s="17" t="s">
        <v>452</v>
      </c>
      <c r="R24" s="461"/>
      <c r="S24" s="461" t="s">
        <v>427</v>
      </c>
      <c r="T24" s="18"/>
      <c r="W24" s="32" t="s">
        <v>260</v>
      </c>
      <c r="X24" s="33">
        <v>0.16483516483516483</v>
      </c>
      <c r="Y24" s="33">
        <v>0</v>
      </c>
      <c r="Z24" s="33">
        <v>0.25</v>
      </c>
      <c r="AA24" s="33">
        <v>0.41379310344827586</v>
      </c>
      <c r="AB24" s="495"/>
      <c r="AC24" s="43">
        <f>AC26/AC20</f>
        <v>0.17134831460674158</v>
      </c>
      <c r="AG24" s="407"/>
      <c r="AH24" s="406"/>
    </row>
    <row r="25" spans="2:34" x14ac:dyDescent="0.25">
      <c r="J25" s="55">
        <f t="shared" ref="J25:J88" si="294">J24+1</f>
        <v>19</v>
      </c>
      <c r="K25" s="470"/>
      <c r="L25" s="17" t="s">
        <v>418</v>
      </c>
      <c r="M25" s="17">
        <v>8432</v>
      </c>
      <c r="N25" s="17">
        <v>8432</v>
      </c>
      <c r="O25" s="17"/>
      <c r="P25" s="17">
        <v>20120622</v>
      </c>
      <c r="Q25" s="17" t="s">
        <v>437</v>
      </c>
      <c r="R25" s="461"/>
      <c r="S25" s="461"/>
      <c r="T25" s="18"/>
      <c r="W25" s="32" t="s">
        <v>243</v>
      </c>
      <c r="X25" s="32">
        <v>32</v>
      </c>
      <c r="Y25" s="32">
        <v>0</v>
      </c>
      <c r="Z25" s="32">
        <v>66</v>
      </c>
      <c r="AA25" s="32">
        <v>34</v>
      </c>
      <c r="AC25" s="42">
        <v>132</v>
      </c>
      <c r="AG25" s="406"/>
      <c r="AH25" s="406"/>
    </row>
    <row r="26" spans="2:34" ht="24.75" x14ac:dyDescent="0.25">
      <c r="J26" s="55">
        <f t="shared" si="294"/>
        <v>20</v>
      </c>
      <c r="K26" s="470"/>
      <c r="L26" s="17" t="s">
        <v>492</v>
      </c>
      <c r="M26" s="17">
        <v>8432</v>
      </c>
      <c r="N26" s="17">
        <v>8432</v>
      </c>
      <c r="O26" s="17"/>
      <c r="P26" s="17">
        <v>20120622</v>
      </c>
      <c r="Q26" s="17"/>
      <c r="R26" s="461" t="s">
        <v>406</v>
      </c>
      <c r="S26" s="461" t="s">
        <v>427</v>
      </c>
      <c r="T26" s="18" t="s">
        <v>448</v>
      </c>
      <c r="W26" s="32" t="s">
        <v>241</v>
      </c>
      <c r="X26" s="32">
        <v>15</v>
      </c>
      <c r="Y26" s="32">
        <v>0</v>
      </c>
      <c r="Z26" s="32">
        <v>22</v>
      </c>
      <c r="AA26" s="32">
        <v>24</v>
      </c>
      <c r="AC26" s="42">
        <v>61</v>
      </c>
      <c r="AG26" s="405"/>
    </row>
    <row r="27" spans="2:34" ht="16.5" customHeight="1" thickBot="1" x14ac:dyDescent="0.3">
      <c r="J27" s="55">
        <f t="shared" si="294"/>
        <v>21</v>
      </c>
      <c r="K27" s="470"/>
      <c r="L27" s="17" t="s">
        <v>418</v>
      </c>
      <c r="M27" s="17">
        <v>8432</v>
      </c>
      <c r="N27" s="17">
        <v>8432</v>
      </c>
      <c r="O27" s="17"/>
      <c r="P27" s="17">
        <v>20120622</v>
      </c>
      <c r="Q27" s="17"/>
      <c r="R27" s="461" t="s">
        <v>454</v>
      </c>
      <c r="S27" s="461"/>
      <c r="T27" s="18"/>
      <c r="W27" s="32" t="s">
        <v>248</v>
      </c>
      <c r="X27" s="32">
        <v>0</v>
      </c>
      <c r="Y27" s="32">
        <v>0</v>
      </c>
      <c r="Z27" s="32">
        <v>0</v>
      </c>
      <c r="AA27" s="32">
        <v>0</v>
      </c>
      <c r="AC27" s="42">
        <v>0</v>
      </c>
      <c r="AG27" s="405"/>
    </row>
    <row r="28" spans="2:34" ht="26.25" thickTop="1" thickBot="1" x14ac:dyDescent="0.3">
      <c r="B28" s="661" t="s">
        <v>377</v>
      </c>
      <c r="C28" s="662"/>
      <c r="D28" s="662"/>
      <c r="E28" s="662"/>
      <c r="F28" s="663"/>
      <c r="G28" s="664">
        <v>41145</v>
      </c>
      <c r="H28" s="665"/>
      <c r="J28" s="55">
        <f t="shared" si="294"/>
        <v>22</v>
      </c>
      <c r="K28" s="470"/>
      <c r="L28" s="17" t="s">
        <v>492</v>
      </c>
      <c r="M28" s="17">
        <v>8432</v>
      </c>
      <c r="N28" s="17">
        <v>8432</v>
      </c>
      <c r="O28" s="17"/>
      <c r="P28" s="17">
        <v>20120622</v>
      </c>
      <c r="Q28" s="17"/>
      <c r="R28" s="461"/>
      <c r="S28" s="461" t="s">
        <v>464</v>
      </c>
      <c r="T28" s="18"/>
      <c r="W28" s="32" t="s">
        <v>242</v>
      </c>
      <c r="X28" s="32">
        <v>8</v>
      </c>
      <c r="Y28" s="32">
        <v>0</v>
      </c>
      <c r="Z28" s="32">
        <v>0</v>
      </c>
      <c r="AA28" s="32">
        <v>0</v>
      </c>
      <c r="AC28" s="42">
        <v>8</v>
      </c>
    </row>
    <row r="29" spans="2:34" ht="26.25" thickTop="1" thickBot="1" x14ac:dyDescent="0.3">
      <c r="B29" s="255"/>
      <c r="C29" s="256" t="s">
        <v>232</v>
      </c>
      <c r="D29" s="256" t="s">
        <v>235</v>
      </c>
      <c r="E29" s="256" t="s">
        <v>234</v>
      </c>
      <c r="F29" s="257" t="s">
        <v>233</v>
      </c>
      <c r="G29" s="257" t="s">
        <v>633</v>
      </c>
      <c r="H29" s="257" t="s">
        <v>263</v>
      </c>
      <c r="J29" s="55">
        <f t="shared" si="294"/>
        <v>23</v>
      </c>
      <c r="K29" s="470"/>
      <c r="L29" s="17" t="s">
        <v>492</v>
      </c>
      <c r="M29" s="17">
        <v>8432</v>
      </c>
      <c r="N29" s="17">
        <v>8432</v>
      </c>
      <c r="O29" s="17"/>
      <c r="P29" s="17">
        <v>20120629</v>
      </c>
      <c r="Q29" s="17"/>
      <c r="R29" s="461" t="s">
        <v>454</v>
      </c>
      <c r="S29" s="461" t="s">
        <v>464</v>
      </c>
      <c r="T29" s="18"/>
      <c r="W29" s="32" t="s">
        <v>249</v>
      </c>
      <c r="X29" s="32">
        <v>15</v>
      </c>
      <c r="Y29" s="32">
        <v>0</v>
      </c>
      <c r="Z29" s="32">
        <v>0</v>
      </c>
      <c r="AA29" s="32">
        <v>0</v>
      </c>
      <c r="AC29" s="42">
        <v>15</v>
      </c>
    </row>
    <row r="30" spans="2:34" ht="25.5" thickTop="1" x14ac:dyDescent="0.25">
      <c r="B30" s="258" t="s">
        <v>253</v>
      </c>
      <c r="C30" s="19">
        <f>COUNTA(BT!$B:$B)-1-COUNTIF(BT!$L:$L,"NA")</f>
        <v>41</v>
      </c>
      <c r="D30" s="19">
        <f>COUNTA(WIFI!$B:$B)-1-COUNTIF(WIFI!$L:$L,"NA")</f>
        <v>119</v>
      </c>
      <c r="E30" s="19">
        <f>COUNTA(NFC!$B89:$B194)-COUNTIF(NFC!$L89:$L194,"NA")</f>
        <v>104</v>
      </c>
      <c r="F30" s="19">
        <f>COUNTA(GPS!$B:$B)-1-COUNTIF(GPS!$L:$L,"NA")</f>
        <v>40</v>
      </c>
      <c r="G30" s="20">
        <f>COUNTA(NFC!$B5:$B88)-COUNTIF(NFC!$L5:$L88,"NA")</f>
        <v>83</v>
      </c>
      <c r="H30" s="487">
        <f>SUM(C30:F30)</f>
        <v>304</v>
      </c>
      <c r="J30" s="55">
        <f t="shared" si="294"/>
        <v>24</v>
      </c>
      <c r="K30" s="470" t="s">
        <v>518</v>
      </c>
      <c r="L30" s="17" t="s">
        <v>501</v>
      </c>
      <c r="M30" s="17" t="s">
        <v>526</v>
      </c>
      <c r="N30" s="17">
        <v>8506</v>
      </c>
      <c r="O30" s="17">
        <v>8441</v>
      </c>
      <c r="P30" s="17">
        <v>20120622</v>
      </c>
      <c r="Q30" s="17" t="s">
        <v>437</v>
      </c>
      <c r="R30" s="461" t="s">
        <v>454</v>
      </c>
      <c r="S30" s="461" t="s">
        <v>464</v>
      </c>
      <c r="T30" s="18" t="s">
        <v>448</v>
      </c>
    </row>
    <row r="31" spans="2:34" x14ac:dyDescent="0.25">
      <c r="B31" s="262" t="s">
        <v>254</v>
      </c>
      <c r="C31" s="21">
        <f>SUM(C36:C37)</f>
        <v>41</v>
      </c>
      <c r="D31" s="21">
        <f>SUM(D36:D37)</f>
        <v>119</v>
      </c>
      <c r="E31" s="21">
        <f>SUM(E36:E37)</f>
        <v>104</v>
      </c>
      <c r="F31" s="21">
        <f>SUM(F36:F37)</f>
        <v>40</v>
      </c>
      <c r="G31" s="492">
        <f>SUM(G36:G37)</f>
        <v>0</v>
      </c>
      <c r="H31" s="490">
        <f>SUM(C31:F31)</f>
        <v>304</v>
      </c>
      <c r="J31" s="55">
        <f t="shared" si="294"/>
        <v>25</v>
      </c>
      <c r="K31" s="470" t="s">
        <v>517</v>
      </c>
      <c r="L31" s="17" t="s">
        <v>501</v>
      </c>
      <c r="M31" s="17">
        <v>8432</v>
      </c>
      <c r="N31" s="17">
        <v>8506</v>
      </c>
      <c r="O31" s="17">
        <v>8432</v>
      </c>
      <c r="P31" s="17">
        <v>20120622</v>
      </c>
      <c r="Q31" s="17"/>
      <c r="R31" s="461" t="s">
        <v>454</v>
      </c>
      <c r="S31" s="461"/>
      <c r="T31" s="18"/>
      <c r="V31" s="34">
        <v>41043</v>
      </c>
      <c r="X31" s="32" t="s">
        <v>232</v>
      </c>
      <c r="Y31" s="32" t="s">
        <v>235</v>
      </c>
      <c r="Z31" s="32" t="s">
        <v>234</v>
      </c>
      <c r="AA31" s="32" t="s">
        <v>233</v>
      </c>
      <c r="AC31" s="42" t="s">
        <v>263</v>
      </c>
    </row>
    <row r="32" spans="2:34" x14ac:dyDescent="0.25">
      <c r="B32" s="260" t="s">
        <v>257</v>
      </c>
      <c r="C32" s="22">
        <f>C31/C30</f>
        <v>1</v>
      </c>
      <c r="D32" s="22">
        <f t="shared" ref="D32:H32" si="295">D31/D30</f>
        <v>1</v>
      </c>
      <c r="E32" s="22">
        <f t="shared" si="295"/>
        <v>1</v>
      </c>
      <c r="F32" s="22">
        <f t="shared" si="295"/>
        <v>1</v>
      </c>
      <c r="G32" s="23">
        <f t="shared" ref="G32" si="296">G31/G30</f>
        <v>0</v>
      </c>
      <c r="H32" s="488">
        <f t="shared" si="295"/>
        <v>1</v>
      </c>
      <c r="J32" s="55">
        <f t="shared" si="294"/>
        <v>26</v>
      </c>
      <c r="K32" s="470" t="s">
        <v>518</v>
      </c>
      <c r="L32" s="17" t="s">
        <v>501</v>
      </c>
      <c r="M32" s="17" t="s">
        <v>526</v>
      </c>
      <c r="N32" s="17">
        <v>8432</v>
      </c>
      <c r="O32" s="17">
        <v>8441</v>
      </c>
      <c r="P32" s="17">
        <v>20120706</v>
      </c>
      <c r="Q32" s="17"/>
      <c r="R32" s="461" t="s">
        <v>454</v>
      </c>
      <c r="S32" s="461"/>
      <c r="T32" s="18"/>
      <c r="W32" s="32" t="s">
        <v>253</v>
      </c>
      <c r="X32" s="32">
        <v>91</v>
      </c>
      <c r="Y32" s="32">
        <v>119</v>
      </c>
      <c r="Z32" s="32">
        <v>88</v>
      </c>
      <c r="AA32" s="32">
        <v>58</v>
      </c>
      <c r="AC32" s="42">
        <v>356</v>
      </c>
    </row>
    <row r="33" spans="2:29" x14ac:dyDescent="0.25">
      <c r="B33" s="263" t="s">
        <v>255</v>
      </c>
      <c r="C33" s="24">
        <f t="shared" ref="C33:H33" si="297">C36/C30</f>
        <v>1</v>
      </c>
      <c r="D33" s="24">
        <f t="shared" si="297"/>
        <v>0.80672268907563027</v>
      </c>
      <c r="E33" s="24">
        <f t="shared" si="297"/>
        <v>1</v>
      </c>
      <c r="F33" s="24">
        <f t="shared" si="297"/>
        <v>1</v>
      </c>
      <c r="G33" s="25">
        <f t="shared" si="297"/>
        <v>0</v>
      </c>
      <c r="H33" s="491">
        <f t="shared" si="297"/>
        <v>0.92434210526315785</v>
      </c>
      <c r="J33" s="55">
        <f t="shared" si="294"/>
        <v>27</v>
      </c>
      <c r="K33" s="470" t="s">
        <v>517</v>
      </c>
      <c r="L33" s="17" t="s">
        <v>501</v>
      </c>
      <c r="M33" s="17">
        <v>8432</v>
      </c>
      <c r="N33" s="17">
        <v>8432</v>
      </c>
      <c r="O33" s="17">
        <v>8432</v>
      </c>
      <c r="P33" s="17">
        <v>20120622</v>
      </c>
      <c r="Q33" s="17"/>
      <c r="R33" s="461" t="s">
        <v>454</v>
      </c>
      <c r="S33" s="461"/>
      <c r="T33" s="18"/>
      <c r="W33" s="32" t="s">
        <v>254</v>
      </c>
      <c r="X33" s="32">
        <v>47</v>
      </c>
      <c r="Y33" s="32">
        <v>11</v>
      </c>
      <c r="Z33" s="32">
        <v>88</v>
      </c>
      <c r="AA33" s="32">
        <v>58</v>
      </c>
      <c r="AC33" s="42">
        <v>238</v>
      </c>
    </row>
    <row r="34" spans="2:29" x14ac:dyDescent="0.25">
      <c r="B34" s="260" t="s">
        <v>260</v>
      </c>
      <c r="C34" s="22">
        <f>C37/C30</f>
        <v>0</v>
      </c>
      <c r="D34" s="22">
        <f>(D37)/D30</f>
        <v>0.19327731092436976</v>
      </c>
      <c r="E34" s="22">
        <f>E37/E30</f>
        <v>0</v>
      </c>
      <c r="F34" s="22">
        <f>F37/F30</f>
        <v>0</v>
      </c>
      <c r="G34" s="23">
        <f>G37/G30</f>
        <v>0</v>
      </c>
      <c r="H34" s="488">
        <f>H37/H30</f>
        <v>7.5657894736842105E-2</v>
      </c>
      <c r="J34" s="55">
        <f t="shared" si="294"/>
        <v>28</v>
      </c>
      <c r="K34" s="470" t="s">
        <v>518</v>
      </c>
      <c r="L34" s="17" t="s">
        <v>501</v>
      </c>
      <c r="M34" s="17" t="s">
        <v>527</v>
      </c>
      <c r="N34" s="17">
        <v>8432</v>
      </c>
      <c r="O34" s="17">
        <v>8441</v>
      </c>
      <c r="P34" s="17">
        <v>20120706</v>
      </c>
      <c r="Q34" s="17"/>
      <c r="R34" s="461" t="s">
        <v>454</v>
      </c>
      <c r="S34" s="461"/>
      <c r="T34" s="18" t="s">
        <v>536</v>
      </c>
      <c r="W34" s="32" t="s">
        <v>257</v>
      </c>
      <c r="X34" s="33">
        <v>0.51648351648351654</v>
      </c>
      <c r="Y34" s="33">
        <f>Y33/Y32</f>
        <v>9.2436974789915971E-2</v>
      </c>
      <c r="Z34" s="33">
        <v>1</v>
      </c>
      <c r="AA34" s="33">
        <v>1</v>
      </c>
      <c r="AB34" s="495"/>
      <c r="AC34" s="43">
        <v>0.6685393258426966</v>
      </c>
    </row>
    <row r="35" spans="2:29" ht="15.75" thickBot="1" x14ac:dyDescent="0.3">
      <c r="B35" s="261" t="s">
        <v>330</v>
      </c>
      <c r="C35" s="91">
        <f>1-C31/C30</f>
        <v>0</v>
      </c>
      <c r="D35" s="91">
        <f t="shared" ref="D35:F35" si="298">1-D31/D30</f>
        <v>0</v>
      </c>
      <c r="E35" s="91">
        <f t="shared" si="298"/>
        <v>0</v>
      </c>
      <c r="F35" s="91">
        <f t="shared" si="298"/>
        <v>0</v>
      </c>
      <c r="G35" s="26">
        <f t="shared" ref="G35" si="299">1-G31/G30</f>
        <v>1</v>
      </c>
      <c r="H35" s="489">
        <f>1-H31/H30</f>
        <v>0</v>
      </c>
      <c r="J35" s="55">
        <f t="shared" si="294"/>
        <v>29</v>
      </c>
      <c r="K35" s="470"/>
      <c r="L35" s="17" t="s">
        <v>492</v>
      </c>
      <c r="M35" s="17" t="s">
        <v>543</v>
      </c>
      <c r="N35" s="17">
        <v>8432</v>
      </c>
      <c r="O35" s="17"/>
      <c r="P35" s="17">
        <v>20120629</v>
      </c>
      <c r="Q35" s="17"/>
      <c r="R35" s="461" t="s">
        <v>454</v>
      </c>
      <c r="S35" s="461"/>
      <c r="T35" s="18"/>
      <c r="W35" s="32" t="s">
        <v>255</v>
      </c>
      <c r="X35" s="33">
        <v>0.35164835164835168</v>
      </c>
      <c r="Y35" s="33">
        <f>Y37/Y32</f>
        <v>7.5630252100840331E-2</v>
      </c>
      <c r="Z35" s="33">
        <v>0.75</v>
      </c>
      <c r="AA35" s="33">
        <v>0.58620689655172409</v>
      </c>
      <c r="AB35" s="495"/>
      <c r="AC35" s="43">
        <v>0.398876404494382</v>
      </c>
    </row>
    <row r="36" spans="2:29" ht="25.5" thickTop="1" x14ac:dyDescent="0.25">
      <c r="B36" s="264" t="s">
        <v>690</v>
      </c>
      <c r="C36" s="27">
        <f>COUNTIFS(BT!$F:$F,"&gt;="&amp;TEXT(Summary!$G$28,"MM/DD/YYYY"),BT!$L:$L,Summary!$B36)</f>
        <v>41</v>
      </c>
      <c r="D36" s="27">
        <f>COUNTIFS(WIFI!$F:$F,"&gt;="&amp;TEXT(Summary!$G$28,"MM/DD/YYYY"),WIFI!$L:$L,Summary!$B36)</f>
        <v>96</v>
      </c>
      <c r="E36" s="27">
        <f>COUNTIFS(NFC!$F89:$F194,"&gt;="&amp;TEXT(Summary!$G$28,"MM/DD/YYYY"),NFC!$L89:$L194,Summary!$B36)</f>
        <v>104</v>
      </c>
      <c r="F36" s="27">
        <f>COUNTIFS(GPS!$F:$F,"&gt;="&amp;TEXT(Summary!$G$28,"MM/DD/YYYY"),GPS!$L:$L,Summary!$B36)</f>
        <v>40</v>
      </c>
      <c r="G36" s="28">
        <f>COUNTIFS(NFC!$F5:$F88,"&gt;="&amp;TEXT(Summary!$G$28,"MM/DD/YYYY"),NFC!$L5:$L88,Summary!$B36)</f>
        <v>0</v>
      </c>
      <c r="H36" s="85">
        <f>SUM(C36:F36)</f>
        <v>281</v>
      </c>
      <c r="J36" s="55">
        <f t="shared" si="294"/>
        <v>30</v>
      </c>
      <c r="K36" s="470"/>
      <c r="L36" s="17" t="s">
        <v>501</v>
      </c>
      <c r="M36" s="17" t="s">
        <v>543</v>
      </c>
      <c r="N36" s="17">
        <v>8504</v>
      </c>
      <c r="O36" s="17"/>
      <c r="P36" s="17">
        <v>20120706</v>
      </c>
      <c r="Q36" s="17"/>
      <c r="R36" s="461" t="s">
        <v>454</v>
      </c>
      <c r="S36" s="461" t="s">
        <v>464</v>
      </c>
      <c r="T36" s="18"/>
      <c r="W36" s="32" t="s">
        <v>260</v>
      </c>
      <c r="X36" s="33">
        <v>0.16483516483516483</v>
      </c>
      <c r="Y36" s="33">
        <f>Y38/Y32</f>
        <v>1.680672268907563E-2</v>
      </c>
      <c r="Z36" s="33">
        <v>0.25</v>
      </c>
      <c r="AA36" s="33">
        <v>0.41379310344827586</v>
      </c>
      <c r="AB36" s="495"/>
      <c r="AC36" s="43">
        <v>0.2696629213483146</v>
      </c>
    </row>
    <row r="37" spans="2:29" ht="15.75" customHeight="1" thickBot="1" x14ac:dyDescent="0.3">
      <c r="B37" s="464" t="s">
        <v>550</v>
      </c>
      <c r="C37" s="86">
        <f>COUNTIFS(BT!$F:$F,"&gt;="&amp;TEXT(Summary!$G$28,"MM/DD/YYYY"),BT!$L:$L,Summary!$B37)</f>
        <v>0</v>
      </c>
      <c r="D37" s="86">
        <f>COUNTIFS(WIFI!$F:$F,"&gt;="&amp;TEXT(Summary!$G$28,"MM/DD/YYYY"),WIFI!$L:$L,Summary!$B37)</f>
        <v>23</v>
      </c>
      <c r="E37" s="86">
        <f>COUNTIFS(NFC!$F89:$F194,"&gt;="&amp;TEXT(Summary!$G$28,"MM/DD/YYYY"),NFC!$L89:$L194,Summary!$B37)</f>
        <v>0</v>
      </c>
      <c r="F37" s="86">
        <f>COUNTIFS(GPS!$F:$F,"&gt;="&amp;TEXT(Summary!$G$28,"MM/DD/YYYY"),GPS!$L:$L,Summary!$B37)</f>
        <v>0</v>
      </c>
      <c r="G37" s="87">
        <f>COUNTIFS(NFC!$F5:$F88,"&gt;="&amp;TEXT(Summary!$G$28,"MM/DD/YYYY"),NFC!$L5:$L88,Summary!$B37)</f>
        <v>0</v>
      </c>
      <c r="H37" s="90">
        <f>SUM(C37:F37)</f>
        <v>23</v>
      </c>
      <c r="J37" s="55">
        <f t="shared" si="294"/>
        <v>31</v>
      </c>
      <c r="K37" s="470"/>
      <c r="L37" s="17" t="s">
        <v>501</v>
      </c>
      <c r="M37" s="17" t="s">
        <v>543</v>
      </c>
      <c r="N37" s="17">
        <v>8515</v>
      </c>
      <c r="O37" s="17"/>
      <c r="P37" s="17">
        <v>20120713</v>
      </c>
      <c r="Q37" s="17" t="s">
        <v>575</v>
      </c>
      <c r="R37" s="461" t="s">
        <v>559</v>
      </c>
      <c r="S37" s="461" t="s">
        <v>464</v>
      </c>
      <c r="T37" s="18"/>
      <c r="W37" s="32" t="s">
        <v>243</v>
      </c>
      <c r="X37" s="32">
        <v>32</v>
      </c>
      <c r="Y37" s="32">
        <v>9</v>
      </c>
      <c r="Z37" s="32">
        <v>66</v>
      </c>
      <c r="AA37" s="32">
        <v>34</v>
      </c>
      <c r="AC37" s="42">
        <v>142</v>
      </c>
    </row>
    <row r="38" spans="2:29" ht="15.75" thickTop="1" x14ac:dyDescent="0.25">
      <c r="B38" s="6" t="s">
        <v>323</v>
      </c>
      <c r="J38" s="55">
        <f t="shared" si="294"/>
        <v>32</v>
      </c>
      <c r="K38" s="470" t="s">
        <v>518</v>
      </c>
      <c r="L38" s="17" t="s">
        <v>501</v>
      </c>
      <c r="M38" s="17">
        <v>8509</v>
      </c>
      <c r="N38" s="17">
        <v>8515</v>
      </c>
      <c r="O38" s="17"/>
      <c r="P38" s="17">
        <v>20120713</v>
      </c>
      <c r="R38" s="461" t="s">
        <v>559</v>
      </c>
      <c r="S38" s="461"/>
      <c r="T38" s="18" t="s">
        <v>565</v>
      </c>
      <c r="W38" s="32" t="s">
        <v>241</v>
      </c>
      <c r="X38" s="32">
        <v>15</v>
      </c>
      <c r="Y38" s="32">
        <v>2</v>
      </c>
      <c r="Z38" s="32">
        <v>22</v>
      </c>
      <c r="AA38" s="32">
        <v>24</v>
      </c>
      <c r="AC38" s="42">
        <v>96</v>
      </c>
    </row>
    <row r="39" spans="2:29" x14ac:dyDescent="0.25">
      <c r="J39" s="55">
        <f t="shared" si="294"/>
        <v>33</v>
      </c>
      <c r="K39" s="470" t="s">
        <v>569</v>
      </c>
      <c r="L39" s="17" t="s">
        <v>570</v>
      </c>
      <c r="M39" s="17" t="s">
        <v>571</v>
      </c>
      <c r="N39" s="17">
        <v>8506</v>
      </c>
      <c r="O39" s="17">
        <v>8432</v>
      </c>
      <c r="P39" s="17">
        <v>20120719</v>
      </c>
      <c r="Q39" s="17"/>
      <c r="R39" s="461" t="s">
        <v>572</v>
      </c>
      <c r="S39" s="461"/>
      <c r="T39" s="18"/>
      <c r="W39" s="32" t="s">
        <v>248</v>
      </c>
      <c r="X39" s="32">
        <v>0</v>
      </c>
      <c r="Y39" s="32">
        <v>0</v>
      </c>
      <c r="Z39" s="32">
        <v>0</v>
      </c>
      <c r="AA39" s="32">
        <v>0</v>
      </c>
      <c r="AC39" s="42">
        <v>0</v>
      </c>
    </row>
    <row r="40" spans="2:29" ht="25.5" thickBot="1" x14ac:dyDescent="0.3">
      <c r="J40" s="55">
        <f t="shared" si="294"/>
        <v>34</v>
      </c>
      <c r="K40" s="470" t="s">
        <v>569</v>
      </c>
      <c r="L40" s="17" t="s">
        <v>501</v>
      </c>
      <c r="M40" s="17" t="s">
        <v>543</v>
      </c>
      <c r="N40" s="17">
        <v>8506</v>
      </c>
      <c r="O40" s="17"/>
      <c r="P40" s="17">
        <v>20120720</v>
      </c>
      <c r="Q40" s="17"/>
      <c r="R40" s="461"/>
      <c r="S40" s="461" t="s">
        <v>464</v>
      </c>
      <c r="T40" s="18"/>
      <c r="W40" s="32" t="s">
        <v>242</v>
      </c>
      <c r="X40" s="32">
        <v>8</v>
      </c>
      <c r="Y40" s="32">
        <v>0</v>
      </c>
      <c r="Z40" s="32">
        <v>0</v>
      </c>
      <c r="AA40" s="32">
        <v>0</v>
      </c>
      <c r="AC40" s="42">
        <v>8</v>
      </c>
    </row>
    <row r="41" spans="2:29" ht="17.25" thickTop="1" thickBot="1" x14ac:dyDescent="0.3">
      <c r="B41" s="658" t="s">
        <v>900</v>
      </c>
      <c r="C41" s="659"/>
      <c r="D41" s="659"/>
      <c r="E41" s="659"/>
      <c r="F41" s="659"/>
      <c r="G41" s="659"/>
      <c r="H41" s="660"/>
      <c r="J41" s="55">
        <f t="shared" si="294"/>
        <v>35</v>
      </c>
      <c r="K41" s="471" t="s">
        <v>569</v>
      </c>
      <c r="L41" s="17" t="s">
        <v>570</v>
      </c>
      <c r="M41" s="17" t="s">
        <v>571</v>
      </c>
      <c r="N41" s="17">
        <v>8506</v>
      </c>
      <c r="O41" s="17">
        <v>8432</v>
      </c>
      <c r="P41" s="17">
        <v>20120719</v>
      </c>
      <c r="Q41" s="17"/>
      <c r="R41" s="461" t="s">
        <v>589</v>
      </c>
      <c r="S41" s="461"/>
      <c r="T41" s="18"/>
      <c r="W41" s="32" t="s">
        <v>249</v>
      </c>
      <c r="X41" s="32">
        <v>15</v>
      </c>
      <c r="Y41" s="32">
        <v>0</v>
      </c>
      <c r="Z41" s="32">
        <v>0</v>
      </c>
      <c r="AA41" s="32">
        <v>0</v>
      </c>
      <c r="AC41" s="42">
        <v>15</v>
      </c>
    </row>
    <row r="42" spans="2:29" ht="26.25" thickTop="1" thickBot="1" x14ac:dyDescent="0.3">
      <c r="B42" s="255"/>
      <c r="C42" s="256" t="s">
        <v>232</v>
      </c>
      <c r="D42" s="256" t="s">
        <v>235</v>
      </c>
      <c r="E42" s="256" t="s">
        <v>234</v>
      </c>
      <c r="F42" s="256" t="s">
        <v>233</v>
      </c>
      <c r="G42" s="257" t="s">
        <v>633</v>
      </c>
      <c r="H42" s="257" t="s">
        <v>263</v>
      </c>
      <c r="J42" s="55">
        <f t="shared" si="294"/>
        <v>36</v>
      </c>
      <c r="K42" s="470" t="s">
        <v>518</v>
      </c>
      <c r="L42" s="17" t="s">
        <v>501</v>
      </c>
      <c r="M42" s="17">
        <v>8515</v>
      </c>
      <c r="N42" s="17">
        <v>8515</v>
      </c>
      <c r="O42" s="17"/>
      <c r="P42" s="17">
        <v>20120720</v>
      </c>
      <c r="Q42" s="17"/>
      <c r="R42" s="461"/>
      <c r="S42" s="461" t="s">
        <v>464</v>
      </c>
      <c r="T42" s="18" t="s">
        <v>595</v>
      </c>
    </row>
    <row r="43" spans="2:29" ht="16.5" thickTop="1" thickBot="1" x14ac:dyDescent="0.3">
      <c r="B43" s="258" t="s">
        <v>901</v>
      </c>
      <c r="C43" s="546" t="s">
        <v>905</v>
      </c>
      <c r="D43" s="546" t="s">
        <v>980</v>
      </c>
      <c r="E43" s="546" t="s">
        <v>975</v>
      </c>
      <c r="F43" s="546" t="s">
        <v>876</v>
      </c>
      <c r="G43" s="547" t="s">
        <v>761</v>
      </c>
      <c r="H43" s="20"/>
      <c r="J43" s="55">
        <f t="shared" si="294"/>
        <v>37</v>
      </c>
      <c r="K43" s="470" t="s">
        <v>597</v>
      </c>
      <c r="L43" s="17" t="s">
        <v>598</v>
      </c>
      <c r="M43" s="17">
        <v>8515</v>
      </c>
      <c r="N43" s="17">
        <v>8515</v>
      </c>
      <c r="O43" s="17">
        <v>8441</v>
      </c>
      <c r="P43" s="17">
        <v>20120720</v>
      </c>
      <c r="Q43" s="17"/>
      <c r="R43" s="461" t="s">
        <v>589</v>
      </c>
      <c r="S43" s="461"/>
      <c r="T43" s="18"/>
      <c r="V43" s="34">
        <v>41044</v>
      </c>
      <c r="X43" s="32" t="s">
        <v>232</v>
      </c>
      <c r="Y43" s="32" t="s">
        <v>235</v>
      </c>
      <c r="Z43" s="32" t="s">
        <v>234</v>
      </c>
      <c r="AA43" s="32" t="s">
        <v>233</v>
      </c>
      <c r="AC43" s="42" t="s">
        <v>263</v>
      </c>
    </row>
    <row r="44" spans="2:29" ht="15.75" thickTop="1" x14ac:dyDescent="0.25">
      <c r="B44" s="258" t="s">
        <v>253</v>
      </c>
      <c r="C44" s="19">
        <f>COUNTA(BT!$B:$B)-1-COUNTIF(BT!$L:$L,"NA")</f>
        <v>41</v>
      </c>
      <c r="D44" s="19">
        <f>COUNTA(WIFI!$B:$B)-1-COUNTIF(WIFI!$L:$L,"NA")</f>
        <v>119</v>
      </c>
      <c r="E44" s="19">
        <f>COUNTA(NFC!$B116:$B223)-COUNTIF(NFC!$L116:$L223,"NA")</f>
        <v>80</v>
      </c>
      <c r="F44" s="19">
        <f>COUNTA(GPS!$B:$B)-1-COUNTIF(GPS!$L:$L,"NA")</f>
        <v>40</v>
      </c>
      <c r="G44" s="20">
        <f>COUNTA(NFC!$B32:$B115)-COUNTIF(NFC!$L32:$L115,"NA")</f>
        <v>83</v>
      </c>
      <c r="H44" s="20">
        <f>SUM(C44:F44)</f>
        <v>280</v>
      </c>
      <c r="J44" s="55">
        <f t="shared" si="294"/>
        <v>38</v>
      </c>
      <c r="K44" s="470"/>
      <c r="L44" s="17" t="s">
        <v>492</v>
      </c>
      <c r="M44" s="17">
        <v>8515</v>
      </c>
      <c r="N44" s="17">
        <v>8515</v>
      </c>
      <c r="O44" s="17"/>
      <c r="P44" s="17">
        <v>20120720</v>
      </c>
      <c r="Q44" s="17"/>
      <c r="R44" s="461"/>
      <c r="S44" s="461"/>
      <c r="T44" s="18" t="s">
        <v>595</v>
      </c>
      <c r="V44" s="34"/>
      <c r="W44" s="32" t="s">
        <v>253</v>
      </c>
      <c r="X44" s="32">
        <v>91</v>
      </c>
      <c r="Y44" s="32">
        <v>119</v>
      </c>
      <c r="Z44" s="32">
        <v>88</v>
      </c>
      <c r="AA44" s="32">
        <v>58</v>
      </c>
      <c r="AC44" s="42">
        <v>356</v>
      </c>
    </row>
    <row r="45" spans="2:29" x14ac:dyDescent="0.25">
      <c r="B45" s="262" t="s">
        <v>254</v>
      </c>
      <c r="C45" s="21">
        <f>SUM(C50:C51)</f>
        <v>41</v>
      </c>
      <c r="D45" s="21">
        <f>SUM(D50:D51)</f>
        <v>119</v>
      </c>
      <c r="E45" s="21">
        <f>SUM(E50:E51)</f>
        <v>80</v>
      </c>
      <c r="F45" s="21">
        <f>SUM(F50:F51)</f>
        <v>40</v>
      </c>
      <c r="G45" s="492">
        <f>SUM(G50:G51)</f>
        <v>83</v>
      </c>
      <c r="H45" s="45">
        <f>SUM(C45:F45)</f>
        <v>280</v>
      </c>
      <c r="J45" s="55">
        <f t="shared" si="294"/>
        <v>39</v>
      </c>
      <c r="K45" s="470"/>
      <c r="L45" s="17" t="s">
        <v>501</v>
      </c>
      <c r="M45" s="17" t="s">
        <v>604</v>
      </c>
      <c r="N45" s="17">
        <v>8515</v>
      </c>
      <c r="O45" s="17"/>
      <c r="P45" s="17">
        <v>20120720</v>
      </c>
      <c r="Q45" s="17"/>
      <c r="R45" s="461" t="s">
        <v>589</v>
      </c>
      <c r="S45" s="461"/>
      <c r="T45" s="18"/>
      <c r="W45" s="32" t="s">
        <v>254</v>
      </c>
      <c r="X45" s="32">
        <v>47</v>
      </c>
      <c r="Y45" s="32">
        <v>110</v>
      </c>
      <c r="Z45" s="32">
        <v>88</v>
      </c>
      <c r="AA45" s="32">
        <v>58</v>
      </c>
      <c r="AC45" s="42">
        <v>303</v>
      </c>
    </row>
    <row r="46" spans="2:29" x14ac:dyDescent="0.25">
      <c r="B46" s="260" t="s">
        <v>257</v>
      </c>
      <c r="C46" s="22">
        <f>C45/C44</f>
        <v>1</v>
      </c>
      <c r="D46" s="22">
        <f t="shared" ref="D46:H46" si="300">D45/D44</f>
        <v>1</v>
      </c>
      <c r="E46" s="22">
        <f t="shared" si="300"/>
        <v>1</v>
      </c>
      <c r="F46" s="22">
        <f t="shared" si="300"/>
        <v>1</v>
      </c>
      <c r="G46" s="23">
        <f t="shared" si="300"/>
        <v>1</v>
      </c>
      <c r="H46" s="23">
        <f t="shared" si="300"/>
        <v>1</v>
      </c>
      <c r="J46" s="55">
        <f t="shared" si="294"/>
        <v>40</v>
      </c>
      <c r="K46" s="470" t="s">
        <v>517</v>
      </c>
      <c r="L46" s="17" t="s">
        <v>501</v>
      </c>
      <c r="M46" s="17">
        <v>8515</v>
      </c>
      <c r="N46" s="17">
        <v>8521</v>
      </c>
      <c r="O46" s="17"/>
      <c r="P46" s="17">
        <v>20120720</v>
      </c>
      <c r="Q46" s="17"/>
      <c r="R46" s="461" t="s">
        <v>589</v>
      </c>
      <c r="S46" s="461"/>
      <c r="T46" s="18"/>
      <c r="W46" s="32" t="s">
        <v>257</v>
      </c>
      <c r="X46" s="33">
        <v>0.51648351648351654</v>
      </c>
      <c r="Y46" s="33">
        <v>0.92436974789915971</v>
      </c>
      <c r="Z46" s="33">
        <v>1</v>
      </c>
      <c r="AA46" s="33">
        <v>1</v>
      </c>
      <c r="AB46" s="495"/>
      <c r="AC46" s="43">
        <v>0.851123595505618</v>
      </c>
    </row>
    <row r="47" spans="2:29" x14ac:dyDescent="0.25">
      <c r="B47" s="263" t="s">
        <v>255</v>
      </c>
      <c r="C47" s="24">
        <f>(C50)/C44</f>
        <v>1</v>
      </c>
      <c r="D47" s="24">
        <f>(D50)/D44</f>
        <v>0.98319327731092432</v>
      </c>
      <c r="E47" s="24">
        <f t="shared" ref="E47:H47" si="301">(E50)/E44</f>
        <v>1</v>
      </c>
      <c r="F47" s="24">
        <f t="shared" si="301"/>
        <v>1</v>
      </c>
      <c r="G47" s="25">
        <f t="shared" si="301"/>
        <v>0.93975903614457834</v>
      </c>
      <c r="H47" s="25">
        <f t="shared" si="301"/>
        <v>0.99285714285714288</v>
      </c>
      <c r="J47" s="55">
        <f t="shared" si="294"/>
        <v>41</v>
      </c>
      <c r="K47" s="470" t="s">
        <v>597</v>
      </c>
      <c r="L47" s="17" t="s">
        <v>598</v>
      </c>
      <c r="M47" s="17">
        <v>8515</v>
      </c>
      <c r="N47" s="17">
        <v>8515</v>
      </c>
      <c r="O47" s="17"/>
      <c r="P47" s="17">
        <v>20120713</v>
      </c>
      <c r="Q47" s="17" t="s">
        <v>575</v>
      </c>
      <c r="R47" s="461"/>
      <c r="S47" s="461"/>
      <c r="T47" s="18"/>
      <c r="W47" s="32" t="s">
        <v>255</v>
      </c>
      <c r="X47" s="33">
        <v>0.35164835164835168</v>
      </c>
      <c r="Y47" s="33">
        <v>0.13445378151260504</v>
      </c>
      <c r="Z47" s="33">
        <v>0.75</v>
      </c>
      <c r="AA47" s="33">
        <v>0.58620689655172409</v>
      </c>
      <c r="AB47" s="495"/>
      <c r="AC47" s="43">
        <v>0.4157303370786517</v>
      </c>
    </row>
    <row r="48" spans="2:29" x14ac:dyDescent="0.25">
      <c r="B48" s="260" t="s">
        <v>260</v>
      </c>
      <c r="C48" s="22">
        <f>C51/C44</f>
        <v>0</v>
      </c>
      <c r="D48" s="22">
        <f>(D51)/D44</f>
        <v>1.680672268907563E-2</v>
      </c>
      <c r="E48" s="22">
        <f>E51/E44</f>
        <v>0</v>
      </c>
      <c r="F48" s="22">
        <f>F51/F44</f>
        <v>0</v>
      </c>
      <c r="G48" s="23">
        <f>G51/G44</f>
        <v>6.0240963855421686E-2</v>
      </c>
      <c r="H48" s="92">
        <f>H51/H44</f>
        <v>7.1428571428571426E-3</v>
      </c>
      <c r="J48" s="55">
        <f t="shared" si="294"/>
        <v>42</v>
      </c>
      <c r="K48" s="471" t="s">
        <v>569</v>
      </c>
      <c r="L48" s="17" t="s">
        <v>570</v>
      </c>
      <c r="M48" s="17" t="s">
        <v>571</v>
      </c>
      <c r="N48" s="17">
        <v>8506</v>
      </c>
      <c r="O48" s="17">
        <v>8432</v>
      </c>
      <c r="P48" s="17">
        <v>20120719</v>
      </c>
      <c r="Q48" s="17"/>
      <c r="R48" s="461" t="s">
        <v>589</v>
      </c>
      <c r="S48" s="461"/>
      <c r="T48" s="18"/>
      <c r="W48" s="32" t="s">
        <v>260</v>
      </c>
      <c r="X48" s="33">
        <v>0.16483516483516483</v>
      </c>
      <c r="Y48" s="33">
        <v>0.78991596638655459</v>
      </c>
      <c r="Z48" s="33">
        <v>0.25</v>
      </c>
      <c r="AA48" s="33">
        <v>0.41379310344827586</v>
      </c>
      <c r="AB48" s="495"/>
      <c r="AC48" s="43">
        <v>0.4353932584269663</v>
      </c>
    </row>
    <row r="49" spans="2:29" ht="15.75" thickBot="1" x14ac:dyDescent="0.3">
      <c r="B49" s="261" t="s">
        <v>330</v>
      </c>
      <c r="C49" s="91">
        <f>1-C45/C44</f>
        <v>0</v>
      </c>
      <c r="D49" s="91">
        <f t="shared" ref="D49:G49" si="302">1-D45/D44</f>
        <v>0</v>
      </c>
      <c r="E49" s="91">
        <f t="shared" si="302"/>
        <v>0</v>
      </c>
      <c r="F49" s="91">
        <f t="shared" si="302"/>
        <v>0</v>
      </c>
      <c r="G49" s="26">
        <f t="shared" si="302"/>
        <v>0</v>
      </c>
      <c r="H49" s="93">
        <f>1-H45/H44</f>
        <v>0</v>
      </c>
      <c r="J49" s="55">
        <f t="shared" si="294"/>
        <v>43</v>
      </c>
      <c r="K49" s="470" t="s">
        <v>517</v>
      </c>
      <c r="L49" s="17" t="s">
        <v>501</v>
      </c>
      <c r="M49" s="17">
        <v>8515</v>
      </c>
      <c r="N49" s="17">
        <v>8523</v>
      </c>
      <c r="O49" s="17"/>
      <c r="P49" s="17">
        <v>20120720</v>
      </c>
      <c r="Q49" s="17"/>
      <c r="R49" s="461" t="s">
        <v>616</v>
      </c>
      <c r="S49" s="461"/>
      <c r="T49" s="18"/>
      <c r="W49" s="32" t="s">
        <v>243</v>
      </c>
      <c r="X49" s="32">
        <v>32</v>
      </c>
      <c r="Y49" s="32">
        <v>16</v>
      </c>
      <c r="Z49" s="32">
        <v>66</v>
      </c>
      <c r="AA49" s="32">
        <v>34</v>
      </c>
      <c r="AC49" s="42">
        <v>148</v>
      </c>
    </row>
    <row r="50" spans="2:29" ht="15.75" thickTop="1" x14ac:dyDescent="0.25">
      <c r="B50" s="264" t="s">
        <v>690</v>
      </c>
      <c r="C50" s="27">
        <f>COUNTIF(BT!$M:$M,Summary!$B50)</f>
        <v>41</v>
      </c>
      <c r="D50" s="27">
        <f>COUNTIF(WIFI!$M:$M,Summary!$B50)</f>
        <v>117</v>
      </c>
      <c r="E50" s="27">
        <f>COUNTIF(NFC!$M116:$M223,Summary!$B50)</f>
        <v>80</v>
      </c>
      <c r="F50" s="27">
        <f>COUNTIF(GPS!$M:$M,Summary!$B50)</f>
        <v>40</v>
      </c>
      <c r="G50" s="28">
        <f>COUNTIF(NFC!$L32:$L115,Summary!$B50)</f>
        <v>78</v>
      </c>
      <c r="H50" s="372">
        <f>SUM(C50:F50)</f>
        <v>278</v>
      </c>
      <c r="J50" s="55">
        <f t="shared" si="294"/>
        <v>44</v>
      </c>
      <c r="K50" s="470" t="s">
        <v>517</v>
      </c>
      <c r="L50" s="17" t="s">
        <v>501</v>
      </c>
      <c r="M50" s="17">
        <v>8520</v>
      </c>
      <c r="N50" s="17">
        <v>8523</v>
      </c>
      <c r="O50" s="17">
        <v>8441</v>
      </c>
      <c r="P50" s="17">
        <v>20120720</v>
      </c>
      <c r="Q50" s="17"/>
      <c r="R50" s="461" t="s">
        <v>616</v>
      </c>
      <c r="S50" s="461"/>
      <c r="T50" s="18"/>
      <c r="W50" s="32" t="s">
        <v>241</v>
      </c>
      <c r="X50" s="32">
        <v>15</v>
      </c>
      <c r="Y50" s="32">
        <v>94</v>
      </c>
      <c r="Z50" s="32">
        <v>22</v>
      </c>
      <c r="AA50" s="32">
        <v>24</v>
      </c>
      <c r="AC50" s="42">
        <v>155</v>
      </c>
    </row>
    <row r="51" spans="2:29" ht="15.75" thickBot="1" x14ac:dyDescent="0.3">
      <c r="B51" s="464" t="s">
        <v>550</v>
      </c>
      <c r="C51" s="86">
        <f>COUNTIF(BT!$M:$M,Summary!$B51)</f>
        <v>0</v>
      </c>
      <c r="D51" s="86">
        <f>COUNTIF(WIFI!$M:$M,Summary!$B51)</f>
        <v>2</v>
      </c>
      <c r="E51" s="86">
        <f>COUNTIF(NFC!$M116:$M223,Summary!$B51)</f>
        <v>0</v>
      </c>
      <c r="F51" s="86">
        <f>COUNTIF(GPS!$M:$M,Summary!$B51)</f>
        <v>0</v>
      </c>
      <c r="G51" s="87">
        <f>COUNTIF(NFC!$L32:$L115,Summary!$B51)</f>
        <v>5</v>
      </c>
      <c r="H51" s="373">
        <f>SUM(C51:F51)</f>
        <v>2</v>
      </c>
      <c r="J51" s="55">
        <f t="shared" si="294"/>
        <v>45</v>
      </c>
      <c r="K51" s="470"/>
      <c r="L51" s="17" t="s">
        <v>754</v>
      </c>
      <c r="M51" s="17">
        <v>8515</v>
      </c>
      <c r="N51" s="17">
        <v>8515</v>
      </c>
      <c r="O51" s="17"/>
      <c r="P51" s="17">
        <v>20120720</v>
      </c>
      <c r="Q51" s="17" t="s">
        <v>619</v>
      </c>
      <c r="R51" s="461"/>
      <c r="S51" s="461"/>
      <c r="T51" s="18"/>
      <c r="W51" s="32" t="s">
        <v>248</v>
      </c>
      <c r="X51" s="32">
        <v>0</v>
      </c>
      <c r="Y51" s="32">
        <v>0</v>
      </c>
      <c r="Z51" s="32">
        <v>0</v>
      </c>
      <c r="AA51" s="32">
        <v>0</v>
      </c>
      <c r="AC51" s="42">
        <v>0</v>
      </c>
    </row>
    <row r="52" spans="2:29" ht="15.75" thickTop="1" x14ac:dyDescent="0.25">
      <c r="B52" s="6" t="s">
        <v>324</v>
      </c>
      <c r="J52" s="55">
        <f t="shared" si="294"/>
        <v>46</v>
      </c>
      <c r="K52" s="470"/>
      <c r="L52" s="17" t="s">
        <v>492</v>
      </c>
      <c r="M52" s="17">
        <v>8520</v>
      </c>
      <c r="N52" s="17" t="s">
        <v>622</v>
      </c>
      <c r="O52" s="17"/>
      <c r="P52" s="17">
        <v>20120720</v>
      </c>
      <c r="Q52" s="17" t="s">
        <v>575</v>
      </c>
      <c r="R52" s="461"/>
      <c r="S52" s="461"/>
      <c r="T52" s="18"/>
      <c r="W52" s="32" t="s">
        <v>242</v>
      </c>
      <c r="X52" s="32">
        <v>8</v>
      </c>
      <c r="Y52" s="32">
        <v>0</v>
      </c>
      <c r="Z52" s="32">
        <v>0</v>
      </c>
      <c r="AA52" s="32">
        <v>0</v>
      </c>
      <c r="AC52" s="42">
        <v>8</v>
      </c>
    </row>
    <row r="53" spans="2:29" x14ac:dyDescent="0.25">
      <c r="J53" s="55">
        <f t="shared" si="294"/>
        <v>47</v>
      </c>
      <c r="K53" s="347" t="s">
        <v>569</v>
      </c>
      <c r="L53" s="453" t="s">
        <v>570</v>
      </c>
      <c r="M53" s="453">
        <v>8520</v>
      </c>
      <c r="N53" s="453">
        <v>8523</v>
      </c>
      <c r="O53" s="453">
        <v>8432</v>
      </c>
      <c r="P53" s="453">
        <v>20120727</v>
      </c>
      <c r="Q53" s="453"/>
      <c r="R53" s="347" t="s">
        <v>616</v>
      </c>
      <c r="S53" s="461"/>
      <c r="T53" s="18"/>
      <c r="W53" s="32" t="s">
        <v>249</v>
      </c>
      <c r="X53" s="32">
        <v>15</v>
      </c>
      <c r="Y53" s="32">
        <v>0</v>
      </c>
      <c r="Z53" s="32">
        <v>0</v>
      </c>
      <c r="AA53" s="32">
        <v>0</v>
      </c>
      <c r="AC53" s="42">
        <v>15</v>
      </c>
    </row>
    <row r="54" spans="2:29" x14ac:dyDescent="0.25">
      <c r="J54" s="55">
        <f t="shared" si="294"/>
        <v>48</v>
      </c>
      <c r="K54" s="470" t="s">
        <v>597</v>
      </c>
      <c r="L54" s="17" t="s">
        <v>598</v>
      </c>
      <c r="M54" s="17">
        <v>8520</v>
      </c>
      <c r="N54" s="17">
        <v>8523</v>
      </c>
      <c r="O54" s="17">
        <v>8441</v>
      </c>
      <c r="P54" s="17">
        <v>20120720</v>
      </c>
      <c r="Q54" s="17"/>
      <c r="R54" s="461" t="s">
        <v>616</v>
      </c>
      <c r="S54" s="461"/>
      <c r="T54" s="18"/>
    </row>
    <row r="55" spans="2:29" x14ac:dyDescent="0.25">
      <c r="J55" s="55">
        <f t="shared" si="294"/>
        <v>49</v>
      </c>
      <c r="K55" s="470"/>
      <c r="L55" s="17" t="s">
        <v>492</v>
      </c>
      <c r="M55" s="17">
        <v>8520</v>
      </c>
      <c r="N55" s="17">
        <v>8515</v>
      </c>
      <c r="O55" s="17"/>
      <c r="P55" s="17">
        <v>20120720</v>
      </c>
      <c r="Q55" s="17" t="s">
        <v>575</v>
      </c>
      <c r="R55" s="461"/>
      <c r="S55" s="461"/>
      <c r="T55" s="18"/>
      <c r="V55" s="34">
        <v>41045</v>
      </c>
      <c r="X55" s="32" t="s">
        <v>232</v>
      </c>
      <c r="Y55" s="32" t="s">
        <v>235</v>
      </c>
      <c r="Z55" s="32" t="s">
        <v>234</v>
      </c>
      <c r="AA55" s="32" t="s">
        <v>233</v>
      </c>
      <c r="AC55" s="42" t="s">
        <v>263</v>
      </c>
    </row>
    <row r="56" spans="2:29" x14ac:dyDescent="0.25">
      <c r="J56" s="55">
        <f t="shared" si="294"/>
        <v>50</v>
      </c>
      <c r="K56" s="470"/>
      <c r="L56" s="17" t="s">
        <v>251</v>
      </c>
      <c r="M56" s="17">
        <v>8520</v>
      </c>
      <c r="N56" s="17">
        <v>8515</v>
      </c>
      <c r="O56" s="17"/>
      <c r="P56" s="17">
        <v>20120720</v>
      </c>
      <c r="Q56" s="17"/>
      <c r="R56" s="461"/>
      <c r="S56" s="461" t="s">
        <v>322</v>
      </c>
      <c r="T56" s="18"/>
      <c r="V56" s="34"/>
      <c r="W56" s="32" t="s">
        <v>253</v>
      </c>
      <c r="X56" s="32">
        <v>91</v>
      </c>
      <c r="Y56" s="32">
        <v>119</v>
      </c>
      <c r="Z56" s="32">
        <v>88</v>
      </c>
      <c r="AA56" s="32">
        <v>58</v>
      </c>
      <c r="AC56" s="42">
        <v>356</v>
      </c>
    </row>
    <row r="57" spans="2:29" ht="24.75" x14ac:dyDescent="0.25">
      <c r="J57" s="55">
        <f t="shared" si="294"/>
        <v>51</v>
      </c>
      <c r="K57" s="470" t="s">
        <v>518</v>
      </c>
      <c r="L57" s="17" t="s">
        <v>501</v>
      </c>
      <c r="M57" s="17">
        <v>8520</v>
      </c>
      <c r="N57" s="17">
        <v>8515</v>
      </c>
      <c r="O57" s="17"/>
      <c r="P57" s="17">
        <v>20120720</v>
      </c>
      <c r="Q57" s="17" t="s">
        <v>619</v>
      </c>
      <c r="R57" s="461" t="s">
        <v>616</v>
      </c>
      <c r="S57" s="461" t="s">
        <v>637</v>
      </c>
      <c r="T57" s="18" t="s">
        <v>645</v>
      </c>
      <c r="W57" s="32" t="s">
        <v>254</v>
      </c>
      <c r="X57" s="32">
        <v>47</v>
      </c>
      <c r="Y57" s="32">
        <v>111</v>
      </c>
      <c r="Z57" s="32">
        <v>88</v>
      </c>
      <c r="AA57" s="32">
        <v>58</v>
      </c>
      <c r="AC57" s="42">
        <v>304</v>
      </c>
    </row>
    <row r="58" spans="2:29" x14ac:dyDescent="0.25">
      <c r="J58" s="55">
        <f t="shared" si="294"/>
        <v>52</v>
      </c>
      <c r="K58" s="470"/>
      <c r="L58" s="17" t="s">
        <v>643</v>
      </c>
      <c r="M58" s="17">
        <v>8520</v>
      </c>
      <c r="N58" s="17">
        <v>8515</v>
      </c>
      <c r="O58" s="17"/>
      <c r="P58" s="17">
        <v>20120720</v>
      </c>
      <c r="Q58" s="17" t="s">
        <v>619</v>
      </c>
      <c r="R58" s="461"/>
      <c r="S58" s="461"/>
      <c r="T58" s="18"/>
      <c r="W58" s="32" t="s">
        <v>257</v>
      </c>
      <c r="X58" s="33">
        <v>0.51648351648351654</v>
      </c>
      <c r="Y58" s="33">
        <v>0.9327731092436975</v>
      </c>
      <c r="Z58" s="33">
        <v>1</v>
      </c>
      <c r="AA58" s="33">
        <v>1</v>
      </c>
      <c r="AB58" s="495"/>
      <c r="AC58" s="43">
        <v>0.8539325842696629</v>
      </c>
    </row>
    <row r="59" spans="2:29" x14ac:dyDescent="0.25">
      <c r="J59" s="55">
        <f t="shared" si="294"/>
        <v>53</v>
      </c>
      <c r="K59" s="470" t="s">
        <v>517</v>
      </c>
      <c r="L59" s="17" t="s">
        <v>501</v>
      </c>
      <c r="M59" s="17">
        <v>8520</v>
      </c>
      <c r="N59" s="17">
        <v>8523</v>
      </c>
      <c r="O59" s="17">
        <v>8441</v>
      </c>
      <c r="P59" s="17">
        <v>20120727</v>
      </c>
      <c r="Q59" s="17"/>
      <c r="R59" s="461" t="s">
        <v>616</v>
      </c>
      <c r="S59" s="461"/>
      <c r="T59" s="18"/>
      <c r="W59" s="32" t="s">
        <v>255</v>
      </c>
      <c r="X59" s="33">
        <v>0.35164835164835168</v>
      </c>
      <c r="Y59" s="33">
        <v>0.13445378151260504</v>
      </c>
      <c r="Z59" s="33">
        <v>0.73863636363636365</v>
      </c>
      <c r="AA59" s="33">
        <v>0.58620689655172409</v>
      </c>
      <c r="AB59" s="495"/>
      <c r="AC59" s="43">
        <v>0.41292134831460675</v>
      </c>
    </row>
    <row r="60" spans="2:29" x14ac:dyDescent="0.25">
      <c r="J60" s="55">
        <f t="shared" si="294"/>
        <v>54</v>
      </c>
      <c r="K60" s="470" t="s">
        <v>518</v>
      </c>
      <c r="L60" s="17" t="s">
        <v>646</v>
      </c>
      <c r="M60" s="17">
        <v>8515</v>
      </c>
      <c r="N60" s="17">
        <v>8515</v>
      </c>
      <c r="O60" s="17"/>
      <c r="P60" s="17">
        <v>20120713</v>
      </c>
      <c r="Q60" s="17" t="s">
        <v>575</v>
      </c>
      <c r="R60" s="461"/>
      <c r="S60" s="461"/>
      <c r="T60" s="18"/>
      <c r="W60" s="32" t="s">
        <v>260</v>
      </c>
      <c r="X60" s="33">
        <v>0.16483516483516483</v>
      </c>
      <c r="Y60" s="33">
        <v>0.79831932773109249</v>
      </c>
      <c r="Z60" s="33">
        <v>0.26136363636363635</v>
      </c>
      <c r="AA60" s="33">
        <v>0.41379310344827586</v>
      </c>
      <c r="AB60" s="495"/>
      <c r="AC60" s="43">
        <v>0.4410112359550562</v>
      </c>
    </row>
    <row r="61" spans="2:29" ht="24.75" x14ac:dyDescent="0.25">
      <c r="J61" s="55">
        <f t="shared" si="294"/>
        <v>55</v>
      </c>
      <c r="K61" s="470" t="s">
        <v>649</v>
      </c>
      <c r="L61" s="17" t="s">
        <v>646</v>
      </c>
      <c r="M61" s="17">
        <v>8520</v>
      </c>
      <c r="N61" s="17">
        <v>8515</v>
      </c>
      <c r="O61" s="17"/>
      <c r="P61" s="17">
        <v>20120727</v>
      </c>
      <c r="Q61" s="17"/>
      <c r="R61" s="461"/>
      <c r="S61" s="461" t="s">
        <v>637</v>
      </c>
      <c r="T61" s="18"/>
      <c r="W61" s="32" t="s">
        <v>243</v>
      </c>
      <c r="X61" s="32">
        <v>32</v>
      </c>
      <c r="Y61" s="32">
        <v>16</v>
      </c>
      <c r="Z61" s="32">
        <v>65</v>
      </c>
      <c r="AA61" s="32">
        <v>34</v>
      </c>
      <c r="AC61" s="42">
        <v>147</v>
      </c>
    </row>
    <row r="62" spans="2:29" ht="48.75" x14ac:dyDescent="0.25">
      <c r="J62" s="55">
        <f t="shared" si="294"/>
        <v>56</v>
      </c>
      <c r="K62" s="470" t="s">
        <v>569</v>
      </c>
      <c r="L62" s="17" t="s">
        <v>418</v>
      </c>
      <c r="M62" s="17">
        <v>8520</v>
      </c>
      <c r="N62" s="17">
        <v>8515</v>
      </c>
      <c r="O62" s="17"/>
      <c r="P62" s="17">
        <v>20120727</v>
      </c>
      <c r="Q62" s="17"/>
      <c r="R62" s="461"/>
      <c r="S62" s="461" t="s">
        <v>693</v>
      </c>
      <c r="T62" s="18"/>
      <c r="W62" s="32" t="s">
        <v>241</v>
      </c>
      <c r="X62" s="32">
        <v>15</v>
      </c>
      <c r="Y62" s="32">
        <v>95</v>
      </c>
      <c r="Z62" s="32">
        <v>23</v>
      </c>
      <c r="AA62" s="32">
        <v>24</v>
      </c>
      <c r="AC62" s="42">
        <v>157</v>
      </c>
    </row>
    <row r="63" spans="2:29" x14ac:dyDescent="0.25">
      <c r="J63" s="55">
        <f t="shared" si="294"/>
        <v>57</v>
      </c>
      <c r="K63" s="470"/>
      <c r="L63" s="17" t="s">
        <v>501</v>
      </c>
      <c r="M63" s="17">
        <v>8520</v>
      </c>
      <c r="N63" s="17">
        <v>8515</v>
      </c>
      <c r="O63" s="17"/>
      <c r="P63" s="17">
        <v>20120720</v>
      </c>
      <c r="Q63" s="17"/>
      <c r="R63" s="461" t="s">
        <v>616</v>
      </c>
      <c r="S63" s="461"/>
      <c r="T63" s="18"/>
      <c r="W63" s="32" t="s">
        <v>248</v>
      </c>
      <c r="X63" s="32">
        <v>0</v>
      </c>
      <c r="Y63" s="32">
        <v>0</v>
      </c>
      <c r="Z63" s="32">
        <v>0</v>
      </c>
      <c r="AA63" s="32">
        <v>0</v>
      </c>
      <c r="AC63" s="42">
        <v>0</v>
      </c>
    </row>
    <row r="64" spans="2:29" x14ac:dyDescent="0.25">
      <c r="J64" s="55">
        <f t="shared" si="294"/>
        <v>58</v>
      </c>
      <c r="K64" s="470" t="s">
        <v>597</v>
      </c>
      <c r="L64" s="17" t="s">
        <v>418</v>
      </c>
      <c r="M64" s="17">
        <v>8520</v>
      </c>
      <c r="N64" s="17">
        <v>8515</v>
      </c>
      <c r="O64" s="17"/>
      <c r="P64" s="17">
        <v>20120729</v>
      </c>
      <c r="Q64" s="17"/>
      <c r="R64" s="461"/>
      <c r="S64" s="461"/>
      <c r="T64" s="18" t="s">
        <v>645</v>
      </c>
      <c r="W64" s="32" t="s">
        <v>242</v>
      </c>
      <c r="X64" s="32">
        <v>8</v>
      </c>
      <c r="Y64" s="32">
        <v>0</v>
      </c>
      <c r="Z64" s="32">
        <v>0</v>
      </c>
      <c r="AA64" s="32">
        <v>0</v>
      </c>
      <c r="AC64" s="42">
        <v>8</v>
      </c>
    </row>
    <row r="65" spans="1:29" x14ac:dyDescent="0.25">
      <c r="J65" s="55">
        <f t="shared" si="294"/>
        <v>59</v>
      </c>
      <c r="K65" s="470" t="s">
        <v>569</v>
      </c>
      <c r="L65" s="17" t="s">
        <v>570</v>
      </c>
      <c r="M65" s="17">
        <v>8520</v>
      </c>
      <c r="N65" s="17">
        <v>8523</v>
      </c>
      <c r="O65" s="17"/>
      <c r="P65" s="17">
        <v>20120731</v>
      </c>
      <c r="Q65" s="17"/>
      <c r="R65" s="461" t="s">
        <v>616</v>
      </c>
      <c r="S65" s="461"/>
      <c r="T65" s="18"/>
      <c r="W65" s="32" t="s">
        <v>249</v>
      </c>
      <c r="X65" s="32">
        <v>15</v>
      </c>
      <c r="Y65" s="32">
        <v>0</v>
      </c>
      <c r="Z65" s="32">
        <v>0</v>
      </c>
      <c r="AA65" s="32">
        <v>0</v>
      </c>
      <c r="AC65" s="42">
        <v>15</v>
      </c>
    </row>
    <row r="66" spans="1:29" ht="24.75" x14ac:dyDescent="0.25">
      <c r="J66" s="55">
        <f t="shared" si="294"/>
        <v>60</v>
      </c>
      <c r="K66" s="470"/>
      <c r="L66" s="17" t="s">
        <v>501</v>
      </c>
      <c r="M66" s="17">
        <v>9200</v>
      </c>
      <c r="N66" s="17">
        <v>9200</v>
      </c>
      <c r="O66" s="17"/>
      <c r="P66" s="17">
        <v>20120727</v>
      </c>
      <c r="Q66" s="17" t="s">
        <v>619</v>
      </c>
      <c r="R66" s="461" t="s">
        <v>664</v>
      </c>
      <c r="S66" s="461" t="s">
        <v>656</v>
      </c>
      <c r="T66" s="18" t="s">
        <v>645</v>
      </c>
    </row>
    <row r="67" spans="1:29" ht="24.75" x14ac:dyDescent="0.25">
      <c r="J67" s="55">
        <f t="shared" si="294"/>
        <v>61</v>
      </c>
      <c r="K67" s="470" t="s">
        <v>649</v>
      </c>
      <c r="L67" s="17" t="s">
        <v>646</v>
      </c>
      <c r="M67" s="17">
        <v>8520</v>
      </c>
      <c r="N67" s="17">
        <v>8515</v>
      </c>
      <c r="O67" s="17"/>
      <c r="P67" s="17">
        <v>20120727</v>
      </c>
      <c r="Q67" s="17"/>
      <c r="R67" s="461"/>
      <c r="S67" s="461" t="s">
        <v>656</v>
      </c>
      <c r="T67" s="18"/>
      <c r="V67" s="34">
        <v>41046</v>
      </c>
      <c r="X67" s="32" t="s">
        <v>232</v>
      </c>
      <c r="Y67" s="32" t="s">
        <v>235</v>
      </c>
      <c r="Z67" s="32" t="s">
        <v>234</v>
      </c>
      <c r="AA67" s="32" t="s">
        <v>233</v>
      </c>
      <c r="AC67" s="42" t="s">
        <v>263</v>
      </c>
    </row>
    <row r="68" spans="1:29" ht="24.75" x14ac:dyDescent="0.25">
      <c r="J68" s="55">
        <f t="shared" si="294"/>
        <v>62</v>
      </c>
      <c r="K68" s="470" t="s">
        <v>597</v>
      </c>
      <c r="L68" s="17" t="s">
        <v>598</v>
      </c>
      <c r="M68" s="17">
        <v>25584</v>
      </c>
      <c r="N68" s="17">
        <v>9200.1638399999993</v>
      </c>
      <c r="O68" s="17">
        <v>9200.1638399999993</v>
      </c>
      <c r="P68" s="17">
        <v>20120727</v>
      </c>
      <c r="Q68" s="17"/>
      <c r="R68" s="461" t="s">
        <v>667</v>
      </c>
      <c r="S68" s="461"/>
      <c r="T68" s="18"/>
      <c r="V68" s="34"/>
      <c r="W68" s="32" t="s">
        <v>253</v>
      </c>
      <c r="X68" s="32">
        <v>91</v>
      </c>
      <c r="Y68" s="32">
        <v>118</v>
      </c>
      <c r="Z68" s="32">
        <v>88</v>
      </c>
      <c r="AA68" s="32">
        <v>58</v>
      </c>
      <c r="AC68" s="42">
        <v>355</v>
      </c>
    </row>
    <row r="69" spans="1:29" ht="48.75" x14ac:dyDescent="0.25">
      <c r="J69" s="55">
        <f>J68+1</f>
        <v>63</v>
      </c>
      <c r="K69" s="470" t="s">
        <v>569</v>
      </c>
      <c r="L69" s="17" t="s">
        <v>492</v>
      </c>
      <c r="M69" s="17">
        <v>9200</v>
      </c>
      <c r="N69" s="17">
        <v>9200.1638399999993</v>
      </c>
      <c r="O69" s="17"/>
      <c r="P69" s="17">
        <v>20120727</v>
      </c>
      <c r="Q69" s="17"/>
      <c r="R69" s="461"/>
      <c r="S69" s="461" t="s">
        <v>671</v>
      </c>
      <c r="T69" s="18"/>
      <c r="W69" s="32" t="s">
        <v>254</v>
      </c>
      <c r="X69" s="32">
        <v>47</v>
      </c>
      <c r="Y69" s="32">
        <v>66</v>
      </c>
      <c r="Z69" s="32">
        <v>88</v>
      </c>
      <c r="AA69" s="32">
        <v>58</v>
      </c>
      <c r="AC69" s="42">
        <v>259</v>
      </c>
    </row>
    <row r="70" spans="1:29" ht="15.75" x14ac:dyDescent="0.25">
      <c r="B70" s="414"/>
      <c r="C70" s="414"/>
      <c r="D70" s="414"/>
      <c r="E70" s="414"/>
      <c r="F70" s="414"/>
      <c r="G70" s="414"/>
      <c r="H70" s="414"/>
      <c r="J70" s="55">
        <f t="shared" si="294"/>
        <v>64</v>
      </c>
      <c r="K70" s="470" t="s">
        <v>649</v>
      </c>
      <c r="L70" s="17" t="s">
        <v>251</v>
      </c>
      <c r="M70" s="17">
        <v>8520</v>
      </c>
      <c r="N70" s="17">
        <v>8515</v>
      </c>
      <c r="O70" s="17"/>
      <c r="P70" s="17">
        <v>20120727</v>
      </c>
      <c r="Q70" s="17"/>
      <c r="R70" s="461"/>
      <c r="S70" s="461" t="s">
        <v>630</v>
      </c>
      <c r="T70" s="18"/>
      <c r="W70" s="32" t="s">
        <v>257</v>
      </c>
      <c r="X70" s="33">
        <v>0.51648351648351654</v>
      </c>
      <c r="Y70" s="33">
        <v>0.55932203389830504</v>
      </c>
      <c r="Z70" s="33">
        <v>1</v>
      </c>
      <c r="AA70" s="33">
        <v>1</v>
      </c>
      <c r="AB70" s="495"/>
      <c r="AC70" s="43">
        <v>0.72957746478873242</v>
      </c>
    </row>
    <row r="71" spans="1:29" ht="24.75" x14ac:dyDescent="0.25">
      <c r="B71" s="415"/>
      <c r="C71" s="416"/>
      <c r="D71" s="416"/>
      <c r="E71" s="416"/>
      <c r="F71" s="416"/>
      <c r="G71" s="416"/>
      <c r="H71" s="416"/>
      <c r="J71" s="55">
        <f t="shared" si="294"/>
        <v>65</v>
      </c>
      <c r="K71" s="470" t="s">
        <v>649</v>
      </c>
      <c r="L71" s="17" t="s">
        <v>251</v>
      </c>
      <c r="M71" s="17">
        <v>8520</v>
      </c>
      <c r="N71" s="17">
        <v>8515</v>
      </c>
      <c r="O71" s="17"/>
      <c r="P71" s="17">
        <v>20120727</v>
      </c>
      <c r="Q71" s="17"/>
      <c r="R71" s="461"/>
      <c r="S71" s="461" t="s">
        <v>637</v>
      </c>
      <c r="T71" s="18"/>
      <c r="W71" s="32" t="s">
        <v>255</v>
      </c>
      <c r="X71" s="33">
        <v>0.35164835164835168</v>
      </c>
      <c r="Y71" s="33">
        <v>0.16949152542372881</v>
      </c>
      <c r="Z71" s="33">
        <v>0.73863636363636365</v>
      </c>
      <c r="AA71" s="33">
        <v>0.58620689655172409</v>
      </c>
      <c r="AB71" s="495"/>
      <c r="AC71" s="43">
        <v>0.42535211267605633</v>
      </c>
    </row>
    <row r="72" spans="1:29" ht="24.75" x14ac:dyDescent="0.25">
      <c r="B72" s="413"/>
      <c r="C72" s="413"/>
      <c r="D72" s="413"/>
      <c r="E72" s="413"/>
      <c r="F72" s="413"/>
      <c r="G72" s="413"/>
      <c r="H72" s="413"/>
      <c r="J72" s="55">
        <f t="shared" si="294"/>
        <v>66</v>
      </c>
      <c r="K72" s="470" t="s">
        <v>649</v>
      </c>
      <c r="L72" s="17" t="s">
        <v>251</v>
      </c>
      <c r="M72" s="17">
        <v>8520</v>
      </c>
      <c r="N72" s="17">
        <v>8515</v>
      </c>
      <c r="O72" s="17"/>
      <c r="P72" s="17">
        <v>20120727</v>
      </c>
      <c r="Q72" s="17"/>
      <c r="R72" s="461"/>
      <c r="S72" s="461" t="s">
        <v>656</v>
      </c>
      <c r="T72" s="18"/>
      <c r="W72" s="32" t="s">
        <v>260</v>
      </c>
      <c r="X72" s="33">
        <v>0.16483516483516483</v>
      </c>
      <c r="Y72" s="33">
        <v>0.38983050847457629</v>
      </c>
      <c r="Z72" s="33">
        <v>0.26136363636363635</v>
      </c>
      <c r="AA72" s="33">
        <v>0.41379310344827586</v>
      </c>
      <c r="AB72" s="495"/>
      <c r="AC72" s="43">
        <v>0.30422535211267604</v>
      </c>
    </row>
    <row r="73" spans="1:29" x14ac:dyDescent="0.25">
      <c r="A73" s="417"/>
      <c r="B73" s="417"/>
      <c r="C73" s="417"/>
      <c r="D73" s="417"/>
      <c r="E73" s="417"/>
      <c r="F73" s="417"/>
      <c r="G73" s="417"/>
      <c r="H73" s="417"/>
      <c r="J73" s="55">
        <f t="shared" si="294"/>
        <v>67</v>
      </c>
      <c r="K73" s="470" t="s">
        <v>517</v>
      </c>
      <c r="L73" s="17" t="s">
        <v>501</v>
      </c>
      <c r="M73" s="17">
        <v>9200</v>
      </c>
      <c r="N73" s="17">
        <v>9200.1638800000001</v>
      </c>
      <c r="O73" s="17"/>
      <c r="P73" s="17">
        <v>20120727</v>
      </c>
      <c r="Q73" s="17"/>
      <c r="R73" s="461" t="s">
        <v>679</v>
      </c>
      <c r="S73" s="461"/>
      <c r="T73" s="18"/>
      <c r="W73" s="32" t="s">
        <v>243</v>
      </c>
      <c r="X73" s="32">
        <v>32</v>
      </c>
      <c r="Y73" s="32">
        <v>20</v>
      </c>
      <c r="Z73" s="32">
        <v>65</v>
      </c>
      <c r="AA73" s="32">
        <v>34</v>
      </c>
      <c r="AC73" s="42">
        <v>151</v>
      </c>
    </row>
    <row r="74" spans="1:29" x14ac:dyDescent="0.25">
      <c r="A74" s="417"/>
      <c r="B74" s="417"/>
      <c r="C74" s="417"/>
      <c r="D74" s="417"/>
      <c r="E74" s="417"/>
      <c r="F74" s="417"/>
      <c r="G74" s="417"/>
      <c r="H74" s="417"/>
      <c r="J74" s="55">
        <f t="shared" si="294"/>
        <v>68</v>
      </c>
      <c r="K74" s="470" t="s">
        <v>597</v>
      </c>
      <c r="L74" s="17" t="s">
        <v>418</v>
      </c>
      <c r="M74" s="17">
        <v>9200</v>
      </c>
      <c r="N74" s="17">
        <v>9200.1638399999993</v>
      </c>
      <c r="O74" s="17"/>
      <c r="P74" s="17">
        <v>20120727</v>
      </c>
      <c r="Q74" s="17"/>
      <c r="R74" s="461"/>
      <c r="S74" s="461"/>
      <c r="T74" s="18" t="s">
        <v>696</v>
      </c>
      <c r="W74" s="32" t="s">
        <v>241</v>
      </c>
      <c r="X74" s="32">
        <v>15</v>
      </c>
      <c r="Y74" s="32">
        <v>46</v>
      </c>
      <c r="Z74" s="32">
        <v>23</v>
      </c>
      <c r="AA74" s="32">
        <v>24</v>
      </c>
      <c r="AC74" s="42">
        <v>108</v>
      </c>
    </row>
    <row r="75" spans="1:29" ht="24.75" x14ac:dyDescent="0.25">
      <c r="A75" s="417"/>
      <c r="B75" s="414"/>
      <c r="C75" s="418"/>
      <c r="D75" s="418"/>
      <c r="E75" s="418"/>
      <c r="F75" s="418"/>
      <c r="G75" s="418"/>
      <c r="H75" s="418"/>
      <c r="J75" s="55">
        <f t="shared" si="294"/>
        <v>69</v>
      </c>
      <c r="K75" s="470" t="s">
        <v>569</v>
      </c>
      <c r="L75" s="17" t="s">
        <v>570</v>
      </c>
      <c r="M75" s="17">
        <v>9200</v>
      </c>
      <c r="N75" s="17">
        <v>9200</v>
      </c>
      <c r="O75" s="17">
        <v>9200</v>
      </c>
      <c r="P75" s="17" t="s">
        <v>681</v>
      </c>
      <c r="Q75" s="17"/>
      <c r="R75" s="461" t="s">
        <v>667</v>
      </c>
      <c r="S75" s="461"/>
      <c r="T75" s="18"/>
      <c r="W75" s="32" t="s">
        <v>248</v>
      </c>
      <c r="X75" s="32">
        <v>0</v>
      </c>
      <c r="Y75" s="32">
        <v>50</v>
      </c>
      <c r="Z75" s="32">
        <v>0</v>
      </c>
      <c r="AA75" s="32">
        <v>0</v>
      </c>
      <c r="AC75" s="42">
        <v>50</v>
      </c>
    </row>
    <row r="76" spans="1:29" ht="24.75" x14ac:dyDescent="0.25">
      <c r="A76" s="417"/>
      <c r="B76" s="415"/>
      <c r="C76" s="416"/>
      <c r="D76" s="416"/>
      <c r="E76" s="419"/>
      <c r="F76" s="419"/>
      <c r="G76" s="419"/>
      <c r="H76" s="419"/>
      <c r="J76" s="55">
        <f t="shared" si="294"/>
        <v>70</v>
      </c>
      <c r="K76" s="470" t="s">
        <v>685</v>
      </c>
      <c r="L76" s="17" t="s">
        <v>570</v>
      </c>
      <c r="M76" s="17">
        <v>9200</v>
      </c>
      <c r="N76" s="17">
        <v>9200</v>
      </c>
      <c r="O76" s="17" t="s">
        <v>686</v>
      </c>
      <c r="P76" s="17" t="s">
        <v>681</v>
      </c>
      <c r="Q76" s="17"/>
      <c r="R76" s="461" t="s">
        <v>667</v>
      </c>
      <c r="S76" s="461"/>
      <c r="T76" s="18"/>
      <c r="W76" s="32" t="s">
        <v>242</v>
      </c>
      <c r="X76" s="32">
        <v>8</v>
      </c>
      <c r="Y76" s="32">
        <v>2</v>
      </c>
      <c r="Z76" s="32">
        <v>0</v>
      </c>
      <c r="AA76" s="32">
        <v>0</v>
      </c>
      <c r="AC76" s="42">
        <v>10</v>
      </c>
    </row>
    <row r="77" spans="1:29" x14ac:dyDescent="0.25">
      <c r="A77" s="417"/>
      <c r="B77" s="417"/>
      <c r="C77" s="417"/>
      <c r="D77" s="417"/>
      <c r="E77" s="417"/>
      <c r="F77" s="417"/>
      <c r="G77" s="417"/>
      <c r="H77" s="417"/>
      <c r="J77" s="55">
        <f t="shared" si="294"/>
        <v>71</v>
      </c>
      <c r="K77" s="470" t="s">
        <v>517</v>
      </c>
      <c r="L77" s="17" t="s">
        <v>501</v>
      </c>
      <c r="M77" s="17">
        <v>9200</v>
      </c>
      <c r="N77" s="17">
        <v>9200.1638800000001</v>
      </c>
      <c r="O77" s="17"/>
      <c r="P77" s="17">
        <v>20120803</v>
      </c>
      <c r="Q77" s="17"/>
      <c r="R77" s="461" t="s">
        <v>679</v>
      </c>
      <c r="S77" s="461"/>
      <c r="T77" s="18"/>
      <c r="W77" s="32" t="s">
        <v>249</v>
      </c>
      <c r="X77" s="32">
        <v>15</v>
      </c>
      <c r="Y77" s="32">
        <v>1</v>
      </c>
      <c r="Z77" s="32">
        <v>0</v>
      </c>
      <c r="AA77" s="32">
        <v>0</v>
      </c>
      <c r="AC77" s="42">
        <v>16</v>
      </c>
    </row>
    <row r="78" spans="1:29" x14ac:dyDescent="0.25">
      <c r="A78" s="417"/>
      <c r="B78" s="417"/>
      <c r="C78" s="417"/>
      <c r="D78" s="417"/>
      <c r="E78" s="417"/>
      <c r="F78" s="417"/>
      <c r="G78" s="417"/>
      <c r="H78" s="417"/>
      <c r="J78" s="55">
        <f t="shared" si="294"/>
        <v>72</v>
      </c>
      <c r="K78" s="470" t="s">
        <v>597</v>
      </c>
      <c r="L78" s="17" t="s">
        <v>695</v>
      </c>
      <c r="M78" s="17">
        <v>25584</v>
      </c>
      <c r="N78" s="17">
        <v>9200</v>
      </c>
      <c r="O78" s="17"/>
      <c r="P78" s="17">
        <v>20120803</v>
      </c>
      <c r="Q78" s="17"/>
      <c r="R78" s="461"/>
      <c r="S78" s="461"/>
      <c r="T78" s="18" t="s">
        <v>645</v>
      </c>
    </row>
    <row r="79" spans="1:29" ht="24.75" x14ac:dyDescent="0.25">
      <c r="A79" s="417"/>
      <c r="B79" s="417"/>
      <c r="C79" s="417"/>
      <c r="D79" s="417"/>
      <c r="E79" s="417"/>
      <c r="F79" s="417"/>
      <c r="G79" s="417"/>
      <c r="H79" s="417"/>
      <c r="J79" s="55">
        <f t="shared" si="294"/>
        <v>73</v>
      </c>
      <c r="K79" s="485" t="s">
        <v>649</v>
      </c>
      <c r="L79" s="17" t="s">
        <v>501</v>
      </c>
      <c r="M79" s="17">
        <v>9200</v>
      </c>
      <c r="N79" s="17">
        <v>9200</v>
      </c>
      <c r="O79" s="17"/>
      <c r="P79" s="17">
        <v>20120810</v>
      </c>
      <c r="Q79" s="17"/>
      <c r="R79" s="461"/>
      <c r="S79" s="461" t="s">
        <v>709</v>
      </c>
      <c r="T79" s="18"/>
      <c r="V79" s="34">
        <v>41047</v>
      </c>
      <c r="X79" s="32" t="s">
        <v>232</v>
      </c>
      <c r="Y79" s="32" t="s">
        <v>235</v>
      </c>
      <c r="Z79" s="32" t="s">
        <v>234</v>
      </c>
      <c r="AA79" s="32" t="s">
        <v>233</v>
      </c>
      <c r="AC79" s="42" t="s">
        <v>263</v>
      </c>
    </row>
    <row r="80" spans="1:29" x14ac:dyDescent="0.25">
      <c r="A80" s="417"/>
      <c r="B80" s="417"/>
      <c r="C80" s="417"/>
      <c r="D80" s="417"/>
      <c r="E80" s="417"/>
      <c r="F80" s="417"/>
      <c r="G80" s="417"/>
      <c r="H80" s="417"/>
      <c r="J80" s="55">
        <f t="shared" si="294"/>
        <v>74</v>
      </c>
      <c r="K80" s="486" t="s">
        <v>597</v>
      </c>
      <c r="L80" s="17" t="s">
        <v>598</v>
      </c>
      <c r="M80" s="17" t="s">
        <v>730</v>
      </c>
      <c r="N80" s="17" t="s">
        <v>715</v>
      </c>
      <c r="O80" s="17" t="s">
        <v>716</v>
      </c>
      <c r="P80" s="17">
        <v>20120803</v>
      </c>
      <c r="Q80" s="17"/>
      <c r="R80" s="17" t="s">
        <v>719</v>
      </c>
      <c r="S80" s="461"/>
      <c r="T80" s="18"/>
      <c r="V80" s="34"/>
      <c r="W80" s="32" t="s">
        <v>253</v>
      </c>
      <c r="X80" s="32">
        <v>91</v>
      </c>
      <c r="Y80" s="32">
        <v>118</v>
      </c>
      <c r="Z80" s="32">
        <v>88</v>
      </c>
      <c r="AA80" s="32">
        <v>58</v>
      </c>
      <c r="AC80" s="42">
        <v>355</v>
      </c>
    </row>
    <row r="81" spans="1:29" x14ac:dyDescent="0.25">
      <c r="A81" s="417"/>
      <c r="B81" s="417"/>
      <c r="C81" s="417"/>
      <c r="D81" s="417"/>
      <c r="E81" s="419"/>
      <c r="F81" s="419"/>
      <c r="G81" s="419"/>
      <c r="H81" s="419"/>
      <c r="J81" s="55">
        <f t="shared" si="294"/>
        <v>75</v>
      </c>
      <c r="K81" s="470" t="s">
        <v>518</v>
      </c>
      <c r="L81" s="17" t="s">
        <v>501</v>
      </c>
      <c r="M81" s="17">
        <v>9200</v>
      </c>
      <c r="N81" s="17">
        <v>9200</v>
      </c>
      <c r="O81" s="17"/>
      <c r="P81" s="17">
        <v>20120803</v>
      </c>
      <c r="Q81" s="17" t="s">
        <v>717</v>
      </c>
      <c r="R81" s="461"/>
      <c r="S81" s="461"/>
      <c r="T81" s="18"/>
      <c r="W81" s="32" t="s">
        <v>254</v>
      </c>
      <c r="X81" s="32">
        <v>47</v>
      </c>
      <c r="Y81" s="32">
        <v>67</v>
      </c>
      <c r="Z81" s="32">
        <v>88</v>
      </c>
      <c r="AA81" s="32">
        <v>58</v>
      </c>
      <c r="AC81" s="42">
        <v>260</v>
      </c>
    </row>
    <row r="82" spans="1:29" x14ac:dyDescent="0.25">
      <c r="A82" s="417"/>
      <c r="B82" s="417"/>
      <c r="C82" s="417"/>
      <c r="D82" s="417"/>
      <c r="E82" s="419"/>
      <c r="F82" s="419"/>
      <c r="G82" s="419"/>
      <c r="H82" s="419"/>
      <c r="J82" s="55">
        <f t="shared" si="294"/>
        <v>76</v>
      </c>
      <c r="K82" s="470" t="s">
        <v>569</v>
      </c>
      <c r="L82" s="17" t="s">
        <v>570</v>
      </c>
      <c r="M82" s="17">
        <v>9200</v>
      </c>
      <c r="N82" s="17">
        <v>9200</v>
      </c>
      <c r="O82" s="17">
        <v>9200</v>
      </c>
      <c r="P82" s="17">
        <v>20120803</v>
      </c>
      <c r="Q82" s="17"/>
      <c r="R82" s="461" t="s">
        <v>719</v>
      </c>
      <c r="S82" s="461"/>
      <c r="T82" s="18"/>
      <c r="W82" s="32" t="s">
        <v>257</v>
      </c>
      <c r="X82" s="33">
        <v>0.51648351648351654</v>
      </c>
      <c r="Y82" s="33">
        <v>0.56779661016949157</v>
      </c>
      <c r="Z82" s="33">
        <v>1</v>
      </c>
      <c r="AA82" s="33">
        <v>1</v>
      </c>
      <c r="AB82" s="495"/>
      <c r="AC82" s="43">
        <v>0.73239436619718312</v>
      </c>
    </row>
    <row r="83" spans="1:29" ht="36.75" x14ac:dyDescent="0.25">
      <c r="A83" s="417"/>
      <c r="B83" s="417"/>
      <c r="C83" s="417"/>
      <c r="D83" s="417"/>
      <c r="E83" s="419"/>
      <c r="F83" s="419"/>
      <c r="G83" s="419"/>
      <c r="H83" s="419"/>
      <c r="J83" s="55">
        <f>J82+1</f>
        <v>77</v>
      </c>
      <c r="K83" s="470"/>
      <c r="L83" s="17" t="s">
        <v>501</v>
      </c>
      <c r="M83" s="17">
        <v>9200</v>
      </c>
      <c r="N83" s="17">
        <v>9200</v>
      </c>
      <c r="O83" s="17"/>
      <c r="P83" s="17">
        <v>20120810</v>
      </c>
      <c r="Q83" s="17"/>
      <c r="R83" s="461"/>
      <c r="S83" s="461" t="s">
        <v>721</v>
      </c>
      <c r="T83" s="18"/>
      <c r="W83" s="32" t="s">
        <v>255</v>
      </c>
      <c r="X83" s="33">
        <v>0.35164835164835168</v>
      </c>
      <c r="Y83" s="33">
        <v>0.17796610169491525</v>
      </c>
      <c r="Z83" s="33">
        <v>0.73863636363636365</v>
      </c>
      <c r="AA83" s="33">
        <v>0.58620689655172409</v>
      </c>
      <c r="AB83" s="495"/>
      <c r="AC83" s="43">
        <v>0.42816901408450703</v>
      </c>
    </row>
    <row r="84" spans="1:29" x14ac:dyDescent="0.25">
      <c r="A84" s="417"/>
      <c r="B84" s="417"/>
      <c r="C84" s="417"/>
      <c r="D84" s="417"/>
      <c r="E84" s="419"/>
      <c r="F84" s="419"/>
      <c r="G84" s="419"/>
      <c r="H84" s="419"/>
      <c r="J84" s="55">
        <f t="shared" si="294"/>
        <v>78</v>
      </c>
      <c r="K84" s="470" t="s">
        <v>729</v>
      </c>
      <c r="L84" s="17" t="s">
        <v>418</v>
      </c>
      <c r="M84" s="17">
        <v>9200</v>
      </c>
      <c r="N84" s="17">
        <v>9200</v>
      </c>
      <c r="O84" s="17"/>
      <c r="P84" s="17">
        <v>20120803</v>
      </c>
      <c r="Q84" s="17" t="s">
        <v>717</v>
      </c>
      <c r="R84" s="461"/>
      <c r="S84" s="461"/>
      <c r="T84" s="18"/>
      <c r="W84" s="32" t="s">
        <v>260</v>
      </c>
      <c r="X84" s="33">
        <v>0.16483516483516483</v>
      </c>
      <c r="Y84" s="33">
        <v>0.38983050847457629</v>
      </c>
      <c r="Z84" s="33">
        <v>0.26136363636363635</v>
      </c>
      <c r="AA84" s="33">
        <v>0.41379310344827586</v>
      </c>
      <c r="AB84" s="495"/>
      <c r="AC84" s="43">
        <v>0.30422535211267604</v>
      </c>
    </row>
    <row r="85" spans="1:29" x14ac:dyDescent="0.25">
      <c r="A85" s="417"/>
      <c r="B85" s="417"/>
      <c r="C85" s="417"/>
      <c r="D85" s="417"/>
      <c r="E85" s="419"/>
      <c r="F85" s="419"/>
      <c r="G85" s="419"/>
      <c r="H85" s="419"/>
      <c r="J85" s="55">
        <f t="shared" si="294"/>
        <v>79</v>
      </c>
      <c r="K85" s="486" t="s">
        <v>597</v>
      </c>
      <c r="L85" s="17" t="s">
        <v>732</v>
      </c>
      <c r="M85" s="17" t="s">
        <v>730</v>
      </c>
      <c r="N85" s="17" t="s">
        <v>715</v>
      </c>
      <c r="O85" s="17" t="s">
        <v>716</v>
      </c>
      <c r="P85" s="17">
        <v>20120803</v>
      </c>
      <c r="Q85" s="17"/>
      <c r="R85" s="17" t="s">
        <v>731</v>
      </c>
      <c r="S85" s="461"/>
      <c r="T85" s="18"/>
      <c r="W85" s="32" t="s">
        <v>243</v>
      </c>
      <c r="X85" s="32">
        <v>32</v>
      </c>
      <c r="Y85" s="32">
        <v>21</v>
      </c>
      <c r="Z85" s="32">
        <v>65</v>
      </c>
      <c r="AA85" s="32">
        <v>34</v>
      </c>
      <c r="AC85" s="42">
        <v>152</v>
      </c>
    </row>
    <row r="86" spans="1:29" x14ac:dyDescent="0.25">
      <c r="A86" s="417"/>
      <c r="B86" s="417"/>
      <c r="C86" s="417"/>
      <c r="D86" s="417"/>
      <c r="E86" s="419"/>
      <c r="F86" s="419"/>
      <c r="G86" s="419"/>
      <c r="H86" s="419"/>
      <c r="J86" s="55">
        <f t="shared" si="294"/>
        <v>80</v>
      </c>
      <c r="K86" s="486" t="s">
        <v>597</v>
      </c>
      <c r="L86" s="17" t="s">
        <v>732</v>
      </c>
      <c r="M86" s="17" t="s">
        <v>730</v>
      </c>
      <c r="N86" s="17" t="s">
        <v>715</v>
      </c>
      <c r="O86" s="17" t="s">
        <v>716</v>
      </c>
      <c r="P86" s="17">
        <v>20120810</v>
      </c>
      <c r="Q86" s="17"/>
      <c r="R86" s="17" t="s">
        <v>731</v>
      </c>
      <c r="S86" s="461"/>
      <c r="T86" s="18"/>
      <c r="W86" s="32" t="s">
        <v>241</v>
      </c>
      <c r="X86" s="32">
        <v>15</v>
      </c>
      <c r="Y86" s="32">
        <v>46</v>
      </c>
      <c r="Z86" s="32">
        <v>23</v>
      </c>
      <c r="AA86" s="32">
        <v>24</v>
      </c>
      <c r="AC86" s="42">
        <v>108</v>
      </c>
    </row>
    <row r="87" spans="1:29" ht="15.75" customHeight="1" x14ac:dyDescent="0.25">
      <c r="A87" s="417"/>
      <c r="B87" s="417"/>
      <c r="C87" s="417"/>
      <c r="D87" s="417"/>
      <c r="E87" s="417"/>
      <c r="F87" s="417"/>
      <c r="G87" s="417"/>
      <c r="H87" s="417"/>
      <c r="J87" s="55">
        <f t="shared" si="294"/>
        <v>81</v>
      </c>
      <c r="K87" s="470" t="s">
        <v>569</v>
      </c>
      <c r="L87" s="17" t="s">
        <v>570</v>
      </c>
      <c r="M87" s="17">
        <v>9200</v>
      </c>
      <c r="N87" s="17">
        <v>9200</v>
      </c>
      <c r="O87" s="17">
        <v>9200</v>
      </c>
      <c r="P87" s="17">
        <v>20120810</v>
      </c>
      <c r="Q87" s="17"/>
      <c r="R87" s="17" t="s">
        <v>731</v>
      </c>
      <c r="S87" s="461"/>
      <c r="T87" s="18"/>
      <c r="W87" s="32" t="s">
        <v>248</v>
      </c>
      <c r="X87" s="32">
        <v>0</v>
      </c>
      <c r="Y87" s="32">
        <v>0</v>
      </c>
      <c r="Z87" s="32">
        <v>0</v>
      </c>
      <c r="AA87" s="32">
        <v>0</v>
      </c>
      <c r="AC87" s="42">
        <v>0</v>
      </c>
    </row>
    <row r="88" spans="1:29" x14ac:dyDescent="0.25">
      <c r="A88" s="417"/>
      <c r="B88" s="417"/>
      <c r="C88" s="417"/>
      <c r="D88" s="417"/>
      <c r="E88" s="417"/>
      <c r="F88" s="417"/>
      <c r="G88" s="417"/>
      <c r="H88" s="417"/>
      <c r="J88" s="55">
        <f t="shared" si="294"/>
        <v>82</v>
      </c>
      <c r="K88" s="470" t="s">
        <v>649</v>
      </c>
      <c r="L88" s="17" t="s">
        <v>501</v>
      </c>
      <c r="M88" s="17">
        <v>9200</v>
      </c>
      <c r="N88" s="17">
        <v>9200</v>
      </c>
      <c r="O88" s="17">
        <v>9200</v>
      </c>
      <c r="P88" s="17">
        <v>20120803</v>
      </c>
      <c r="Q88" s="17"/>
      <c r="R88" s="17" t="s">
        <v>731</v>
      </c>
      <c r="S88" s="461"/>
      <c r="T88" s="18"/>
      <c r="W88" s="32" t="s">
        <v>242</v>
      </c>
      <c r="X88" s="32">
        <v>8</v>
      </c>
      <c r="Y88" s="32">
        <v>51</v>
      </c>
      <c r="Z88" s="32">
        <v>0</v>
      </c>
      <c r="AA88" s="32">
        <v>0</v>
      </c>
      <c r="AC88" s="42">
        <v>59</v>
      </c>
    </row>
    <row r="89" spans="1:29" x14ac:dyDescent="0.25">
      <c r="A89" s="417"/>
      <c r="B89" s="417"/>
      <c r="C89" s="417"/>
      <c r="D89" s="417"/>
      <c r="E89" s="417"/>
      <c r="F89" s="417"/>
      <c r="G89" s="417"/>
      <c r="H89" s="417"/>
      <c r="J89" s="55">
        <f t="shared" ref="J89:J152" si="303">J88+1</f>
        <v>83</v>
      </c>
      <c r="K89" s="470" t="s">
        <v>517</v>
      </c>
      <c r="L89" s="17" t="s">
        <v>501</v>
      </c>
      <c r="M89" s="17">
        <v>9200</v>
      </c>
      <c r="N89" s="17">
        <v>9200</v>
      </c>
      <c r="O89" s="17"/>
      <c r="P89" s="17">
        <v>20120803</v>
      </c>
      <c r="Q89" s="17"/>
      <c r="R89" s="461" t="s">
        <v>719</v>
      </c>
      <c r="S89" s="461"/>
      <c r="T89" s="18"/>
      <c r="W89" s="32" t="s">
        <v>249</v>
      </c>
      <c r="X89" s="32">
        <v>15</v>
      </c>
      <c r="Y89" s="32">
        <v>1</v>
      </c>
      <c r="Z89" s="32">
        <v>0</v>
      </c>
      <c r="AA89" s="32">
        <v>0</v>
      </c>
      <c r="AC89" s="42">
        <v>16</v>
      </c>
    </row>
    <row r="90" spans="1:29" x14ac:dyDescent="0.25">
      <c r="J90" s="55">
        <f t="shared" si="303"/>
        <v>84</v>
      </c>
      <c r="K90" s="486" t="s">
        <v>597</v>
      </c>
      <c r="L90" s="17" t="s">
        <v>732</v>
      </c>
      <c r="M90" s="17">
        <v>9200</v>
      </c>
      <c r="N90" s="17">
        <v>9200</v>
      </c>
      <c r="O90" s="17"/>
      <c r="P90" s="17">
        <v>20120810</v>
      </c>
      <c r="Q90" s="17"/>
      <c r="R90" s="17"/>
      <c r="S90" s="461"/>
      <c r="T90" s="18" t="s">
        <v>645</v>
      </c>
    </row>
    <row r="91" spans="1:29" ht="36.75" x14ac:dyDescent="0.25">
      <c r="J91" s="55">
        <f t="shared" si="303"/>
        <v>85</v>
      </c>
      <c r="K91" s="486" t="s">
        <v>597</v>
      </c>
      <c r="L91" s="17" t="s">
        <v>732</v>
      </c>
      <c r="M91" s="17" t="s">
        <v>715</v>
      </c>
      <c r="N91" s="17" t="s">
        <v>716</v>
      </c>
      <c r="O91" s="17"/>
      <c r="P91" s="17">
        <v>20120810</v>
      </c>
      <c r="Q91" s="17"/>
      <c r="R91" s="17" t="s">
        <v>731</v>
      </c>
      <c r="S91" s="461" t="s">
        <v>738</v>
      </c>
      <c r="T91" s="18"/>
      <c r="V91" s="34">
        <v>41050</v>
      </c>
      <c r="X91" s="32" t="s">
        <v>232</v>
      </c>
      <c r="Y91" s="32" t="s">
        <v>235</v>
      </c>
      <c r="Z91" s="32" t="s">
        <v>234</v>
      </c>
      <c r="AA91" s="32" t="s">
        <v>233</v>
      </c>
      <c r="AC91" s="42" t="s">
        <v>263</v>
      </c>
    </row>
    <row r="92" spans="1:29" ht="24.75" x14ac:dyDescent="0.25">
      <c r="J92" s="55">
        <f t="shared" si="303"/>
        <v>86</v>
      </c>
      <c r="K92" s="470" t="s">
        <v>740</v>
      </c>
      <c r="L92" s="17" t="s">
        <v>570</v>
      </c>
      <c r="M92" s="17" t="s">
        <v>741</v>
      </c>
      <c r="N92" s="17" t="s">
        <v>741</v>
      </c>
      <c r="O92" s="17" t="s">
        <v>741</v>
      </c>
      <c r="P92" s="17">
        <v>20120810</v>
      </c>
      <c r="Q92" s="17"/>
      <c r="R92" s="17" t="s">
        <v>731</v>
      </c>
      <c r="S92" s="461"/>
      <c r="T92" s="18"/>
      <c r="V92" s="34"/>
      <c r="W92" s="32" t="s">
        <v>253</v>
      </c>
      <c r="X92" s="32">
        <v>91</v>
      </c>
      <c r="Y92" s="32">
        <v>118</v>
      </c>
      <c r="Z92" s="32">
        <v>88</v>
      </c>
      <c r="AA92" s="32">
        <v>58</v>
      </c>
      <c r="AC92" s="42">
        <v>355</v>
      </c>
    </row>
    <row r="93" spans="1:29" x14ac:dyDescent="0.25">
      <c r="A93" s="417"/>
      <c r="B93" s="417"/>
      <c r="C93" s="417"/>
      <c r="D93" s="417"/>
      <c r="E93" s="417"/>
      <c r="F93" s="417"/>
      <c r="G93" s="417"/>
      <c r="H93" s="417"/>
      <c r="I93" s="417"/>
      <c r="J93" s="55">
        <f t="shared" si="303"/>
        <v>87</v>
      </c>
      <c r="K93" s="470" t="s">
        <v>517</v>
      </c>
      <c r="L93" s="17" t="s">
        <v>501</v>
      </c>
      <c r="M93" s="17">
        <v>9200</v>
      </c>
      <c r="N93" s="17" t="s">
        <v>715</v>
      </c>
      <c r="O93" s="17" t="s">
        <v>716</v>
      </c>
      <c r="P93" s="17">
        <v>20120810</v>
      </c>
      <c r="Q93" s="17"/>
      <c r="R93" s="17" t="s">
        <v>731</v>
      </c>
      <c r="S93" s="461"/>
      <c r="T93" s="18"/>
      <c r="W93" s="32" t="s">
        <v>254</v>
      </c>
      <c r="X93" s="32">
        <v>47</v>
      </c>
      <c r="Y93" s="32">
        <v>74</v>
      </c>
      <c r="Z93" s="32">
        <v>88</v>
      </c>
      <c r="AA93" s="32">
        <v>58</v>
      </c>
      <c r="AC93" s="42">
        <v>267</v>
      </c>
    </row>
    <row r="94" spans="1:29" ht="24.75" x14ac:dyDescent="0.25">
      <c r="A94" s="417"/>
      <c r="B94" s="417"/>
      <c r="C94" s="417"/>
      <c r="D94" s="417"/>
      <c r="E94" s="417"/>
      <c r="F94" s="417"/>
      <c r="G94" s="417"/>
      <c r="H94" s="417"/>
      <c r="I94" s="417"/>
      <c r="J94" s="55">
        <f t="shared" si="303"/>
        <v>88</v>
      </c>
      <c r="K94" s="485" t="s">
        <v>747</v>
      </c>
      <c r="L94" s="17" t="s">
        <v>732</v>
      </c>
      <c r="M94" s="17" t="s">
        <v>715</v>
      </c>
      <c r="N94" s="17" t="s">
        <v>716</v>
      </c>
      <c r="O94" s="17" t="s">
        <v>716</v>
      </c>
      <c r="P94" s="17">
        <v>20120810</v>
      </c>
      <c r="Q94" s="17"/>
      <c r="R94" s="17" t="s">
        <v>731</v>
      </c>
      <c r="S94" s="461"/>
      <c r="T94" s="18"/>
      <c r="W94" s="32" t="s">
        <v>257</v>
      </c>
      <c r="X94" s="33">
        <v>0.51648351648351654</v>
      </c>
      <c r="Y94" s="33">
        <v>0.6271186440677966</v>
      </c>
      <c r="Z94" s="33">
        <v>1</v>
      </c>
      <c r="AA94" s="33">
        <v>1</v>
      </c>
      <c r="AB94" s="495"/>
      <c r="AC94" s="43">
        <v>0.75211267605633803</v>
      </c>
    </row>
    <row r="95" spans="1:29" ht="15.75" x14ac:dyDescent="0.25">
      <c r="A95" s="417"/>
      <c r="B95" s="414"/>
      <c r="C95" s="418"/>
      <c r="D95" s="418"/>
      <c r="E95" s="418"/>
      <c r="F95" s="418"/>
      <c r="G95" s="418"/>
      <c r="H95" s="418"/>
      <c r="I95" s="417"/>
      <c r="J95" s="55">
        <f t="shared" si="303"/>
        <v>89</v>
      </c>
      <c r="K95" s="470" t="s">
        <v>518</v>
      </c>
      <c r="L95" s="17" t="s">
        <v>750</v>
      </c>
      <c r="M95" s="17" t="s">
        <v>751</v>
      </c>
      <c r="N95" s="17">
        <v>9200</v>
      </c>
      <c r="O95" s="17"/>
      <c r="P95" s="17">
        <v>20120810</v>
      </c>
      <c r="Q95" s="17" t="s">
        <v>717</v>
      </c>
      <c r="R95" s="461"/>
      <c r="S95" s="461"/>
      <c r="T95" s="18"/>
      <c r="W95" s="32" t="s">
        <v>255</v>
      </c>
      <c r="X95" s="33">
        <v>0.35164835164835168</v>
      </c>
      <c r="Y95" s="33">
        <v>0.19491525423728814</v>
      </c>
      <c r="Z95" s="33">
        <v>0.73863636363636365</v>
      </c>
      <c r="AA95" s="33">
        <v>0.58620689655172409</v>
      </c>
      <c r="AB95" s="495"/>
      <c r="AC95" s="43">
        <v>0.43380281690140843</v>
      </c>
    </row>
    <row r="96" spans="1:29" x14ac:dyDescent="0.25">
      <c r="A96" s="417"/>
      <c r="B96" s="415"/>
      <c r="C96" s="416"/>
      <c r="D96" s="416"/>
      <c r="E96" s="419"/>
      <c r="F96" s="419"/>
      <c r="G96" s="419"/>
      <c r="H96" s="419"/>
      <c r="I96" s="417"/>
      <c r="J96" s="55">
        <f t="shared" si="303"/>
        <v>90</v>
      </c>
      <c r="K96" s="470" t="s">
        <v>569</v>
      </c>
      <c r="L96" s="17" t="s">
        <v>492</v>
      </c>
      <c r="M96" s="17" t="s">
        <v>752</v>
      </c>
      <c r="N96" s="17">
        <v>9200</v>
      </c>
      <c r="O96" s="17"/>
      <c r="P96" s="17">
        <v>20120803</v>
      </c>
      <c r="Q96" s="17" t="s">
        <v>717</v>
      </c>
      <c r="R96" s="461"/>
      <c r="S96" s="461"/>
      <c r="T96" s="18"/>
      <c r="W96" s="32" t="s">
        <v>260</v>
      </c>
      <c r="X96" s="33">
        <v>0.16483516483516483</v>
      </c>
      <c r="Y96" s="33">
        <v>0.43220338983050849</v>
      </c>
      <c r="Z96" s="33">
        <v>0.26136363636363635</v>
      </c>
      <c r="AA96" s="33">
        <v>0.41379310344827586</v>
      </c>
      <c r="AB96" s="495"/>
      <c r="AC96" s="43">
        <v>0.3183098591549296</v>
      </c>
    </row>
    <row r="97" spans="1:29" x14ac:dyDescent="0.25">
      <c r="A97" s="417"/>
      <c r="B97" s="417"/>
      <c r="C97" s="417"/>
      <c r="D97" s="417"/>
      <c r="E97" s="417"/>
      <c r="F97" s="417"/>
      <c r="G97" s="417"/>
      <c r="H97" s="417"/>
      <c r="I97" s="417"/>
      <c r="J97" s="55">
        <f t="shared" si="303"/>
        <v>91</v>
      </c>
      <c r="K97" s="470" t="s">
        <v>518</v>
      </c>
      <c r="L97" s="17" t="s">
        <v>251</v>
      </c>
      <c r="M97" s="17" t="s">
        <v>751</v>
      </c>
      <c r="N97" s="17">
        <v>9200</v>
      </c>
      <c r="O97" s="17"/>
      <c r="P97" s="17">
        <v>20120810</v>
      </c>
      <c r="Q97" s="17"/>
      <c r="R97" s="461"/>
      <c r="S97" s="461" t="s">
        <v>756</v>
      </c>
      <c r="T97" s="18"/>
      <c r="W97" s="32" t="s">
        <v>243</v>
      </c>
      <c r="X97" s="32">
        <v>32</v>
      </c>
      <c r="Y97" s="32">
        <v>23</v>
      </c>
      <c r="Z97" s="32">
        <v>65</v>
      </c>
      <c r="AA97" s="32">
        <v>34</v>
      </c>
      <c r="AC97" s="42">
        <v>154</v>
      </c>
    </row>
    <row r="98" spans="1:29" ht="24.75" x14ac:dyDescent="0.25">
      <c r="A98" s="417"/>
      <c r="B98" s="417"/>
      <c r="C98" s="417"/>
      <c r="D98" s="417"/>
      <c r="E98" s="417"/>
      <c r="F98" s="417"/>
      <c r="G98" s="417"/>
      <c r="H98" s="417"/>
      <c r="I98" s="417"/>
      <c r="J98" s="55">
        <f t="shared" si="303"/>
        <v>92</v>
      </c>
      <c r="K98" s="470" t="s">
        <v>747</v>
      </c>
      <c r="L98" s="17" t="s">
        <v>732</v>
      </c>
      <c r="M98" s="17" t="s">
        <v>715</v>
      </c>
      <c r="N98" s="17" t="s">
        <v>716</v>
      </c>
      <c r="O98" s="17" t="s">
        <v>716</v>
      </c>
      <c r="P98" s="17">
        <v>20120817</v>
      </c>
      <c r="Q98" s="17"/>
      <c r="R98" s="461" t="s">
        <v>731</v>
      </c>
      <c r="S98" s="461"/>
      <c r="T98" s="18"/>
      <c r="W98" s="32" t="s">
        <v>241</v>
      </c>
      <c r="X98" s="32">
        <v>15</v>
      </c>
      <c r="Y98" s="32">
        <v>51</v>
      </c>
      <c r="Z98" s="32">
        <v>23</v>
      </c>
      <c r="AA98" s="32">
        <v>24</v>
      </c>
      <c r="AC98" s="42">
        <v>113</v>
      </c>
    </row>
    <row r="99" spans="1:29" x14ac:dyDescent="0.25">
      <c r="A99" s="417"/>
      <c r="B99" s="417"/>
      <c r="C99" s="417"/>
      <c r="D99" s="417"/>
      <c r="E99" s="417"/>
      <c r="F99" s="417"/>
      <c r="G99" s="417"/>
      <c r="H99" s="417"/>
      <c r="I99" s="417"/>
      <c r="J99" s="55">
        <f t="shared" si="303"/>
        <v>93</v>
      </c>
      <c r="K99" s="470" t="s">
        <v>518</v>
      </c>
      <c r="L99" s="17" t="s">
        <v>251</v>
      </c>
      <c r="M99" s="17" t="s">
        <v>751</v>
      </c>
      <c r="N99" s="17">
        <v>9200</v>
      </c>
      <c r="O99" s="17"/>
      <c r="P99" s="17">
        <v>20120810</v>
      </c>
      <c r="Q99" s="17"/>
      <c r="R99" s="461"/>
      <c r="S99" s="461" t="s">
        <v>761</v>
      </c>
      <c r="T99" s="18"/>
      <c r="W99" s="32" t="s">
        <v>248</v>
      </c>
      <c r="X99" s="32">
        <v>0</v>
      </c>
      <c r="Y99" s="32">
        <v>0</v>
      </c>
      <c r="Z99" s="32">
        <v>0</v>
      </c>
      <c r="AA99" s="32">
        <v>0</v>
      </c>
      <c r="AC99" s="42">
        <v>0</v>
      </c>
    </row>
    <row r="100" spans="1:29" ht="24.75" x14ac:dyDescent="0.25">
      <c r="A100" s="417"/>
      <c r="B100" s="417"/>
      <c r="C100" s="417"/>
      <c r="D100" s="417"/>
      <c r="E100" s="417"/>
      <c r="F100" s="417"/>
      <c r="G100" s="417"/>
      <c r="H100" s="417"/>
      <c r="I100" s="417"/>
      <c r="J100" s="55">
        <f t="shared" si="303"/>
        <v>94</v>
      </c>
      <c r="K100" s="470"/>
      <c r="L100" s="461" t="s">
        <v>763</v>
      </c>
      <c r="M100" s="17" t="s">
        <v>752</v>
      </c>
      <c r="N100" s="17">
        <v>9200</v>
      </c>
      <c r="O100" s="17"/>
      <c r="P100" s="17">
        <v>20120810</v>
      </c>
      <c r="Q100" s="17"/>
      <c r="R100" s="461"/>
      <c r="S100" s="461" t="s">
        <v>764</v>
      </c>
      <c r="T100" s="18"/>
      <c r="W100" s="32" t="s">
        <v>242</v>
      </c>
      <c r="X100" s="32">
        <v>8</v>
      </c>
      <c r="Y100" s="32">
        <v>44</v>
      </c>
      <c r="Z100" s="32">
        <v>0</v>
      </c>
      <c r="AA100" s="32">
        <v>0</v>
      </c>
      <c r="AC100" s="42">
        <v>52</v>
      </c>
    </row>
    <row r="101" spans="1:29" x14ac:dyDescent="0.25">
      <c r="A101" s="417"/>
      <c r="B101" s="417"/>
      <c r="C101" s="417"/>
      <c r="D101" s="417"/>
      <c r="E101" s="417"/>
      <c r="F101" s="417"/>
      <c r="G101" s="417"/>
      <c r="H101" s="417"/>
      <c r="I101" s="417"/>
      <c r="J101" s="55">
        <f t="shared" si="303"/>
        <v>95</v>
      </c>
      <c r="K101" s="470" t="s">
        <v>517</v>
      </c>
      <c r="L101" s="17" t="s">
        <v>501</v>
      </c>
      <c r="M101" s="17">
        <v>9200</v>
      </c>
      <c r="N101" s="17">
        <v>9200.1639599999999</v>
      </c>
      <c r="O101" s="17">
        <v>9200.1638399999993</v>
      </c>
      <c r="P101" s="17">
        <v>20120817</v>
      </c>
      <c r="Q101" s="17"/>
      <c r="R101" s="461" t="s">
        <v>731</v>
      </c>
      <c r="S101" s="461"/>
      <c r="T101" s="18"/>
      <c r="W101" s="32" t="s">
        <v>249</v>
      </c>
      <c r="X101" s="32">
        <v>15</v>
      </c>
      <c r="Y101" s="32">
        <v>1</v>
      </c>
      <c r="Z101" s="32">
        <v>0</v>
      </c>
      <c r="AA101" s="32">
        <v>0</v>
      </c>
      <c r="AC101" s="42">
        <v>16</v>
      </c>
    </row>
    <row r="102" spans="1:29" x14ac:dyDescent="0.25">
      <c r="A102" s="417"/>
      <c r="B102" s="417"/>
      <c r="C102" s="417"/>
      <c r="D102" s="417"/>
      <c r="E102" s="419"/>
      <c r="F102" s="419"/>
      <c r="G102" s="419"/>
      <c r="H102" s="419"/>
      <c r="I102" s="417"/>
      <c r="J102" s="55">
        <f t="shared" si="303"/>
        <v>96</v>
      </c>
      <c r="K102" s="470" t="s">
        <v>518</v>
      </c>
      <c r="L102" s="17" t="s">
        <v>750</v>
      </c>
      <c r="M102" s="17" t="s">
        <v>751</v>
      </c>
      <c r="N102" s="17">
        <v>9200</v>
      </c>
      <c r="O102" s="17"/>
      <c r="P102" s="17">
        <v>20120817</v>
      </c>
      <c r="Q102" s="17" t="s">
        <v>770</v>
      </c>
      <c r="R102" s="461"/>
      <c r="S102" s="461"/>
      <c r="T102" s="18"/>
    </row>
    <row r="103" spans="1:29" ht="24.75" x14ac:dyDescent="0.25">
      <c r="A103" s="417"/>
      <c r="B103" s="417"/>
      <c r="C103" s="417"/>
      <c r="D103" s="417"/>
      <c r="E103" s="419"/>
      <c r="F103" s="419"/>
      <c r="G103" s="419"/>
      <c r="H103" s="419"/>
      <c r="I103" s="417"/>
      <c r="J103" s="55">
        <f t="shared" si="303"/>
        <v>97</v>
      </c>
      <c r="K103" s="470"/>
      <c r="L103" s="17" t="s">
        <v>750</v>
      </c>
      <c r="M103" s="17" t="s">
        <v>751</v>
      </c>
      <c r="N103" s="17">
        <v>9200</v>
      </c>
      <c r="O103" s="17"/>
      <c r="P103" s="17">
        <v>20120817</v>
      </c>
      <c r="Q103" s="17"/>
      <c r="R103" s="461"/>
      <c r="S103" s="461" t="s">
        <v>773</v>
      </c>
      <c r="T103" s="18"/>
      <c r="V103" s="34">
        <v>41052</v>
      </c>
      <c r="X103" s="32" t="s">
        <v>232</v>
      </c>
      <c r="Y103" s="32" t="s">
        <v>235</v>
      </c>
      <c r="Z103" s="32" t="s">
        <v>234</v>
      </c>
      <c r="AA103" s="32" t="s">
        <v>233</v>
      </c>
      <c r="AC103" s="42" t="s">
        <v>263</v>
      </c>
    </row>
    <row r="104" spans="1:29" ht="24.75" x14ac:dyDescent="0.25">
      <c r="A104" s="417"/>
      <c r="B104" s="417"/>
      <c r="C104" s="417"/>
      <c r="D104" s="417"/>
      <c r="E104" s="419"/>
      <c r="F104" s="419"/>
      <c r="G104" s="419"/>
      <c r="H104" s="419"/>
      <c r="I104" s="417"/>
      <c r="J104" s="55">
        <f t="shared" si="303"/>
        <v>98</v>
      </c>
      <c r="K104" s="470"/>
      <c r="L104" s="17" t="s">
        <v>750</v>
      </c>
      <c r="M104" s="17" t="s">
        <v>751</v>
      </c>
      <c r="N104" s="17">
        <v>9200</v>
      </c>
      <c r="O104" s="17"/>
      <c r="P104" s="17">
        <v>20120817</v>
      </c>
      <c r="Q104" s="17"/>
      <c r="R104" s="461"/>
      <c r="S104" s="461" t="s">
        <v>774</v>
      </c>
      <c r="T104" s="18"/>
      <c r="V104" s="34"/>
      <c r="W104" s="32" t="s">
        <v>253</v>
      </c>
      <c r="X104" s="32">
        <v>91</v>
      </c>
      <c r="Y104" s="32">
        <v>119</v>
      </c>
      <c r="Z104" s="32">
        <v>88</v>
      </c>
      <c r="AA104" s="32">
        <v>58</v>
      </c>
      <c r="AC104" s="42">
        <v>356</v>
      </c>
    </row>
    <row r="105" spans="1:29" x14ac:dyDescent="0.25">
      <c r="A105" s="417"/>
      <c r="B105" s="417"/>
      <c r="C105" s="417"/>
      <c r="D105" s="417"/>
      <c r="E105" s="419"/>
      <c r="F105" s="419"/>
      <c r="G105" s="419"/>
      <c r="H105" s="419"/>
      <c r="I105" s="417"/>
      <c r="J105" s="55">
        <f t="shared" si="303"/>
        <v>99</v>
      </c>
      <c r="K105" s="470" t="s">
        <v>649</v>
      </c>
      <c r="L105" s="17" t="s">
        <v>781</v>
      </c>
      <c r="M105" s="17">
        <v>9200</v>
      </c>
      <c r="N105" s="17">
        <v>9200</v>
      </c>
      <c r="O105" s="17"/>
      <c r="P105" s="17">
        <v>20120817</v>
      </c>
      <c r="Q105" s="17"/>
      <c r="R105" s="461" t="s">
        <v>731</v>
      </c>
      <c r="S105" s="461"/>
      <c r="T105" s="18"/>
      <c r="W105" s="32" t="s">
        <v>254</v>
      </c>
      <c r="X105" s="32">
        <v>47</v>
      </c>
      <c r="Y105" s="32">
        <v>33</v>
      </c>
      <c r="Z105" s="32">
        <v>88</v>
      </c>
      <c r="AA105" s="32">
        <v>58</v>
      </c>
      <c r="AC105" s="42">
        <v>226</v>
      </c>
    </row>
    <row r="106" spans="1:29" ht="24.75" x14ac:dyDescent="0.25">
      <c r="A106" s="417"/>
      <c r="B106" s="417"/>
      <c r="C106" s="417"/>
      <c r="D106" s="417"/>
      <c r="E106" s="419"/>
      <c r="F106" s="419"/>
      <c r="G106" s="419"/>
      <c r="H106" s="419"/>
      <c r="I106" s="417"/>
      <c r="J106" s="55">
        <f t="shared" si="303"/>
        <v>100</v>
      </c>
      <c r="K106" s="470" t="s">
        <v>784</v>
      </c>
      <c r="L106" s="17" t="s">
        <v>492</v>
      </c>
      <c r="M106" s="17" t="s">
        <v>783</v>
      </c>
      <c r="N106" s="17">
        <v>9200</v>
      </c>
      <c r="O106" s="17"/>
      <c r="P106" s="17">
        <v>20120817</v>
      </c>
      <c r="Q106" s="17" t="s">
        <v>770</v>
      </c>
      <c r="R106" s="461"/>
      <c r="S106" s="461"/>
      <c r="T106" s="18"/>
      <c r="W106" s="32" t="s">
        <v>257</v>
      </c>
      <c r="X106" s="33">
        <v>0.51648351648351654</v>
      </c>
      <c r="Y106" s="33">
        <v>0.27731092436974791</v>
      </c>
      <c r="Z106" s="33">
        <v>1</v>
      </c>
      <c r="AA106" s="33">
        <v>1</v>
      </c>
      <c r="AB106" s="495"/>
      <c r="AC106" s="43">
        <v>0.6348314606741573</v>
      </c>
    </row>
    <row r="107" spans="1:29" ht="24.75" x14ac:dyDescent="0.25">
      <c r="A107" s="417"/>
      <c r="B107" s="417"/>
      <c r="C107" s="417"/>
      <c r="D107" s="417"/>
      <c r="E107" s="417"/>
      <c r="F107" s="417"/>
      <c r="G107" s="417"/>
      <c r="H107" s="417"/>
      <c r="I107" s="417"/>
      <c r="J107" s="55">
        <f t="shared" si="303"/>
        <v>101</v>
      </c>
      <c r="K107" s="470" t="s">
        <v>518</v>
      </c>
      <c r="L107" s="17" t="s">
        <v>750</v>
      </c>
      <c r="M107" s="17" t="s">
        <v>786</v>
      </c>
      <c r="N107" s="17">
        <v>9200</v>
      </c>
      <c r="O107" s="17"/>
      <c r="P107" s="17">
        <v>20120824</v>
      </c>
      <c r="Q107" s="17" t="s">
        <v>770</v>
      </c>
      <c r="R107" s="461" t="s">
        <v>731</v>
      </c>
      <c r="S107" s="461" t="s">
        <v>774</v>
      </c>
      <c r="T107" s="18"/>
      <c r="W107" s="32" t="s">
        <v>255</v>
      </c>
      <c r="X107" s="33">
        <v>0.35164835164835168</v>
      </c>
      <c r="Y107" s="33">
        <v>0.14285714285714285</v>
      </c>
      <c r="Z107" s="33">
        <v>0.73863636363636365</v>
      </c>
      <c r="AA107" s="33">
        <v>0.58620689655172409</v>
      </c>
      <c r="AB107" s="495"/>
      <c r="AC107" s="43">
        <v>0.4157303370786517</v>
      </c>
    </row>
    <row r="108" spans="1:29" x14ac:dyDescent="0.25">
      <c r="A108" s="417"/>
      <c r="B108" s="417"/>
      <c r="C108" s="417"/>
      <c r="D108" s="417"/>
      <c r="E108" s="417"/>
      <c r="F108" s="417"/>
      <c r="G108" s="417"/>
      <c r="H108" s="417"/>
      <c r="I108" s="417"/>
      <c r="J108" s="55">
        <f t="shared" si="303"/>
        <v>102</v>
      </c>
      <c r="K108" s="486" t="s">
        <v>597</v>
      </c>
      <c r="L108" s="17" t="s">
        <v>790</v>
      </c>
      <c r="M108" s="17" t="s">
        <v>783</v>
      </c>
      <c r="N108" s="17">
        <v>9200</v>
      </c>
      <c r="O108" s="17"/>
      <c r="P108" s="17">
        <v>20120817</v>
      </c>
      <c r="Q108" s="17"/>
      <c r="R108" s="17"/>
      <c r="S108" s="461"/>
      <c r="T108" s="18" t="s">
        <v>645</v>
      </c>
      <c r="W108" s="32" t="s">
        <v>260</v>
      </c>
      <c r="X108" s="33">
        <v>0.16483516483516483</v>
      </c>
      <c r="Y108" s="33">
        <v>0.13445378151260504</v>
      </c>
      <c r="Z108" s="33">
        <v>0.26136363636363635</v>
      </c>
      <c r="AA108" s="33">
        <v>0.41379310344827586</v>
      </c>
      <c r="AB108" s="495"/>
      <c r="AC108" s="43">
        <v>0.21910112359550563</v>
      </c>
    </row>
    <row r="109" spans="1:29" x14ac:dyDescent="0.25">
      <c r="J109" s="55">
        <f t="shared" si="303"/>
        <v>103</v>
      </c>
      <c r="K109" s="470" t="s">
        <v>517</v>
      </c>
      <c r="L109" s="17" t="s">
        <v>501</v>
      </c>
      <c r="M109" s="17">
        <v>9200</v>
      </c>
      <c r="N109" s="17">
        <v>9200.1640299999999</v>
      </c>
      <c r="O109" s="17">
        <v>9200.1638399999993</v>
      </c>
      <c r="P109" s="17">
        <v>20120824</v>
      </c>
      <c r="Q109" s="17"/>
      <c r="R109" s="461" t="s">
        <v>794</v>
      </c>
      <c r="S109" s="461"/>
      <c r="T109" s="18"/>
      <c r="W109" s="32" t="s">
        <v>243</v>
      </c>
      <c r="X109" s="32">
        <v>32</v>
      </c>
      <c r="Y109" s="32">
        <v>17</v>
      </c>
      <c r="Z109" s="32">
        <v>65</v>
      </c>
      <c r="AA109" s="32">
        <v>34</v>
      </c>
      <c r="AC109" s="42">
        <v>148</v>
      </c>
    </row>
    <row r="110" spans="1:29" x14ac:dyDescent="0.25">
      <c r="J110" s="55">
        <f t="shared" si="303"/>
        <v>104</v>
      </c>
      <c r="K110" s="470" t="s">
        <v>518</v>
      </c>
      <c r="L110" s="17" t="s">
        <v>501</v>
      </c>
      <c r="M110" s="17" t="s">
        <v>795</v>
      </c>
      <c r="N110" s="17" t="s">
        <v>796</v>
      </c>
      <c r="O110" s="17">
        <v>9200</v>
      </c>
      <c r="P110" s="17">
        <v>20120824</v>
      </c>
      <c r="Q110" s="17" t="s">
        <v>770</v>
      </c>
      <c r="R110" s="461" t="s">
        <v>794</v>
      </c>
      <c r="S110" s="461"/>
      <c r="T110" s="18"/>
      <c r="W110" s="32" t="s">
        <v>241</v>
      </c>
      <c r="X110" s="32">
        <v>15</v>
      </c>
      <c r="Y110" s="32">
        <v>16</v>
      </c>
      <c r="Z110" s="32">
        <v>23</v>
      </c>
      <c r="AA110" s="32">
        <v>24</v>
      </c>
      <c r="AC110" s="42">
        <v>78</v>
      </c>
    </row>
    <row r="111" spans="1:29" x14ac:dyDescent="0.25">
      <c r="J111" s="55">
        <f t="shared" si="303"/>
        <v>105</v>
      </c>
      <c r="K111" s="470" t="s">
        <v>597</v>
      </c>
      <c r="L111" s="17" t="s">
        <v>501</v>
      </c>
      <c r="M111" s="17" t="s">
        <v>783</v>
      </c>
      <c r="N111" s="17" t="s">
        <v>716</v>
      </c>
      <c r="O111" s="17" t="s">
        <v>716</v>
      </c>
      <c r="P111" s="17">
        <v>20120824</v>
      </c>
      <c r="Q111" s="17"/>
      <c r="R111" s="461" t="s">
        <v>794</v>
      </c>
      <c r="S111" s="461"/>
      <c r="T111" s="18" t="s">
        <v>809</v>
      </c>
      <c r="W111" s="32" t="s">
        <v>248</v>
      </c>
      <c r="X111" s="32">
        <v>0</v>
      </c>
      <c r="Y111" s="32">
        <v>0</v>
      </c>
      <c r="Z111" s="32">
        <v>0</v>
      </c>
      <c r="AA111" s="32">
        <v>0</v>
      </c>
      <c r="AC111" s="42">
        <v>0</v>
      </c>
    </row>
    <row r="112" spans="1:29" x14ac:dyDescent="0.25">
      <c r="J112" s="55">
        <f t="shared" si="303"/>
        <v>106</v>
      </c>
      <c r="K112" s="470" t="s">
        <v>569</v>
      </c>
      <c r="L112" s="17" t="s">
        <v>801</v>
      </c>
      <c r="M112" s="17" t="s">
        <v>802</v>
      </c>
      <c r="N112" s="17">
        <v>9200</v>
      </c>
      <c r="O112" s="17">
        <v>9200</v>
      </c>
      <c r="P112" s="17">
        <v>20120824</v>
      </c>
      <c r="Q112" s="17" t="s">
        <v>770</v>
      </c>
      <c r="R112" s="461"/>
      <c r="S112" s="461"/>
      <c r="T112" s="18"/>
      <c r="W112" s="32" t="s">
        <v>242</v>
      </c>
      <c r="X112" s="32">
        <v>8</v>
      </c>
      <c r="Y112" s="32">
        <v>0</v>
      </c>
      <c r="Z112" s="32">
        <v>0</v>
      </c>
      <c r="AA112" s="32">
        <v>0</v>
      </c>
      <c r="AC112" s="42">
        <v>8</v>
      </c>
    </row>
    <row r="113" spans="10:29" x14ac:dyDescent="0.25">
      <c r="J113" s="55">
        <f t="shared" si="303"/>
        <v>107</v>
      </c>
      <c r="K113" s="470" t="s">
        <v>597</v>
      </c>
      <c r="L113" s="17" t="s">
        <v>501</v>
      </c>
      <c r="M113" s="17" t="s">
        <v>783</v>
      </c>
      <c r="N113" s="17" t="s">
        <v>716</v>
      </c>
      <c r="O113" s="17" t="s">
        <v>716</v>
      </c>
      <c r="P113" s="17">
        <v>20120829</v>
      </c>
      <c r="Q113" s="17"/>
      <c r="R113" s="461" t="s">
        <v>794</v>
      </c>
      <c r="S113" s="461"/>
      <c r="T113" s="18"/>
      <c r="W113" s="32" t="s">
        <v>249</v>
      </c>
      <c r="X113" s="32">
        <v>15</v>
      </c>
      <c r="Y113" s="32">
        <v>0</v>
      </c>
      <c r="Z113" s="32">
        <v>0</v>
      </c>
      <c r="AA113" s="32">
        <v>0</v>
      </c>
      <c r="AC113" s="42">
        <v>15</v>
      </c>
    </row>
    <row r="114" spans="10:29" x14ac:dyDescent="0.25">
      <c r="J114" s="55">
        <f t="shared" si="303"/>
        <v>108</v>
      </c>
      <c r="K114" s="470" t="s">
        <v>597</v>
      </c>
      <c r="L114" s="17" t="s">
        <v>501</v>
      </c>
      <c r="M114" s="17" t="s">
        <v>813</v>
      </c>
      <c r="N114" s="17">
        <v>9200</v>
      </c>
      <c r="O114" s="17"/>
      <c r="P114" s="17">
        <v>20120831</v>
      </c>
      <c r="Q114" s="17"/>
      <c r="R114" s="461"/>
      <c r="S114" s="461"/>
      <c r="T114" s="18" t="s">
        <v>809</v>
      </c>
    </row>
    <row r="115" spans="10:29" x14ac:dyDescent="0.25">
      <c r="J115" s="55">
        <f t="shared" si="303"/>
        <v>109</v>
      </c>
      <c r="K115" s="470" t="s">
        <v>569</v>
      </c>
      <c r="L115" s="17" t="s">
        <v>801</v>
      </c>
      <c r="M115" s="17" t="s">
        <v>813</v>
      </c>
      <c r="N115" s="17">
        <v>9200</v>
      </c>
      <c r="O115" s="17">
        <v>9200</v>
      </c>
      <c r="P115" s="17">
        <v>20120831</v>
      </c>
      <c r="Q115" s="17" t="s">
        <v>818</v>
      </c>
      <c r="R115" s="461" t="s">
        <v>815</v>
      </c>
      <c r="S115" s="461">
        <v>2600</v>
      </c>
      <c r="T115" s="18"/>
      <c r="V115" s="34">
        <v>41053</v>
      </c>
      <c r="X115" s="32" t="s">
        <v>232</v>
      </c>
      <c r="Y115" s="32" t="s">
        <v>235</v>
      </c>
      <c r="Z115" s="32" t="s">
        <v>234</v>
      </c>
      <c r="AA115" s="32" t="s">
        <v>233</v>
      </c>
      <c r="AC115" s="42" t="s">
        <v>263</v>
      </c>
    </row>
    <row r="116" spans="10:29" x14ac:dyDescent="0.25">
      <c r="J116" s="55">
        <f t="shared" si="303"/>
        <v>110</v>
      </c>
      <c r="K116" s="470" t="s">
        <v>518</v>
      </c>
      <c r="L116" s="17" t="s">
        <v>501</v>
      </c>
      <c r="M116" s="17" t="s">
        <v>813</v>
      </c>
      <c r="N116" s="17">
        <v>9200</v>
      </c>
      <c r="O116" s="17"/>
      <c r="P116" s="17">
        <v>20120831</v>
      </c>
      <c r="Q116" s="17" t="s">
        <v>818</v>
      </c>
      <c r="R116" s="461" t="s">
        <v>794</v>
      </c>
      <c r="S116" s="461"/>
      <c r="T116" s="18"/>
      <c r="V116" s="34"/>
      <c r="W116" s="32" t="s">
        <v>253</v>
      </c>
      <c r="X116" s="32">
        <v>91</v>
      </c>
      <c r="Y116" s="32">
        <v>119</v>
      </c>
      <c r="Z116" s="32">
        <v>88</v>
      </c>
      <c r="AA116" s="32">
        <v>58</v>
      </c>
      <c r="AC116" s="42">
        <v>356</v>
      </c>
    </row>
    <row r="117" spans="10:29" x14ac:dyDescent="0.25">
      <c r="J117" s="55">
        <f t="shared" si="303"/>
        <v>111</v>
      </c>
      <c r="K117" s="470" t="s">
        <v>569</v>
      </c>
      <c r="L117" s="17" t="s">
        <v>801</v>
      </c>
      <c r="M117" s="17" t="s">
        <v>813</v>
      </c>
      <c r="N117" s="17">
        <v>9200</v>
      </c>
      <c r="O117" s="17">
        <v>9200</v>
      </c>
      <c r="P117" s="17">
        <v>20120831</v>
      </c>
      <c r="Q117" s="17"/>
      <c r="R117" s="461"/>
      <c r="S117" s="461">
        <v>2800</v>
      </c>
      <c r="T117" s="18"/>
      <c r="W117" s="32" t="s">
        <v>254</v>
      </c>
      <c r="X117" s="32">
        <v>50</v>
      </c>
      <c r="Y117" s="32">
        <v>42</v>
      </c>
      <c r="Z117" s="32">
        <v>88</v>
      </c>
      <c r="AA117" s="32">
        <v>58</v>
      </c>
      <c r="AC117" s="42">
        <v>238</v>
      </c>
    </row>
    <row r="118" spans="10:29" ht="24.75" x14ac:dyDescent="0.25">
      <c r="J118" s="55">
        <f t="shared" si="303"/>
        <v>112</v>
      </c>
      <c r="K118" s="470" t="s">
        <v>569</v>
      </c>
      <c r="L118" s="461" t="s">
        <v>873</v>
      </c>
      <c r="M118" s="17" t="s">
        <v>813</v>
      </c>
      <c r="N118" s="17">
        <v>9200</v>
      </c>
      <c r="O118" s="17">
        <v>9200</v>
      </c>
      <c r="P118" s="17">
        <v>20120831</v>
      </c>
      <c r="Q118" s="17"/>
      <c r="R118" s="461"/>
      <c r="S118" s="461">
        <v>2800</v>
      </c>
      <c r="T118" s="18"/>
      <c r="W118" s="32" t="s">
        <v>257</v>
      </c>
      <c r="X118" s="33">
        <v>0.5494505494505495</v>
      </c>
      <c r="Y118" s="33">
        <v>0.35294117647058826</v>
      </c>
      <c r="Z118" s="33">
        <v>1</v>
      </c>
      <c r="AA118" s="33">
        <v>1</v>
      </c>
      <c r="AB118" s="495"/>
      <c r="AC118" s="43">
        <v>0.6685393258426966</v>
      </c>
    </row>
    <row r="119" spans="10:29" x14ac:dyDescent="0.25">
      <c r="J119" s="55">
        <f t="shared" si="303"/>
        <v>113</v>
      </c>
      <c r="K119" s="470" t="s">
        <v>649</v>
      </c>
      <c r="L119" s="17" t="s">
        <v>781</v>
      </c>
      <c r="M119" s="17" t="s">
        <v>813</v>
      </c>
      <c r="N119" s="17">
        <v>9200</v>
      </c>
      <c r="O119" s="17">
        <v>9200</v>
      </c>
      <c r="P119" s="17">
        <v>20120907</v>
      </c>
      <c r="Q119" s="17"/>
      <c r="R119" s="461"/>
      <c r="S119" s="461"/>
      <c r="T119" s="18" t="s">
        <v>876</v>
      </c>
      <c r="W119" s="32" t="s">
        <v>255</v>
      </c>
      <c r="X119" s="33">
        <v>0.36263736263736263</v>
      </c>
      <c r="Y119" s="33">
        <v>0.21848739495798319</v>
      </c>
      <c r="Z119" s="33">
        <v>0.75</v>
      </c>
      <c r="AA119" s="33">
        <v>0.58620689655172409</v>
      </c>
      <c r="AB119" s="495"/>
      <c r="AC119" s="43">
        <v>0.44662921348314605</v>
      </c>
    </row>
    <row r="120" spans="10:29" x14ac:dyDescent="0.25">
      <c r="J120" s="55">
        <f t="shared" si="303"/>
        <v>114</v>
      </c>
      <c r="K120" s="470" t="s">
        <v>569</v>
      </c>
      <c r="L120" s="17" t="s">
        <v>801</v>
      </c>
      <c r="M120" s="17" t="s">
        <v>813</v>
      </c>
      <c r="N120" s="17">
        <v>9200</v>
      </c>
      <c r="O120" s="17">
        <v>9200</v>
      </c>
      <c r="P120" s="17">
        <v>20120907</v>
      </c>
      <c r="Q120" s="17"/>
      <c r="R120" s="461" t="s">
        <v>878</v>
      </c>
      <c r="S120" s="461"/>
      <c r="T120" s="18"/>
      <c r="W120" s="32" t="s">
        <v>260</v>
      </c>
      <c r="X120" s="33">
        <v>0.18681318681318682</v>
      </c>
      <c r="Y120" s="33">
        <v>0.13445378151260504</v>
      </c>
      <c r="Z120" s="33">
        <v>0.25</v>
      </c>
      <c r="AA120" s="33">
        <v>0.41379310344827586</v>
      </c>
      <c r="AB120" s="495"/>
      <c r="AC120" s="43">
        <v>0.22191011235955055</v>
      </c>
    </row>
    <row r="121" spans="10:29" x14ac:dyDescent="0.25">
      <c r="J121" s="55">
        <f t="shared" si="303"/>
        <v>115</v>
      </c>
      <c r="K121" s="470" t="s">
        <v>597</v>
      </c>
      <c r="L121" s="17" t="s">
        <v>801</v>
      </c>
      <c r="M121" s="17" t="s">
        <v>813</v>
      </c>
      <c r="N121" s="17">
        <v>9200</v>
      </c>
      <c r="O121" s="17" t="s">
        <v>716</v>
      </c>
      <c r="P121" s="17">
        <v>20120907</v>
      </c>
      <c r="Q121" s="17"/>
      <c r="R121" s="461" t="s">
        <v>880</v>
      </c>
      <c r="S121" s="461"/>
      <c r="T121" s="18"/>
      <c r="W121" s="32" t="s">
        <v>243</v>
      </c>
      <c r="X121" s="32">
        <v>33</v>
      </c>
      <c r="Y121" s="32">
        <v>26</v>
      </c>
      <c r="Z121" s="32">
        <v>66</v>
      </c>
      <c r="AA121" s="32">
        <v>34</v>
      </c>
      <c r="AC121" s="42">
        <v>159</v>
      </c>
    </row>
    <row r="122" spans="10:29" x14ac:dyDescent="0.25">
      <c r="J122" s="55">
        <f t="shared" si="303"/>
        <v>116</v>
      </c>
      <c r="K122" s="470" t="s">
        <v>569</v>
      </c>
      <c r="L122" s="17" t="s">
        <v>884</v>
      </c>
      <c r="M122" s="17" t="s">
        <v>813</v>
      </c>
      <c r="N122" s="17">
        <v>9200</v>
      </c>
      <c r="O122" s="17"/>
      <c r="P122" s="17">
        <v>20120911</v>
      </c>
      <c r="Q122" s="17"/>
      <c r="R122" s="461"/>
      <c r="S122" s="461" t="s">
        <v>883</v>
      </c>
      <c r="T122" s="18"/>
      <c r="W122" s="32" t="s">
        <v>241</v>
      </c>
      <c r="X122" s="32">
        <v>17</v>
      </c>
      <c r="Y122" s="32">
        <v>16</v>
      </c>
      <c r="Z122" s="32">
        <v>22</v>
      </c>
      <c r="AA122" s="32">
        <v>24</v>
      </c>
      <c r="AC122" s="42">
        <v>79</v>
      </c>
    </row>
    <row r="123" spans="10:29" x14ac:dyDescent="0.25">
      <c r="J123" s="55">
        <f t="shared" si="303"/>
        <v>117</v>
      </c>
      <c r="K123" s="470" t="s">
        <v>569</v>
      </c>
      <c r="L123" s="17" t="s">
        <v>570</v>
      </c>
      <c r="M123" s="17" t="s">
        <v>813</v>
      </c>
      <c r="N123" s="17">
        <v>9200</v>
      </c>
      <c r="O123" s="17">
        <v>9200</v>
      </c>
      <c r="P123" s="17">
        <v>20120907</v>
      </c>
      <c r="Q123" s="17"/>
      <c r="R123" s="461" t="s">
        <v>880</v>
      </c>
      <c r="S123" s="461"/>
      <c r="T123" s="18"/>
      <c r="W123" s="32" t="s">
        <v>248</v>
      </c>
      <c r="X123" s="32">
        <v>0</v>
      </c>
      <c r="Y123" s="32">
        <v>0</v>
      </c>
      <c r="Z123" s="32">
        <v>0</v>
      </c>
      <c r="AA123" s="32">
        <v>0</v>
      </c>
      <c r="AC123" s="42">
        <v>0</v>
      </c>
    </row>
    <row r="124" spans="10:29" x14ac:dyDescent="0.25">
      <c r="J124" s="55">
        <f t="shared" si="303"/>
        <v>118</v>
      </c>
      <c r="K124" s="470" t="s">
        <v>569</v>
      </c>
      <c r="L124" s="17" t="s">
        <v>887</v>
      </c>
      <c r="M124" s="17" t="s">
        <v>813</v>
      </c>
      <c r="N124" s="17">
        <v>9200</v>
      </c>
      <c r="O124" s="17">
        <v>9200</v>
      </c>
      <c r="P124" s="17">
        <v>20120907</v>
      </c>
      <c r="Q124" s="17"/>
      <c r="R124" s="461" t="s">
        <v>880</v>
      </c>
      <c r="S124" s="461"/>
      <c r="T124" s="18"/>
      <c r="W124" s="32" t="s">
        <v>242</v>
      </c>
      <c r="X124" s="32">
        <v>41</v>
      </c>
      <c r="Y124" s="32">
        <v>0</v>
      </c>
      <c r="Z124" s="32">
        <v>0</v>
      </c>
      <c r="AA124" s="32">
        <v>0</v>
      </c>
      <c r="AC124" s="42">
        <v>41</v>
      </c>
    </row>
    <row r="125" spans="10:29" x14ac:dyDescent="0.25">
      <c r="J125" s="55">
        <f t="shared" si="303"/>
        <v>119</v>
      </c>
      <c r="K125" s="470" t="s">
        <v>649</v>
      </c>
      <c r="L125" s="17" t="s">
        <v>801</v>
      </c>
      <c r="M125" s="17" t="s">
        <v>813</v>
      </c>
      <c r="N125" s="17">
        <v>9200</v>
      </c>
      <c r="O125" s="17">
        <v>9200</v>
      </c>
      <c r="P125" s="17" t="s">
        <v>891</v>
      </c>
      <c r="Q125" s="17"/>
      <c r="R125" s="461" t="s">
        <v>880</v>
      </c>
      <c r="S125" s="461"/>
      <c r="T125" s="18"/>
      <c r="W125" s="32" t="s">
        <v>249</v>
      </c>
      <c r="X125" s="32">
        <v>0</v>
      </c>
      <c r="Y125" s="32">
        <v>0</v>
      </c>
      <c r="Z125" s="32">
        <v>0</v>
      </c>
      <c r="AA125" s="32">
        <v>0</v>
      </c>
      <c r="AC125" s="42">
        <v>0</v>
      </c>
    </row>
    <row r="126" spans="10:29" x14ac:dyDescent="0.25">
      <c r="J126" s="55">
        <f t="shared" si="303"/>
        <v>120</v>
      </c>
      <c r="K126" s="470" t="s">
        <v>597</v>
      </c>
      <c r="L126" s="17" t="s">
        <v>893</v>
      </c>
      <c r="M126" s="17" t="s">
        <v>813</v>
      </c>
      <c r="N126" s="17">
        <v>9200</v>
      </c>
      <c r="O126" s="17" t="s">
        <v>716</v>
      </c>
      <c r="P126" s="17">
        <v>20120911</v>
      </c>
      <c r="Q126" s="17"/>
      <c r="R126" s="461" t="s">
        <v>880</v>
      </c>
      <c r="S126" s="461"/>
      <c r="T126" s="18"/>
    </row>
    <row r="127" spans="10:29" x14ac:dyDescent="0.25">
      <c r="J127" s="55">
        <f t="shared" si="303"/>
        <v>121</v>
      </c>
      <c r="K127" s="470" t="s">
        <v>597</v>
      </c>
      <c r="L127" s="17" t="s">
        <v>893</v>
      </c>
      <c r="M127" s="17" t="s">
        <v>895</v>
      </c>
      <c r="N127" s="17">
        <v>9200</v>
      </c>
      <c r="O127" s="17" t="s">
        <v>716</v>
      </c>
      <c r="P127" s="17">
        <v>20120911</v>
      </c>
      <c r="Q127" s="17"/>
      <c r="R127" s="461" t="s">
        <v>880</v>
      </c>
      <c r="S127" s="461"/>
      <c r="T127" s="18"/>
      <c r="V127" s="34">
        <v>41059</v>
      </c>
      <c r="X127" s="32" t="s">
        <v>232</v>
      </c>
      <c r="Y127" s="32" t="s">
        <v>235</v>
      </c>
      <c r="Z127" s="32" t="s">
        <v>234</v>
      </c>
      <c r="AA127" s="32" t="s">
        <v>233</v>
      </c>
      <c r="AC127" s="42" t="s">
        <v>263</v>
      </c>
    </row>
    <row r="128" spans="10:29" x14ac:dyDescent="0.25">
      <c r="J128" s="55">
        <f t="shared" si="303"/>
        <v>122</v>
      </c>
      <c r="K128" s="470" t="s">
        <v>569</v>
      </c>
      <c r="L128" s="17" t="s">
        <v>903</v>
      </c>
      <c r="M128" s="17" t="s">
        <v>904</v>
      </c>
      <c r="N128" s="17">
        <v>9200</v>
      </c>
      <c r="O128" s="17">
        <v>9200</v>
      </c>
      <c r="P128" s="17">
        <v>20120911</v>
      </c>
      <c r="Q128" s="17" t="s">
        <v>905</v>
      </c>
      <c r="R128" s="461"/>
      <c r="S128" s="461" t="s">
        <v>906</v>
      </c>
      <c r="T128" s="18"/>
      <c r="V128" s="34"/>
      <c r="W128" s="32" t="s">
        <v>253</v>
      </c>
      <c r="X128" s="32">
        <v>91</v>
      </c>
      <c r="Y128" s="32">
        <v>119</v>
      </c>
      <c r="Z128" s="32">
        <v>88</v>
      </c>
      <c r="AA128" s="32">
        <v>44</v>
      </c>
      <c r="AC128" s="42">
        <v>342</v>
      </c>
    </row>
    <row r="129" spans="10:29" x14ac:dyDescent="0.25">
      <c r="J129" s="55">
        <f t="shared" si="303"/>
        <v>123</v>
      </c>
      <c r="K129" s="470" t="s">
        <v>569</v>
      </c>
      <c r="L129" s="17" t="s">
        <v>910</v>
      </c>
      <c r="M129" s="17" t="s">
        <v>911</v>
      </c>
      <c r="N129" s="17">
        <v>9200</v>
      </c>
      <c r="O129" s="17"/>
      <c r="P129" s="17">
        <v>20120911</v>
      </c>
      <c r="Q129" s="17"/>
      <c r="R129" s="461"/>
      <c r="S129" s="461" t="s">
        <v>912</v>
      </c>
      <c r="T129" s="18"/>
      <c r="W129" s="32" t="s">
        <v>254</v>
      </c>
      <c r="X129" s="32">
        <v>50</v>
      </c>
      <c r="Y129" s="32">
        <v>51</v>
      </c>
      <c r="Z129" s="32">
        <v>88</v>
      </c>
      <c r="AA129" s="32">
        <v>44</v>
      </c>
      <c r="AC129" s="42">
        <v>233</v>
      </c>
    </row>
    <row r="130" spans="10:29" x14ac:dyDescent="0.25">
      <c r="J130" s="55">
        <f t="shared" si="303"/>
        <v>124</v>
      </c>
      <c r="K130" s="470" t="s">
        <v>597</v>
      </c>
      <c r="L130" s="17" t="s">
        <v>914</v>
      </c>
      <c r="M130" s="17" t="s">
        <v>915</v>
      </c>
      <c r="N130" s="17">
        <v>9200</v>
      </c>
      <c r="O130" s="17" t="s">
        <v>716</v>
      </c>
      <c r="P130" s="17">
        <v>20120914</v>
      </c>
      <c r="Q130" s="17"/>
      <c r="R130" s="461" t="s">
        <v>916</v>
      </c>
      <c r="S130" s="461"/>
      <c r="T130" s="18"/>
      <c r="W130" s="32" t="s">
        <v>257</v>
      </c>
      <c r="X130" s="33">
        <v>0.5494505494505495</v>
      </c>
      <c r="Y130" s="33">
        <v>0.42857142857142855</v>
      </c>
      <c r="Z130" s="33">
        <v>1</v>
      </c>
      <c r="AA130" s="33">
        <v>1</v>
      </c>
      <c r="AB130" s="495"/>
      <c r="AC130" s="43">
        <v>0.68128654970760238</v>
      </c>
    </row>
    <row r="131" spans="10:29" x14ac:dyDescent="0.25">
      <c r="J131" s="55">
        <f t="shared" si="303"/>
        <v>125</v>
      </c>
      <c r="K131" s="470" t="s">
        <v>569</v>
      </c>
      <c r="L131" s="17" t="s">
        <v>917</v>
      </c>
      <c r="M131" s="17" t="s">
        <v>918</v>
      </c>
      <c r="N131" s="17">
        <v>9200</v>
      </c>
      <c r="O131" s="17">
        <v>9200</v>
      </c>
      <c r="P131" s="17" t="s">
        <v>919</v>
      </c>
      <c r="Q131" s="17"/>
      <c r="R131" s="461" t="s">
        <v>916</v>
      </c>
      <c r="S131" s="461"/>
      <c r="T131" s="18"/>
      <c r="W131" s="32" t="s">
        <v>255</v>
      </c>
      <c r="X131" s="33">
        <v>0.36263736263736263</v>
      </c>
      <c r="Y131" s="33">
        <v>0.22689075630252101</v>
      </c>
      <c r="Z131" s="33">
        <v>0.75</v>
      </c>
      <c r="AA131" s="33">
        <v>0.70454545454545459</v>
      </c>
      <c r="AB131" s="495"/>
      <c r="AC131" s="43">
        <v>0.45906432748538012</v>
      </c>
    </row>
    <row r="132" spans="10:29" x14ac:dyDescent="0.25">
      <c r="J132" s="55">
        <f t="shared" si="303"/>
        <v>126</v>
      </c>
      <c r="K132" s="470" t="s">
        <v>569</v>
      </c>
      <c r="L132" s="17" t="s">
        <v>570</v>
      </c>
      <c r="M132" s="17" t="s">
        <v>918</v>
      </c>
      <c r="N132" s="17">
        <v>9200</v>
      </c>
      <c r="O132" s="17">
        <v>9200</v>
      </c>
      <c r="P132" s="17" t="s">
        <v>919</v>
      </c>
      <c r="Q132" s="17"/>
      <c r="R132" s="461" t="s">
        <v>916</v>
      </c>
      <c r="S132" s="461"/>
      <c r="T132" s="18"/>
      <c r="W132" s="32" t="s">
        <v>260</v>
      </c>
      <c r="X132" s="33">
        <v>0.18681318681318682</v>
      </c>
      <c r="Y132" s="33">
        <v>0.20168067226890757</v>
      </c>
      <c r="Z132" s="33">
        <v>0.25</v>
      </c>
      <c r="AA132" s="33">
        <v>0.29545454545454547</v>
      </c>
      <c r="AB132" s="495"/>
      <c r="AC132" s="43">
        <v>0.22222222222222221</v>
      </c>
    </row>
    <row r="133" spans="10:29" x14ac:dyDescent="0.25">
      <c r="J133" s="55">
        <f t="shared" si="303"/>
        <v>127</v>
      </c>
      <c r="K133" s="470" t="s">
        <v>569</v>
      </c>
      <c r="L133" s="17" t="s">
        <v>884</v>
      </c>
      <c r="M133" s="17" t="s">
        <v>895</v>
      </c>
      <c r="N133" s="17">
        <v>9200</v>
      </c>
      <c r="O133" s="17"/>
      <c r="P133" s="17">
        <v>20120914</v>
      </c>
      <c r="Q133" s="17"/>
      <c r="R133" s="461"/>
      <c r="S133" s="461" t="s">
        <v>922</v>
      </c>
      <c r="T133" s="18"/>
      <c r="W133" s="32" t="s">
        <v>243</v>
      </c>
      <c r="X133" s="32">
        <v>33</v>
      </c>
      <c r="Y133" s="32">
        <v>27</v>
      </c>
      <c r="Z133" s="32">
        <v>66</v>
      </c>
      <c r="AA133" s="32">
        <v>31</v>
      </c>
      <c r="AC133" s="42">
        <v>157</v>
      </c>
    </row>
    <row r="134" spans="10:29" x14ac:dyDescent="0.25">
      <c r="J134" s="55">
        <f t="shared" si="303"/>
        <v>128</v>
      </c>
      <c r="K134" s="470" t="s">
        <v>649</v>
      </c>
      <c r="L134" s="17" t="s">
        <v>781</v>
      </c>
      <c r="M134" s="17" t="s">
        <v>895</v>
      </c>
      <c r="N134" s="17">
        <v>9200</v>
      </c>
      <c r="O134" s="17">
        <v>9200</v>
      </c>
      <c r="P134" s="17">
        <v>20120914</v>
      </c>
      <c r="Q134" s="17"/>
      <c r="R134" s="461" t="s">
        <v>916</v>
      </c>
      <c r="S134" s="461"/>
      <c r="T134" s="18"/>
      <c r="W134" s="32" t="s">
        <v>241</v>
      </c>
      <c r="X134" s="32">
        <v>17</v>
      </c>
      <c r="Y134" s="32">
        <v>24</v>
      </c>
      <c r="Z134" s="32">
        <v>22</v>
      </c>
      <c r="AA134" s="32">
        <v>13</v>
      </c>
      <c r="AC134" s="42">
        <v>76</v>
      </c>
    </row>
    <row r="135" spans="10:29" x14ac:dyDescent="0.25">
      <c r="J135" s="55">
        <f t="shared" si="303"/>
        <v>129</v>
      </c>
      <c r="K135" s="470" t="s">
        <v>597</v>
      </c>
      <c r="L135" s="17" t="s">
        <v>932</v>
      </c>
      <c r="M135" s="17" t="s">
        <v>895</v>
      </c>
      <c r="N135" s="17">
        <v>9200</v>
      </c>
      <c r="O135" s="17">
        <v>9200</v>
      </c>
      <c r="P135" s="17">
        <v>20120914</v>
      </c>
      <c r="Q135" s="17"/>
      <c r="R135" s="461"/>
      <c r="S135" s="461"/>
      <c r="T135" s="18" t="s">
        <v>876</v>
      </c>
      <c r="W135" s="32" t="s">
        <v>248</v>
      </c>
      <c r="X135" s="32">
        <v>0</v>
      </c>
      <c r="Y135" s="32">
        <v>0</v>
      </c>
      <c r="Z135" s="32">
        <v>0</v>
      </c>
      <c r="AA135" s="32">
        <v>0</v>
      </c>
      <c r="AC135" s="42">
        <v>0</v>
      </c>
    </row>
    <row r="136" spans="10:29" x14ac:dyDescent="0.25">
      <c r="J136" s="55">
        <f t="shared" si="303"/>
        <v>130</v>
      </c>
      <c r="K136" s="470" t="s">
        <v>569</v>
      </c>
      <c r="L136" s="17" t="s">
        <v>932</v>
      </c>
      <c r="M136" s="17" t="s">
        <v>895</v>
      </c>
      <c r="N136" s="17">
        <v>9200</v>
      </c>
      <c r="O136" s="17">
        <v>9200</v>
      </c>
      <c r="P136" s="17">
        <v>20120914</v>
      </c>
      <c r="Q136" s="17"/>
      <c r="R136" s="461"/>
      <c r="S136" s="461"/>
      <c r="T136" s="18" t="s">
        <v>876</v>
      </c>
      <c r="W136" s="32" t="s">
        <v>242</v>
      </c>
      <c r="X136" s="32">
        <v>41</v>
      </c>
      <c r="Y136" s="32">
        <v>0</v>
      </c>
      <c r="Z136" s="32">
        <v>0</v>
      </c>
      <c r="AA136" s="32">
        <v>0</v>
      </c>
      <c r="AC136" s="42">
        <v>41</v>
      </c>
    </row>
    <row r="137" spans="10:29" x14ac:dyDescent="0.25">
      <c r="J137" s="55">
        <f t="shared" si="303"/>
        <v>131</v>
      </c>
      <c r="K137" s="470" t="s">
        <v>569</v>
      </c>
      <c r="L137" s="17" t="s">
        <v>935</v>
      </c>
      <c r="M137" s="17" t="s">
        <v>895</v>
      </c>
      <c r="N137" s="17">
        <v>9200</v>
      </c>
      <c r="O137" s="17">
        <v>9200</v>
      </c>
      <c r="P137" s="17">
        <v>20120914</v>
      </c>
      <c r="Q137" s="17" t="s">
        <v>905</v>
      </c>
      <c r="R137" s="461"/>
      <c r="S137" s="461" t="s">
        <v>922</v>
      </c>
      <c r="T137" s="18"/>
      <c r="W137" s="32" t="s">
        <v>249</v>
      </c>
      <c r="X137" s="32">
        <v>0</v>
      </c>
      <c r="Y137" s="32">
        <v>0</v>
      </c>
      <c r="Z137" s="32">
        <v>0</v>
      </c>
      <c r="AA137" s="32">
        <v>14</v>
      </c>
      <c r="AC137" s="42">
        <v>14</v>
      </c>
    </row>
    <row r="138" spans="10:29" x14ac:dyDescent="0.25">
      <c r="J138" s="55">
        <f t="shared" si="303"/>
        <v>132</v>
      </c>
      <c r="K138" s="470" t="s">
        <v>597</v>
      </c>
      <c r="L138" s="17" t="s">
        <v>914</v>
      </c>
      <c r="M138" s="17" t="s">
        <v>937</v>
      </c>
      <c r="N138" s="17">
        <v>9200</v>
      </c>
      <c r="O138" s="17">
        <v>9200</v>
      </c>
      <c r="P138" s="17">
        <v>20120921</v>
      </c>
      <c r="Q138" s="17"/>
      <c r="R138" s="461" t="s">
        <v>916</v>
      </c>
      <c r="S138" s="461"/>
      <c r="T138" s="18"/>
    </row>
    <row r="139" spans="10:29" x14ac:dyDescent="0.25">
      <c r="J139" s="55">
        <f t="shared" si="303"/>
        <v>133</v>
      </c>
      <c r="K139" s="470" t="s">
        <v>569</v>
      </c>
      <c r="L139" s="17" t="s">
        <v>939</v>
      </c>
      <c r="M139" s="17" t="s">
        <v>937</v>
      </c>
      <c r="N139" s="17">
        <v>9200</v>
      </c>
      <c r="O139" s="17">
        <v>9200</v>
      </c>
      <c r="P139" s="17">
        <v>20120921</v>
      </c>
      <c r="Q139" s="17"/>
      <c r="R139" s="461" t="s">
        <v>916</v>
      </c>
      <c r="S139" s="461"/>
      <c r="T139" s="18"/>
      <c r="V139" s="34">
        <v>41061</v>
      </c>
      <c r="X139" s="32" t="s">
        <v>232</v>
      </c>
      <c r="Y139" s="32" t="s">
        <v>235</v>
      </c>
      <c r="Z139" s="32" t="s">
        <v>234</v>
      </c>
      <c r="AA139" s="32" t="s">
        <v>233</v>
      </c>
      <c r="AB139" s="494" t="s">
        <v>633</v>
      </c>
      <c r="AC139" s="42" t="s">
        <v>263</v>
      </c>
    </row>
    <row r="140" spans="10:29" x14ac:dyDescent="0.25">
      <c r="J140" s="55">
        <f t="shared" si="303"/>
        <v>134</v>
      </c>
      <c r="K140" s="470" t="s">
        <v>597</v>
      </c>
      <c r="L140" s="17" t="s">
        <v>914</v>
      </c>
      <c r="M140" s="17" t="s">
        <v>895</v>
      </c>
      <c r="N140" s="17">
        <v>9200</v>
      </c>
      <c r="O140" s="17" t="s">
        <v>716</v>
      </c>
      <c r="P140" s="17">
        <v>20120921</v>
      </c>
      <c r="Q140" s="17"/>
      <c r="R140" s="461" t="s">
        <v>916</v>
      </c>
      <c r="S140" s="461"/>
      <c r="T140" s="18"/>
      <c r="V140" s="34"/>
      <c r="W140" s="32" t="s">
        <v>253</v>
      </c>
      <c r="X140" s="32">
        <v>29</v>
      </c>
      <c r="Y140" s="32">
        <v>119</v>
      </c>
      <c r="Z140" s="32">
        <v>88</v>
      </c>
      <c r="AA140" s="32">
        <v>44</v>
      </c>
      <c r="AB140" s="494">
        <v>83</v>
      </c>
      <c r="AC140" s="42">
        <v>280</v>
      </c>
    </row>
    <row r="141" spans="10:29" x14ac:dyDescent="0.25">
      <c r="J141" s="55">
        <f t="shared" si="303"/>
        <v>135</v>
      </c>
      <c r="K141" s="470" t="s">
        <v>569</v>
      </c>
      <c r="L141" s="574" t="s">
        <v>945</v>
      </c>
      <c r="M141" s="17" t="s">
        <v>918</v>
      </c>
      <c r="N141" s="17">
        <v>9200</v>
      </c>
      <c r="O141" s="17">
        <v>9200</v>
      </c>
      <c r="P141" s="17">
        <v>20120921</v>
      </c>
      <c r="Q141" s="17"/>
      <c r="R141" s="461" t="s">
        <v>916</v>
      </c>
      <c r="S141" s="461"/>
      <c r="T141" s="18"/>
      <c r="W141" s="32" t="s">
        <v>254</v>
      </c>
      <c r="X141" s="32">
        <v>29</v>
      </c>
      <c r="Y141" s="32">
        <v>68</v>
      </c>
      <c r="Z141" s="32">
        <v>88</v>
      </c>
      <c r="AA141" s="32">
        <v>44</v>
      </c>
      <c r="AB141" s="494">
        <v>83</v>
      </c>
      <c r="AC141" s="42">
        <v>229</v>
      </c>
    </row>
    <row r="142" spans="10:29" x14ac:dyDescent="0.25">
      <c r="J142" s="55">
        <f t="shared" si="303"/>
        <v>136</v>
      </c>
      <c r="K142" s="470" t="s">
        <v>569</v>
      </c>
      <c r="L142" s="17" t="s">
        <v>935</v>
      </c>
      <c r="M142" s="17" t="s">
        <v>895</v>
      </c>
      <c r="N142" s="17">
        <v>9200</v>
      </c>
      <c r="O142" s="17">
        <v>9200</v>
      </c>
      <c r="P142" s="17" t="s">
        <v>948</v>
      </c>
      <c r="Q142" s="461" t="s">
        <v>922</v>
      </c>
      <c r="R142" s="461"/>
      <c r="T142" s="18"/>
      <c r="W142" s="32" t="s">
        <v>257</v>
      </c>
      <c r="X142" s="33">
        <v>1</v>
      </c>
      <c r="Y142" s="33">
        <v>0.5714285714285714</v>
      </c>
      <c r="Z142" s="33">
        <v>1</v>
      </c>
      <c r="AA142" s="33">
        <v>1</v>
      </c>
      <c r="AB142" s="495">
        <v>1</v>
      </c>
      <c r="AC142" s="43">
        <v>0.81785714285714284</v>
      </c>
    </row>
    <row r="143" spans="10:29" x14ac:dyDescent="0.25">
      <c r="J143" s="55">
        <f t="shared" si="303"/>
        <v>137</v>
      </c>
      <c r="K143" s="470" t="s">
        <v>569</v>
      </c>
      <c r="L143" s="17" t="s">
        <v>935</v>
      </c>
      <c r="M143" s="17" t="s">
        <v>895</v>
      </c>
      <c r="N143" s="17">
        <v>9200</v>
      </c>
      <c r="O143" s="17">
        <v>9200</v>
      </c>
      <c r="P143" s="17" t="s">
        <v>948</v>
      </c>
      <c r="Q143" s="17" t="s">
        <v>905</v>
      </c>
      <c r="R143" s="461"/>
      <c r="S143" s="461"/>
      <c r="T143" s="18"/>
      <c r="W143" s="32" t="s">
        <v>255</v>
      </c>
      <c r="X143" s="33">
        <v>0.41379310344827586</v>
      </c>
      <c r="Y143" s="33">
        <v>0.20168067226890757</v>
      </c>
      <c r="Z143" s="33">
        <v>0.75</v>
      </c>
      <c r="AA143" s="33">
        <v>0.70454545454545459</v>
      </c>
      <c r="AB143" s="495">
        <f>66/AB140</f>
        <v>0.79518072289156627</v>
      </c>
      <c r="AC143" s="43">
        <v>0.47499999999999998</v>
      </c>
    </row>
    <row r="144" spans="10:29" x14ac:dyDescent="0.25">
      <c r="J144" s="55">
        <f t="shared" si="303"/>
        <v>138</v>
      </c>
      <c r="K144" s="470" t="s">
        <v>569</v>
      </c>
      <c r="L144" s="17" t="s">
        <v>932</v>
      </c>
      <c r="M144" s="17" t="s">
        <v>895</v>
      </c>
      <c r="N144" s="17">
        <v>9200</v>
      </c>
      <c r="O144" s="17">
        <v>9200</v>
      </c>
      <c r="P144" s="17" t="s">
        <v>948</v>
      </c>
      <c r="Q144" s="17"/>
      <c r="R144" s="461"/>
      <c r="S144" s="461"/>
      <c r="T144" s="18" t="s">
        <v>876</v>
      </c>
      <c r="W144" s="32" t="s">
        <v>260</v>
      </c>
      <c r="X144" s="33">
        <v>0.58620689655172409</v>
      </c>
      <c r="Y144" s="33">
        <v>0.36974789915966388</v>
      </c>
      <c r="Z144" s="33">
        <v>0.25</v>
      </c>
      <c r="AA144" s="33">
        <v>0.29545454545454547</v>
      </c>
      <c r="AB144" s="495">
        <f>17/AB140</f>
        <v>0.20481927710843373</v>
      </c>
      <c r="AC144" s="43">
        <v>0.34285714285714286</v>
      </c>
    </row>
    <row r="145" spans="10:29" x14ac:dyDescent="0.25">
      <c r="J145" s="55">
        <f t="shared" si="303"/>
        <v>139</v>
      </c>
      <c r="K145" s="470" t="s">
        <v>597</v>
      </c>
      <c r="L145" s="17" t="s">
        <v>914</v>
      </c>
      <c r="M145" s="17" t="s">
        <v>895</v>
      </c>
      <c r="N145" s="17">
        <v>9200</v>
      </c>
      <c r="O145" s="17" t="s">
        <v>716</v>
      </c>
      <c r="P145" s="17">
        <v>20120926</v>
      </c>
      <c r="Q145" s="17"/>
      <c r="R145" s="461" t="s">
        <v>916</v>
      </c>
      <c r="S145" s="461"/>
      <c r="T145" s="18"/>
      <c r="W145" s="32" t="s">
        <v>243</v>
      </c>
      <c r="X145" s="32">
        <v>12</v>
      </c>
      <c r="Y145" s="32">
        <v>24</v>
      </c>
      <c r="Z145" s="32">
        <v>66</v>
      </c>
      <c r="AA145" s="32">
        <v>31</v>
      </c>
      <c r="AC145" s="42">
        <v>133</v>
      </c>
    </row>
    <row r="146" spans="10:29" x14ac:dyDescent="0.25">
      <c r="J146" s="55">
        <f t="shared" si="303"/>
        <v>140</v>
      </c>
      <c r="K146" s="470" t="s">
        <v>597</v>
      </c>
      <c r="L146" s="17" t="s">
        <v>914</v>
      </c>
      <c r="M146" s="17" t="s">
        <v>895</v>
      </c>
      <c r="N146" s="17">
        <v>9200</v>
      </c>
      <c r="O146" s="17" t="s">
        <v>716</v>
      </c>
      <c r="P146" s="17">
        <v>20120926</v>
      </c>
      <c r="Q146" s="17"/>
      <c r="R146" s="461" t="s">
        <v>966</v>
      </c>
      <c r="S146" s="461"/>
      <c r="T146" s="18"/>
      <c r="W146" s="32" t="s">
        <v>241</v>
      </c>
      <c r="X146" s="32">
        <v>17</v>
      </c>
      <c r="Y146" s="32">
        <v>44</v>
      </c>
      <c r="Z146" s="32">
        <v>22</v>
      </c>
      <c r="AA146" s="32">
        <v>13</v>
      </c>
      <c r="AC146" s="42">
        <v>96</v>
      </c>
    </row>
    <row r="147" spans="10:29" x14ac:dyDescent="0.25">
      <c r="J147" s="55">
        <f t="shared" si="303"/>
        <v>141</v>
      </c>
      <c r="K147" s="470" t="s">
        <v>569</v>
      </c>
      <c r="L147" s="17" t="s">
        <v>917</v>
      </c>
      <c r="M147" s="17" t="s">
        <v>918</v>
      </c>
      <c r="N147" s="17">
        <v>9200</v>
      </c>
      <c r="O147" s="17">
        <v>9200</v>
      </c>
      <c r="P147" s="17" t="s">
        <v>948</v>
      </c>
      <c r="Q147" s="17"/>
      <c r="R147" s="461" t="s">
        <v>966</v>
      </c>
      <c r="S147" s="461"/>
      <c r="T147" s="18"/>
      <c r="W147" s="32" t="s">
        <v>248</v>
      </c>
      <c r="X147" s="32">
        <v>0</v>
      </c>
      <c r="Y147" s="32">
        <v>0</v>
      </c>
      <c r="Z147" s="32">
        <v>0</v>
      </c>
      <c r="AA147" s="32">
        <v>0</v>
      </c>
      <c r="AC147" s="42">
        <v>0</v>
      </c>
    </row>
    <row r="148" spans="10:29" x14ac:dyDescent="0.25">
      <c r="J148" s="55">
        <f t="shared" si="303"/>
        <v>142</v>
      </c>
      <c r="K148" s="470" t="s">
        <v>569</v>
      </c>
      <c r="L148" s="17" t="s">
        <v>932</v>
      </c>
      <c r="M148" s="17" t="s">
        <v>895</v>
      </c>
      <c r="N148" s="17">
        <v>9200</v>
      </c>
      <c r="O148" s="17">
        <v>9200</v>
      </c>
      <c r="P148" s="17" t="s">
        <v>969</v>
      </c>
      <c r="Q148" s="17"/>
      <c r="R148" s="461"/>
      <c r="S148" s="461"/>
      <c r="T148" s="18" t="s">
        <v>876</v>
      </c>
      <c r="W148" s="32" t="s">
        <v>242</v>
      </c>
      <c r="X148" s="32">
        <v>0</v>
      </c>
      <c r="Y148" s="32">
        <v>0</v>
      </c>
      <c r="Z148" s="32">
        <v>0</v>
      </c>
      <c r="AA148" s="32">
        <v>0</v>
      </c>
      <c r="AC148" s="42">
        <v>0</v>
      </c>
    </row>
    <row r="149" spans="10:29" x14ac:dyDescent="0.25">
      <c r="J149" s="55">
        <f t="shared" si="303"/>
        <v>143</v>
      </c>
      <c r="K149" s="470" t="s">
        <v>569</v>
      </c>
      <c r="L149" s="17" t="s">
        <v>972</v>
      </c>
      <c r="M149" s="17" t="s">
        <v>895</v>
      </c>
      <c r="N149" s="17">
        <v>9200</v>
      </c>
      <c r="O149" s="17">
        <v>9200</v>
      </c>
      <c r="P149" s="17" t="s">
        <v>973</v>
      </c>
      <c r="Q149" s="17" t="s">
        <v>905</v>
      </c>
      <c r="R149" s="461"/>
      <c r="S149" s="461"/>
      <c r="T149" s="18"/>
      <c r="W149" s="32" t="s">
        <v>249</v>
      </c>
      <c r="X149" s="32">
        <v>62</v>
      </c>
      <c r="Y149" s="32">
        <v>0</v>
      </c>
      <c r="Z149" s="32">
        <v>0</v>
      </c>
      <c r="AA149" s="32">
        <v>14</v>
      </c>
      <c r="AC149" s="42">
        <v>76</v>
      </c>
    </row>
    <row r="150" spans="10:29" x14ac:dyDescent="0.25">
      <c r="J150" s="55">
        <f t="shared" si="303"/>
        <v>144</v>
      </c>
      <c r="K150" s="470" t="s">
        <v>569</v>
      </c>
      <c r="L150" s="17" t="s">
        <v>884</v>
      </c>
      <c r="M150" s="17" t="s">
        <v>895</v>
      </c>
      <c r="N150" s="17">
        <v>9200</v>
      </c>
      <c r="O150" s="17"/>
      <c r="P150" s="17" t="s">
        <v>973</v>
      </c>
      <c r="Q150" s="17"/>
      <c r="R150" s="461"/>
      <c r="S150" s="461" t="s">
        <v>975</v>
      </c>
      <c r="T150" s="18"/>
    </row>
    <row r="151" spans="10:29" x14ac:dyDescent="0.25">
      <c r="J151" s="55">
        <f t="shared" si="303"/>
        <v>145</v>
      </c>
      <c r="K151" s="470" t="s">
        <v>597</v>
      </c>
      <c r="L151" s="17" t="s">
        <v>979</v>
      </c>
      <c r="M151" s="17" t="s">
        <v>895</v>
      </c>
      <c r="N151" s="17">
        <v>9200</v>
      </c>
      <c r="O151" s="17" t="s">
        <v>716</v>
      </c>
      <c r="P151" s="17">
        <v>20120926</v>
      </c>
      <c r="Q151" s="17"/>
      <c r="R151" s="461" t="s">
        <v>980</v>
      </c>
      <c r="S151" s="461"/>
      <c r="T151" s="18"/>
      <c r="V151" s="34">
        <v>41064</v>
      </c>
      <c r="X151" s="32" t="s">
        <v>232</v>
      </c>
      <c r="Y151" s="32" t="s">
        <v>235</v>
      </c>
      <c r="Z151" s="32" t="s">
        <v>234</v>
      </c>
      <c r="AA151" s="32" t="s">
        <v>233</v>
      </c>
      <c r="AB151" s="494" t="s">
        <v>633</v>
      </c>
      <c r="AC151" s="42" t="s">
        <v>263</v>
      </c>
    </row>
    <row r="152" spans="10:29" x14ac:dyDescent="0.25">
      <c r="J152" s="55">
        <f t="shared" si="303"/>
        <v>146</v>
      </c>
      <c r="K152" s="470" t="s">
        <v>569</v>
      </c>
      <c r="L152" s="17" t="s">
        <v>917</v>
      </c>
      <c r="M152" s="17" t="s">
        <v>918</v>
      </c>
      <c r="N152" s="17">
        <v>9200</v>
      </c>
      <c r="O152" s="17">
        <v>9200</v>
      </c>
      <c r="P152" s="17" t="s">
        <v>969</v>
      </c>
      <c r="Q152" s="17"/>
      <c r="R152" s="461" t="s">
        <v>980</v>
      </c>
      <c r="S152" s="461"/>
      <c r="T152" s="18"/>
      <c r="V152" s="34"/>
      <c r="W152" s="32" t="s">
        <v>253</v>
      </c>
      <c r="X152" s="32">
        <v>29</v>
      </c>
      <c r="Y152" s="32">
        <v>118</v>
      </c>
      <c r="Z152" s="32">
        <v>88</v>
      </c>
      <c r="AA152" s="32">
        <v>44</v>
      </c>
      <c r="AB152" s="494">
        <v>83</v>
      </c>
      <c r="AC152" s="42">
        <v>279</v>
      </c>
    </row>
    <row r="153" spans="10:29" x14ac:dyDescent="0.25">
      <c r="J153" s="55">
        <f t="shared" ref="J153:J156" si="304">J152+1</f>
        <v>147</v>
      </c>
      <c r="K153" s="470"/>
      <c r="L153" s="17"/>
      <c r="M153" s="17"/>
      <c r="N153" s="17"/>
      <c r="O153" s="17"/>
      <c r="P153" s="17"/>
      <c r="Q153" s="17"/>
      <c r="R153" s="461"/>
      <c r="S153" s="461"/>
      <c r="T153" s="18"/>
      <c r="W153" s="32" t="s">
        <v>254</v>
      </c>
      <c r="X153" s="32">
        <v>29</v>
      </c>
      <c r="Y153" s="32">
        <v>109</v>
      </c>
      <c r="Z153" s="32">
        <v>88</v>
      </c>
      <c r="AA153" s="32">
        <v>44</v>
      </c>
      <c r="AB153" s="494">
        <v>83</v>
      </c>
      <c r="AC153" s="42">
        <v>270</v>
      </c>
    </row>
    <row r="154" spans="10:29" x14ac:dyDescent="0.25">
      <c r="J154" s="55">
        <f t="shared" si="304"/>
        <v>148</v>
      </c>
      <c r="K154" s="470"/>
      <c r="L154" s="17"/>
      <c r="M154" s="17"/>
      <c r="N154" s="17"/>
      <c r="O154" s="17"/>
      <c r="P154" s="17"/>
      <c r="Q154" s="17"/>
      <c r="R154" s="461"/>
      <c r="S154" s="461"/>
      <c r="T154" s="18"/>
      <c r="W154" s="32" t="s">
        <v>257</v>
      </c>
      <c r="X154" s="33">
        <v>1</v>
      </c>
      <c r="Y154" s="33">
        <v>0.92372881355932202</v>
      </c>
      <c r="Z154" s="33">
        <v>1</v>
      </c>
      <c r="AA154" s="33">
        <v>1</v>
      </c>
      <c r="AB154" s="495">
        <v>1</v>
      </c>
      <c r="AC154" s="43">
        <v>0.967741935483871</v>
      </c>
    </row>
    <row r="155" spans="10:29" x14ac:dyDescent="0.25">
      <c r="J155" s="55">
        <f t="shared" si="304"/>
        <v>149</v>
      </c>
      <c r="K155" s="470"/>
      <c r="L155" s="17"/>
      <c r="M155" s="17"/>
      <c r="N155" s="17"/>
      <c r="O155" s="17"/>
      <c r="P155" s="17"/>
      <c r="Q155" s="17"/>
      <c r="R155" s="461"/>
      <c r="S155" s="461"/>
      <c r="T155" s="18"/>
      <c r="W155" s="32" t="s">
        <v>255</v>
      </c>
      <c r="X155" s="33">
        <v>0.41379310344827586</v>
      </c>
      <c r="Y155" s="33">
        <v>0.19491525423728814</v>
      </c>
      <c r="Z155" s="33">
        <v>0.75</v>
      </c>
      <c r="AA155" s="33">
        <v>0.70454545454545459</v>
      </c>
      <c r="AB155" s="495">
        <f>66/AB152</f>
        <v>0.79518072289156627</v>
      </c>
      <c r="AC155" s="43">
        <v>0.4731182795698925</v>
      </c>
    </row>
    <row r="156" spans="10:29" ht="15.75" thickBot="1" x14ac:dyDescent="0.3">
      <c r="J156" s="55">
        <f t="shared" si="304"/>
        <v>150</v>
      </c>
      <c r="K156" s="470"/>
      <c r="L156" s="17"/>
      <c r="M156" s="17"/>
      <c r="N156" s="17"/>
      <c r="O156" s="17"/>
      <c r="P156" s="17"/>
      <c r="Q156" s="17"/>
      <c r="R156" s="461"/>
      <c r="S156" s="461"/>
      <c r="T156" s="18"/>
      <c r="W156" s="32" t="s">
        <v>260</v>
      </c>
      <c r="X156" s="33">
        <v>0.58620689655172409</v>
      </c>
      <c r="Y156" s="33">
        <v>0.72881355932203384</v>
      </c>
      <c r="Z156" s="33">
        <v>0.25</v>
      </c>
      <c r="AA156" s="33">
        <v>0.29545454545454547</v>
      </c>
      <c r="AB156" s="495">
        <f>17/AB152</f>
        <v>0.20481927710843373</v>
      </c>
      <c r="AC156" s="43">
        <v>0.4946236559139785</v>
      </c>
    </row>
    <row r="157" spans="10:29" ht="15.75" thickTop="1" x14ac:dyDescent="0.25">
      <c r="J157" s="657" t="s">
        <v>363</v>
      </c>
      <c r="K157" s="657"/>
      <c r="L157" s="657"/>
      <c r="M157" s="657"/>
      <c r="N157" s="657"/>
      <c r="O157" s="657"/>
      <c r="P157" s="657"/>
      <c r="Q157" s="657"/>
      <c r="R157" s="657"/>
      <c r="S157" s="657"/>
      <c r="T157" s="657"/>
      <c r="W157" s="32" t="s">
        <v>243</v>
      </c>
      <c r="X157" s="32">
        <v>12</v>
      </c>
      <c r="Y157" s="32">
        <v>23</v>
      </c>
      <c r="Z157" s="32">
        <v>66</v>
      </c>
      <c r="AA157" s="32">
        <v>31</v>
      </c>
      <c r="AC157" s="42">
        <v>132</v>
      </c>
    </row>
    <row r="158" spans="10:29" x14ac:dyDescent="0.25">
      <c r="J158" s="89" t="s">
        <v>364</v>
      </c>
      <c r="K158" s="472"/>
      <c r="L158" s="88"/>
      <c r="M158" s="88"/>
      <c r="N158" s="88"/>
      <c r="O158" s="88"/>
      <c r="P158" s="88"/>
      <c r="Q158" s="88"/>
      <c r="R158" s="462"/>
      <c r="S158" s="462"/>
      <c r="T158" s="88"/>
      <c r="W158" s="32" t="s">
        <v>241</v>
      </c>
      <c r="X158" s="32">
        <v>17</v>
      </c>
      <c r="Y158" s="32">
        <v>86</v>
      </c>
      <c r="Z158" s="32">
        <v>22</v>
      </c>
      <c r="AA158" s="32">
        <v>13</v>
      </c>
      <c r="AC158" s="42">
        <v>138</v>
      </c>
    </row>
    <row r="159" spans="10:29" x14ac:dyDescent="0.25">
      <c r="W159" s="32" t="s">
        <v>248</v>
      </c>
      <c r="X159" s="32">
        <v>0</v>
      </c>
      <c r="Y159" s="32">
        <v>0</v>
      </c>
      <c r="Z159" s="32">
        <v>0</v>
      </c>
      <c r="AA159" s="32">
        <v>0</v>
      </c>
      <c r="AC159" s="42">
        <v>0</v>
      </c>
    </row>
    <row r="160" spans="10:29" x14ac:dyDescent="0.25">
      <c r="W160" s="32" t="s">
        <v>242</v>
      </c>
      <c r="X160" s="32">
        <v>0</v>
      </c>
      <c r="Y160" s="32">
        <v>0</v>
      </c>
      <c r="Z160" s="32">
        <v>0</v>
      </c>
      <c r="AA160" s="32">
        <v>0</v>
      </c>
      <c r="AC160" s="42">
        <v>0</v>
      </c>
    </row>
    <row r="161" spans="22:29" x14ac:dyDescent="0.25">
      <c r="W161" s="32" t="s">
        <v>249</v>
      </c>
      <c r="X161" s="32">
        <v>62</v>
      </c>
      <c r="Y161" s="32">
        <v>1</v>
      </c>
      <c r="Z161" s="32">
        <v>0</v>
      </c>
      <c r="AA161" s="32">
        <v>14</v>
      </c>
      <c r="AC161" s="42">
        <v>77</v>
      </c>
    </row>
    <row r="163" spans="22:29" x14ac:dyDescent="0.25">
      <c r="V163" s="34">
        <v>41065</v>
      </c>
      <c r="X163" s="32" t="s">
        <v>232</v>
      </c>
      <c r="Y163" s="32" t="s">
        <v>235</v>
      </c>
      <c r="Z163" s="32" t="s">
        <v>234</v>
      </c>
      <c r="AA163" s="32" t="s">
        <v>233</v>
      </c>
      <c r="AB163" s="494" t="s">
        <v>633</v>
      </c>
      <c r="AC163" s="42" t="s">
        <v>263</v>
      </c>
    </row>
    <row r="164" spans="22:29" x14ac:dyDescent="0.25">
      <c r="V164" s="34"/>
      <c r="W164" s="32" t="s">
        <v>253</v>
      </c>
      <c r="X164" s="32">
        <v>29</v>
      </c>
      <c r="Y164" s="32">
        <v>119</v>
      </c>
      <c r="Z164" s="32">
        <v>88</v>
      </c>
      <c r="AA164" s="32">
        <v>44</v>
      </c>
      <c r="AB164" s="494">
        <v>83</v>
      </c>
      <c r="AC164" s="42">
        <v>280</v>
      </c>
    </row>
    <row r="165" spans="22:29" x14ac:dyDescent="0.25">
      <c r="W165" s="32" t="s">
        <v>254</v>
      </c>
      <c r="X165" s="32">
        <v>29</v>
      </c>
      <c r="Y165" s="32">
        <v>118</v>
      </c>
      <c r="Z165" s="32">
        <v>88</v>
      </c>
      <c r="AA165" s="32">
        <v>44</v>
      </c>
      <c r="AB165" s="494">
        <v>83</v>
      </c>
      <c r="AC165" s="42">
        <v>279</v>
      </c>
    </row>
    <row r="166" spans="22:29" x14ac:dyDescent="0.25">
      <c r="W166" s="32" t="s">
        <v>257</v>
      </c>
      <c r="X166" s="33">
        <v>1</v>
      </c>
      <c r="Y166" s="33">
        <v>0.99159663865546221</v>
      </c>
      <c r="Z166" s="33">
        <v>1</v>
      </c>
      <c r="AA166" s="33">
        <v>1</v>
      </c>
      <c r="AB166" s="495">
        <v>1</v>
      </c>
      <c r="AC166" s="43">
        <v>0.99642857142857144</v>
      </c>
    </row>
    <row r="167" spans="22:29" x14ac:dyDescent="0.25">
      <c r="W167" s="32" t="s">
        <v>255</v>
      </c>
      <c r="X167" s="33">
        <v>0.41379310344827586</v>
      </c>
      <c r="Y167" s="33">
        <v>0.26890756302521007</v>
      </c>
      <c r="Z167" s="33">
        <v>0.77272727272727271</v>
      </c>
      <c r="AA167" s="33">
        <v>0.70454545454545459</v>
      </c>
      <c r="AB167" s="495">
        <f>66/AB164</f>
        <v>0.79518072289156627</v>
      </c>
      <c r="AC167" s="43">
        <v>0.51071428571428568</v>
      </c>
    </row>
    <row r="168" spans="22:29" x14ac:dyDescent="0.25">
      <c r="W168" s="32" t="s">
        <v>260</v>
      </c>
      <c r="X168" s="33">
        <v>0.58620689655172409</v>
      </c>
      <c r="Y168" s="33">
        <v>0.72268907563025209</v>
      </c>
      <c r="Z168" s="33">
        <v>0.22727272727272727</v>
      </c>
      <c r="AA168" s="33">
        <v>0.29545454545454547</v>
      </c>
      <c r="AB168" s="495">
        <f>17/AB164</f>
        <v>0.20481927710843373</v>
      </c>
      <c r="AC168" s="43">
        <v>0.48571428571428571</v>
      </c>
    </row>
    <row r="169" spans="22:29" x14ac:dyDescent="0.25">
      <c r="W169" s="32" t="s">
        <v>243</v>
      </c>
      <c r="X169" s="32">
        <v>12</v>
      </c>
      <c r="Y169" s="32">
        <v>32</v>
      </c>
      <c r="Z169" s="32">
        <v>68</v>
      </c>
      <c r="AA169" s="32">
        <v>31</v>
      </c>
      <c r="AC169" s="42">
        <v>143</v>
      </c>
    </row>
    <row r="170" spans="22:29" x14ac:dyDescent="0.25">
      <c r="W170" s="32" t="s">
        <v>241</v>
      </c>
      <c r="X170" s="32">
        <v>17</v>
      </c>
      <c r="Y170" s="32">
        <v>86</v>
      </c>
      <c r="Z170" s="32">
        <v>20</v>
      </c>
      <c r="AA170" s="32">
        <v>13</v>
      </c>
      <c r="AC170" s="42">
        <v>136</v>
      </c>
    </row>
    <row r="172" spans="22:29" x14ac:dyDescent="0.25">
      <c r="V172" s="34">
        <v>41066</v>
      </c>
      <c r="X172" s="32" t="s">
        <v>232</v>
      </c>
      <c r="Y172" s="32" t="s">
        <v>235</v>
      </c>
      <c r="Z172" s="32" t="s">
        <v>234</v>
      </c>
      <c r="AA172" s="32" t="s">
        <v>233</v>
      </c>
      <c r="AB172" s="494" t="s">
        <v>633</v>
      </c>
      <c r="AC172" s="42" t="s">
        <v>263</v>
      </c>
    </row>
    <row r="173" spans="22:29" x14ac:dyDescent="0.25">
      <c r="W173" s="32" t="s">
        <v>253</v>
      </c>
      <c r="X173" s="32">
        <v>29</v>
      </c>
      <c r="Y173" s="32">
        <v>119</v>
      </c>
      <c r="Z173" s="32">
        <v>88</v>
      </c>
      <c r="AA173" s="32">
        <v>44</v>
      </c>
      <c r="AB173" s="494">
        <v>83</v>
      </c>
      <c r="AC173" s="42">
        <v>280</v>
      </c>
    </row>
    <row r="174" spans="22:29" x14ac:dyDescent="0.25">
      <c r="W174" s="32" t="s">
        <v>254</v>
      </c>
      <c r="X174" s="32">
        <v>29</v>
      </c>
      <c r="Y174" s="32">
        <v>118</v>
      </c>
      <c r="Z174" s="32">
        <v>88</v>
      </c>
      <c r="AA174" s="32">
        <v>44</v>
      </c>
      <c r="AB174" s="494">
        <v>83</v>
      </c>
      <c r="AC174" s="42">
        <v>279</v>
      </c>
    </row>
    <row r="175" spans="22:29" x14ac:dyDescent="0.25">
      <c r="W175" s="32" t="s">
        <v>257</v>
      </c>
      <c r="X175" s="33">
        <v>1</v>
      </c>
      <c r="Y175" s="33">
        <v>0.99159663865546221</v>
      </c>
      <c r="Z175" s="33">
        <v>1</v>
      </c>
      <c r="AA175" s="33">
        <v>1</v>
      </c>
      <c r="AB175" s="495">
        <v>1</v>
      </c>
      <c r="AC175" s="43">
        <v>0.99642857142857144</v>
      </c>
    </row>
    <row r="176" spans="22:29" x14ac:dyDescent="0.25">
      <c r="V176" s="34"/>
      <c r="W176" s="32" t="s">
        <v>255</v>
      </c>
      <c r="X176" s="33">
        <v>0.41379310344827586</v>
      </c>
      <c r="Y176" s="33">
        <v>0.26890756302521007</v>
      </c>
      <c r="Z176" s="33">
        <v>0.77272727272727271</v>
      </c>
      <c r="AA176" s="33">
        <v>0.70454545454545459</v>
      </c>
      <c r="AB176" s="495">
        <f>66/AB173</f>
        <v>0.79518072289156627</v>
      </c>
      <c r="AC176" s="43">
        <v>0.51071428571428568</v>
      </c>
    </row>
    <row r="177" spans="22:29" x14ac:dyDescent="0.25">
      <c r="W177" s="32" t="s">
        <v>260</v>
      </c>
      <c r="X177" s="33">
        <v>0.58620689655172409</v>
      </c>
      <c r="Y177" s="33">
        <v>0.72268907563025209</v>
      </c>
      <c r="Z177" s="33">
        <v>0.22727272727272727</v>
      </c>
      <c r="AA177" s="33">
        <v>0.29545454545454547</v>
      </c>
      <c r="AB177" s="495">
        <f>17/AB173</f>
        <v>0.20481927710843373</v>
      </c>
      <c r="AC177" s="43">
        <v>0.48571428571428571</v>
      </c>
    </row>
    <row r="178" spans="22:29" x14ac:dyDescent="0.25">
      <c r="W178" s="32" t="s">
        <v>330</v>
      </c>
      <c r="X178" s="33">
        <v>0</v>
      </c>
      <c r="Y178" s="33">
        <v>8.4033613445377853E-3</v>
      </c>
      <c r="Z178" s="33">
        <v>0</v>
      </c>
      <c r="AA178" s="33">
        <v>0</v>
      </c>
      <c r="AB178" s="495"/>
      <c r="AC178" s="43">
        <v>3.5714285714285587E-3</v>
      </c>
    </row>
    <row r="179" spans="22:29" x14ac:dyDescent="0.25">
      <c r="W179" s="32" t="s">
        <v>243</v>
      </c>
      <c r="X179" s="32">
        <v>12</v>
      </c>
      <c r="Y179" s="32">
        <v>32</v>
      </c>
      <c r="Z179" s="32">
        <v>68</v>
      </c>
      <c r="AA179" s="32">
        <v>31</v>
      </c>
      <c r="AC179" s="42">
        <v>143</v>
      </c>
    </row>
    <row r="180" spans="22:29" x14ac:dyDescent="0.25">
      <c r="W180" s="32" t="s">
        <v>241</v>
      </c>
      <c r="X180" s="32">
        <v>17</v>
      </c>
      <c r="Y180" s="32">
        <v>86</v>
      </c>
      <c r="Z180" s="32">
        <v>20</v>
      </c>
      <c r="AA180" s="32">
        <v>13</v>
      </c>
      <c r="AC180" s="42">
        <v>136</v>
      </c>
    </row>
    <row r="181" spans="22:29" x14ac:dyDescent="0.25">
      <c r="X181" s="33"/>
      <c r="Y181" s="33"/>
      <c r="Z181" s="33"/>
      <c r="AA181" s="33"/>
      <c r="AB181" s="495"/>
    </row>
    <row r="182" spans="22:29" x14ac:dyDescent="0.25">
      <c r="V182" s="34">
        <v>41067</v>
      </c>
      <c r="X182" s="32" t="s">
        <v>232</v>
      </c>
      <c r="Y182" s="32" t="s">
        <v>235</v>
      </c>
      <c r="Z182" s="32" t="s">
        <v>234</v>
      </c>
      <c r="AA182" s="32" t="s">
        <v>233</v>
      </c>
      <c r="AB182" s="494" t="s">
        <v>633</v>
      </c>
      <c r="AC182" s="42" t="s">
        <v>263</v>
      </c>
    </row>
    <row r="183" spans="22:29" x14ac:dyDescent="0.25">
      <c r="W183" s="32" t="s">
        <v>253</v>
      </c>
      <c r="X183" s="32">
        <v>29</v>
      </c>
      <c r="Y183" s="32">
        <v>119</v>
      </c>
      <c r="Z183" s="32">
        <v>88</v>
      </c>
      <c r="AA183" s="32">
        <v>44</v>
      </c>
      <c r="AB183" s="494">
        <v>83</v>
      </c>
      <c r="AC183" s="42">
        <v>280</v>
      </c>
    </row>
    <row r="184" spans="22:29" x14ac:dyDescent="0.25">
      <c r="W184" s="32" t="s">
        <v>254</v>
      </c>
      <c r="X184" s="32">
        <v>29</v>
      </c>
      <c r="Y184" s="32">
        <v>118</v>
      </c>
      <c r="Z184" s="32">
        <v>88</v>
      </c>
      <c r="AA184" s="32">
        <v>44</v>
      </c>
      <c r="AB184" s="494">
        <v>83</v>
      </c>
      <c r="AC184" s="42">
        <v>279</v>
      </c>
    </row>
    <row r="185" spans="22:29" x14ac:dyDescent="0.25">
      <c r="W185" s="32" t="s">
        <v>257</v>
      </c>
      <c r="X185" s="33">
        <v>1</v>
      </c>
      <c r="Y185" s="33">
        <v>0.99159663865546221</v>
      </c>
      <c r="Z185" s="33">
        <v>1</v>
      </c>
      <c r="AA185" s="33">
        <v>1</v>
      </c>
      <c r="AB185" s="495">
        <v>1</v>
      </c>
      <c r="AC185" s="43">
        <v>0.99642857142857144</v>
      </c>
    </row>
    <row r="186" spans="22:29" x14ac:dyDescent="0.25">
      <c r="W186" s="32" t="s">
        <v>255</v>
      </c>
      <c r="X186" s="33">
        <v>0.41379310344827586</v>
      </c>
      <c r="Y186" s="33">
        <v>0.26890756302521007</v>
      </c>
      <c r="Z186" s="33">
        <v>0.77272727272727271</v>
      </c>
      <c r="AA186" s="33">
        <v>0.70454545454545459</v>
      </c>
      <c r="AB186" s="495">
        <f>66/AB183</f>
        <v>0.79518072289156627</v>
      </c>
      <c r="AC186" s="43">
        <v>0.51071428571428568</v>
      </c>
    </row>
    <row r="187" spans="22:29" x14ac:dyDescent="0.25">
      <c r="W187" s="32" t="s">
        <v>260</v>
      </c>
      <c r="X187" s="33">
        <v>0.58620689655172409</v>
      </c>
      <c r="Y187" s="33">
        <v>0.72268907563025209</v>
      </c>
      <c r="Z187" s="33">
        <v>0.22727272727272727</v>
      </c>
      <c r="AA187" s="33">
        <v>0.29545454545454547</v>
      </c>
      <c r="AB187" s="495">
        <f>17/AB183</f>
        <v>0.20481927710843373</v>
      </c>
      <c r="AC187" s="43">
        <v>0.48571428571428571</v>
      </c>
    </row>
    <row r="188" spans="22:29" x14ac:dyDescent="0.25">
      <c r="V188" s="34"/>
      <c r="W188" s="32" t="s">
        <v>330</v>
      </c>
      <c r="X188" s="33">
        <v>0</v>
      </c>
      <c r="Y188" s="33">
        <v>8.4033613445377853E-3</v>
      </c>
      <c r="Z188" s="33">
        <v>0</v>
      </c>
      <c r="AA188" s="33">
        <v>0</v>
      </c>
      <c r="AB188" s="495"/>
      <c r="AC188" s="43">
        <v>3.5714285714285587E-3</v>
      </c>
    </row>
    <row r="189" spans="22:29" x14ac:dyDescent="0.25">
      <c r="W189" s="32" t="s">
        <v>243</v>
      </c>
      <c r="X189" s="32">
        <v>12</v>
      </c>
      <c r="Y189" s="32">
        <v>32</v>
      </c>
      <c r="Z189" s="32">
        <v>68</v>
      </c>
      <c r="AA189" s="32">
        <v>31</v>
      </c>
      <c r="AC189" s="42">
        <v>143</v>
      </c>
    </row>
    <row r="190" spans="22:29" x14ac:dyDescent="0.25">
      <c r="W190" s="32" t="s">
        <v>241</v>
      </c>
      <c r="X190" s="32">
        <v>17</v>
      </c>
      <c r="Y190" s="32">
        <v>86</v>
      </c>
      <c r="Z190" s="32">
        <v>20</v>
      </c>
      <c r="AA190" s="32">
        <v>13</v>
      </c>
      <c r="AC190" s="42">
        <v>136</v>
      </c>
    </row>
    <row r="191" spans="22:29" x14ac:dyDescent="0.25">
      <c r="X191" s="33"/>
      <c r="Y191" s="33"/>
      <c r="Z191" s="33"/>
      <c r="AA191" s="33"/>
      <c r="AB191" s="495"/>
    </row>
    <row r="192" spans="22:29" x14ac:dyDescent="0.25">
      <c r="V192" s="34">
        <v>41068</v>
      </c>
      <c r="X192" s="32" t="s">
        <v>232</v>
      </c>
      <c r="Y192" s="32" t="s">
        <v>235</v>
      </c>
      <c r="Z192" s="32" t="s">
        <v>234</v>
      </c>
      <c r="AA192" s="32" t="s">
        <v>233</v>
      </c>
      <c r="AB192" s="494" t="s">
        <v>633</v>
      </c>
      <c r="AC192" s="42" t="s">
        <v>263</v>
      </c>
    </row>
    <row r="193" spans="22:29" x14ac:dyDescent="0.25">
      <c r="W193" s="32" t="s">
        <v>253</v>
      </c>
      <c r="X193" s="32">
        <v>29</v>
      </c>
      <c r="Y193" s="32">
        <v>119</v>
      </c>
      <c r="Z193" s="32">
        <v>88</v>
      </c>
      <c r="AA193" s="32">
        <v>44</v>
      </c>
      <c r="AB193" s="494">
        <v>83</v>
      </c>
      <c r="AC193" s="42">
        <v>280</v>
      </c>
    </row>
    <row r="194" spans="22:29" x14ac:dyDescent="0.25">
      <c r="W194" s="32" t="s">
        <v>254</v>
      </c>
      <c r="X194" s="32">
        <v>29</v>
      </c>
      <c r="Y194" s="32">
        <v>118</v>
      </c>
      <c r="Z194" s="32">
        <v>88</v>
      </c>
      <c r="AA194" s="32">
        <v>44</v>
      </c>
      <c r="AB194" s="494">
        <v>83</v>
      </c>
      <c r="AC194" s="42">
        <v>279</v>
      </c>
    </row>
    <row r="195" spans="22:29" x14ac:dyDescent="0.25">
      <c r="W195" s="32" t="s">
        <v>257</v>
      </c>
      <c r="X195" s="33">
        <v>1</v>
      </c>
      <c r="Y195" s="33">
        <v>0.99159663865546221</v>
      </c>
      <c r="Z195" s="33">
        <v>1</v>
      </c>
      <c r="AA195" s="33">
        <v>1</v>
      </c>
      <c r="AB195" s="495">
        <v>1</v>
      </c>
      <c r="AC195" s="43">
        <v>0.99642857142857144</v>
      </c>
    </row>
    <row r="196" spans="22:29" x14ac:dyDescent="0.25">
      <c r="W196" s="32" t="s">
        <v>255</v>
      </c>
      <c r="X196" s="33">
        <v>0.41379310344827586</v>
      </c>
      <c r="Y196" s="33">
        <v>0.26890756302521007</v>
      </c>
      <c r="Z196" s="33">
        <v>0.73863636363636365</v>
      </c>
      <c r="AA196" s="33">
        <v>0.70454545454545459</v>
      </c>
      <c r="AB196" s="495">
        <f>66/AB193</f>
        <v>0.79518072289156627</v>
      </c>
      <c r="AC196" s="43">
        <v>0.5</v>
      </c>
    </row>
    <row r="197" spans="22:29" x14ac:dyDescent="0.25">
      <c r="W197" s="32" t="s">
        <v>260</v>
      </c>
      <c r="X197" s="33">
        <v>0.58620689655172409</v>
      </c>
      <c r="Y197" s="33">
        <v>0.72268907563025209</v>
      </c>
      <c r="Z197" s="33">
        <v>0.26136363636363635</v>
      </c>
      <c r="AA197" s="33">
        <v>0.29545454545454547</v>
      </c>
      <c r="AB197" s="495">
        <f>17/AB193</f>
        <v>0.20481927710843373</v>
      </c>
      <c r="AC197" s="43">
        <v>0.49642857142857144</v>
      </c>
    </row>
    <row r="198" spans="22:29" x14ac:dyDescent="0.25">
      <c r="W198" s="32" t="s">
        <v>330</v>
      </c>
      <c r="X198" s="33">
        <v>0</v>
      </c>
      <c r="Y198" s="33">
        <v>8.4033613445377853E-3</v>
      </c>
      <c r="Z198" s="33">
        <v>0</v>
      </c>
      <c r="AA198" s="33">
        <v>0</v>
      </c>
      <c r="AB198" s="495"/>
      <c r="AC198" s="43">
        <v>3.5714285714285587E-3</v>
      </c>
    </row>
    <row r="199" spans="22:29" x14ac:dyDescent="0.25">
      <c r="W199" s="32" t="s">
        <v>243</v>
      </c>
      <c r="X199" s="32">
        <v>12</v>
      </c>
      <c r="Y199" s="32">
        <v>32</v>
      </c>
      <c r="Z199" s="32">
        <v>65</v>
      </c>
      <c r="AA199" s="32">
        <v>31</v>
      </c>
      <c r="AC199" s="42">
        <v>140</v>
      </c>
    </row>
    <row r="200" spans="22:29" x14ac:dyDescent="0.25">
      <c r="V200" s="34"/>
      <c r="W200" s="32" t="s">
        <v>241</v>
      </c>
      <c r="X200" s="32">
        <v>17</v>
      </c>
      <c r="Y200" s="32">
        <v>86</v>
      </c>
      <c r="Z200" s="32">
        <v>23</v>
      </c>
      <c r="AA200" s="32">
        <v>13</v>
      </c>
      <c r="AC200" s="42">
        <v>139</v>
      </c>
    </row>
    <row r="202" spans="22:29" x14ac:dyDescent="0.25">
      <c r="V202" s="34">
        <v>41070</v>
      </c>
      <c r="X202" s="32" t="s">
        <v>232</v>
      </c>
      <c r="Y202" s="32" t="s">
        <v>235</v>
      </c>
      <c r="Z202" s="32" t="s">
        <v>234</v>
      </c>
      <c r="AA202" s="32" t="s">
        <v>233</v>
      </c>
      <c r="AB202" s="494" t="s">
        <v>633</v>
      </c>
      <c r="AC202" s="42" t="s">
        <v>263</v>
      </c>
    </row>
    <row r="203" spans="22:29" x14ac:dyDescent="0.25">
      <c r="W203" s="32" t="s">
        <v>253</v>
      </c>
      <c r="X203" s="32">
        <v>29</v>
      </c>
      <c r="Y203" s="32">
        <v>119</v>
      </c>
      <c r="Z203" s="32">
        <v>88</v>
      </c>
      <c r="AA203" s="32">
        <v>44</v>
      </c>
      <c r="AB203" s="494">
        <v>83</v>
      </c>
      <c r="AC203" s="42">
        <v>280</v>
      </c>
    </row>
    <row r="204" spans="22:29" x14ac:dyDescent="0.25">
      <c r="W204" s="32" t="s">
        <v>254</v>
      </c>
      <c r="X204" s="32">
        <v>29</v>
      </c>
      <c r="Y204" s="32">
        <v>118</v>
      </c>
      <c r="Z204" s="32">
        <v>88</v>
      </c>
      <c r="AA204" s="32">
        <v>44</v>
      </c>
      <c r="AB204" s="494">
        <v>83</v>
      </c>
      <c r="AC204" s="42">
        <v>279</v>
      </c>
    </row>
    <row r="205" spans="22:29" x14ac:dyDescent="0.25">
      <c r="W205" s="32" t="s">
        <v>257</v>
      </c>
      <c r="X205" s="33">
        <v>1</v>
      </c>
      <c r="Y205" s="33">
        <v>0.99159663865546221</v>
      </c>
      <c r="Z205" s="33">
        <v>1</v>
      </c>
      <c r="AA205" s="33">
        <v>1</v>
      </c>
      <c r="AB205" s="495">
        <v>1</v>
      </c>
      <c r="AC205" s="43">
        <v>0.99642857142857144</v>
      </c>
    </row>
    <row r="206" spans="22:29" x14ac:dyDescent="0.25">
      <c r="W206" s="32" t="s">
        <v>255</v>
      </c>
      <c r="X206" s="33">
        <v>0.41379310344827586</v>
      </c>
      <c r="Y206" s="33">
        <v>0.29411764705882354</v>
      </c>
      <c r="Z206" s="33">
        <v>0.73863636363636365</v>
      </c>
      <c r="AA206" s="33">
        <v>0.70454545454545459</v>
      </c>
      <c r="AB206" s="495">
        <f>66/AB203</f>
        <v>0.79518072289156627</v>
      </c>
      <c r="AC206" s="43">
        <v>0.51071428571428568</v>
      </c>
    </row>
    <row r="207" spans="22:29" x14ac:dyDescent="0.25">
      <c r="W207" s="32" t="s">
        <v>260</v>
      </c>
      <c r="X207" s="33">
        <v>0.58620689655172409</v>
      </c>
      <c r="Y207" s="33">
        <v>0.69747899159663862</v>
      </c>
      <c r="Z207" s="33">
        <v>0.26136363636363635</v>
      </c>
      <c r="AA207" s="33">
        <v>0.29545454545454547</v>
      </c>
      <c r="AB207" s="495">
        <f>17/AB203</f>
        <v>0.20481927710843373</v>
      </c>
      <c r="AC207" s="43">
        <v>0.48571428571428571</v>
      </c>
    </row>
    <row r="208" spans="22:29" x14ac:dyDescent="0.25">
      <c r="W208" s="32" t="s">
        <v>330</v>
      </c>
      <c r="X208" s="33">
        <v>0</v>
      </c>
      <c r="Y208" s="33">
        <v>8.4033613445377853E-3</v>
      </c>
      <c r="Z208" s="33">
        <v>0</v>
      </c>
      <c r="AA208" s="33">
        <v>0</v>
      </c>
      <c r="AB208" s="495"/>
      <c r="AC208" s="43">
        <v>3.5714285714285587E-3</v>
      </c>
    </row>
    <row r="209" spans="22:29" x14ac:dyDescent="0.25">
      <c r="W209" s="32" t="s">
        <v>243</v>
      </c>
      <c r="X209" s="32">
        <v>12</v>
      </c>
      <c r="Y209" s="32">
        <v>35</v>
      </c>
      <c r="Z209" s="32">
        <v>65</v>
      </c>
      <c r="AA209" s="32">
        <v>31</v>
      </c>
      <c r="AC209" s="42">
        <v>143</v>
      </c>
    </row>
    <row r="210" spans="22:29" x14ac:dyDescent="0.25">
      <c r="W210" s="32" t="s">
        <v>241</v>
      </c>
      <c r="X210" s="32">
        <v>17</v>
      </c>
      <c r="Y210" s="32">
        <v>83</v>
      </c>
      <c r="Z210" s="32">
        <v>23</v>
      </c>
      <c r="AA210" s="32">
        <v>13</v>
      </c>
      <c r="AC210" s="42">
        <v>136</v>
      </c>
    </row>
    <row r="212" spans="22:29" x14ac:dyDescent="0.25">
      <c r="V212" s="34">
        <v>41071</v>
      </c>
      <c r="X212" s="32" t="s">
        <v>232</v>
      </c>
      <c r="Y212" s="32" t="s">
        <v>235</v>
      </c>
      <c r="Z212" s="32" t="s">
        <v>234</v>
      </c>
      <c r="AA212" s="32" t="s">
        <v>233</v>
      </c>
      <c r="AB212" s="494" t="s">
        <v>633</v>
      </c>
      <c r="AC212" s="42" t="s">
        <v>263</v>
      </c>
    </row>
    <row r="213" spans="22:29" x14ac:dyDescent="0.25">
      <c r="W213" s="32" t="s">
        <v>253</v>
      </c>
      <c r="X213" s="32">
        <v>29</v>
      </c>
      <c r="Y213" s="32">
        <v>119</v>
      </c>
      <c r="Z213" s="32">
        <v>88</v>
      </c>
      <c r="AA213" s="32">
        <v>44</v>
      </c>
      <c r="AB213" s="494">
        <v>83</v>
      </c>
      <c r="AC213" s="42">
        <v>280</v>
      </c>
    </row>
    <row r="214" spans="22:29" x14ac:dyDescent="0.25">
      <c r="W214" s="32" t="s">
        <v>254</v>
      </c>
      <c r="X214" s="32">
        <v>29</v>
      </c>
      <c r="Y214" s="32">
        <v>118</v>
      </c>
      <c r="Z214" s="32">
        <v>88</v>
      </c>
      <c r="AA214" s="32">
        <v>44</v>
      </c>
      <c r="AB214" s="494">
        <v>83</v>
      </c>
      <c r="AC214" s="42">
        <v>279</v>
      </c>
    </row>
    <row r="215" spans="22:29" x14ac:dyDescent="0.25">
      <c r="W215" s="32" t="s">
        <v>257</v>
      </c>
      <c r="X215" s="33">
        <v>1</v>
      </c>
      <c r="Y215" s="33">
        <v>0.99159663865546221</v>
      </c>
      <c r="Z215" s="33">
        <v>1</v>
      </c>
      <c r="AA215" s="33">
        <v>1</v>
      </c>
      <c r="AB215" s="495">
        <v>1</v>
      </c>
      <c r="AC215" s="43">
        <v>0.99642857142857144</v>
      </c>
    </row>
    <row r="216" spans="22:29" x14ac:dyDescent="0.25">
      <c r="W216" s="32" t="s">
        <v>255</v>
      </c>
      <c r="X216" s="33">
        <v>0.55172413793103448</v>
      </c>
      <c r="Y216" s="33">
        <v>0.34453781512605042</v>
      </c>
      <c r="Z216" s="33">
        <v>0.73863636363636365</v>
      </c>
      <c r="AA216" s="33">
        <v>0.70454545454545459</v>
      </c>
      <c r="AB216" s="495">
        <f>66/AB213</f>
        <v>0.79518072289156627</v>
      </c>
      <c r="AC216" s="43">
        <v>0.54642857142857137</v>
      </c>
    </row>
    <row r="217" spans="22:29" x14ac:dyDescent="0.25">
      <c r="W217" s="32" t="s">
        <v>260</v>
      </c>
      <c r="X217" s="33">
        <v>0.44827586206896552</v>
      </c>
      <c r="Y217" s="33">
        <v>0.6470588235294118</v>
      </c>
      <c r="Z217" s="33">
        <v>0.26136363636363635</v>
      </c>
      <c r="AA217" s="33">
        <v>0.29545454545454547</v>
      </c>
      <c r="AB217" s="495">
        <f>17/AB213</f>
        <v>0.20481927710843373</v>
      </c>
      <c r="AC217" s="43">
        <v>0.45</v>
      </c>
    </row>
    <row r="218" spans="22:29" x14ac:dyDescent="0.25">
      <c r="W218" s="32" t="s">
        <v>330</v>
      </c>
      <c r="X218" s="33">
        <v>0</v>
      </c>
      <c r="Y218" s="33">
        <v>8.4033613445377853E-3</v>
      </c>
      <c r="Z218" s="33">
        <v>0</v>
      </c>
      <c r="AA218" s="33">
        <v>0</v>
      </c>
      <c r="AB218" s="495"/>
      <c r="AC218" s="43">
        <v>3.5714285714285587E-3</v>
      </c>
    </row>
    <row r="219" spans="22:29" x14ac:dyDescent="0.25">
      <c r="W219" s="32" t="s">
        <v>243</v>
      </c>
      <c r="X219" s="32">
        <v>16</v>
      </c>
      <c r="Y219" s="32">
        <v>41</v>
      </c>
      <c r="Z219" s="32">
        <v>65</v>
      </c>
      <c r="AA219" s="32">
        <v>31</v>
      </c>
      <c r="AC219" s="42">
        <v>153</v>
      </c>
    </row>
    <row r="220" spans="22:29" x14ac:dyDescent="0.25">
      <c r="W220" s="32" t="s">
        <v>241</v>
      </c>
      <c r="X220" s="32">
        <v>13</v>
      </c>
      <c r="Y220" s="32">
        <v>77</v>
      </c>
      <c r="Z220" s="32">
        <v>23</v>
      </c>
      <c r="AA220" s="32">
        <v>13</v>
      </c>
      <c r="AC220" s="42">
        <v>126</v>
      </c>
    </row>
    <row r="222" spans="22:29" x14ac:dyDescent="0.25">
      <c r="V222" s="34">
        <v>41072</v>
      </c>
      <c r="X222" s="32" t="s">
        <v>232</v>
      </c>
      <c r="Y222" s="32" t="s">
        <v>235</v>
      </c>
      <c r="Z222" s="32" t="s">
        <v>234</v>
      </c>
      <c r="AA222" s="32" t="s">
        <v>233</v>
      </c>
      <c r="AB222" s="494" t="s">
        <v>633</v>
      </c>
      <c r="AC222" s="42" t="s">
        <v>263</v>
      </c>
    </row>
    <row r="223" spans="22:29" x14ac:dyDescent="0.25">
      <c r="W223" s="32" t="s">
        <v>253</v>
      </c>
      <c r="X223" s="32">
        <v>29</v>
      </c>
      <c r="Y223" s="32">
        <v>119</v>
      </c>
      <c r="Z223" s="32">
        <v>88</v>
      </c>
      <c r="AA223" s="32">
        <v>44</v>
      </c>
      <c r="AB223" s="494">
        <v>83</v>
      </c>
      <c r="AC223" s="42">
        <v>280</v>
      </c>
    </row>
    <row r="224" spans="22:29" x14ac:dyDescent="0.25">
      <c r="V224" s="34"/>
      <c r="W224" s="32" t="s">
        <v>254</v>
      </c>
      <c r="X224" s="32">
        <v>29</v>
      </c>
      <c r="Y224" s="32">
        <v>118</v>
      </c>
      <c r="Z224" s="32">
        <v>88</v>
      </c>
      <c r="AA224" s="32">
        <v>44</v>
      </c>
      <c r="AB224" s="494">
        <v>83</v>
      </c>
      <c r="AC224" s="42">
        <v>279</v>
      </c>
    </row>
    <row r="225" spans="22:29" x14ac:dyDescent="0.25">
      <c r="W225" s="32" t="s">
        <v>257</v>
      </c>
      <c r="X225" s="33">
        <v>1</v>
      </c>
      <c r="Y225" s="33">
        <v>0.99159663865546221</v>
      </c>
      <c r="Z225" s="33">
        <v>1</v>
      </c>
      <c r="AA225" s="33">
        <v>1</v>
      </c>
      <c r="AB225" s="495">
        <v>1</v>
      </c>
      <c r="AC225" s="43">
        <v>0.99642857142857144</v>
      </c>
    </row>
    <row r="226" spans="22:29" x14ac:dyDescent="0.25">
      <c r="W226" s="32" t="s">
        <v>255</v>
      </c>
      <c r="X226" s="33">
        <v>0.55172413793103448</v>
      </c>
      <c r="Y226" s="33">
        <v>0.30252100840336132</v>
      </c>
      <c r="Z226" s="33">
        <v>0.73863636363636365</v>
      </c>
      <c r="AA226" s="33">
        <v>0.70454545454545459</v>
      </c>
      <c r="AB226" s="495">
        <f>66/AB223</f>
        <v>0.79518072289156627</v>
      </c>
      <c r="AC226" s="43">
        <v>0.52857142857142858</v>
      </c>
    </row>
    <row r="227" spans="22:29" x14ac:dyDescent="0.25">
      <c r="W227" s="32" t="s">
        <v>260</v>
      </c>
      <c r="X227" s="33">
        <v>0.44827586206896552</v>
      </c>
      <c r="Y227" s="33">
        <v>0.68907563025210083</v>
      </c>
      <c r="Z227" s="33">
        <v>0.26136363636363635</v>
      </c>
      <c r="AA227" s="33">
        <v>0.29545454545454547</v>
      </c>
      <c r="AB227" s="495">
        <f>17/AB223</f>
        <v>0.20481927710843373</v>
      </c>
      <c r="AC227" s="43">
        <v>0.46785714285714286</v>
      </c>
    </row>
    <row r="228" spans="22:29" x14ac:dyDescent="0.25">
      <c r="W228" s="32" t="s">
        <v>330</v>
      </c>
      <c r="X228" s="33">
        <v>0</v>
      </c>
      <c r="Y228" s="33">
        <v>8.4033613445377853E-3</v>
      </c>
      <c r="Z228" s="33">
        <v>0</v>
      </c>
      <c r="AA228" s="33">
        <v>0</v>
      </c>
      <c r="AB228" s="495"/>
      <c r="AC228" s="43">
        <v>3.5714285714285587E-3</v>
      </c>
    </row>
    <row r="229" spans="22:29" x14ac:dyDescent="0.25">
      <c r="W229" s="32" t="s">
        <v>243</v>
      </c>
      <c r="X229" s="32">
        <v>16</v>
      </c>
      <c r="Y229" s="32">
        <v>36</v>
      </c>
      <c r="Z229" s="32">
        <v>65</v>
      </c>
      <c r="AA229" s="32">
        <v>31</v>
      </c>
      <c r="AC229" s="42">
        <v>148</v>
      </c>
    </row>
    <row r="230" spans="22:29" x14ac:dyDescent="0.25">
      <c r="W230" s="32" t="s">
        <v>241</v>
      </c>
      <c r="X230" s="32">
        <v>13</v>
      </c>
      <c r="Y230" s="32">
        <v>82</v>
      </c>
      <c r="Z230" s="32">
        <v>23</v>
      </c>
      <c r="AA230" s="32">
        <v>13</v>
      </c>
      <c r="AC230" s="42">
        <v>131</v>
      </c>
    </row>
    <row r="232" spans="22:29" x14ac:dyDescent="0.25">
      <c r="V232" s="34">
        <v>41073</v>
      </c>
      <c r="X232" s="32" t="s">
        <v>232</v>
      </c>
      <c r="Y232" s="32" t="s">
        <v>235</v>
      </c>
      <c r="Z232" s="32" t="s">
        <v>234</v>
      </c>
      <c r="AA232" s="32" t="s">
        <v>233</v>
      </c>
      <c r="AB232" s="494" t="s">
        <v>633</v>
      </c>
      <c r="AC232" s="42" t="s">
        <v>263</v>
      </c>
    </row>
    <row r="233" spans="22:29" x14ac:dyDescent="0.25">
      <c r="W233" s="32" t="s">
        <v>253</v>
      </c>
      <c r="X233" s="32">
        <v>29</v>
      </c>
      <c r="Y233" s="32">
        <v>119</v>
      </c>
      <c r="Z233" s="32">
        <v>88</v>
      </c>
      <c r="AA233" s="32">
        <v>44</v>
      </c>
      <c r="AB233" s="494">
        <v>83</v>
      </c>
      <c r="AC233" s="42">
        <v>280</v>
      </c>
    </row>
    <row r="234" spans="22:29" x14ac:dyDescent="0.25">
      <c r="W234" s="32" t="s">
        <v>254</v>
      </c>
      <c r="X234" s="32">
        <v>29</v>
      </c>
      <c r="Y234" s="32">
        <v>118</v>
      </c>
      <c r="Z234" s="32">
        <v>88</v>
      </c>
      <c r="AA234" s="32">
        <v>44</v>
      </c>
      <c r="AB234" s="494">
        <v>83</v>
      </c>
      <c r="AC234" s="42">
        <v>279</v>
      </c>
    </row>
    <row r="235" spans="22:29" x14ac:dyDescent="0.25">
      <c r="W235" s="32" t="s">
        <v>257</v>
      </c>
      <c r="X235" s="33">
        <v>1</v>
      </c>
      <c r="Y235" s="33">
        <v>0.99159663865546221</v>
      </c>
      <c r="Z235" s="33">
        <v>1</v>
      </c>
      <c r="AA235" s="33">
        <v>1</v>
      </c>
      <c r="AB235" s="495">
        <v>1</v>
      </c>
      <c r="AC235" s="43">
        <v>0.99642857142857144</v>
      </c>
    </row>
    <row r="236" spans="22:29" x14ac:dyDescent="0.25">
      <c r="V236" s="34"/>
      <c r="W236" s="32" t="s">
        <v>255</v>
      </c>
      <c r="X236" s="33">
        <v>0.55172413793103448</v>
      </c>
      <c r="Y236" s="33">
        <v>0.30252100840336132</v>
      </c>
      <c r="Z236" s="33">
        <v>0.68181818181818177</v>
      </c>
      <c r="AA236" s="33">
        <v>0.70454545454545459</v>
      </c>
      <c r="AB236" s="495">
        <f>66/AB233</f>
        <v>0.79518072289156627</v>
      </c>
      <c r="AC236" s="43">
        <v>0.51071428571428568</v>
      </c>
    </row>
    <row r="237" spans="22:29" x14ac:dyDescent="0.25">
      <c r="W237" s="32" t="s">
        <v>260</v>
      </c>
      <c r="X237" s="33">
        <v>0.44827586206896552</v>
      </c>
      <c r="Y237" s="33">
        <v>0.68907563025210083</v>
      </c>
      <c r="Z237" s="33">
        <v>0.31818181818181818</v>
      </c>
      <c r="AA237" s="33">
        <v>0.29545454545454547</v>
      </c>
      <c r="AB237" s="495">
        <f>17/AB233</f>
        <v>0.20481927710843373</v>
      </c>
      <c r="AC237" s="43">
        <v>0.48571428571428571</v>
      </c>
    </row>
    <row r="238" spans="22:29" x14ac:dyDescent="0.25">
      <c r="W238" s="32" t="s">
        <v>330</v>
      </c>
      <c r="X238" s="33">
        <v>0</v>
      </c>
      <c r="Y238" s="33">
        <v>8.4033613445377853E-3</v>
      </c>
      <c r="Z238" s="33">
        <v>0</v>
      </c>
      <c r="AA238" s="33">
        <v>0</v>
      </c>
      <c r="AB238" s="495"/>
      <c r="AC238" s="43">
        <v>3.5714285714285587E-3</v>
      </c>
    </row>
    <row r="239" spans="22:29" x14ac:dyDescent="0.25">
      <c r="W239" s="32" t="s">
        <v>243</v>
      </c>
      <c r="X239" s="32">
        <v>16</v>
      </c>
      <c r="Y239" s="32">
        <v>36</v>
      </c>
      <c r="Z239" s="32">
        <v>60</v>
      </c>
      <c r="AA239" s="32">
        <v>31</v>
      </c>
      <c r="AC239" s="42">
        <v>143</v>
      </c>
    </row>
    <row r="240" spans="22:29" x14ac:dyDescent="0.25">
      <c r="W240" s="32" t="s">
        <v>241</v>
      </c>
      <c r="X240" s="32">
        <v>13</v>
      </c>
      <c r="Y240" s="32">
        <v>82</v>
      </c>
      <c r="Z240" s="32">
        <v>28</v>
      </c>
      <c r="AA240" s="32">
        <v>13</v>
      </c>
      <c r="AC240" s="42">
        <v>136</v>
      </c>
    </row>
    <row r="241" spans="22:29" x14ac:dyDescent="0.25">
      <c r="X241" s="33"/>
      <c r="Y241" s="33"/>
      <c r="Z241" s="33"/>
      <c r="AA241" s="33"/>
      <c r="AB241" s="495"/>
    </row>
    <row r="242" spans="22:29" x14ac:dyDescent="0.25">
      <c r="V242" s="34">
        <v>41074</v>
      </c>
      <c r="X242" s="32" t="s">
        <v>232</v>
      </c>
      <c r="Y242" s="32" t="s">
        <v>235</v>
      </c>
      <c r="Z242" s="32" t="s">
        <v>234</v>
      </c>
      <c r="AA242" s="32" t="s">
        <v>233</v>
      </c>
      <c r="AB242" s="494" t="s">
        <v>633</v>
      </c>
      <c r="AC242" s="42" t="s">
        <v>263</v>
      </c>
    </row>
    <row r="243" spans="22:29" x14ac:dyDescent="0.25">
      <c r="W243" s="32" t="s">
        <v>253</v>
      </c>
      <c r="X243" s="32">
        <v>29</v>
      </c>
      <c r="Y243" s="32">
        <v>119</v>
      </c>
      <c r="Z243" s="32">
        <v>88</v>
      </c>
      <c r="AA243" s="32">
        <v>44</v>
      </c>
      <c r="AB243" s="494">
        <v>83</v>
      </c>
      <c r="AC243" s="42">
        <v>280</v>
      </c>
    </row>
    <row r="244" spans="22:29" x14ac:dyDescent="0.25">
      <c r="W244" s="32" t="s">
        <v>254</v>
      </c>
      <c r="X244" s="32">
        <v>29</v>
      </c>
      <c r="Y244" s="32">
        <v>118</v>
      </c>
      <c r="Z244" s="32">
        <v>88</v>
      </c>
      <c r="AA244" s="32">
        <v>44</v>
      </c>
      <c r="AB244" s="494">
        <v>83</v>
      </c>
      <c r="AC244" s="42">
        <v>279</v>
      </c>
    </row>
    <row r="245" spans="22:29" x14ac:dyDescent="0.25">
      <c r="W245" s="32" t="s">
        <v>257</v>
      </c>
      <c r="X245" s="33">
        <v>1</v>
      </c>
      <c r="Y245" s="33">
        <v>0.99159663865546221</v>
      </c>
      <c r="Z245" s="33">
        <v>1</v>
      </c>
      <c r="AA245" s="33">
        <v>1</v>
      </c>
      <c r="AB245" s="495">
        <v>1</v>
      </c>
      <c r="AC245" s="43">
        <v>0.99642857142857144</v>
      </c>
    </row>
    <row r="246" spans="22:29" x14ac:dyDescent="0.25">
      <c r="W246" s="32" t="s">
        <v>255</v>
      </c>
      <c r="X246" s="33">
        <v>0.55172413793103448</v>
      </c>
      <c r="Y246" s="33">
        <v>0.30252100840336132</v>
      </c>
      <c r="Z246" s="33">
        <v>0.45454545454545453</v>
      </c>
      <c r="AA246" s="33">
        <v>0.68181818181818177</v>
      </c>
      <c r="AB246" s="495">
        <f>66/AB243</f>
        <v>0.79518072289156627</v>
      </c>
      <c r="AC246" s="43">
        <v>0.43571428571428572</v>
      </c>
    </row>
    <row r="247" spans="22:29" x14ac:dyDescent="0.25">
      <c r="W247" s="32" t="s">
        <v>260</v>
      </c>
      <c r="X247" s="33">
        <v>0.44827586206896552</v>
      </c>
      <c r="Y247" s="33">
        <v>0.68907563025210083</v>
      </c>
      <c r="Z247" s="33">
        <v>0.54545454545454541</v>
      </c>
      <c r="AA247" s="33">
        <v>0.31818181818181818</v>
      </c>
      <c r="AB247" s="495">
        <f>17/AB243</f>
        <v>0.20481927710843373</v>
      </c>
      <c r="AC247" s="43">
        <v>0.56071428571428572</v>
      </c>
    </row>
    <row r="248" spans="22:29" x14ac:dyDescent="0.25">
      <c r="V248" s="34"/>
      <c r="W248" s="32" t="s">
        <v>330</v>
      </c>
      <c r="X248" s="33">
        <v>0</v>
      </c>
      <c r="Y248" s="33">
        <v>8.4033613445377853E-3</v>
      </c>
      <c r="Z248" s="33">
        <v>0</v>
      </c>
      <c r="AA248" s="33">
        <v>0</v>
      </c>
      <c r="AB248" s="495"/>
      <c r="AC248" s="43">
        <v>3.5714285714285587E-3</v>
      </c>
    </row>
    <row r="249" spans="22:29" x14ac:dyDescent="0.25">
      <c r="W249" s="32" t="s">
        <v>243</v>
      </c>
      <c r="X249" s="32">
        <v>16</v>
      </c>
      <c r="Y249" s="32">
        <v>36</v>
      </c>
      <c r="Z249" s="32">
        <v>40</v>
      </c>
      <c r="AA249" s="32">
        <v>30</v>
      </c>
      <c r="AC249" s="42">
        <v>122</v>
      </c>
    </row>
    <row r="250" spans="22:29" x14ac:dyDescent="0.25">
      <c r="W250" s="32" t="s">
        <v>241</v>
      </c>
      <c r="X250" s="32">
        <v>13</v>
      </c>
      <c r="Y250" s="32">
        <v>82</v>
      </c>
      <c r="Z250" s="32">
        <v>48</v>
      </c>
      <c r="AA250" s="32">
        <v>14</v>
      </c>
      <c r="AC250" s="42">
        <v>157</v>
      </c>
    </row>
    <row r="251" spans="22:29" x14ac:dyDescent="0.25">
      <c r="X251" s="33"/>
      <c r="Y251" s="33"/>
      <c r="Z251" s="33"/>
      <c r="AA251" s="33"/>
      <c r="AB251" s="495"/>
    </row>
    <row r="252" spans="22:29" x14ac:dyDescent="0.25">
      <c r="V252" s="34">
        <v>41077</v>
      </c>
      <c r="X252" s="32" t="s">
        <v>232</v>
      </c>
      <c r="Y252" s="32" t="s">
        <v>235</v>
      </c>
      <c r="Z252" s="32" t="s">
        <v>234</v>
      </c>
      <c r="AA252" s="32" t="s">
        <v>233</v>
      </c>
      <c r="AB252" s="494" t="s">
        <v>633</v>
      </c>
      <c r="AC252" s="42" t="s">
        <v>263</v>
      </c>
    </row>
    <row r="253" spans="22:29" x14ac:dyDescent="0.25">
      <c r="W253" s="32" t="s">
        <v>253</v>
      </c>
      <c r="X253" s="32">
        <v>29</v>
      </c>
      <c r="Y253" s="32">
        <v>119</v>
      </c>
      <c r="Z253" s="32">
        <v>88</v>
      </c>
      <c r="AA253" s="32">
        <v>44</v>
      </c>
      <c r="AB253" s="494">
        <v>83</v>
      </c>
      <c r="AC253" s="42">
        <v>280</v>
      </c>
    </row>
    <row r="254" spans="22:29" x14ac:dyDescent="0.25">
      <c r="W254" s="32" t="s">
        <v>254</v>
      </c>
      <c r="X254" s="32">
        <v>29</v>
      </c>
      <c r="Y254" s="32">
        <v>118</v>
      </c>
      <c r="Z254" s="32">
        <v>88</v>
      </c>
      <c r="AA254" s="32">
        <v>44</v>
      </c>
      <c r="AB254" s="494">
        <v>83</v>
      </c>
      <c r="AC254" s="42">
        <v>279</v>
      </c>
    </row>
    <row r="255" spans="22:29" x14ac:dyDescent="0.25">
      <c r="W255" s="32" t="s">
        <v>257</v>
      </c>
      <c r="X255" s="33">
        <v>1</v>
      </c>
      <c r="Y255" s="33">
        <v>0.99159663865546221</v>
      </c>
      <c r="Z255" s="33">
        <v>1</v>
      </c>
      <c r="AA255" s="33">
        <v>1</v>
      </c>
      <c r="AB255" s="495">
        <v>1</v>
      </c>
      <c r="AC255" s="43">
        <v>0.99642857142857144</v>
      </c>
    </row>
    <row r="256" spans="22:29" x14ac:dyDescent="0.25">
      <c r="W256" s="32" t="s">
        <v>255</v>
      </c>
      <c r="X256" s="33">
        <v>0.55172413793103448</v>
      </c>
      <c r="Y256" s="33">
        <v>0.32773109243697479</v>
      </c>
      <c r="Z256" s="33">
        <v>0.45454545454545453</v>
      </c>
      <c r="AA256" s="33">
        <v>0.68181818181818177</v>
      </c>
      <c r="AB256" s="495">
        <f>66/AB253</f>
        <v>0.79518072289156627</v>
      </c>
      <c r="AC256" s="43">
        <v>0.44642857142857145</v>
      </c>
    </row>
    <row r="257" spans="22:29" x14ac:dyDescent="0.25">
      <c r="W257" s="32" t="s">
        <v>260</v>
      </c>
      <c r="X257" s="33">
        <v>0.44827586206896552</v>
      </c>
      <c r="Y257" s="33">
        <v>0.66386554621848737</v>
      </c>
      <c r="Z257" s="33">
        <v>0.54545454545454541</v>
      </c>
      <c r="AA257" s="33">
        <v>0.31818181818181818</v>
      </c>
      <c r="AB257" s="495">
        <f>17/AB253</f>
        <v>0.20481927710843373</v>
      </c>
      <c r="AC257" s="43">
        <v>0.55000000000000004</v>
      </c>
    </row>
    <row r="258" spans="22:29" x14ac:dyDescent="0.25">
      <c r="W258" s="32" t="s">
        <v>330</v>
      </c>
      <c r="X258" s="33">
        <v>0</v>
      </c>
      <c r="Y258" s="33">
        <v>8.4033613445377853E-3</v>
      </c>
      <c r="Z258" s="33">
        <v>0</v>
      </c>
      <c r="AA258" s="33">
        <v>0</v>
      </c>
      <c r="AB258" s="495"/>
      <c r="AC258" s="43">
        <v>3.5714285714285587E-3</v>
      </c>
    </row>
    <row r="259" spans="22:29" x14ac:dyDescent="0.25">
      <c r="W259" s="32" t="s">
        <v>243</v>
      </c>
      <c r="X259" s="32">
        <v>16</v>
      </c>
      <c r="Y259" s="32">
        <v>39</v>
      </c>
      <c r="Z259" s="32">
        <v>40</v>
      </c>
      <c r="AA259" s="32">
        <v>30</v>
      </c>
      <c r="AC259" s="42">
        <v>125</v>
      </c>
    </row>
    <row r="260" spans="22:29" x14ac:dyDescent="0.25">
      <c r="V260" s="34"/>
      <c r="W260" s="32" t="s">
        <v>241</v>
      </c>
      <c r="X260" s="32">
        <v>13</v>
      </c>
      <c r="Y260" s="32">
        <v>79</v>
      </c>
      <c r="Z260" s="32">
        <v>48</v>
      </c>
      <c r="AA260" s="32">
        <v>14</v>
      </c>
      <c r="AC260" s="42">
        <v>154</v>
      </c>
    </row>
    <row r="262" spans="22:29" x14ac:dyDescent="0.25">
      <c r="V262" s="34">
        <v>41079</v>
      </c>
      <c r="X262" s="32" t="s">
        <v>232</v>
      </c>
      <c r="Y262" s="32" t="s">
        <v>235</v>
      </c>
      <c r="Z262" s="32" t="s">
        <v>234</v>
      </c>
      <c r="AA262" s="32" t="s">
        <v>233</v>
      </c>
      <c r="AB262" s="494" t="s">
        <v>633</v>
      </c>
      <c r="AC262" s="42" t="s">
        <v>263</v>
      </c>
    </row>
    <row r="263" spans="22:29" x14ac:dyDescent="0.25">
      <c r="W263" s="32" t="s">
        <v>253</v>
      </c>
      <c r="X263" s="32">
        <v>28</v>
      </c>
      <c r="Y263" s="32">
        <v>119</v>
      </c>
      <c r="Z263" s="32">
        <v>87</v>
      </c>
      <c r="AA263" s="32">
        <v>42</v>
      </c>
      <c r="AB263" s="494">
        <v>83</v>
      </c>
      <c r="AC263" s="42">
        <v>276</v>
      </c>
    </row>
    <row r="264" spans="22:29" x14ac:dyDescent="0.25">
      <c r="W264" s="32" t="s">
        <v>254</v>
      </c>
      <c r="X264" s="32">
        <v>28</v>
      </c>
      <c r="Y264" s="32">
        <v>118</v>
      </c>
      <c r="Z264" s="32">
        <v>87</v>
      </c>
      <c r="AA264" s="32">
        <v>42</v>
      </c>
      <c r="AB264" s="494">
        <v>83</v>
      </c>
      <c r="AC264" s="42">
        <v>275</v>
      </c>
    </row>
    <row r="265" spans="22:29" x14ac:dyDescent="0.25">
      <c r="W265" s="32" t="s">
        <v>257</v>
      </c>
      <c r="X265" s="33">
        <v>1</v>
      </c>
      <c r="Y265" s="33">
        <v>0.99159663865546221</v>
      </c>
      <c r="Z265" s="33">
        <v>1</v>
      </c>
      <c r="AA265" s="33">
        <v>1</v>
      </c>
      <c r="AB265" s="495">
        <v>1</v>
      </c>
      <c r="AC265" s="43">
        <v>0.99637681159420288</v>
      </c>
    </row>
    <row r="266" spans="22:29" x14ac:dyDescent="0.25">
      <c r="W266" s="32" t="s">
        <v>255</v>
      </c>
      <c r="X266" s="33">
        <v>0.7142857142857143</v>
      </c>
      <c r="Y266" s="33">
        <v>0.34453781512605042</v>
      </c>
      <c r="Z266" s="33">
        <v>0.50574712643678166</v>
      </c>
      <c r="AA266" s="33">
        <v>0.6428571428571429</v>
      </c>
      <c r="AB266" s="495">
        <f>66/AB263</f>
        <v>0.79518072289156627</v>
      </c>
      <c r="AC266" s="43">
        <v>0.47826086956521741</v>
      </c>
    </row>
    <row r="267" spans="22:29" x14ac:dyDescent="0.25">
      <c r="W267" s="32" t="s">
        <v>260</v>
      </c>
      <c r="X267" s="33">
        <v>0.2857142857142857</v>
      </c>
      <c r="Y267" s="33">
        <v>0.6470588235294118</v>
      </c>
      <c r="Z267" s="33">
        <v>0.4942528735632184</v>
      </c>
      <c r="AA267" s="33">
        <v>0.35714285714285715</v>
      </c>
      <c r="AB267" s="495">
        <f>17/AB263</f>
        <v>0.20481927710843373</v>
      </c>
      <c r="AC267" s="43">
        <v>0.51811594202898548</v>
      </c>
    </row>
    <row r="268" spans="22:29" x14ac:dyDescent="0.25">
      <c r="W268" s="32" t="s">
        <v>330</v>
      </c>
      <c r="X268" s="33">
        <v>0</v>
      </c>
      <c r="Y268" s="33">
        <v>8.4033613445377853E-3</v>
      </c>
      <c r="Z268" s="33">
        <v>0</v>
      </c>
      <c r="AA268" s="33">
        <v>0</v>
      </c>
      <c r="AB268" s="495"/>
      <c r="AC268" s="43">
        <v>3.6231884057971175E-3</v>
      </c>
    </row>
    <row r="269" spans="22:29" x14ac:dyDescent="0.25">
      <c r="W269" s="32" t="s">
        <v>243</v>
      </c>
      <c r="X269" s="32">
        <v>20</v>
      </c>
      <c r="Y269" s="32">
        <v>41</v>
      </c>
      <c r="Z269" s="32">
        <v>44</v>
      </c>
      <c r="AA269" s="32">
        <v>27</v>
      </c>
      <c r="AC269" s="42">
        <v>132</v>
      </c>
    </row>
    <row r="270" spans="22:29" x14ac:dyDescent="0.25">
      <c r="W270" s="32" t="s">
        <v>241</v>
      </c>
      <c r="X270" s="32">
        <v>8</v>
      </c>
      <c r="Y270" s="32">
        <v>77</v>
      </c>
      <c r="Z270" s="32">
        <v>43</v>
      </c>
      <c r="AA270" s="32">
        <v>15</v>
      </c>
      <c r="AC270" s="42">
        <v>143</v>
      </c>
    </row>
    <row r="272" spans="22:29" x14ac:dyDescent="0.25">
      <c r="V272" s="34">
        <v>41080</v>
      </c>
      <c r="X272" s="32" t="s">
        <v>232</v>
      </c>
      <c r="Y272" s="32" t="s">
        <v>235</v>
      </c>
      <c r="Z272" s="32" t="s">
        <v>234</v>
      </c>
      <c r="AA272" s="32" t="s">
        <v>233</v>
      </c>
      <c r="AB272" s="494" t="s">
        <v>633</v>
      </c>
      <c r="AC272" s="42" t="s">
        <v>263</v>
      </c>
    </row>
    <row r="273" spans="22:29" x14ac:dyDescent="0.25">
      <c r="W273" s="32" t="s">
        <v>253</v>
      </c>
      <c r="X273" s="32">
        <v>24</v>
      </c>
      <c r="Y273" s="32">
        <v>118</v>
      </c>
      <c r="Z273" s="32">
        <v>83</v>
      </c>
      <c r="AA273" s="32">
        <v>42</v>
      </c>
      <c r="AB273" s="494">
        <v>83</v>
      </c>
      <c r="AC273" s="42">
        <v>267</v>
      </c>
    </row>
    <row r="274" spans="22:29" x14ac:dyDescent="0.25">
      <c r="W274" s="32" t="s">
        <v>254</v>
      </c>
      <c r="X274" s="32">
        <v>24</v>
      </c>
      <c r="Y274" s="32">
        <v>117</v>
      </c>
      <c r="Z274" s="32">
        <v>83</v>
      </c>
      <c r="AA274" s="32">
        <v>42</v>
      </c>
      <c r="AB274" s="494">
        <v>83</v>
      </c>
      <c r="AC274" s="42">
        <v>266</v>
      </c>
    </row>
    <row r="275" spans="22:29" x14ac:dyDescent="0.25">
      <c r="W275" s="32" t="s">
        <v>257</v>
      </c>
      <c r="X275" s="33">
        <v>1</v>
      </c>
      <c r="Y275" s="33">
        <v>0.99152542372881358</v>
      </c>
      <c r="Z275" s="33">
        <v>1</v>
      </c>
      <c r="AA275" s="33">
        <v>1</v>
      </c>
      <c r="AB275" s="495">
        <v>1</v>
      </c>
      <c r="AC275" s="43">
        <v>0.99625468164794007</v>
      </c>
    </row>
    <row r="276" spans="22:29" x14ac:dyDescent="0.25">
      <c r="W276" s="32" t="s">
        <v>255</v>
      </c>
      <c r="X276" s="33">
        <v>0.79166666666666663</v>
      </c>
      <c r="Y276" s="33">
        <v>0.34745762711864409</v>
      </c>
      <c r="Z276" s="33">
        <v>0.77108433734939763</v>
      </c>
      <c r="AA276" s="33">
        <v>0.66666666666666663</v>
      </c>
      <c r="AB276" s="495">
        <f>66/AB273</f>
        <v>0.79518072289156627</v>
      </c>
      <c r="AC276" s="43">
        <v>0.56928838951310856</v>
      </c>
    </row>
    <row r="277" spans="22:29" x14ac:dyDescent="0.25">
      <c r="W277" s="32" t="s">
        <v>260</v>
      </c>
      <c r="X277" s="33">
        <v>0.20833333333333334</v>
      </c>
      <c r="Y277" s="33">
        <v>0.64406779661016944</v>
      </c>
      <c r="Z277" s="33">
        <v>0.2289156626506024</v>
      </c>
      <c r="AA277" s="33">
        <v>0.33333333333333331</v>
      </c>
      <c r="AB277" s="495">
        <f>17/AB273</f>
        <v>0.20481927710843373</v>
      </c>
      <c r="AC277" s="43">
        <v>0.42696629213483145</v>
      </c>
    </row>
    <row r="278" spans="22:29" x14ac:dyDescent="0.25">
      <c r="W278" s="32" t="s">
        <v>330</v>
      </c>
      <c r="X278" s="33">
        <v>0</v>
      </c>
      <c r="Y278" s="33">
        <v>8.4745762711864181E-3</v>
      </c>
      <c r="Z278" s="33">
        <v>0</v>
      </c>
      <c r="AA278" s="33">
        <v>0</v>
      </c>
      <c r="AB278" s="495"/>
      <c r="AC278" s="43">
        <v>3.7453183520599342E-3</v>
      </c>
    </row>
    <row r="279" spans="22:29" x14ac:dyDescent="0.25">
      <c r="W279" s="32" t="s">
        <v>243</v>
      </c>
      <c r="X279" s="32">
        <v>19</v>
      </c>
      <c r="Y279" s="32">
        <v>41</v>
      </c>
      <c r="Z279" s="32">
        <v>64</v>
      </c>
      <c r="AA279" s="32">
        <v>28</v>
      </c>
      <c r="AC279" s="42">
        <v>152</v>
      </c>
    </row>
    <row r="280" spans="22:29" x14ac:dyDescent="0.25">
      <c r="W280" s="32" t="s">
        <v>241</v>
      </c>
      <c r="X280" s="32">
        <v>5</v>
      </c>
      <c r="Y280" s="32">
        <v>76</v>
      </c>
      <c r="Z280" s="32">
        <v>19</v>
      </c>
      <c r="AA280" s="32">
        <v>14</v>
      </c>
      <c r="AC280" s="42">
        <v>114</v>
      </c>
    </row>
    <row r="282" spans="22:29" x14ac:dyDescent="0.25">
      <c r="V282" s="34">
        <v>41081</v>
      </c>
      <c r="X282" s="32" t="s">
        <v>232</v>
      </c>
      <c r="Y282" s="32" t="s">
        <v>235</v>
      </c>
      <c r="Z282" s="32" t="s">
        <v>234</v>
      </c>
      <c r="AA282" s="32" t="s">
        <v>233</v>
      </c>
      <c r="AB282" s="494" t="s">
        <v>633</v>
      </c>
      <c r="AC282" s="42" t="s">
        <v>263</v>
      </c>
    </row>
    <row r="283" spans="22:29" x14ac:dyDescent="0.25">
      <c r="W283" s="32" t="s">
        <v>253</v>
      </c>
      <c r="X283" s="32">
        <v>24</v>
      </c>
      <c r="Y283" s="32">
        <v>118</v>
      </c>
      <c r="Z283" s="32">
        <v>83</v>
      </c>
      <c r="AA283" s="32">
        <v>42</v>
      </c>
      <c r="AB283" s="494">
        <v>83</v>
      </c>
      <c r="AC283" s="42">
        <v>267</v>
      </c>
    </row>
    <row r="284" spans="22:29" x14ac:dyDescent="0.25">
      <c r="V284" s="34"/>
      <c r="W284" s="32" t="s">
        <v>254</v>
      </c>
      <c r="X284" s="32">
        <v>24</v>
      </c>
      <c r="Y284" s="32">
        <v>117</v>
      </c>
      <c r="Z284" s="32">
        <v>83</v>
      </c>
      <c r="AA284" s="32">
        <v>42</v>
      </c>
      <c r="AB284" s="494">
        <v>83</v>
      </c>
      <c r="AC284" s="42">
        <v>266</v>
      </c>
    </row>
    <row r="285" spans="22:29" x14ac:dyDescent="0.25">
      <c r="W285" s="32" t="s">
        <v>257</v>
      </c>
      <c r="X285" s="33">
        <v>1</v>
      </c>
      <c r="Y285" s="33">
        <v>0.99152542372881358</v>
      </c>
      <c r="Z285" s="33">
        <v>1</v>
      </c>
      <c r="AA285" s="33">
        <v>1</v>
      </c>
      <c r="AB285" s="495">
        <v>1</v>
      </c>
      <c r="AC285" s="43">
        <v>0.99625468164794007</v>
      </c>
    </row>
    <row r="286" spans="22:29" x14ac:dyDescent="0.25">
      <c r="W286" s="32" t="s">
        <v>255</v>
      </c>
      <c r="X286" s="33">
        <v>0.79166666666666663</v>
      </c>
      <c r="Y286" s="33">
        <v>0.36440677966101692</v>
      </c>
      <c r="Z286" s="33">
        <v>0.85542168674698793</v>
      </c>
      <c r="AA286" s="33">
        <v>0.66666666666666663</v>
      </c>
      <c r="AB286" s="495">
        <f>66/AB283</f>
        <v>0.79518072289156627</v>
      </c>
      <c r="AC286" s="43">
        <v>0.60299625468164797</v>
      </c>
    </row>
    <row r="287" spans="22:29" x14ac:dyDescent="0.25">
      <c r="W287" s="32" t="s">
        <v>260</v>
      </c>
      <c r="X287" s="33">
        <v>0.20833333333333334</v>
      </c>
      <c r="Y287" s="33">
        <v>0.6271186440677966</v>
      </c>
      <c r="Z287" s="33">
        <v>0.14457831325301204</v>
      </c>
      <c r="AA287" s="33">
        <v>0.33333333333333331</v>
      </c>
      <c r="AB287" s="495">
        <f>17/AB283</f>
        <v>0.20481927710843373</v>
      </c>
      <c r="AC287" s="43">
        <v>0.39325842696629215</v>
      </c>
    </row>
    <row r="288" spans="22:29" x14ac:dyDescent="0.25">
      <c r="W288" s="32" t="s">
        <v>330</v>
      </c>
      <c r="X288" s="33">
        <v>0</v>
      </c>
      <c r="Y288" s="33">
        <v>8.4745762711864181E-3</v>
      </c>
      <c r="Z288" s="33">
        <v>0</v>
      </c>
      <c r="AA288" s="33">
        <v>0</v>
      </c>
      <c r="AB288" s="495"/>
      <c r="AC288" s="43">
        <v>3.7453183520599342E-3</v>
      </c>
    </row>
    <row r="289" spans="22:29" x14ac:dyDescent="0.25">
      <c r="W289" s="32" t="s">
        <v>243</v>
      </c>
      <c r="X289" s="32">
        <v>19</v>
      </c>
      <c r="Y289" s="32">
        <v>43</v>
      </c>
      <c r="Z289" s="32">
        <v>71</v>
      </c>
      <c r="AA289" s="32">
        <v>28</v>
      </c>
      <c r="AC289" s="42">
        <v>161</v>
      </c>
    </row>
    <row r="290" spans="22:29" x14ac:dyDescent="0.25">
      <c r="W290" s="32" t="s">
        <v>241</v>
      </c>
      <c r="X290" s="32">
        <v>5</v>
      </c>
      <c r="Y290" s="32">
        <v>74</v>
      </c>
      <c r="Z290" s="32">
        <v>12</v>
      </c>
      <c r="AA290" s="32">
        <v>14</v>
      </c>
      <c r="AC290" s="42">
        <v>105</v>
      </c>
    </row>
    <row r="292" spans="22:29" x14ac:dyDescent="0.25">
      <c r="V292" s="34">
        <v>41083</v>
      </c>
      <c r="X292" s="32" t="s">
        <v>232</v>
      </c>
      <c r="Y292" s="32" t="s">
        <v>235</v>
      </c>
      <c r="Z292" s="32" t="s">
        <v>234</v>
      </c>
      <c r="AA292" s="32" t="s">
        <v>233</v>
      </c>
      <c r="AB292" s="494" t="s">
        <v>633</v>
      </c>
      <c r="AC292" s="42" t="s">
        <v>263</v>
      </c>
    </row>
    <row r="293" spans="22:29" x14ac:dyDescent="0.25">
      <c r="W293" s="32" t="s">
        <v>253</v>
      </c>
      <c r="X293" s="32">
        <v>24</v>
      </c>
      <c r="Y293" s="32">
        <v>118</v>
      </c>
      <c r="Z293" s="32">
        <v>83</v>
      </c>
      <c r="AA293" s="32">
        <v>42</v>
      </c>
      <c r="AB293" s="494">
        <v>83</v>
      </c>
      <c r="AC293" s="42">
        <v>267</v>
      </c>
    </row>
    <row r="294" spans="22:29" x14ac:dyDescent="0.25">
      <c r="W294" s="32" t="s">
        <v>254</v>
      </c>
      <c r="X294" s="32">
        <v>24</v>
      </c>
      <c r="Y294" s="32">
        <v>117</v>
      </c>
      <c r="Z294" s="32">
        <v>83</v>
      </c>
      <c r="AA294" s="32">
        <v>42</v>
      </c>
      <c r="AB294" s="494">
        <v>83</v>
      </c>
      <c r="AC294" s="42">
        <v>266</v>
      </c>
    </row>
    <row r="295" spans="22:29" x14ac:dyDescent="0.25">
      <c r="W295" s="32" t="s">
        <v>257</v>
      </c>
      <c r="X295" s="33">
        <v>1</v>
      </c>
      <c r="Y295" s="33">
        <v>0.99152542372881358</v>
      </c>
      <c r="Z295" s="33">
        <v>1</v>
      </c>
      <c r="AA295" s="33">
        <v>1</v>
      </c>
      <c r="AB295" s="495">
        <v>1</v>
      </c>
      <c r="AC295" s="43">
        <v>0.99625468164794007</v>
      </c>
    </row>
    <row r="296" spans="22:29" x14ac:dyDescent="0.25">
      <c r="V296" s="34"/>
      <c r="W296" s="32" t="s">
        <v>255</v>
      </c>
      <c r="X296" s="33">
        <v>0.79166666666666663</v>
      </c>
      <c r="Y296" s="33">
        <v>0.26271186440677968</v>
      </c>
      <c r="Z296" s="33">
        <v>0.85542168674698793</v>
      </c>
      <c r="AA296" s="33">
        <v>0.66666666666666663</v>
      </c>
      <c r="AB296" s="495">
        <f>66/AB293</f>
        <v>0.79518072289156627</v>
      </c>
      <c r="AC296" s="43">
        <v>0.55805243445692887</v>
      </c>
    </row>
    <row r="297" spans="22:29" x14ac:dyDescent="0.25">
      <c r="W297" s="32" t="s">
        <v>260</v>
      </c>
      <c r="X297" s="33">
        <v>0.20833333333333334</v>
      </c>
      <c r="Y297" s="33">
        <v>0.72881355932203384</v>
      </c>
      <c r="Z297" s="33">
        <v>0.14457831325301204</v>
      </c>
      <c r="AA297" s="33">
        <v>0.33333333333333331</v>
      </c>
      <c r="AB297" s="495">
        <f>17/AB293</f>
        <v>0.20481927710843373</v>
      </c>
      <c r="AC297" s="43">
        <v>0.43820224719101125</v>
      </c>
    </row>
    <row r="298" spans="22:29" x14ac:dyDescent="0.25">
      <c r="W298" s="32" t="s">
        <v>330</v>
      </c>
      <c r="X298" s="33">
        <v>0</v>
      </c>
      <c r="Y298" s="33">
        <v>8.4745762711864181E-3</v>
      </c>
      <c r="Z298" s="33">
        <v>0</v>
      </c>
      <c r="AA298" s="33">
        <v>0</v>
      </c>
      <c r="AB298" s="495"/>
      <c r="AC298" s="43">
        <v>3.7453183520599342E-3</v>
      </c>
    </row>
    <row r="299" spans="22:29" x14ac:dyDescent="0.25">
      <c r="W299" s="32" t="s">
        <v>243</v>
      </c>
      <c r="X299" s="32">
        <v>19</v>
      </c>
      <c r="Y299" s="32">
        <v>31</v>
      </c>
      <c r="Z299" s="32">
        <v>71</v>
      </c>
      <c r="AA299" s="32">
        <v>28</v>
      </c>
      <c r="AC299" s="42">
        <v>149</v>
      </c>
    </row>
    <row r="300" spans="22:29" x14ac:dyDescent="0.25">
      <c r="W300" s="32" t="s">
        <v>241</v>
      </c>
      <c r="X300" s="32">
        <v>5</v>
      </c>
      <c r="Y300" s="32">
        <v>86</v>
      </c>
      <c r="Z300" s="32">
        <v>12</v>
      </c>
      <c r="AA300" s="32">
        <v>14</v>
      </c>
      <c r="AC300" s="42">
        <v>117</v>
      </c>
    </row>
    <row r="301" spans="22:29" x14ac:dyDescent="0.25">
      <c r="X301" s="33"/>
      <c r="Y301" s="33"/>
      <c r="Z301" s="33"/>
      <c r="AA301" s="33"/>
      <c r="AB301" s="495"/>
    </row>
    <row r="302" spans="22:29" x14ac:dyDescent="0.25">
      <c r="V302" s="34">
        <v>41085</v>
      </c>
      <c r="X302" s="32" t="s">
        <v>232</v>
      </c>
      <c r="Y302" s="32" t="s">
        <v>235</v>
      </c>
      <c r="Z302" s="32" t="s">
        <v>234</v>
      </c>
      <c r="AA302" s="32" t="s">
        <v>233</v>
      </c>
      <c r="AB302" s="494" t="s">
        <v>633</v>
      </c>
      <c r="AC302" s="42" t="s">
        <v>263</v>
      </c>
    </row>
    <row r="303" spans="22:29" x14ac:dyDescent="0.25">
      <c r="W303" s="32" t="s">
        <v>253</v>
      </c>
      <c r="X303" s="32">
        <v>24</v>
      </c>
      <c r="Y303" s="32">
        <v>118</v>
      </c>
      <c r="Z303" s="32">
        <v>83</v>
      </c>
      <c r="AA303" s="32">
        <v>42</v>
      </c>
      <c r="AB303" s="494">
        <v>83</v>
      </c>
      <c r="AC303" s="42">
        <v>267</v>
      </c>
    </row>
    <row r="304" spans="22:29" x14ac:dyDescent="0.25">
      <c r="W304" s="32" t="s">
        <v>254</v>
      </c>
      <c r="X304" s="32">
        <v>24</v>
      </c>
      <c r="Y304" s="32">
        <v>117</v>
      </c>
      <c r="Z304" s="32">
        <v>83</v>
      </c>
      <c r="AA304" s="32">
        <v>42</v>
      </c>
      <c r="AB304" s="494">
        <v>83</v>
      </c>
      <c r="AC304" s="42">
        <v>266</v>
      </c>
    </row>
    <row r="305" spans="22:29" x14ac:dyDescent="0.25">
      <c r="W305" s="32" t="s">
        <v>257</v>
      </c>
      <c r="X305" s="33">
        <v>1</v>
      </c>
      <c r="Y305" s="33">
        <v>0.99152542372881358</v>
      </c>
      <c r="Z305" s="33">
        <v>1</v>
      </c>
      <c r="AA305" s="33">
        <v>1</v>
      </c>
      <c r="AB305" s="495">
        <v>1</v>
      </c>
      <c r="AC305" s="43">
        <v>0.99625468164794007</v>
      </c>
    </row>
    <row r="306" spans="22:29" x14ac:dyDescent="0.25">
      <c r="W306" s="32" t="s">
        <v>255</v>
      </c>
      <c r="X306" s="33">
        <v>0.79166666666666663</v>
      </c>
      <c r="Y306" s="33">
        <v>0.26271186440677968</v>
      </c>
      <c r="Z306" s="33">
        <v>0.89156626506024095</v>
      </c>
      <c r="AA306" s="33">
        <v>0.69047619047619047</v>
      </c>
      <c r="AB306" s="495">
        <f>66/AB303</f>
        <v>0.79518072289156627</v>
      </c>
      <c r="AC306" s="43">
        <v>0.5730337078651685</v>
      </c>
    </row>
    <row r="307" spans="22:29" x14ac:dyDescent="0.25">
      <c r="W307" s="32" t="s">
        <v>260</v>
      </c>
      <c r="X307" s="33">
        <v>0.20833333333333334</v>
      </c>
      <c r="Y307" s="33">
        <v>0.72881355932203384</v>
      </c>
      <c r="Z307" s="33">
        <v>0.10843373493975904</v>
      </c>
      <c r="AA307" s="33">
        <v>0.30952380952380953</v>
      </c>
      <c r="AB307" s="495">
        <f>17/AB303</f>
        <v>0.20481927710843373</v>
      </c>
      <c r="AC307" s="43">
        <v>0.42322097378277151</v>
      </c>
    </row>
    <row r="308" spans="22:29" x14ac:dyDescent="0.25">
      <c r="V308" s="34"/>
      <c r="W308" s="32" t="s">
        <v>330</v>
      </c>
      <c r="X308" s="33">
        <v>0</v>
      </c>
      <c r="Y308" s="33">
        <v>8.4745762711864181E-3</v>
      </c>
      <c r="Z308" s="33">
        <v>0</v>
      </c>
      <c r="AA308" s="33">
        <v>0</v>
      </c>
      <c r="AB308" s="495"/>
      <c r="AC308" s="43">
        <v>3.7453183520599342E-3</v>
      </c>
    </row>
    <row r="309" spans="22:29" x14ac:dyDescent="0.25">
      <c r="W309" s="32" t="s">
        <v>243</v>
      </c>
      <c r="X309" s="32">
        <v>19</v>
      </c>
      <c r="Y309" s="32">
        <v>31</v>
      </c>
      <c r="Z309" s="32">
        <v>74</v>
      </c>
      <c r="AA309" s="32">
        <v>29</v>
      </c>
      <c r="AC309" s="42">
        <v>153</v>
      </c>
    </row>
    <row r="310" spans="22:29" x14ac:dyDescent="0.25">
      <c r="W310" s="32" t="s">
        <v>241</v>
      </c>
      <c r="X310" s="32">
        <v>5</v>
      </c>
      <c r="Y310" s="32">
        <v>86</v>
      </c>
      <c r="Z310" s="32">
        <v>9</v>
      </c>
      <c r="AA310" s="32">
        <v>13</v>
      </c>
      <c r="AC310" s="42">
        <v>113</v>
      </c>
    </row>
    <row r="311" spans="22:29" x14ac:dyDescent="0.25">
      <c r="X311" s="33"/>
      <c r="Y311" s="33"/>
      <c r="Z311" s="33"/>
      <c r="AA311" s="33"/>
      <c r="AB311" s="495"/>
    </row>
    <row r="312" spans="22:29" x14ac:dyDescent="0.25">
      <c r="V312" s="34">
        <v>41086</v>
      </c>
      <c r="X312" s="32" t="s">
        <v>232</v>
      </c>
      <c r="Y312" s="32" t="s">
        <v>235</v>
      </c>
      <c r="Z312" s="32" t="s">
        <v>234</v>
      </c>
      <c r="AA312" s="32" t="s">
        <v>233</v>
      </c>
      <c r="AB312" s="494" t="s">
        <v>633</v>
      </c>
      <c r="AC312" s="42" t="s">
        <v>263</v>
      </c>
    </row>
    <row r="313" spans="22:29" x14ac:dyDescent="0.25">
      <c r="W313" s="32" t="s">
        <v>253</v>
      </c>
      <c r="X313" s="32">
        <v>24</v>
      </c>
      <c r="Y313" s="32">
        <v>118</v>
      </c>
      <c r="Z313" s="32">
        <v>83</v>
      </c>
      <c r="AA313" s="32">
        <v>42</v>
      </c>
      <c r="AB313" s="494">
        <v>83</v>
      </c>
      <c r="AC313" s="42">
        <v>267</v>
      </c>
    </row>
    <row r="314" spans="22:29" x14ac:dyDescent="0.25">
      <c r="W314" s="32" t="s">
        <v>254</v>
      </c>
      <c r="X314" s="32">
        <v>24</v>
      </c>
      <c r="Y314" s="32">
        <v>117</v>
      </c>
      <c r="Z314" s="32">
        <v>83</v>
      </c>
      <c r="AA314" s="32">
        <v>42</v>
      </c>
      <c r="AB314" s="494">
        <v>83</v>
      </c>
      <c r="AC314" s="42">
        <v>266</v>
      </c>
    </row>
    <row r="315" spans="22:29" x14ac:dyDescent="0.25">
      <c r="W315" s="32" t="s">
        <v>257</v>
      </c>
      <c r="X315" s="33">
        <v>1</v>
      </c>
      <c r="Y315" s="33">
        <v>0.99152542372881358</v>
      </c>
      <c r="Z315" s="33">
        <v>1</v>
      </c>
      <c r="AA315" s="33">
        <v>1</v>
      </c>
      <c r="AB315" s="495">
        <v>1</v>
      </c>
      <c r="AC315" s="43">
        <v>0.99625468164794007</v>
      </c>
    </row>
    <row r="316" spans="22:29" x14ac:dyDescent="0.25">
      <c r="W316" s="32" t="s">
        <v>255</v>
      </c>
      <c r="X316" s="33">
        <v>0.79166666666666663</v>
      </c>
      <c r="Y316" s="33">
        <v>0.26271186440677968</v>
      </c>
      <c r="Z316" s="33">
        <v>0.87951807228915657</v>
      </c>
      <c r="AA316" s="33">
        <v>0.69047619047619047</v>
      </c>
      <c r="AB316" s="495">
        <f>66/AB313</f>
        <v>0.79518072289156627</v>
      </c>
      <c r="AC316" s="43">
        <v>0.56928838951310856</v>
      </c>
    </row>
    <row r="317" spans="22:29" x14ac:dyDescent="0.25">
      <c r="W317" s="32" t="s">
        <v>260</v>
      </c>
      <c r="X317" s="33">
        <v>0.20833333333333334</v>
      </c>
      <c r="Y317" s="33">
        <v>0.72881355932203384</v>
      </c>
      <c r="Z317" s="33">
        <v>0.12048192771084337</v>
      </c>
      <c r="AA317" s="33">
        <v>0.30952380952380953</v>
      </c>
      <c r="AB317" s="495">
        <f>17/AB313</f>
        <v>0.20481927710843373</v>
      </c>
      <c r="AC317" s="43">
        <v>0.42696629213483145</v>
      </c>
    </row>
    <row r="318" spans="22:29" x14ac:dyDescent="0.25">
      <c r="W318" s="32" t="s">
        <v>330</v>
      </c>
      <c r="X318" s="33">
        <v>0</v>
      </c>
      <c r="Y318" s="33">
        <v>8.4745762711864181E-3</v>
      </c>
      <c r="Z318" s="33">
        <v>0</v>
      </c>
      <c r="AA318" s="33">
        <v>0</v>
      </c>
      <c r="AB318" s="495"/>
      <c r="AC318" s="43">
        <v>3.7453183520599342E-3</v>
      </c>
    </row>
    <row r="319" spans="22:29" x14ac:dyDescent="0.25">
      <c r="W319" s="32" t="s">
        <v>243</v>
      </c>
      <c r="X319" s="32">
        <v>19</v>
      </c>
      <c r="Y319" s="32">
        <v>31</v>
      </c>
      <c r="Z319" s="32">
        <v>73</v>
      </c>
      <c r="AA319" s="32">
        <v>29</v>
      </c>
      <c r="AC319" s="42">
        <v>152</v>
      </c>
    </row>
    <row r="320" spans="22:29" x14ac:dyDescent="0.25">
      <c r="V320" s="34"/>
      <c r="W320" s="32" t="s">
        <v>241</v>
      </c>
      <c r="X320" s="32">
        <v>5</v>
      </c>
      <c r="Y320" s="32">
        <v>86</v>
      </c>
      <c r="Z320" s="32">
        <v>10</v>
      </c>
      <c r="AA320" s="32">
        <v>13</v>
      </c>
      <c r="AC320" s="42">
        <v>114</v>
      </c>
    </row>
    <row r="322" spans="22:29" x14ac:dyDescent="0.25">
      <c r="V322" s="34">
        <v>41087</v>
      </c>
      <c r="X322" s="32" t="s">
        <v>232</v>
      </c>
      <c r="Y322" s="32" t="s">
        <v>235</v>
      </c>
      <c r="Z322" s="32" t="s">
        <v>234</v>
      </c>
      <c r="AA322" s="32" t="s">
        <v>233</v>
      </c>
      <c r="AB322" s="494" t="s">
        <v>633</v>
      </c>
      <c r="AC322" s="42" t="s">
        <v>263</v>
      </c>
    </row>
    <row r="323" spans="22:29" x14ac:dyDescent="0.25">
      <c r="W323" s="32" t="s">
        <v>253</v>
      </c>
      <c r="X323" s="32">
        <v>40</v>
      </c>
      <c r="Y323" s="32">
        <v>118</v>
      </c>
      <c r="Z323" s="32">
        <v>83</v>
      </c>
      <c r="AA323" s="32">
        <v>42</v>
      </c>
      <c r="AB323" s="494">
        <v>83</v>
      </c>
      <c r="AC323" s="42">
        <v>283</v>
      </c>
    </row>
    <row r="324" spans="22:29" x14ac:dyDescent="0.25">
      <c r="W324" s="32" t="s">
        <v>254</v>
      </c>
      <c r="X324" s="32">
        <v>40</v>
      </c>
      <c r="Y324" s="32">
        <v>117</v>
      </c>
      <c r="Z324" s="32">
        <v>83</v>
      </c>
      <c r="AA324" s="32">
        <v>42</v>
      </c>
      <c r="AB324" s="494">
        <v>83</v>
      </c>
      <c r="AC324" s="42">
        <v>282</v>
      </c>
    </row>
    <row r="325" spans="22:29" x14ac:dyDescent="0.25">
      <c r="W325" s="32" t="s">
        <v>257</v>
      </c>
      <c r="X325" s="33">
        <v>1</v>
      </c>
      <c r="Y325" s="33">
        <v>0.99152542372881358</v>
      </c>
      <c r="Z325" s="33">
        <v>1</v>
      </c>
      <c r="AA325" s="33">
        <v>1</v>
      </c>
      <c r="AB325" s="495">
        <v>1</v>
      </c>
      <c r="AC325" s="43">
        <v>0.99646643109540634</v>
      </c>
    </row>
    <row r="326" spans="22:29" x14ac:dyDescent="0.25">
      <c r="W326" s="32" t="s">
        <v>255</v>
      </c>
      <c r="X326" s="33">
        <v>0.75</v>
      </c>
      <c r="Y326" s="33">
        <v>0.27966101694915252</v>
      </c>
      <c r="Z326" s="33">
        <v>0.89156626506024095</v>
      </c>
      <c r="AA326" s="33">
        <v>0.76190476190476186</v>
      </c>
      <c r="AB326" s="495">
        <f>66/AB323</f>
        <v>0.79518072289156627</v>
      </c>
      <c r="AC326" s="43">
        <f>((X325-X327)*X323+(Y325-Y327)*Y323+(Z325-Z327)*Z323+(AA325-AA327)*AA323)/AC323</f>
        <v>0.59717314487632511</v>
      </c>
    </row>
    <row r="327" spans="22:29" x14ac:dyDescent="0.25">
      <c r="W327" s="32" t="s">
        <v>260</v>
      </c>
      <c r="X327" s="33">
        <v>0.25</v>
      </c>
      <c r="Y327" s="33">
        <v>0.71186440677966101</v>
      </c>
      <c r="Z327" s="33">
        <v>0.10843373493975904</v>
      </c>
      <c r="AA327" s="33">
        <v>0.23809523809523808</v>
      </c>
      <c r="AB327" s="495">
        <f>17/AB323</f>
        <v>0.20481927710843373</v>
      </c>
      <c r="AC327" s="43">
        <v>0.39929328621908128</v>
      </c>
    </row>
    <row r="328" spans="22:29" x14ac:dyDescent="0.25">
      <c r="W328" s="32" t="s">
        <v>330</v>
      </c>
      <c r="X328" s="33">
        <v>0</v>
      </c>
      <c r="Y328" s="33">
        <v>8.4745762711864181E-3</v>
      </c>
      <c r="Z328" s="33">
        <v>0</v>
      </c>
      <c r="AA328" s="33">
        <v>0</v>
      </c>
      <c r="AB328" s="495"/>
      <c r="AC328" s="43">
        <v>3.5335689045936647E-3</v>
      </c>
    </row>
    <row r="329" spans="22:29" x14ac:dyDescent="0.25">
      <c r="W329" s="32" t="s">
        <v>243</v>
      </c>
      <c r="X329" s="32">
        <v>30</v>
      </c>
      <c r="Y329" s="32">
        <v>33</v>
      </c>
      <c r="Z329" s="32">
        <v>74</v>
      </c>
      <c r="AA329" s="32">
        <v>32</v>
      </c>
      <c r="AC329" s="42">
        <v>169</v>
      </c>
    </row>
    <row r="330" spans="22:29" x14ac:dyDescent="0.25">
      <c r="W330" s="32" t="s">
        <v>241</v>
      </c>
      <c r="X330" s="32">
        <v>10</v>
      </c>
      <c r="Y330" s="32">
        <v>84</v>
      </c>
      <c r="Z330" s="32">
        <v>9</v>
      </c>
      <c r="AA330" s="32">
        <v>10</v>
      </c>
      <c r="AC330" s="42">
        <v>113</v>
      </c>
    </row>
    <row r="332" spans="22:29" x14ac:dyDescent="0.25">
      <c r="V332" s="34">
        <v>41092</v>
      </c>
      <c r="X332" s="32" t="s">
        <v>232</v>
      </c>
      <c r="Y332" s="32" t="s">
        <v>235</v>
      </c>
      <c r="Z332" s="32" t="s">
        <v>234</v>
      </c>
      <c r="AA332" s="32" t="s">
        <v>233</v>
      </c>
      <c r="AB332" s="494" t="s">
        <v>633</v>
      </c>
      <c r="AC332" s="42" t="s">
        <v>263</v>
      </c>
    </row>
    <row r="333" spans="22:29" x14ac:dyDescent="0.25">
      <c r="W333" s="32" t="s">
        <v>253</v>
      </c>
      <c r="X333" s="32">
        <v>40</v>
      </c>
      <c r="Y333" s="32">
        <v>118</v>
      </c>
      <c r="Z333" s="32">
        <v>99</v>
      </c>
      <c r="AA333" s="32">
        <v>42</v>
      </c>
      <c r="AB333" s="494">
        <v>83</v>
      </c>
      <c r="AC333" s="42">
        <v>299</v>
      </c>
    </row>
    <row r="334" spans="22:29" x14ac:dyDescent="0.25">
      <c r="W334" s="32" t="s">
        <v>254</v>
      </c>
      <c r="X334" s="32">
        <v>40</v>
      </c>
      <c r="Y334" s="32">
        <v>117</v>
      </c>
      <c r="Z334" s="32">
        <v>82</v>
      </c>
      <c r="AA334" s="32">
        <v>42</v>
      </c>
      <c r="AB334" s="494">
        <v>83</v>
      </c>
      <c r="AC334" s="42">
        <v>281</v>
      </c>
    </row>
    <row r="335" spans="22:29" x14ac:dyDescent="0.25">
      <c r="W335" s="32" t="s">
        <v>257</v>
      </c>
      <c r="X335" s="33">
        <v>1</v>
      </c>
      <c r="Y335" s="33">
        <v>0.99152542372881358</v>
      </c>
      <c r="Z335" s="33">
        <v>0.82828282828282829</v>
      </c>
      <c r="AA335" s="33">
        <v>1</v>
      </c>
      <c r="AB335" s="495">
        <v>1</v>
      </c>
      <c r="AC335" s="43">
        <v>0.93979933110367897</v>
      </c>
    </row>
    <row r="336" spans="22:29" x14ac:dyDescent="0.25">
      <c r="W336" s="32" t="s">
        <v>255</v>
      </c>
      <c r="X336" s="33">
        <v>0.75</v>
      </c>
      <c r="Y336" s="33">
        <v>0.32203389830508472</v>
      </c>
      <c r="Z336" s="33">
        <v>0.74747474747474751</v>
      </c>
      <c r="AA336" s="33">
        <v>0.69047619047619047</v>
      </c>
      <c r="AB336" s="495">
        <f>66/AB333</f>
        <v>0.79518072289156627</v>
      </c>
      <c r="AC336" s="43">
        <f>((X335-X337)*X333+(Y335-Y337)*Y333+(Z335-Z337)*Z333+(AA335-AA337)*AA333)/AC333</f>
        <v>0.57190635451505012</v>
      </c>
    </row>
    <row r="337" spans="22:29" x14ac:dyDescent="0.25">
      <c r="W337" s="32" t="s">
        <v>260</v>
      </c>
      <c r="X337" s="33">
        <v>0.25</v>
      </c>
      <c r="Y337" s="33">
        <v>0.66949152542372881</v>
      </c>
      <c r="Z337" s="33">
        <v>8.0808080808080815E-2</v>
      </c>
      <c r="AA337" s="33">
        <v>0.30952380952380953</v>
      </c>
      <c r="AB337" s="495">
        <f>17/AB333</f>
        <v>0.20481927710843373</v>
      </c>
      <c r="AC337" s="43">
        <v>0.36789297658862874</v>
      </c>
    </row>
    <row r="338" spans="22:29" x14ac:dyDescent="0.25">
      <c r="W338" s="32" t="s">
        <v>330</v>
      </c>
      <c r="X338" s="33">
        <v>0</v>
      </c>
      <c r="Y338" s="33">
        <v>8.4745762711864181E-3</v>
      </c>
      <c r="Z338" s="33">
        <v>0.17171717171717171</v>
      </c>
      <c r="AA338" s="33">
        <v>0</v>
      </c>
      <c r="AB338" s="495"/>
      <c r="AC338" s="43">
        <v>6.020066889632103E-2</v>
      </c>
    </row>
    <row r="339" spans="22:29" x14ac:dyDescent="0.25">
      <c r="W339" s="32" t="s">
        <v>243</v>
      </c>
      <c r="X339" s="32">
        <v>30</v>
      </c>
      <c r="Y339" s="32">
        <v>38</v>
      </c>
      <c r="Z339" s="32">
        <v>74</v>
      </c>
      <c r="AA339" s="32">
        <v>29</v>
      </c>
      <c r="AC339" s="42">
        <v>171</v>
      </c>
    </row>
    <row r="340" spans="22:29" x14ac:dyDescent="0.25">
      <c r="W340" s="32" t="s">
        <v>241</v>
      </c>
      <c r="X340" s="32">
        <v>10</v>
      </c>
      <c r="Y340" s="32">
        <v>79</v>
      </c>
      <c r="Z340" s="32">
        <v>8</v>
      </c>
      <c r="AA340" s="32">
        <v>13</v>
      </c>
      <c r="AC340" s="42">
        <v>110</v>
      </c>
    </row>
    <row r="342" spans="22:29" x14ac:dyDescent="0.25">
      <c r="V342" s="34">
        <v>41093</v>
      </c>
      <c r="X342" s="32" t="s">
        <v>232</v>
      </c>
      <c r="Y342" s="32" t="s">
        <v>235</v>
      </c>
      <c r="Z342" s="32" t="s">
        <v>234</v>
      </c>
      <c r="AA342" s="32" t="s">
        <v>233</v>
      </c>
      <c r="AB342" s="494" t="s">
        <v>633</v>
      </c>
      <c r="AC342" s="42" t="s">
        <v>263</v>
      </c>
    </row>
    <row r="343" spans="22:29" x14ac:dyDescent="0.25">
      <c r="W343" s="32" t="s">
        <v>253</v>
      </c>
      <c r="X343" s="32">
        <v>40</v>
      </c>
      <c r="Y343" s="32">
        <v>118</v>
      </c>
      <c r="Z343" s="32">
        <v>99</v>
      </c>
      <c r="AA343" s="32">
        <v>42</v>
      </c>
      <c r="AB343" s="494">
        <v>83</v>
      </c>
      <c r="AC343" s="42">
        <v>299</v>
      </c>
    </row>
    <row r="344" spans="22:29" x14ac:dyDescent="0.25">
      <c r="V344" s="34"/>
      <c r="W344" s="32" t="s">
        <v>254</v>
      </c>
      <c r="X344" s="32">
        <v>40</v>
      </c>
      <c r="Y344" s="32">
        <v>117</v>
      </c>
      <c r="Z344" s="32">
        <v>99</v>
      </c>
      <c r="AA344" s="32">
        <v>42</v>
      </c>
      <c r="AB344" s="494">
        <v>83</v>
      </c>
      <c r="AC344" s="42">
        <v>298</v>
      </c>
    </row>
    <row r="345" spans="22:29" x14ac:dyDescent="0.25">
      <c r="W345" s="32" t="s">
        <v>257</v>
      </c>
      <c r="X345" s="33">
        <v>1</v>
      </c>
      <c r="Y345" s="33">
        <v>0.99152542372881358</v>
      </c>
      <c r="Z345" s="33">
        <v>1</v>
      </c>
      <c r="AA345" s="33">
        <v>1</v>
      </c>
      <c r="AB345" s="495">
        <v>1</v>
      </c>
      <c r="AC345" s="43">
        <v>0.99665551839464883</v>
      </c>
    </row>
    <row r="346" spans="22:29" x14ac:dyDescent="0.25">
      <c r="W346" s="32" t="s">
        <v>255</v>
      </c>
      <c r="X346" s="33">
        <v>0.75</v>
      </c>
      <c r="Y346" s="33">
        <v>0.53389830508474578</v>
      </c>
      <c r="Z346" s="33">
        <v>0.87878787878787878</v>
      </c>
      <c r="AA346" s="33">
        <v>0.69047619047619047</v>
      </c>
      <c r="AB346" s="495">
        <f>66/AB343</f>
        <v>0.79518072289156627</v>
      </c>
      <c r="AC346" s="43">
        <f>((X345-X347)*X343+(Y345-Y347)*Y343+(Z345-Z347)*Z343+(AA345-AA347)*AA343)/AC343</f>
        <v>0.69899665551839463</v>
      </c>
    </row>
    <row r="347" spans="22:29" x14ac:dyDescent="0.25">
      <c r="W347" s="32" t="s">
        <v>260</v>
      </c>
      <c r="X347" s="33">
        <v>0.25</v>
      </c>
      <c r="Y347" s="33">
        <v>0.4576271186440678</v>
      </c>
      <c r="Z347" s="33">
        <v>0.12121212121212122</v>
      </c>
      <c r="AA347" s="33">
        <v>0.30952380952380953</v>
      </c>
      <c r="AB347" s="495">
        <f>17/AB343</f>
        <v>0.20481927710843373</v>
      </c>
      <c r="AC347" s="43">
        <v>0.2976588628762542</v>
      </c>
    </row>
    <row r="348" spans="22:29" x14ac:dyDescent="0.25">
      <c r="W348" s="32" t="s">
        <v>330</v>
      </c>
      <c r="X348" s="33">
        <v>0</v>
      </c>
      <c r="Y348" s="33">
        <v>8.4745762711864181E-3</v>
      </c>
      <c r="Z348" s="33">
        <v>0</v>
      </c>
      <c r="AA348" s="33">
        <v>0</v>
      </c>
      <c r="AB348" s="495"/>
      <c r="AC348" s="43">
        <v>3.3444816053511683E-3</v>
      </c>
    </row>
    <row r="350" spans="22:29" x14ac:dyDescent="0.25">
      <c r="V350" s="34">
        <v>41094</v>
      </c>
      <c r="X350" s="32" t="s">
        <v>232</v>
      </c>
      <c r="Y350" s="32" t="s">
        <v>235</v>
      </c>
      <c r="Z350" s="32" t="s">
        <v>234</v>
      </c>
      <c r="AA350" s="32" t="s">
        <v>233</v>
      </c>
      <c r="AB350" s="494" t="s">
        <v>633</v>
      </c>
      <c r="AC350" s="42" t="s">
        <v>263</v>
      </c>
    </row>
    <row r="351" spans="22:29" x14ac:dyDescent="0.25">
      <c r="W351" s="32" t="s">
        <v>253</v>
      </c>
      <c r="X351" s="32">
        <v>40</v>
      </c>
      <c r="Y351" s="32">
        <v>118</v>
      </c>
      <c r="Z351" s="32">
        <v>99</v>
      </c>
      <c r="AA351" s="32">
        <v>42</v>
      </c>
      <c r="AB351" s="494">
        <v>83</v>
      </c>
      <c r="AC351" s="42">
        <v>299</v>
      </c>
    </row>
    <row r="352" spans="22:29" x14ac:dyDescent="0.25">
      <c r="W352" s="32" t="s">
        <v>254</v>
      </c>
      <c r="X352" s="32">
        <v>40</v>
      </c>
      <c r="Y352" s="32">
        <v>117</v>
      </c>
      <c r="Z352" s="32">
        <v>99</v>
      </c>
      <c r="AA352" s="32">
        <v>42</v>
      </c>
      <c r="AB352" s="494">
        <v>83</v>
      </c>
      <c r="AC352" s="42">
        <v>298</v>
      </c>
    </row>
    <row r="353" spans="22:29" x14ac:dyDescent="0.25">
      <c r="W353" s="32" t="s">
        <v>257</v>
      </c>
      <c r="X353" s="33">
        <v>1</v>
      </c>
      <c r="Y353" s="33">
        <v>0.99152542372881358</v>
      </c>
      <c r="Z353" s="33">
        <v>1</v>
      </c>
      <c r="AA353" s="33">
        <v>1</v>
      </c>
      <c r="AB353" s="495">
        <v>1</v>
      </c>
      <c r="AC353" s="43">
        <v>0.99665551839464883</v>
      </c>
    </row>
    <row r="354" spans="22:29" x14ac:dyDescent="0.25">
      <c r="W354" s="32" t="s">
        <v>255</v>
      </c>
      <c r="X354" s="33">
        <v>0.75</v>
      </c>
      <c r="Y354" s="33">
        <v>0.53389830508474578</v>
      </c>
      <c r="Z354" s="33">
        <v>0.87878787878787878</v>
      </c>
      <c r="AA354" s="33">
        <v>0.69047619047619047</v>
      </c>
      <c r="AB354" s="495">
        <f>66/AB351</f>
        <v>0.79518072289156627</v>
      </c>
      <c r="AC354" s="43">
        <f>((X353-X355)*X351+(Y353-Y355)*Y351+(Z353-Z355)*Z351+(AA353-AA355)*AA351)/AC351</f>
        <v>0.69899665551839463</v>
      </c>
    </row>
    <row r="355" spans="22:29" x14ac:dyDescent="0.25">
      <c r="W355" s="32" t="s">
        <v>260</v>
      </c>
      <c r="X355" s="33">
        <v>0.25</v>
      </c>
      <c r="Y355" s="33">
        <v>0.4576271186440678</v>
      </c>
      <c r="Z355" s="33">
        <v>0.12121212121212122</v>
      </c>
      <c r="AA355" s="33">
        <v>0.30952380952380953</v>
      </c>
      <c r="AB355" s="495">
        <f>17/AB351</f>
        <v>0.20481927710843373</v>
      </c>
      <c r="AC355" s="43">
        <v>0.2976588628762542</v>
      </c>
    </row>
    <row r="356" spans="22:29" x14ac:dyDescent="0.25">
      <c r="V356" s="34"/>
      <c r="W356" s="32" t="s">
        <v>330</v>
      </c>
      <c r="X356" s="33">
        <v>0</v>
      </c>
      <c r="Y356" s="33">
        <v>8.4745762711864181E-3</v>
      </c>
      <c r="Z356" s="33">
        <v>0</v>
      </c>
      <c r="AA356" s="33">
        <v>0</v>
      </c>
      <c r="AB356" s="495"/>
      <c r="AC356" s="43">
        <v>3.3444816053511683E-3</v>
      </c>
    </row>
    <row r="358" spans="22:29" x14ac:dyDescent="0.25">
      <c r="V358" s="34">
        <v>41095</v>
      </c>
      <c r="X358" s="32" t="s">
        <v>232</v>
      </c>
      <c r="Y358" s="32" t="s">
        <v>235</v>
      </c>
      <c r="Z358" s="32" t="s">
        <v>234</v>
      </c>
      <c r="AA358" s="32" t="s">
        <v>233</v>
      </c>
      <c r="AB358" s="494" t="s">
        <v>633</v>
      </c>
      <c r="AC358" s="42" t="s">
        <v>263</v>
      </c>
    </row>
    <row r="359" spans="22:29" x14ac:dyDescent="0.25">
      <c r="W359" s="32" t="s">
        <v>253</v>
      </c>
      <c r="X359" s="33">
        <v>40</v>
      </c>
      <c r="Y359" s="33">
        <v>118</v>
      </c>
      <c r="Z359" s="33">
        <v>99</v>
      </c>
      <c r="AA359" s="33">
        <v>42</v>
      </c>
      <c r="AB359" s="494">
        <v>83</v>
      </c>
      <c r="AC359" s="42">
        <v>299</v>
      </c>
    </row>
    <row r="360" spans="22:29" x14ac:dyDescent="0.25">
      <c r="W360" s="32" t="s">
        <v>254</v>
      </c>
      <c r="X360" s="33">
        <v>40</v>
      </c>
      <c r="Y360" s="33">
        <v>117</v>
      </c>
      <c r="Z360" s="33">
        <v>99</v>
      </c>
      <c r="AA360" s="33">
        <v>42</v>
      </c>
      <c r="AB360" s="494">
        <v>83</v>
      </c>
      <c r="AC360" s="42">
        <v>298</v>
      </c>
    </row>
    <row r="361" spans="22:29" x14ac:dyDescent="0.25">
      <c r="W361" s="32" t="s">
        <v>257</v>
      </c>
      <c r="X361" s="33">
        <v>1</v>
      </c>
      <c r="Y361" s="33">
        <v>0.99152542372881358</v>
      </c>
      <c r="Z361" s="33">
        <v>1</v>
      </c>
      <c r="AA361" s="33">
        <v>1</v>
      </c>
      <c r="AB361" s="495">
        <v>1</v>
      </c>
      <c r="AC361" s="42">
        <v>0.99665551839464883</v>
      </c>
    </row>
    <row r="362" spans="22:29" x14ac:dyDescent="0.25">
      <c r="W362" s="32" t="s">
        <v>255</v>
      </c>
      <c r="X362" s="32">
        <v>0.75</v>
      </c>
      <c r="Y362" s="32">
        <v>0.53389830508474578</v>
      </c>
      <c r="Z362" s="32">
        <v>0.88888888888888884</v>
      </c>
      <c r="AA362" s="32">
        <v>0.69047619047619047</v>
      </c>
      <c r="AB362" s="495">
        <f>66/AB359</f>
        <v>0.79518072289156627</v>
      </c>
      <c r="AC362" s="43">
        <f>((X361-X363)*X359+(Y361-Y363)*Y359+(Z361-Z363)*Z359+(AA361-AA363)*AA359)/AC359</f>
        <v>0.7023411371237458</v>
      </c>
    </row>
    <row r="363" spans="22:29" x14ac:dyDescent="0.25">
      <c r="W363" s="32" t="s">
        <v>260</v>
      </c>
      <c r="X363" s="32">
        <v>0.25</v>
      </c>
      <c r="Y363" s="32">
        <v>0.4576271186440678</v>
      </c>
      <c r="Z363" s="32">
        <v>0.1111111111111111</v>
      </c>
      <c r="AA363" s="32">
        <v>0.30952380952380953</v>
      </c>
      <c r="AB363" s="495">
        <f>17/AB359</f>
        <v>0.20481927710843373</v>
      </c>
      <c r="AC363" s="42">
        <v>0.29431438127090304</v>
      </c>
    </row>
    <row r="364" spans="22:29" x14ac:dyDescent="0.25">
      <c r="W364" s="32" t="s">
        <v>330</v>
      </c>
      <c r="X364" s="32">
        <v>0</v>
      </c>
      <c r="Y364" s="32">
        <v>8.4745762711864181E-3</v>
      </c>
      <c r="Z364" s="32">
        <v>0</v>
      </c>
      <c r="AA364" s="32">
        <v>0</v>
      </c>
      <c r="AC364" s="42">
        <v>3.3444816053511683E-3</v>
      </c>
    </row>
    <row r="366" spans="22:29" x14ac:dyDescent="0.25">
      <c r="V366" s="34">
        <v>41096</v>
      </c>
      <c r="X366" s="32" t="s">
        <v>232</v>
      </c>
      <c r="Y366" s="32" t="s">
        <v>235</v>
      </c>
      <c r="Z366" s="32" t="s">
        <v>234</v>
      </c>
      <c r="AA366" s="32" t="s">
        <v>233</v>
      </c>
      <c r="AB366" s="494" t="s">
        <v>633</v>
      </c>
      <c r="AC366" s="42" t="s">
        <v>263</v>
      </c>
    </row>
    <row r="367" spans="22:29" x14ac:dyDescent="0.25">
      <c r="W367" s="32" t="s">
        <v>253</v>
      </c>
      <c r="X367" s="32">
        <v>40</v>
      </c>
      <c r="Y367" s="32">
        <v>118</v>
      </c>
      <c r="Z367" s="32">
        <v>99</v>
      </c>
      <c r="AA367" s="32">
        <v>42</v>
      </c>
      <c r="AB367" s="494">
        <v>83</v>
      </c>
      <c r="AC367" s="42">
        <v>299</v>
      </c>
    </row>
    <row r="368" spans="22:29" x14ac:dyDescent="0.25">
      <c r="W368" s="32" t="s">
        <v>254</v>
      </c>
      <c r="X368" s="32">
        <v>40</v>
      </c>
      <c r="Y368" s="32">
        <v>117</v>
      </c>
      <c r="Z368" s="32">
        <v>99</v>
      </c>
      <c r="AA368" s="32">
        <v>42</v>
      </c>
      <c r="AB368" s="494">
        <v>83</v>
      </c>
      <c r="AC368" s="42">
        <v>298</v>
      </c>
    </row>
    <row r="369" spans="22:29" x14ac:dyDescent="0.25">
      <c r="W369" s="32" t="s">
        <v>257</v>
      </c>
      <c r="X369" s="33">
        <v>1</v>
      </c>
      <c r="Y369" s="33">
        <v>0.99152542372881358</v>
      </c>
      <c r="Z369" s="33">
        <v>1</v>
      </c>
      <c r="AA369" s="33">
        <v>1</v>
      </c>
      <c r="AB369" s="495">
        <v>1</v>
      </c>
      <c r="AC369" s="43">
        <v>0.99665551839464883</v>
      </c>
    </row>
    <row r="370" spans="22:29" x14ac:dyDescent="0.25">
      <c r="W370" s="32" t="s">
        <v>255</v>
      </c>
      <c r="X370" s="33">
        <v>0.875</v>
      </c>
      <c r="Y370" s="33">
        <v>0.51694915254237284</v>
      </c>
      <c r="Z370" s="33">
        <v>0.86868686868686873</v>
      </c>
      <c r="AA370" s="33">
        <v>0.69047619047619047</v>
      </c>
      <c r="AB370" s="495">
        <f>66/AB367</f>
        <v>0.79518072289156627</v>
      </c>
      <c r="AC370" s="43">
        <f>((X369-X371)*X367+(Y369-Y371)*Y367+(Z369-Z371)*Z367+(AA369-AA371)*AA367)/AC367</f>
        <v>0.70568561872909696</v>
      </c>
    </row>
    <row r="371" spans="22:29" x14ac:dyDescent="0.25">
      <c r="W371" s="32" t="s">
        <v>260</v>
      </c>
      <c r="X371" s="33">
        <v>0.125</v>
      </c>
      <c r="Y371" s="33">
        <v>0.47457627118644069</v>
      </c>
      <c r="Z371" s="33">
        <v>0.13131313131313133</v>
      </c>
      <c r="AA371" s="33">
        <v>0.30952380952380953</v>
      </c>
      <c r="AB371" s="495">
        <f>17/AB367</f>
        <v>0.20481927710843373</v>
      </c>
      <c r="AC371" s="43">
        <v>0.29096989966555181</v>
      </c>
    </row>
    <row r="372" spans="22:29" x14ac:dyDescent="0.25">
      <c r="W372" s="32" t="s">
        <v>330</v>
      </c>
      <c r="X372" s="33">
        <v>0</v>
      </c>
      <c r="Y372" s="33">
        <v>8.4745762711864181E-3</v>
      </c>
      <c r="Z372" s="33">
        <v>0</v>
      </c>
      <c r="AA372" s="33">
        <v>0</v>
      </c>
      <c r="AB372" s="495"/>
      <c r="AC372" s="43">
        <v>3.3444816053511683E-3</v>
      </c>
    </row>
    <row r="374" spans="22:29" x14ac:dyDescent="0.25">
      <c r="V374" s="34">
        <v>41097</v>
      </c>
      <c r="X374" s="32" t="s">
        <v>232</v>
      </c>
      <c r="Y374" s="32" t="s">
        <v>235</v>
      </c>
      <c r="Z374" s="32" t="s">
        <v>234</v>
      </c>
      <c r="AA374" s="32" t="s">
        <v>233</v>
      </c>
      <c r="AB374" s="494" t="s">
        <v>633</v>
      </c>
      <c r="AC374" s="42" t="s">
        <v>263</v>
      </c>
    </row>
    <row r="375" spans="22:29" x14ac:dyDescent="0.25">
      <c r="W375" s="32" t="s">
        <v>253</v>
      </c>
      <c r="X375" s="32">
        <v>40</v>
      </c>
      <c r="Y375" s="32">
        <v>118</v>
      </c>
      <c r="Z375" s="32">
        <v>99</v>
      </c>
      <c r="AA375" s="32">
        <v>42</v>
      </c>
      <c r="AB375" s="494">
        <v>83</v>
      </c>
      <c r="AC375" s="42">
        <v>299</v>
      </c>
    </row>
    <row r="376" spans="22:29" x14ac:dyDescent="0.25">
      <c r="W376" s="32" t="s">
        <v>254</v>
      </c>
      <c r="X376" s="32">
        <v>40</v>
      </c>
      <c r="Y376" s="32">
        <v>117</v>
      </c>
      <c r="Z376" s="32">
        <v>99</v>
      </c>
      <c r="AA376" s="32">
        <v>42</v>
      </c>
      <c r="AB376" s="494">
        <v>83</v>
      </c>
      <c r="AC376" s="42">
        <v>298</v>
      </c>
    </row>
    <row r="377" spans="22:29" x14ac:dyDescent="0.25">
      <c r="W377" s="32" t="s">
        <v>257</v>
      </c>
      <c r="X377" s="33">
        <v>1</v>
      </c>
      <c r="Y377" s="33">
        <v>0.99152542372881358</v>
      </c>
      <c r="Z377" s="33">
        <v>1</v>
      </c>
      <c r="AA377" s="33">
        <v>1</v>
      </c>
      <c r="AB377" s="495">
        <v>1</v>
      </c>
      <c r="AC377" s="43">
        <v>0.99665551839464883</v>
      </c>
    </row>
    <row r="378" spans="22:29" x14ac:dyDescent="0.25">
      <c r="W378" s="32" t="s">
        <v>255</v>
      </c>
      <c r="X378" s="33">
        <v>0.875</v>
      </c>
      <c r="Y378" s="33">
        <v>0.47457627118644069</v>
      </c>
      <c r="Z378" s="33">
        <v>0.86868686868686873</v>
      </c>
      <c r="AA378" s="33">
        <v>0.69047619047619047</v>
      </c>
      <c r="AB378" s="495">
        <f>66/AB375</f>
        <v>0.79518072289156627</v>
      </c>
      <c r="AC378" s="43">
        <f>((X377-X379)*X375+(Y377-Y379)*Y375+(Z377-Z379)*Z375+(AA377-AA379)*AA375)/AC375</f>
        <v>0.68896321070234112</v>
      </c>
    </row>
    <row r="379" spans="22:29" x14ac:dyDescent="0.25">
      <c r="W379" s="32" t="s">
        <v>260</v>
      </c>
      <c r="X379" s="33">
        <v>0.125</v>
      </c>
      <c r="Y379" s="33">
        <v>0.51694915254237284</v>
      </c>
      <c r="Z379" s="33">
        <v>0.13131313131313133</v>
      </c>
      <c r="AA379" s="33">
        <v>0.30952380952380953</v>
      </c>
      <c r="AB379" s="495">
        <f>17/AB375</f>
        <v>0.20481927710843373</v>
      </c>
      <c r="AC379" s="43">
        <v>0.30769230769230771</v>
      </c>
    </row>
    <row r="380" spans="22:29" x14ac:dyDescent="0.25">
      <c r="W380" s="32" t="s">
        <v>330</v>
      </c>
      <c r="X380" s="33">
        <v>0</v>
      </c>
      <c r="Y380" s="33">
        <v>8.4745762711864181E-3</v>
      </c>
      <c r="Z380" s="33">
        <v>0</v>
      </c>
      <c r="AA380" s="33">
        <v>0</v>
      </c>
      <c r="AB380" s="495"/>
      <c r="AC380" s="43">
        <v>3.3444816053511683E-3</v>
      </c>
    </row>
    <row r="382" spans="22:29" x14ac:dyDescent="0.25">
      <c r="V382" s="34">
        <v>41098</v>
      </c>
      <c r="X382" s="32" t="s">
        <v>232</v>
      </c>
      <c r="Y382" s="32" t="s">
        <v>235</v>
      </c>
      <c r="Z382" s="32" t="s">
        <v>234</v>
      </c>
      <c r="AA382" s="32" t="s">
        <v>233</v>
      </c>
      <c r="AB382" s="494" t="s">
        <v>633</v>
      </c>
      <c r="AC382" s="42" t="s">
        <v>263</v>
      </c>
    </row>
    <row r="383" spans="22:29" x14ac:dyDescent="0.25">
      <c r="W383" s="32" t="s">
        <v>253</v>
      </c>
      <c r="X383" s="32">
        <v>40</v>
      </c>
      <c r="Y383" s="32">
        <v>119</v>
      </c>
      <c r="Z383" s="32">
        <v>99</v>
      </c>
      <c r="AA383" s="32">
        <v>42</v>
      </c>
      <c r="AB383" s="494">
        <v>83</v>
      </c>
      <c r="AC383" s="42">
        <v>300</v>
      </c>
    </row>
    <row r="384" spans="22:29" x14ac:dyDescent="0.25">
      <c r="W384" s="32" t="s">
        <v>254</v>
      </c>
      <c r="X384" s="32">
        <v>40</v>
      </c>
      <c r="Y384" s="32">
        <v>118</v>
      </c>
      <c r="Z384" s="32">
        <v>99</v>
      </c>
      <c r="AA384" s="32">
        <v>42</v>
      </c>
      <c r="AB384" s="494">
        <v>83</v>
      </c>
      <c r="AC384" s="42">
        <v>299</v>
      </c>
    </row>
    <row r="385" spans="22:29" x14ac:dyDescent="0.25">
      <c r="W385" s="32" t="s">
        <v>257</v>
      </c>
      <c r="X385" s="33">
        <v>1</v>
      </c>
      <c r="Y385" s="33">
        <v>0.99159663865546221</v>
      </c>
      <c r="Z385" s="33">
        <v>1</v>
      </c>
      <c r="AA385" s="33">
        <v>1</v>
      </c>
      <c r="AB385" s="495">
        <v>1</v>
      </c>
      <c r="AC385" s="43">
        <v>0.9966666666666667</v>
      </c>
    </row>
    <row r="386" spans="22:29" x14ac:dyDescent="0.25">
      <c r="W386" s="32" t="s">
        <v>255</v>
      </c>
      <c r="X386" s="33">
        <v>0.875</v>
      </c>
      <c r="Y386" s="33">
        <v>0.34453781512605042</v>
      </c>
      <c r="Z386" s="33">
        <v>0.86868686868686873</v>
      </c>
      <c r="AA386" s="33">
        <v>0.73809523809523814</v>
      </c>
      <c r="AB386" s="495">
        <f>66/AB383</f>
        <v>0.79518072289156627</v>
      </c>
      <c r="AC386" s="43">
        <f>((X385-X387)*X383+(Y385-Y387)*Y383+(Z385-Z387)*Z383+(AA385-AA387)*AA383)/AC383</f>
        <v>0.64333333333333331</v>
      </c>
    </row>
    <row r="387" spans="22:29" x14ac:dyDescent="0.25">
      <c r="W387" s="32" t="s">
        <v>260</v>
      </c>
      <c r="X387" s="33">
        <v>0.125</v>
      </c>
      <c r="Y387" s="33">
        <v>0.6470588235294118</v>
      </c>
      <c r="Z387" s="33">
        <v>0.13131313131313133</v>
      </c>
      <c r="AA387" s="33">
        <v>0.26190476190476192</v>
      </c>
      <c r="AB387" s="495">
        <f>17/AB383</f>
        <v>0.20481927710843373</v>
      </c>
      <c r="AC387" s="43">
        <v>0.35333333333333333</v>
      </c>
    </row>
    <row r="388" spans="22:29" x14ac:dyDescent="0.25">
      <c r="W388" s="32" t="s">
        <v>330</v>
      </c>
      <c r="X388" s="33">
        <v>0</v>
      </c>
      <c r="Y388" s="33">
        <v>8.4033613445377853E-3</v>
      </c>
      <c r="Z388" s="33">
        <v>0</v>
      </c>
      <c r="AA388" s="33">
        <v>0</v>
      </c>
      <c r="AB388" s="495"/>
      <c r="AC388" s="43">
        <v>3.3333333333332993E-3</v>
      </c>
    </row>
    <row r="390" spans="22:29" x14ac:dyDescent="0.25">
      <c r="V390" s="34">
        <v>41099</v>
      </c>
      <c r="X390" s="32" t="s">
        <v>232</v>
      </c>
      <c r="Y390" s="32" t="s">
        <v>235</v>
      </c>
      <c r="Z390" s="32" t="s">
        <v>234</v>
      </c>
      <c r="AA390" s="32" t="s">
        <v>233</v>
      </c>
      <c r="AB390" s="494" t="s">
        <v>633</v>
      </c>
      <c r="AC390" s="42" t="s">
        <v>263</v>
      </c>
    </row>
    <row r="391" spans="22:29" x14ac:dyDescent="0.25">
      <c r="W391" s="32" t="s">
        <v>253</v>
      </c>
      <c r="X391" s="32">
        <v>40</v>
      </c>
      <c r="Y391" s="32">
        <v>119</v>
      </c>
      <c r="Z391" s="32">
        <v>99</v>
      </c>
      <c r="AA391" s="32">
        <v>42</v>
      </c>
      <c r="AB391" s="494">
        <v>83</v>
      </c>
      <c r="AC391" s="42">
        <v>300</v>
      </c>
    </row>
    <row r="392" spans="22:29" x14ac:dyDescent="0.25">
      <c r="W392" s="32" t="s">
        <v>254</v>
      </c>
      <c r="X392" s="32">
        <v>40</v>
      </c>
      <c r="Y392" s="32">
        <v>118</v>
      </c>
      <c r="Z392" s="32">
        <v>99</v>
      </c>
      <c r="AA392" s="32">
        <v>42</v>
      </c>
      <c r="AB392" s="494">
        <v>83</v>
      </c>
      <c r="AC392" s="42">
        <v>299</v>
      </c>
    </row>
    <row r="393" spans="22:29" x14ac:dyDescent="0.25">
      <c r="W393" s="32" t="s">
        <v>257</v>
      </c>
      <c r="X393" s="33">
        <v>1</v>
      </c>
      <c r="Y393" s="33">
        <v>0.99159663865546221</v>
      </c>
      <c r="Z393" s="33">
        <v>1</v>
      </c>
      <c r="AA393" s="33">
        <v>1</v>
      </c>
      <c r="AB393" s="495">
        <v>1</v>
      </c>
      <c r="AC393" s="43">
        <v>0.9966666666666667</v>
      </c>
    </row>
    <row r="394" spans="22:29" x14ac:dyDescent="0.25">
      <c r="W394" s="32" t="s">
        <v>255</v>
      </c>
      <c r="X394" s="33">
        <v>0.875</v>
      </c>
      <c r="Y394" s="33">
        <v>0.53781512605042014</v>
      </c>
      <c r="Z394" s="33">
        <v>0.86868686868686873</v>
      </c>
      <c r="AA394" s="33">
        <v>0.73809523809523814</v>
      </c>
      <c r="AB394" s="495">
        <f>66/AB391</f>
        <v>0.79518072289156627</v>
      </c>
      <c r="AC394" s="43">
        <f>((X393-X395)*X391+(Y393-Y395)*Y391+(Z393-Z395)*Z391+(AA393-AA395)*AA391)/AC391</f>
        <v>0.72</v>
      </c>
    </row>
    <row r="395" spans="22:29" x14ac:dyDescent="0.25">
      <c r="W395" s="32" t="s">
        <v>260</v>
      </c>
      <c r="X395" s="33">
        <v>0.125</v>
      </c>
      <c r="Y395" s="33">
        <v>0.45378151260504201</v>
      </c>
      <c r="Z395" s="33">
        <v>0.13131313131313133</v>
      </c>
      <c r="AA395" s="33">
        <v>0.26190476190476192</v>
      </c>
      <c r="AB395" s="495">
        <f>17/AB391</f>
        <v>0.20481927710843373</v>
      </c>
      <c r="AC395" s="43">
        <v>0.27666666666666667</v>
      </c>
    </row>
    <row r="396" spans="22:29" x14ac:dyDescent="0.25">
      <c r="W396" s="32" t="s">
        <v>330</v>
      </c>
      <c r="X396" s="33">
        <v>0</v>
      </c>
      <c r="Y396" s="33">
        <v>8.4033613445377853E-3</v>
      </c>
      <c r="Z396" s="33">
        <v>0</v>
      </c>
      <c r="AA396" s="33">
        <v>0</v>
      </c>
      <c r="AB396" s="495"/>
      <c r="AC396" s="43">
        <v>3.3333333333332993E-3</v>
      </c>
    </row>
    <row r="398" spans="22:29" x14ac:dyDescent="0.25">
      <c r="V398" s="34">
        <v>41100</v>
      </c>
      <c r="X398" s="32" t="s">
        <v>232</v>
      </c>
      <c r="Y398" s="32" t="s">
        <v>235</v>
      </c>
      <c r="Z398" s="32" t="s">
        <v>234</v>
      </c>
      <c r="AA398" s="32" t="s">
        <v>233</v>
      </c>
      <c r="AB398" s="494" t="s">
        <v>633</v>
      </c>
      <c r="AC398" s="42" t="s">
        <v>263</v>
      </c>
    </row>
    <row r="399" spans="22:29" x14ac:dyDescent="0.25">
      <c r="W399" s="32" t="s">
        <v>253</v>
      </c>
      <c r="X399" s="32">
        <v>40</v>
      </c>
      <c r="Y399" s="32">
        <v>119</v>
      </c>
      <c r="Z399" s="32">
        <v>99</v>
      </c>
      <c r="AA399" s="32">
        <v>42</v>
      </c>
      <c r="AB399" s="494">
        <v>83</v>
      </c>
      <c r="AC399" s="42">
        <v>300</v>
      </c>
    </row>
    <row r="400" spans="22:29" x14ac:dyDescent="0.25">
      <c r="W400" s="32" t="s">
        <v>254</v>
      </c>
      <c r="X400" s="32">
        <v>40</v>
      </c>
      <c r="Y400" s="32">
        <v>118</v>
      </c>
      <c r="Z400" s="32">
        <v>99</v>
      </c>
      <c r="AA400" s="32">
        <v>42</v>
      </c>
      <c r="AB400" s="494">
        <v>83</v>
      </c>
      <c r="AC400" s="42">
        <v>299</v>
      </c>
    </row>
    <row r="401" spans="22:29" x14ac:dyDescent="0.25">
      <c r="W401" s="32" t="s">
        <v>257</v>
      </c>
      <c r="X401" s="33">
        <v>1</v>
      </c>
      <c r="Y401" s="33">
        <v>0.99159663865546221</v>
      </c>
      <c r="Z401" s="33">
        <v>1</v>
      </c>
      <c r="AA401" s="33">
        <v>1</v>
      </c>
      <c r="AB401" s="495">
        <v>1</v>
      </c>
      <c r="AC401" s="43">
        <v>0.9966666666666667</v>
      </c>
    </row>
    <row r="402" spans="22:29" x14ac:dyDescent="0.25">
      <c r="W402" s="32" t="s">
        <v>255</v>
      </c>
      <c r="X402" s="33">
        <v>0.875</v>
      </c>
      <c r="Y402" s="33">
        <v>0.52941176470588236</v>
      </c>
      <c r="Z402" s="33">
        <v>0.86868686868686873</v>
      </c>
      <c r="AA402" s="33">
        <v>0.73809523809523814</v>
      </c>
      <c r="AB402" s="495">
        <f>66/AB399</f>
        <v>0.79518072289156627</v>
      </c>
      <c r="AC402" s="43">
        <f>((X401-X403)*X399+(Y401-Y403)*Y399+(Z401-Z403)*Z399+(AA401-AA403)*AA399)/AC399</f>
        <v>0.71666666666666667</v>
      </c>
    </row>
    <row r="403" spans="22:29" x14ac:dyDescent="0.25">
      <c r="W403" s="32" t="s">
        <v>260</v>
      </c>
      <c r="X403" s="33">
        <v>0.125</v>
      </c>
      <c r="Y403" s="33">
        <v>0.46218487394957986</v>
      </c>
      <c r="Z403" s="33">
        <v>0.13131313131313133</v>
      </c>
      <c r="AA403" s="33">
        <v>0.26190476190476192</v>
      </c>
      <c r="AB403" s="495">
        <f>17/AB399</f>
        <v>0.20481927710843373</v>
      </c>
      <c r="AC403" s="43">
        <v>0.28000000000000003</v>
      </c>
    </row>
    <row r="404" spans="22:29" x14ac:dyDescent="0.25">
      <c r="W404" s="32" t="s">
        <v>330</v>
      </c>
      <c r="X404" s="33">
        <v>0</v>
      </c>
      <c r="Y404" s="33">
        <v>8.4033613445377853E-3</v>
      </c>
      <c r="Z404" s="33">
        <v>0</v>
      </c>
      <c r="AA404" s="33">
        <v>0</v>
      </c>
      <c r="AB404" s="495"/>
      <c r="AC404" s="43">
        <v>3.3333333333332993E-3</v>
      </c>
    </row>
    <row r="406" spans="22:29" x14ac:dyDescent="0.25">
      <c r="V406" s="34">
        <v>41101</v>
      </c>
      <c r="X406" s="32" t="s">
        <v>232</v>
      </c>
      <c r="Y406" s="32" t="s">
        <v>235</v>
      </c>
      <c r="Z406" s="32" t="s">
        <v>234</v>
      </c>
      <c r="AA406" s="32" t="s">
        <v>233</v>
      </c>
      <c r="AB406" s="494" t="s">
        <v>633</v>
      </c>
      <c r="AC406" s="42" t="s">
        <v>263</v>
      </c>
    </row>
    <row r="407" spans="22:29" x14ac:dyDescent="0.25">
      <c r="W407" s="32" t="s">
        <v>253</v>
      </c>
      <c r="X407" s="32">
        <v>40</v>
      </c>
      <c r="Y407" s="32">
        <v>119</v>
      </c>
      <c r="Z407" s="32">
        <v>99</v>
      </c>
      <c r="AA407" s="32">
        <v>42</v>
      </c>
      <c r="AB407" s="494">
        <v>83</v>
      </c>
      <c r="AC407" s="42">
        <v>300</v>
      </c>
    </row>
    <row r="408" spans="22:29" x14ac:dyDescent="0.25">
      <c r="W408" s="32" t="s">
        <v>254</v>
      </c>
      <c r="X408" s="32">
        <v>40</v>
      </c>
      <c r="Y408" s="32">
        <v>114</v>
      </c>
      <c r="Z408" s="32">
        <v>95</v>
      </c>
      <c r="AA408" s="32">
        <v>42</v>
      </c>
      <c r="AB408" s="494">
        <v>83</v>
      </c>
      <c r="AC408" s="42">
        <v>291</v>
      </c>
    </row>
    <row r="409" spans="22:29" x14ac:dyDescent="0.25">
      <c r="W409" s="32" t="s">
        <v>257</v>
      </c>
      <c r="X409" s="33">
        <v>1</v>
      </c>
      <c r="Y409" s="33">
        <v>0.95798319327731096</v>
      </c>
      <c r="Z409" s="33">
        <v>0.95959595959595956</v>
      </c>
      <c r="AA409" s="33">
        <v>1</v>
      </c>
      <c r="AB409" s="495">
        <v>1</v>
      </c>
      <c r="AC409" s="43">
        <v>0.97</v>
      </c>
    </row>
    <row r="410" spans="22:29" x14ac:dyDescent="0.25">
      <c r="W410" s="32" t="s">
        <v>255</v>
      </c>
      <c r="X410" s="33">
        <v>0.875</v>
      </c>
      <c r="Y410" s="33">
        <v>0.49579831932773111</v>
      </c>
      <c r="Z410" s="33">
        <v>0.86868686868686873</v>
      </c>
      <c r="AA410" s="33">
        <v>0.73809523809523814</v>
      </c>
      <c r="AB410" s="495">
        <f>66/AB407</f>
        <v>0.79518072289156627</v>
      </c>
      <c r="AC410" s="43">
        <f>((X409-X411)*X407+(Y409-Y411)*Y407+(Z409-Z411)*Z407+(AA409-AA411)*AA407)/AC407</f>
        <v>0.70333333333333337</v>
      </c>
    </row>
    <row r="411" spans="22:29" x14ac:dyDescent="0.25">
      <c r="W411" s="32" t="s">
        <v>260</v>
      </c>
      <c r="X411" s="33">
        <v>0.125</v>
      </c>
      <c r="Y411" s="33">
        <v>0.46218487394957986</v>
      </c>
      <c r="Z411" s="33">
        <v>9.0909090909090912E-2</v>
      </c>
      <c r="AA411" s="33">
        <v>0.26190476190476192</v>
      </c>
      <c r="AB411" s="495">
        <f>17/AB407</f>
        <v>0.20481927710843373</v>
      </c>
      <c r="AC411" s="43">
        <v>0.26666666666666666</v>
      </c>
    </row>
    <row r="412" spans="22:29" x14ac:dyDescent="0.25">
      <c r="W412" s="32" t="s">
        <v>330</v>
      </c>
      <c r="X412" s="33">
        <v>0</v>
      </c>
      <c r="Y412" s="33">
        <v>4.2016806722689037E-2</v>
      </c>
      <c r="Z412" s="33">
        <v>4.0404040404040442E-2</v>
      </c>
      <c r="AA412" s="33">
        <v>0</v>
      </c>
      <c r="AB412" s="495"/>
      <c r="AC412" s="43">
        <v>3.0000000000000027E-2</v>
      </c>
    </row>
    <row r="414" spans="22:29" x14ac:dyDescent="0.25">
      <c r="V414" s="34">
        <v>41102</v>
      </c>
      <c r="X414" s="32" t="s">
        <v>232</v>
      </c>
      <c r="Y414" s="32" t="s">
        <v>235</v>
      </c>
      <c r="Z414" s="32" t="s">
        <v>234</v>
      </c>
      <c r="AA414" s="32" t="s">
        <v>233</v>
      </c>
      <c r="AB414" s="494" t="s">
        <v>633</v>
      </c>
      <c r="AC414" s="42" t="s">
        <v>263</v>
      </c>
    </row>
    <row r="415" spans="22:29" x14ac:dyDescent="0.25">
      <c r="W415" s="32" t="s">
        <v>253</v>
      </c>
      <c r="X415" s="32">
        <v>40</v>
      </c>
      <c r="Y415" s="32">
        <v>119</v>
      </c>
      <c r="Z415" s="32">
        <v>99</v>
      </c>
      <c r="AA415" s="32">
        <v>42</v>
      </c>
      <c r="AB415" s="494">
        <v>83</v>
      </c>
      <c r="AC415" s="42">
        <v>300</v>
      </c>
    </row>
    <row r="416" spans="22:29" x14ac:dyDescent="0.25">
      <c r="W416" s="32" t="s">
        <v>254</v>
      </c>
      <c r="X416" s="32">
        <v>40</v>
      </c>
      <c r="Y416" s="32">
        <v>118</v>
      </c>
      <c r="Z416" s="32">
        <v>99</v>
      </c>
      <c r="AA416" s="32">
        <v>42</v>
      </c>
      <c r="AB416" s="494">
        <v>83</v>
      </c>
      <c r="AC416" s="42">
        <v>299</v>
      </c>
    </row>
    <row r="417" spans="22:29" x14ac:dyDescent="0.25">
      <c r="W417" s="32" t="s">
        <v>257</v>
      </c>
      <c r="X417" s="33">
        <v>1</v>
      </c>
      <c r="Y417" s="33">
        <v>0.99159663865546221</v>
      </c>
      <c r="Z417" s="33">
        <v>1</v>
      </c>
      <c r="AA417" s="33">
        <v>1</v>
      </c>
      <c r="AB417" s="495">
        <v>1</v>
      </c>
      <c r="AC417" s="43">
        <v>0.9966666666666667</v>
      </c>
    </row>
    <row r="418" spans="22:29" x14ac:dyDescent="0.25">
      <c r="W418" s="32" t="s">
        <v>255</v>
      </c>
      <c r="X418" s="33">
        <v>0.875</v>
      </c>
      <c r="Y418" s="33">
        <v>0.51260504201680668</v>
      </c>
      <c r="Z418" s="33">
        <v>0.86868686868686873</v>
      </c>
      <c r="AA418" s="33">
        <v>0.69047619047619047</v>
      </c>
      <c r="AB418" s="495">
        <f>66/AB415</f>
        <v>0.79518072289156627</v>
      </c>
      <c r="AC418" s="43">
        <f>((X417-X419)*X415+(Y417-Y419)*Y415+(Z417-Z419)*Z415+(AA417-AA419)*AA415)/AC415</f>
        <v>0.70333333333333337</v>
      </c>
    </row>
    <row r="419" spans="22:29" x14ac:dyDescent="0.25">
      <c r="W419" s="32" t="s">
        <v>260</v>
      </c>
      <c r="X419" s="33">
        <v>0.125</v>
      </c>
      <c r="Y419" s="33">
        <v>0.47899159663865548</v>
      </c>
      <c r="Z419" s="33">
        <v>0.13131313131313133</v>
      </c>
      <c r="AA419" s="33">
        <v>0.30952380952380953</v>
      </c>
      <c r="AB419" s="495">
        <f>17/AB415</f>
        <v>0.20481927710843373</v>
      </c>
      <c r="AC419" s="43">
        <v>0.29333333333333333</v>
      </c>
    </row>
    <row r="420" spans="22:29" x14ac:dyDescent="0.25">
      <c r="W420" s="32" t="s">
        <v>330</v>
      </c>
      <c r="X420" s="33">
        <v>0</v>
      </c>
      <c r="Y420" s="33">
        <v>8.4033613445377853E-3</v>
      </c>
      <c r="Z420" s="33">
        <v>0</v>
      </c>
      <c r="AA420" s="33">
        <v>0</v>
      </c>
      <c r="AB420" s="495"/>
      <c r="AC420" s="43">
        <v>3.3333333333332993E-3</v>
      </c>
    </row>
    <row r="422" spans="22:29" x14ac:dyDescent="0.25">
      <c r="V422" s="34">
        <v>41103</v>
      </c>
      <c r="X422" s="32" t="s">
        <v>232</v>
      </c>
      <c r="Y422" s="32" t="s">
        <v>235</v>
      </c>
      <c r="Z422" s="32" t="s">
        <v>234</v>
      </c>
      <c r="AA422" s="32" t="s">
        <v>233</v>
      </c>
      <c r="AB422" s="494" t="s">
        <v>633</v>
      </c>
      <c r="AC422" s="42" t="s">
        <v>263</v>
      </c>
    </row>
    <row r="423" spans="22:29" x14ac:dyDescent="0.25">
      <c r="W423" s="32" t="s">
        <v>253</v>
      </c>
      <c r="X423" s="32">
        <v>40</v>
      </c>
      <c r="Y423" s="32">
        <v>119</v>
      </c>
      <c r="Z423" s="32">
        <v>99</v>
      </c>
      <c r="AA423" s="32">
        <v>42</v>
      </c>
      <c r="AB423" s="494">
        <v>83</v>
      </c>
      <c r="AC423" s="42">
        <v>300</v>
      </c>
    </row>
    <row r="424" spans="22:29" x14ac:dyDescent="0.25">
      <c r="W424" s="32" t="s">
        <v>254</v>
      </c>
      <c r="X424" s="32">
        <v>40</v>
      </c>
      <c r="Y424" s="32">
        <v>118</v>
      </c>
      <c r="Z424" s="32">
        <v>99</v>
      </c>
      <c r="AA424" s="32">
        <v>42</v>
      </c>
      <c r="AB424" s="494">
        <v>83</v>
      </c>
      <c r="AC424" s="42">
        <v>299</v>
      </c>
    </row>
    <row r="425" spans="22:29" x14ac:dyDescent="0.25">
      <c r="W425" s="32" t="s">
        <v>257</v>
      </c>
      <c r="X425" s="32">
        <v>1</v>
      </c>
      <c r="Y425" s="32">
        <v>0.99159663865546221</v>
      </c>
      <c r="Z425" s="32">
        <v>1</v>
      </c>
      <c r="AA425" s="32">
        <v>1</v>
      </c>
      <c r="AB425" s="495">
        <v>1</v>
      </c>
      <c r="AC425" s="42">
        <v>0.9966666666666667</v>
      </c>
    </row>
    <row r="426" spans="22:29" x14ac:dyDescent="0.25">
      <c r="W426" s="32" t="s">
        <v>255</v>
      </c>
      <c r="X426" s="32">
        <v>0.875</v>
      </c>
      <c r="Y426" s="32">
        <v>0.69747899159663862</v>
      </c>
      <c r="Z426" s="32">
        <v>0.86868686868686873</v>
      </c>
      <c r="AA426" s="32">
        <v>0.69047619047619047</v>
      </c>
      <c r="AB426" s="495">
        <f>66/AB423</f>
        <v>0.79518072289156627</v>
      </c>
      <c r="AC426" s="43">
        <f>((X425-X427)*X423+(Y425-Y427)*Y423+(Z425-Z427)*Z423+(AA425-AA427)*AA423)/AC423</f>
        <v>0.77666666666666662</v>
      </c>
    </row>
    <row r="427" spans="22:29" x14ac:dyDescent="0.25">
      <c r="W427" s="32" t="s">
        <v>260</v>
      </c>
      <c r="X427" s="32">
        <v>0.125</v>
      </c>
      <c r="Y427" s="32">
        <v>0.29411764705882354</v>
      </c>
      <c r="Z427" s="32">
        <v>0.13131313131313133</v>
      </c>
      <c r="AA427" s="32">
        <v>0.30952380952380953</v>
      </c>
      <c r="AB427" s="495">
        <f>17/AB423</f>
        <v>0.20481927710843373</v>
      </c>
      <c r="AC427" s="42">
        <v>0.22</v>
      </c>
    </row>
    <row r="428" spans="22:29" x14ac:dyDescent="0.25">
      <c r="W428" s="32" t="s">
        <v>330</v>
      </c>
      <c r="X428" s="32">
        <v>0</v>
      </c>
      <c r="Y428" s="32">
        <v>8.4033613445377853E-3</v>
      </c>
      <c r="Z428" s="32">
        <v>0</v>
      </c>
      <c r="AA428" s="32">
        <v>0</v>
      </c>
      <c r="AC428" s="42">
        <v>3.3333333333332993E-3</v>
      </c>
    </row>
    <row r="430" spans="22:29" x14ac:dyDescent="0.25">
      <c r="V430" s="34">
        <v>41104</v>
      </c>
      <c r="X430" s="32" t="s">
        <v>232</v>
      </c>
      <c r="Y430" s="32" t="s">
        <v>235</v>
      </c>
      <c r="Z430" s="32" t="s">
        <v>234</v>
      </c>
      <c r="AA430" s="32" t="s">
        <v>233</v>
      </c>
      <c r="AB430" s="494" t="s">
        <v>633</v>
      </c>
      <c r="AC430" s="42" t="s">
        <v>263</v>
      </c>
    </row>
    <row r="431" spans="22:29" x14ac:dyDescent="0.25">
      <c r="W431" s="32" t="s">
        <v>253</v>
      </c>
      <c r="X431" s="32">
        <v>40</v>
      </c>
      <c r="Y431" s="32">
        <v>119</v>
      </c>
      <c r="Z431" s="32">
        <v>99</v>
      </c>
      <c r="AA431" s="32">
        <v>42</v>
      </c>
      <c r="AB431" s="494">
        <v>83</v>
      </c>
      <c r="AC431" s="42">
        <v>300</v>
      </c>
    </row>
    <row r="432" spans="22:29" x14ac:dyDescent="0.25">
      <c r="W432" s="32" t="s">
        <v>254</v>
      </c>
      <c r="X432" s="32">
        <v>40</v>
      </c>
      <c r="Y432" s="32">
        <v>118</v>
      </c>
      <c r="Z432" s="32">
        <v>99</v>
      </c>
      <c r="AA432" s="32">
        <v>42</v>
      </c>
      <c r="AB432" s="494">
        <v>83</v>
      </c>
      <c r="AC432" s="42">
        <v>299</v>
      </c>
    </row>
    <row r="433" spans="22:29" x14ac:dyDescent="0.25">
      <c r="W433" s="32" t="s">
        <v>257</v>
      </c>
      <c r="X433" s="33">
        <v>1</v>
      </c>
      <c r="Y433" s="33">
        <v>0.99159663865546221</v>
      </c>
      <c r="Z433" s="33">
        <v>1</v>
      </c>
      <c r="AA433" s="33">
        <v>1</v>
      </c>
      <c r="AB433" s="495">
        <v>1</v>
      </c>
      <c r="AC433" s="43">
        <v>0.9966666666666667</v>
      </c>
    </row>
    <row r="434" spans="22:29" x14ac:dyDescent="0.25">
      <c r="W434" s="32" t="s">
        <v>255</v>
      </c>
      <c r="X434" s="33">
        <v>0.875</v>
      </c>
      <c r="Y434" s="33">
        <v>0.7142857142857143</v>
      </c>
      <c r="Z434" s="33">
        <v>0.87878787878787878</v>
      </c>
      <c r="AA434" s="33">
        <v>0.69047619047619047</v>
      </c>
      <c r="AB434" s="495">
        <f>66/AB431</f>
        <v>0.79518072289156627</v>
      </c>
      <c r="AC434" s="43">
        <f>((X433-X435)*X431+(Y433-Y435)*Y431+(Z433-Z435)*Z431+(AA433-AA435)*AA431)/AC431</f>
        <v>0.78666666666666663</v>
      </c>
    </row>
    <row r="435" spans="22:29" x14ac:dyDescent="0.25">
      <c r="W435" s="32" t="s">
        <v>260</v>
      </c>
      <c r="X435" s="33">
        <v>0.125</v>
      </c>
      <c r="Y435" s="33">
        <v>0.27731092436974791</v>
      </c>
      <c r="Z435" s="33">
        <v>0.12121212121212122</v>
      </c>
      <c r="AA435" s="33">
        <v>0.30952380952380953</v>
      </c>
      <c r="AB435" s="495">
        <f>17/AB431</f>
        <v>0.20481927710843373</v>
      </c>
      <c r="AC435" s="43">
        <v>0.21</v>
      </c>
    </row>
    <row r="436" spans="22:29" x14ac:dyDescent="0.25">
      <c r="W436" s="32" t="s">
        <v>330</v>
      </c>
      <c r="X436" s="33">
        <v>0</v>
      </c>
      <c r="Y436" s="33">
        <v>8.4033613445377853E-3</v>
      </c>
      <c r="Z436" s="33">
        <v>0</v>
      </c>
      <c r="AA436" s="33">
        <v>0</v>
      </c>
      <c r="AB436" s="495"/>
      <c r="AC436" s="43">
        <v>3.3333333333332993E-3</v>
      </c>
    </row>
    <row r="438" spans="22:29" x14ac:dyDescent="0.25">
      <c r="V438" s="34">
        <v>41108</v>
      </c>
      <c r="X438" s="32" t="s">
        <v>232</v>
      </c>
      <c r="Y438" s="32" t="s">
        <v>235</v>
      </c>
      <c r="Z438" s="32" t="s">
        <v>234</v>
      </c>
      <c r="AA438" s="32" t="s">
        <v>233</v>
      </c>
      <c r="AB438" s="494" t="s">
        <v>633</v>
      </c>
      <c r="AC438" s="42" t="s">
        <v>263</v>
      </c>
    </row>
    <row r="439" spans="22:29" x14ac:dyDescent="0.25">
      <c r="W439" s="32" t="s">
        <v>253</v>
      </c>
      <c r="X439" s="32">
        <v>40</v>
      </c>
      <c r="Y439" s="32">
        <v>119</v>
      </c>
      <c r="Z439" s="32">
        <v>99</v>
      </c>
      <c r="AA439" s="32">
        <v>42</v>
      </c>
      <c r="AB439" s="494">
        <v>83</v>
      </c>
      <c r="AC439" s="42">
        <v>300</v>
      </c>
    </row>
    <row r="440" spans="22:29" x14ac:dyDescent="0.25">
      <c r="W440" s="32" t="s">
        <v>254</v>
      </c>
      <c r="X440" s="32">
        <v>40</v>
      </c>
      <c r="Y440" s="32">
        <v>119</v>
      </c>
      <c r="Z440" s="32">
        <v>99</v>
      </c>
      <c r="AA440" s="32">
        <v>39</v>
      </c>
      <c r="AB440" s="494">
        <v>83</v>
      </c>
      <c r="AC440" s="42">
        <v>297</v>
      </c>
    </row>
    <row r="441" spans="22:29" x14ac:dyDescent="0.25">
      <c r="W441" s="32" t="s">
        <v>257</v>
      </c>
      <c r="X441" s="33">
        <v>1</v>
      </c>
      <c r="Y441" s="33">
        <v>1</v>
      </c>
      <c r="Z441" s="33">
        <v>1</v>
      </c>
      <c r="AA441" s="33">
        <v>0.9285714285714286</v>
      </c>
      <c r="AB441" s="495">
        <v>1</v>
      </c>
      <c r="AC441" s="43">
        <v>0.99</v>
      </c>
    </row>
    <row r="442" spans="22:29" x14ac:dyDescent="0.25">
      <c r="W442" s="32" t="s">
        <v>255</v>
      </c>
      <c r="X442" s="33">
        <v>0.875</v>
      </c>
      <c r="Y442" s="33">
        <v>0.61344537815126055</v>
      </c>
      <c r="Z442" s="33">
        <v>0.87878787878787878</v>
      </c>
      <c r="AA442" s="33">
        <v>0.69047619047619047</v>
      </c>
      <c r="AB442" s="495">
        <f>66/AB439</f>
        <v>0.79518072289156627</v>
      </c>
      <c r="AC442" s="43">
        <f>((X441-X443)*X439+(Y441-Y443)*Y439+(Z441-Z443)*Z439+(AA441-AA443)*AA439)/AC439</f>
        <v>0.7466666666666667</v>
      </c>
    </row>
    <row r="443" spans="22:29" x14ac:dyDescent="0.25">
      <c r="W443" s="32" t="s">
        <v>260</v>
      </c>
      <c r="X443" s="33">
        <v>0.125</v>
      </c>
      <c r="Y443" s="33">
        <v>0.38655462184873951</v>
      </c>
      <c r="Z443" s="33">
        <v>0.12121212121212122</v>
      </c>
      <c r="AA443" s="33">
        <v>0.23809523809523808</v>
      </c>
      <c r="AB443" s="495">
        <f>17/AB439</f>
        <v>0.20481927710843373</v>
      </c>
      <c r="AC443" s="43">
        <v>0.24333333333333335</v>
      </c>
    </row>
    <row r="444" spans="22:29" x14ac:dyDescent="0.25">
      <c r="W444" s="32" t="s">
        <v>330</v>
      </c>
      <c r="X444" s="33">
        <v>0</v>
      </c>
      <c r="Y444" s="33">
        <v>0</v>
      </c>
      <c r="Z444" s="33">
        <v>0</v>
      </c>
      <c r="AA444" s="33">
        <v>7.1428571428571397E-2</v>
      </c>
      <c r="AB444" s="495"/>
      <c r="AC444" s="43">
        <v>1.0000000000000009E-2</v>
      </c>
    </row>
    <row r="446" spans="22:29" x14ac:dyDescent="0.25">
      <c r="V446" s="34">
        <v>41109</v>
      </c>
      <c r="X446" s="32" t="s">
        <v>232</v>
      </c>
      <c r="Y446" s="32" t="s">
        <v>235</v>
      </c>
      <c r="Z446" s="32" t="s">
        <v>234</v>
      </c>
      <c r="AA446" s="32" t="s">
        <v>233</v>
      </c>
      <c r="AB446" s="494" t="s">
        <v>633</v>
      </c>
      <c r="AC446" s="42" t="s">
        <v>263</v>
      </c>
    </row>
    <row r="447" spans="22:29" x14ac:dyDescent="0.25">
      <c r="W447" s="32" t="s">
        <v>253</v>
      </c>
      <c r="X447" s="32">
        <v>40</v>
      </c>
      <c r="Y447" s="32">
        <v>119</v>
      </c>
      <c r="Z447" s="32">
        <v>99</v>
      </c>
      <c r="AA447" s="32">
        <v>42</v>
      </c>
      <c r="AB447" s="494">
        <v>83</v>
      </c>
      <c r="AC447" s="42">
        <v>300</v>
      </c>
    </row>
    <row r="448" spans="22:29" x14ac:dyDescent="0.25">
      <c r="W448" s="32" t="s">
        <v>254</v>
      </c>
      <c r="X448" s="32">
        <v>40</v>
      </c>
      <c r="Y448" s="32">
        <v>119</v>
      </c>
      <c r="Z448" s="32">
        <v>99</v>
      </c>
      <c r="AA448" s="32">
        <v>42</v>
      </c>
      <c r="AB448" s="494">
        <v>83</v>
      </c>
      <c r="AC448" s="42">
        <v>300</v>
      </c>
    </row>
    <row r="449" spans="22:29" x14ac:dyDescent="0.25">
      <c r="W449" s="32" t="s">
        <v>257</v>
      </c>
      <c r="X449" s="33">
        <v>1</v>
      </c>
      <c r="Y449" s="33">
        <v>1</v>
      </c>
      <c r="Z449" s="33">
        <v>1</v>
      </c>
      <c r="AA449" s="33">
        <v>1</v>
      </c>
      <c r="AB449" s="495">
        <v>1</v>
      </c>
      <c r="AC449" s="43">
        <v>1</v>
      </c>
    </row>
    <row r="450" spans="22:29" x14ac:dyDescent="0.25">
      <c r="W450" s="32" t="s">
        <v>255</v>
      </c>
      <c r="X450" s="33">
        <v>0.875</v>
      </c>
      <c r="Y450" s="33">
        <v>0.6386554621848739</v>
      </c>
      <c r="Z450" s="33">
        <v>0.88888888888888884</v>
      </c>
      <c r="AA450" s="33">
        <v>0.73809523809523814</v>
      </c>
      <c r="AB450" s="495">
        <f>66/AB447</f>
        <v>0.79518072289156627</v>
      </c>
      <c r="AC450" s="43">
        <f>((X449-X451)*X447+(Y449-Y451)*Y447+(Z449-Z451)*Z447+(AA449-AA451)*AA447)/AC447</f>
        <v>0.76666666666666672</v>
      </c>
    </row>
    <row r="451" spans="22:29" x14ac:dyDescent="0.25">
      <c r="W451" s="32" t="s">
        <v>260</v>
      </c>
      <c r="X451" s="33">
        <v>0.125</v>
      </c>
      <c r="Y451" s="33">
        <v>0.36134453781512604</v>
      </c>
      <c r="Z451" s="33">
        <v>0.1111111111111111</v>
      </c>
      <c r="AA451" s="33">
        <v>0.26190476190476192</v>
      </c>
      <c r="AB451" s="495">
        <f>17/AB447</f>
        <v>0.20481927710843373</v>
      </c>
      <c r="AC451" s="43">
        <v>0.23333333333333334</v>
      </c>
    </row>
    <row r="452" spans="22:29" x14ac:dyDescent="0.25">
      <c r="W452" s="32" t="s">
        <v>330</v>
      </c>
      <c r="X452" s="33">
        <v>0</v>
      </c>
      <c r="Y452" s="33">
        <v>0</v>
      </c>
      <c r="Z452" s="33">
        <v>0</v>
      </c>
      <c r="AA452" s="33">
        <v>0</v>
      </c>
      <c r="AB452" s="495"/>
      <c r="AC452" s="43">
        <v>0</v>
      </c>
    </row>
    <row r="454" spans="22:29" x14ac:dyDescent="0.25">
      <c r="V454" s="34">
        <v>41112</v>
      </c>
      <c r="X454" s="32" t="s">
        <v>232</v>
      </c>
      <c r="Y454" s="32" t="s">
        <v>235</v>
      </c>
      <c r="Z454" s="32" t="s">
        <v>234</v>
      </c>
      <c r="AA454" s="32" t="s">
        <v>233</v>
      </c>
      <c r="AB454" s="494" t="s">
        <v>633</v>
      </c>
      <c r="AC454" s="42" t="s">
        <v>263</v>
      </c>
    </row>
    <row r="455" spans="22:29" x14ac:dyDescent="0.25">
      <c r="V455" s="34"/>
      <c r="W455" s="32" t="s">
        <v>253</v>
      </c>
      <c r="X455" s="32">
        <v>40</v>
      </c>
      <c r="Y455" s="32">
        <v>119</v>
      </c>
      <c r="Z455" s="32">
        <v>99</v>
      </c>
      <c r="AA455" s="32">
        <v>40</v>
      </c>
      <c r="AB455" s="494">
        <v>83</v>
      </c>
      <c r="AC455" s="42">
        <v>298</v>
      </c>
    </row>
    <row r="456" spans="22:29" x14ac:dyDescent="0.25">
      <c r="W456" s="32" t="s">
        <v>254</v>
      </c>
      <c r="X456" s="32">
        <v>40</v>
      </c>
      <c r="Y456" s="32">
        <v>119</v>
      </c>
      <c r="Z456" s="32">
        <v>99</v>
      </c>
      <c r="AA456" s="32">
        <v>39</v>
      </c>
      <c r="AB456" s="494">
        <v>83</v>
      </c>
      <c r="AC456" s="42">
        <v>297</v>
      </c>
    </row>
    <row r="457" spans="22:29" x14ac:dyDescent="0.25">
      <c r="W457" s="32" t="s">
        <v>257</v>
      </c>
      <c r="X457" s="33">
        <v>1</v>
      </c>
      <c r="Y457" s="33">
        <v>1</v>
      </c>
      <c r="Z457" s="33">
        <v>1</v>
      </c>
      <c r="AA457" s="33">
        <v>0.97499999999999998</v>
      </c>
      <c r="AB457" s="495">
        <v>1</v>
      </c>
      <c r="AC457" s="43">
        <v>0.99664429530201337</v>
      </c>
    </row>
    <row r="458" spans="22:29" x14ac:dyDescent="0.25">
      <c r="W458" s="32" t="s">
        <v>255</v>
      </c>
      <c r="X458" s="33">
        <v>0.8</v>
      </c>
      <c r="Y458" s="33">
        <v>0.5714285714285714</v>
      </c>
      <c r="Z458" s="33">
        <v>0.88888888888888884</v>
      </c>
      <c r="AA458" s="33">
        <v>0.92500000000000004</v>
      </c>
      <c r="AB458" s="495">
        <f>66/AB455</f>
        <v>0.79518072289156627</v>
      </c>
      <c r="AC458" s="43">
        <f>((X457-X459)*X455+(Y457-Y459)*Y455+(Z457-Z459)*Z455+(AA457-AA459)*AA455)/AC455</f>
        <v>0.75503355704697983</v>
      </c>
    </row>
    <row r="459" spans="22:29" x14ac:dyDescent="0.25">
      <c r="W459" s="32" t="s">
        <v>260</v>
      </c>
      <c r="X459" s="33">
        <v>0.2</v>
      </c>
      <c r="Y459" s="33">
        <v>0.42857142857142855</v>
      </c>
      <c r="Z459" s="33">
        <v>0.1111111111111111</v>
      </c>
      <c r="AA459" s="33">
        <v>0.05</v>
      </c>
      <c r="AB459" s="495">
        <f>17/AB455</f>
        <v>0.20481927710843373</v>
      </c>
      <c r="AC459" s="43">
        <v>0.24161073825503357</v>
      </c>
    </row>
    <row r="460" spans="22:29" x14ac:dyDescent="0.25">
      <c r="W460" s="32" t="s">
        <v>330</v>
      </c>
      <c r="X460" s="33">
        <v>0</v>
      </c>
      <c r="Y460" s="33">
        <v>0</v>
      </c>
      <c r="Z460" s="33">
        <v>0</v>
      </c>
      <c r="AA460" s="33">
        <v>2.5000000000000022E-2</v>
      </c>
      <c r="AB460" s="495"/>
      <c r="AC460" s="43">
        <v>3.3557046979866278E-3</v>
      </c>
    </row>
    <row r="462" spans="22:29" x14ac:dyDescent="0.25">
      <c r="V462" s="34">
        <v>41114</v>
      </c>
      <c r="X462" s="32" t="s">
        <v>232</v>
      </c>
      <c r="Y462" s="32" t="s">
        <v>235</v>
      </c>
      <c r="Z462" s="32" t="s">
        <v>234</v>
      </c>
      <c r="AA462" s="32" t="s">
        <v>233</v>
      </c>
      <c r="AB462" s="494" t="s">
        <v>633</v>
      </c>
      <c r="AC462" s="42" t="s">
        <v>263</v>
      </c>
    </row>
    <row r="463" spans="22:29" x14ac:dyDescent="0.25">
      <c r="W463" s="32" t="s">
        <v>253</v>
      </c>
      <c r="X463" s="32">
        <v>40</v>
      </c>
      <c r="Y463" s="32">
        <v>119</v>
      </c>
      <c r="Z463" s="32">
        <v>99</v>
      </c>
      <c r="AA463" s="32">
        <v>40</v>
      </c>
      <c r="AB463" s="494">
        <v>83</v>
      </c>
      <c r="AC463" s="42">
        <v>298</v>
      </c>
    </row>
    <row r="464" spans="22:29" x14ac:dyDescent="0.25">
      <c r="W464" s="32" t="s">
        <v>254</v>
      </c>
      <c r="X464" s="32">
        <v>40</v>
      </c>
      <c r="Y464" s="32">
        <v>119</v>
      </c>
      <c r="Z464" s="32">
        <v>99</v>
      </c>
      <c r="AA464" s="32">
        <v>40</v>
      </c>
      <c r="AB464" s="494">
        <v>83</v>
      </c>
      <c r="AC464" s="42">
        <v>298</v>
      </c>
    </row>
    <row r="465" spans="22:29" x14ac:dyDescent="0.25">
      <c r="W465" s="32" t="s">
        <v>257</v>
      </c>
      <c r="X465" s="33">
        <v>1</v>
      </c>
      <c r="Y465" s="33">
        <v>1</v>
      </c>
      <c r="Z465" s="33">
        <v>1</v>
      </c>
      <c r="AA465" s="33">
        <v>1</v>
      </c>
      <c r="AB465" s="495">
        <v>1</v>
      </c>
      <c r="AC465" s="43">
        <v>1</v>
      </c>
    </row>
    <row r="466" spans="22:29" x14ac:dyDescent="0.25">
      <c r="W466" s="32" t="s">
        <v>255</v>
      </c>
      <c r="X466" s="33">
        <v>0.8</v>
      </c>
      <c r="Y466" s="33">
        <v>0.79831932773109249</v>
      </c>
      <c r="Z466" s="33">
        <v>0.87878787878787878</v>
      </c>
      <c r="AA466" s="33">
        <v>0.97499999999999998</v>
      </c>
      <c r="AB466" s="495">
        <f>66/AB463</f>
        <v>0.79518072289156627</v>
      </c>
      <c r="AC466" s="43">
        <f>((X465-X467)*X463+(Y465-Y467)*Y463+(Z465-Z467)*Z463+(AA465-AA467)*AA463)/AC463</f>
        <v>0.84899328859060408</v>
      </c>
    </row>
    <row r="467" spans="22:29" x14ac:dyDescent="0.25">
      <c r="W467" s="32" t="s">
        <v>260</v>
      </c>
      <c r="X467" s="33">
        <v>0.2</v>
      </c>
      <c r="Y467" s="33">
        <v>0.20168067226890757</v>
      </c>
      <c r="Z467" s="33">
        <v>0.12121212121212122</v>
      </c>
      <c r="AA467" s="33">
        <v>2.5000000000000001E-2</v>
      </c>
      <c r="AB467" s="495">
        <f>17/AB463</f>
        <v>0.20481927710843373</v>
      </c>
      <c r="AC467" s="43">
        <v>0.15100671140939598</v>
      </c>
    </row>
    <row r="468" spans="22:29" x14ac:dyDescent="0.25">
      <c r="W468" s="32" t="s">
        <v>330</v>
      </c>
      <c r="X468" s="33">
        <v>0</v>
      </c>
      <c r="Y468" s="33">
        <v>0</v>
      </c>
      <c r="Z468" s="33">
        <v>0</v>
      </c>
      <c r="AA468" s="33">
        <v>0</v>
      </c>
      <c r="AB468" s="495"/>
      <c r="AC468" s="43">
        <v>0</v>
      </c>
    </row>
    <row r="470" spans="22:29" x14ac:dyDescent="0.25">
      <c r="V470" s="34">
        <v>41115</v>
      </c>
      <c r="X470" s="32" t="s">
        <v>232</v>
      </c>
      <c r="Y470" s="32" t="s">
        <v>235</v>
      </c>
      <c r="Z470" s="32" t="s">
        <v>234</v>
      </c>
      <c r="AA470" s="32" t="s">
        <v>233</v>
      </c>
      <c r="AB470" s="494" t="s">
        <v>633</v>
      </c>
      <c r="AC470" s="42" t="s">
        <v>263</v>
      </c>
    </row>
    <row r="471" spans="22:29" x14ac:dyDescent="0.25">
      <c r="W471" s="32" t="s">
        <v>253</v>
      </c>
      <c r="X471" s="32">
        <v>40</v>
      </c>
      <c r="Y471" s="32">
        <v>119</v>
      </c>
      <c r="Z471" s="32">
        <v>99</v>
      </c>
      <c r="AA471" s="32">
        <v>40</v>
      </c>
      <c r="AB471" s="494">
        <v>83</v>
      </c>
      <c r="AC471" s="42">
        <v>298</v>
      </c>
    </row>
    <row r="472" spans="22:29" x14ac:dyDescent="0.25">
      <c r="W472" s="32" t="s">
        <v>254</v>
      </c>
      <c r="X472" s="32">
        <v>40</v>
      </c>
      <c r="Y472" s="32">
        <v>119</v>
      </c>
      <c r="Z472" s="32">
        <v>99</v>
      </c>
      <c r="AA472" s="32">
        <v>40</v>
      </c>
      <c r="AB472" s="494">
        <v>83</v>
      </c>
      <c r="AC472" s="42">
        <v>298</v>
      </c>
    </row>
    <row r="473" spans="22:29" x14ac:dyDescent="0.25">
      <c r="W473" s="32" t="s">
        <v>257</v>
      </c>
      <c r="X473" s="33">
        <v>1</v>
      </c>
      <c r="Y473" s="33">
        <v>1</v>
      </c>
      <c r="Z473" s="33">
        <v>1</v>
      </c>
      <c r="AA473" s="33">
        <v>1</v>
      </c>
      <c r="AB473" s="495">
        <v>1</v>
      </c>
      <c r="AC473" s="43">
        <v>1</v>
      </c>
    </row>
    <row r="474" spans="22:29" x14ac:dyDescent="0.25">
      <c r="W474" s="32" t="s">
        <v>255</v>
      </c>
      <c r="X474" s="33">
        <v>0.8</v>
      </c>
      <c r="Y474" s="33">
        <v>0.80672268907563027</v>
      </c>
      <c r="Z474" s="33">
        <v>0.87878787878787878</v>
      </c>
      <c r="AA474" s="33">
        <v>0.97499999999999998</v>
      </c>
      <c r="AB474" s="495">
        <f>66/AB471</f>
        <v>0.79518072289156627</v>
      </c>
      <c r="AC474" s="43">
        <f>((X473-X475)*X471+(Y473-Y475)*Y471+(Z473-Z475)*Z471+(AA473-AA475)*AA471)/AC471</f>
        <v>0.8523489932885906</v>
      </c>
    </row>
    <row r="475" spans="22:29" x14ac:dyDescent="0.25">
      <c r="W475" s="32" t="s">
        <v>260</v>
      </c>
      <c r="X475" s="33">
        <v>0.2</v>
      </c>
      <c r="Y475" s="33">
        <v>0.19327731092436976</v>
      </c>
      <c r="Z475" s="33">
        <v>0.12121212121212122</v>
      </c>
      <c r="AA475" s="33">
        <v>2.5000000000000001E-2</v>
      </c>
      <c r="AB475" s="495">
        <f>17/AB471</f>
        <v>0.20481927710843373</v>
      </c>
      <c r="AC475" s="43">
        <v>0.1476510067114094</v>
      </c>
    </row>
    <row r="476" spans="22:29" x14ac:dyDescent="0.25">
      <c r="W476" s="32" t="s">
        <v>330</v>
      </c>
      <c r="X476" s="33">
        <v>0</v>
      </c>
      <c r="Y476" s="33">
        <v>0</v>
      </c>
      <c r="Z476" s="33">
        <v>0</v>
      </c>
      <c r="AA476" s="33">
        <v>0</v>
      </c>
      <c r="AB476" s="495"/>
      <c r="AC476" s="43">
        <v>0</v>
      </c>
    </row>
    <row r="478" spans="22:29" x14ac:dyDescent="0.25">
      <c r="V478" s="34">
        <v>41116</v>
      </c>
      <c r="X478" s="32" t="s">
        <v>232</v>
      </c>
      <c r="Y478" s="32" t="s">
        <v>235</v>
      </c>
      <c r="Z478" s="32" t="s">
        <v>234</v>
      </c>
      <c r="AA478" s="32" t="s">
        <v>233</v>
      </c>
      <c r="AB478" s="494" t="s">
        <v>633</v>
      </c>
      <c r="AC478" s="42" t="s">
        <v>263</v>
      </c>
    </row>
    <row r="479" spans="22:29" x14ac:dyDescent="0.25">
      <c r="W479" s="32" t="s">
        <v>253</v>
      </c>
      <c r="X479" s="32">
        <v>40</v>
      </c>
      <c r="Y479" s="32">
        <v>119</v>
      </c>
      <c r="Z479" s="32">
        <v>99</v>
      </c>
      <c r="AA479" s="32">
        <v>40</v>
      </c>
      <c r="AB479" s="494">
        <v>83</v>
      </c>
      <c r="AC479" s="42">
        <v>298</v>
      </c>
    </row>
    <row r="480" spans="22:29" x14ac:dyDescent="0.25">
      <c r="W480" s="32" t="s">
        <v>254</v>
      </c>
      <c r="X480" s="32">
        <v>40</v>
      </c>
      <c r="Y480" s="32">
        <v>119</v>
      </c>
      <c r="Z480" s="32">
        <v>99</v>
      </c>
      <c r="AA480" s="32">
        <v>40</v>
      </c>
      <c r="AB480" s="494">
        <v>83</v>
      </c>
      <c r="AC480" s="42">
        <v>298</v>
      </c>
    </row>
    <row r="481" spans="22:30" x14ac:dyDescent="0.25">
      <c r="W481" s="32" t="s">
        <v>257</v>
      </c>
      <c r="X481" s="33">
        <v>1</v>
      </c>
      <c r="Y481" s="33">
        <v>1</v>
      </c>
      <c r="Z481" s="33">
        <v>1</v>
      </c>
      <c r="AA481" s="33">
        <v>1</v>
      </c>
      <c r="AB481" s="495">
        <v>1</v>
      </c>
      <c r="AC481" s="43">
        <v>1</v>
      </c>
    </row>
    <row r="482" spans="22:30" x14ac:dyDescent="0.25">
      <c r="W482" s="32" t="s">
        <v>255</v>
      </c>
      <c r="X482" s="33">
        <v>0.85</v>
      </c>
      <c r="Y482" s="33">
        <v>0.78991596638655459</v>
      </c>
      <c r="Z482" s="33">
        <v>0.87878787878787878</v>
      </c>
      <c r="AA482" s="33">
        <v>0.97499999999999998</v>
      </c>
      <c r="AB482" s="495">
        <f>66/AB479</f>
        <v>0.79518072289156627</v>
      </c>
      <c r="AC482" s="43">
        <f>((X481-X483)*X479+(Y481-Y483)*Y479+(Z481-Z483)*Z479+(AA481-AA483)*AA479)/AC479</f>
        <v>0.85906040268456374</v>
      </c>
    </row>
    <row r="483" spans="22:30" x14ac:dyDescent="0.25">
      <c r="W483" s="32" t="s">
        <v>260</v>
      </c>
      <c r="X483" s="33">
        <v>0.1</v>
      </c>
      <c r="Y483" s="33">
        <v>0.21008403361344538</v>
      </c>
      <c r="Z483" s="33">
        <v>0.12121212121212122</v>
      </c>
      <c r="AA483" s="33">
        <v>2.5000000000000001E-2</v>
      </c>
      <c r="AB483" s="495">
        <f>17/AB479</f>
        <v>0.20481927710843373</v>
      </c>
      <c r="AC483" s="43">
        <v>0.14093959731543623</v>
      </c>
    </row>
    <row r="484" spans="22:30" x14ac:dyDescent="0.25">
      <c r="W484" s="32" t="s">
        <v>330</v>
      </c>
      <c r="X484" s="33">
        <v>0</v>
      </c>
      <c r="Y484" s="33">
        <v>0</v>
      </c>
      <c r="Z484" s="33">
        <v>0</v>
      </c>
      <c r="AA484" s="33">
        <v>0</v>
      </c>
      <c r="AB484" s="495"/>
      <c r="AC484" s="43">
        <v>0</v>
      </c>
    </row>
    <row r="486" spans="22:30" x14ac:dyDescent="0.25">
      <c r="V486" s="34">
        <v>41117</v>
      </c>
      <c r="X486" s="32" t="s">
        <v>232</v>
      </c>
      <c r="Y486" s="32" t="s">
        <v>235</v>
      </c>
      <c r="Z486" s="32" t="s">
        <v>234</v>
      </c>
      <c r="AA486" s="32" t="s">
        <v>233</v>
      </c>
      <c r="AB486" s="494" t="s">
        <v>633</v>
      </c>
      <c r="AC486" s="42" t="s">
        <v>263</v>
      </c>
    </row>
    <row r="487" spans="22:30" x14ac:dyDescent="0.25">
      <c r="W487" s="32" t="s">
        <v>253</v>
      </c>
      <c r="X487" s="32">
        <v>40</v>
      </c>
      <c r="Y487" s="32">
        <v>119</v>
      </c>
      <c r="Z487" s="32">
        <v>99</v>
      </c>
      <c r="AA487" s="32">
        <v>40</v>
      </c>
      <c r="AB487" s="494">
        <v>83</v>
      </c>
      <c r="AC487" s="42">
        <v>298</v>
      </c>
    </row>
    <row r="488" spans="22:30" x14ac:dyDescent="0.25">
      <c r="W488" s="32" t="s">
        <v>254</v>
      </c>
      <c r="X488" s="32">
        <v>40</v>
      </c>
      <c r="Y488" s="32">
        <v>119</v>
      </c>
      <c r="Z488" s="32">
        <v>99</v>
      </c>
      <c r="AA488" s="32">
        <v>40</v>
      </c>
      <c r="AB488" s="494">
        <v>83</v>
      </c>
      <c r="AC488" s="42">
        <v>298</v>
      </c>
    </row>
    <row r="489" spans="22:30" x14ac:dyDescent="0.25">
      <c r="W489" s="32" t="s">
        <v>257</v>
      </c>
      <c r="X489" s="33">
        <v>1</v>
      </c>
      <c r="Y489" s="33">
        <v>1</v>
      </c>
      <c r="Z489" s="33">
        <v>1</v>
      </c>
      <c r="AA489" s="33">
        <v>1</v>
      </c>
      <c r="AB489" s="495">
        <v>1</v>
      </c>
      <c r="AC489" s="43">
        <v>1</v>
      </c>
    </row>
    <row r="490" spans="22:30" x14ac:dyDescent="0.25">
      <c r="W490" s="32" t="s">
        <v>255</v>
      </c>
      <c r="X490" s="33">
        <v>0.85</v>
      </c>
      <c r="Y490" s="33">
        <v>0.74789915966386555</v>
      </c>
      <c r="Z490" s="33">
        <v>0.87878787878787878</v>
      </c>
      <c r="AA490" s="33">
        <v>0.97499999999999998</v>
      </c>
      <c r="AB490" s="495">
        <f>66/AB487</f>
        <v>0.79518072289156627</v>
      </c>
      <c r="AC490" s="43">
        <f>((X489-X491)*X487+(Y489-Y491)*Y487+(Z489-Z491)*Z487+(AA489-AA491)*AA487)/AC487</f>
        <v>0.84228187919463082</v>
      </c>
      <c r="AD490" s="6">
        <f>((X489-X491)*X487+(Y489-Y491)*Y487+(Z489-Z491)*Z487+(AA489-AA491)*AA487)/AC487</f>
        <v>0.84228187919463082</v>
      </c>
    </row>
    <row r="491" spans="22:30" x14ac:dyDescent="0.25">
      <c r="W491" s="32" t="s">
        <v>260</v>
      </c>
      <c r="X491" s="33">
        <v>0.1</v>
      </c>
      <c r="Y491" s="33">
        <v>0.25210084033613445</v>
      </c>
      <c r="Z491" s="33">
        <v>0.12121212121212122</v>
      </c>
      <c r="AA491" s="33">
        <v>2.5000000000000001E-2</v>
      </c>
      <c r="AB491" s="495">
        <f>17/AB487</f>
        <v>0.20481927710843373</v>
      </c>
      <c r="AC491" s="43">
        <v>0.15771812080536912</v>
      </c>
    </row>
    <row r="492" spans="22:30" x14ac:dyDescent="0.25">
      <c r="W492" s="32" t="s">
        <v>330</v>
      </c>
      <c r="X492" s="33">
        <v>0</v>
      </c>
      <c r="Y492" s="33">
        <v>0</v>
      </c>
      <c r="Z492" s="33">
        <v>0</v>
      </c>
      <c r="AA492" s="33">
        <v>0</v>
      </c>
      <c r="AB492" s="495"/>
      <c r="AC492" s="43">
        <v>0</v>
      </c>
    </row>
    <row r="494" spans="22:30" x14ac:dyDescent="0.25">
      <c r="V494" s="34">
        <v>41120</v>
      </c>
      <c r="X494" s="32" t="s">
        <v>232</v>
      </c>
      <c r="Y494" s="32" t="s">
        <v>235</v>
      </c>
      <c r="Z494" s="32" t="s">
        <v>234</v>
      </c>
      <c r="AA494" s="32" t="s">
        <v>233</v>
      </c>
      <c r="AB494" s="494" t="s">
        <v>633</v>
      </c>
      <c r="AC494" s="42" t="s">
        <v>263</v>
      </c>
    </row>
    <row r="495" spans="22:30" x14ac:dyDescent="0.25">
      <c r="W495" s="32" t="s">
        <v>253</v>
      </c>
      <c r="X495" s="32">
        <v>40</v>
      </c>
      <c r="Y495" s="32">
        <v>119</v>
      </c>
      <c r="Z495" s="32">
        <v>99</v>
      </c>
      <c r="AA495" s="32">
        <v>40</v>
      </c>
      <c r="AB495" s="494">
        <v>83</v>
      </c>
      <c r="AC495" s="42">
        <v>298</v>
      </c>
    </row>
    <row r="496" spans="22:30" x14ac:dyDescent="0.25">
      <c r="W496" s="32" t="s">
        <v>254</v>
      </c>
      <c r="X496" s="32">
        <v>40</v>
      </c>
      <c r="Y496" s="32">
        <v>118</v>
      </c>
      <c r="Z496" s="32">
        <v>99</v>
      </c>
      <c r="AA496" s="32">
        <v>40</v>
      </c>
      <c r="AB496" s="494">
        <v>83</v>
      </c>
      <c r="AC496" s="42">
        <v>297</v>
      </c>
    </row>
    <row r="497" spans="22:29" x14ac:dyDescent="0.25">
      <c r="W497" s="32" t="s">
        <v>257</v>
      </c>
      <c r="X497" s="33">
        <v>1</v>
      </c>
      <c r="Y497" s="33">
        <v>0.99159663865546221</v>
      </c>
      <c r="Z497" s="33">
        <v>1</v>
      </c>
      <c r="AA497" s="33">
        <v>1</v>
      </c>
      <c r="AB497" s="495">
        <v>1</v>
      </c>
      <c r="AC497" s="43">
        <v>0.99664429530201337</v>
      </c>
    </row>
    <row r="498" spans="22:29" x14ac:dyDescent="0.25">
      <c r="W498" s="32" t="s">
        <v>255</v>
      </c>
      <c r="X498" s="33">
        <v>0.97499999999999998</v>
      </c>
      <c r="Y498" s="33">
        <v>0.78991596638655459</v>
      </c>
      <c r="Z498" s="33">
        <v>0.87878787878787878</v>
      </c>
      <c r="AA498" s="33">
        <v>0.97499999999999998</v>
      </c>
      <c r="AB498" s="495">
        <f>66/AB495</f>
        <v>0.79518072289156627</v>
      </c>
      <c r="AC498" s="43">
        <v>0.86912751677852351</v>
      </c>
    </row>
    <row r="499" spans="22:29" x14ac:dyDescent="0.25">
      <c r="W499" s="32" t="s">
        <v>260</v>
      </c>
      <c r="X499" s="33">
        <v>2.5000000000000001E-2</v>
      </c>
      <c r="Y499" s="33">
        <v>0.20168067226890757</v>
      </c>
      <c r="Z499" s="33">
        <v>0.12121212121212122</v>
      </c>
      <c r="AA499" s="33">
        <v>2.5000000000000001E-2</v>
      </c>
      <c r="AB499" s="495">
        <f>17/AB495</f>
        <v>0.20481927710843373</v>
      </c>
      <c r="AC499" s="43">
        <v>0.12751677852348994</v>
      </c>
    </row>
    <row r="500" spans="22:29" x14ac:dyDescent="0.25">
      <c r="W500" s="32" t="s">
        <v>330</v>
      </c>
      <c r="X500" s="33">
        <v>0</v>
      </c>
      <c r="Y500" s="33">
        <v>8.4033613445377853E-3</v>
      </c>
      <c r="Z500" s="33">
        <v>0</v>
      </c>
      <c r="AA500" s="33">
        <v>0</v>
      </c>
      <c r="AB500" s="495"/>
      <c r="AC500" s="43">
        <v>3.3557046979866278E-3</v>
      </c>
    </row>
    <row r="502" spans="22:29" x14ac:dyDescent="0.25">
      <c r="V502" s="34">
        <v>41121</v>
      </c>
      <c r="X502" s="32" t="s">
        <v>232</v>
      </c>
      <c r="Y502" s="32" t="s">
        <v>235</v>
      </c>
      <c r="Z502" s="32" t="s">
        <v>234</v>
      </c>
      <c r="AA502" s="32" t="s">
        <v>233</v>
      </c>
      <c r="AB502" s="494" t="s">
        <v>633</v>
      </c>
      <c r="AC502" s="42" t="s">
        <v>263</v>
      </c>
    </row>
    <row r="503" spans="22:29" x14ac:dyDescent="0.25">
      <c r="W503" s="32" t="s">
        <v>253</v>
      </c>
      <c r="X503" s="32">
        <v>40</v>
      </c>
      <c r="Y503" s="32">
        <v>119</v>
      </c>
      <c r="Z503" s="32">
        <v>99</v>
      </c>
      <c r="AA503" s="32">
        <v>40</v>
      </c>
      <c r="AB503" s="494">
        <v>83</v>
      </c>
      <c r="AC503" s="42">
        <v>298</v>
      </c>
    </row>
    <row r="504" spans="22:29" x14ac:dyDescent="0.25">
      <c r="W504" s="32" t="s">
        <v>254</v>
      </c>
      <c r="X504" s="32">
        <v>40</v>
      </c>
      <c r="Y504" s="32">
        <v>119</v>
      </c>
      <c r="Z504" s="32">
        <v>99</v>
      </c>
      <c r="AA504" s="32">
        <v>40</v>
      </c>
      <c r="AB504" s="494">
        <v>83</v>
      </c>
      <c r="AC504" s="42">
        <v>298</v>
      </c>
    </row>
    <row r="505" spans="22:29" x14ac:dyDescent="0.25">
      <c r="W505" s="32" t="s">
        <v>257</v>
      </c>
      <c r="X505" s="33">
        <v>1</v>
      </c>
      <c r="Y505" s="33">
        <v>1</v>
      </c>
      <c r="Z505" s="33">
        <v>1</v>
      </c>
      <c r="AA505" s="33">
        <v>1</v>
      </c>
      <c r="AB505" s="495">
        <v>1</v>
      </c>
      <c r="AC505" s="43">
        <v>1</v>
      </c>
    </row>
    <row r="506" spans="22:29" x14ac:dyDescent="0.25">
      <c r="W506" s="32" t="s">
        <v>255</v>
      </c>
      <c r="X506" s="33">
        <v>0.92500000000000004</v>
      </c>
      <c r="Y506" s="33">
        <v>0.74789915966386555</v>
      </c>
      <c r="Z506" s="33">
        <v>0.87878787878787878</v>
      </c>
      <c r="AA506" s="33">
        <v>1</v>
      </c>
      <c r="AB506" s="495">
        <f>69/AB503</f>
        <v>0.83132530120481929</v>
      </c>
      <c r="AC506" s="43">
        <v>0.84899328859060408</v>
      </c>
    </row>
    <row r="507" spans="22:29" x14ac:dyDescent="0.25">
      <c r="W507" s="32" t="s">
        <v>260</v>
      </c>
      <c r="X507" s="33">
        <v>7.4999999999999997E-2</v>
      </c>
      <c r="Y507" s="33">
        <v>0.25210084033613445</v>
      </c>
      <c r="Z507" s="33">
        <v>0.12121212121212122</v>
      </c>
      <c r="AA507" s="33">
        <v>0</v>
      </c>
      <c r="AB507" s="495">
        <f>14/AB503</f>
        <v>0.16867469879518071</v>
      </c>
      <c r="AC507" s="43">
        <v>0.15100671140939598</v>
      </c>
    </row>
    <row r="508" spans="22:29" x14ac:dyDescent="0.25">
      <c r="W508" s="32" t="s">
        <v>330</v>
      </c>
      <c r="X508" s="33">
        <v>0</v>
      </c>
      <c r="Y508" s="33">
        <v>0</v>
      </c>
      <c r="Z508" s="33">
        <v>0</v>
      </c>
      <c r="AA508" s="33">
        <v>0</v>
      </c>
      <c r="AB508" s="495"/>
      <c r="AC508" s="43">
        <v>0</v>
      </c>
    </row>
    <row r="510" spans="22:29" x14ac:dyDescent="0.25">
      <c r="V510" s="34">
        <v>41122</v>
      </c>
      <c r="X510" s="32" t="s">
        <v>232</v>
      </c>
      <c r="Y510" s="32" t="s">
        <v>235</v>
      </c>
      <c r="Z510" s="32" t="s">
        <v>234</v>
      </c>
      <c r="AA510" s="32" t="s">
        <v>233</v>
      </c>
      <c r="AB510" s="494" t="s">
        <v>633</v>
      </c>
      <c r="AC510" s="42" t="s">
        <v>263</v>
      </c>
    </row>
    <row r="511" spans="22:29" x14ac:dyDescent="0.25">
      <c r="W511" s="32" t="s">
        <v>253</v>
      </c>
      <c r="X511" s="32">
        <v>40</v>
      </c>
      <c r="Y511" s="32">
        <v>119</v>
      </c>
      <c r="Z511" s="32">
        <v>99</v>
      </c>
      <c r="AA511" s="32">
        <v>40</v>
      </c>
      <c r="AB511" s="494">
        <v>83</v>
      </c>
      <c r="AC511" s="42">
        <v>298</v>
      </c>
    </row>
    <row r="512" spans="22:29" x14ac:dyDescent="0.25">
      <c r="W512" s="32" t="s">
        <v>254</v>
      </c>
      <c r="X512" s="32">
        <v>40</v>
      </c>
      <c r="Y512" s="32">
        <v>119</v>
      </c>
      <c r="Z512" s="32">
        <v>99</v>
      </c>
      <c r="AA512" s="32">
        <v>40</v>
      </c>
      <c r="AB512" s="494">
        <v>83</v>
      </c>
      <c r="AC512" s="42">
        <v>298</v>
      </c>
    </row>
    <row r="513" spans="22:29" x14ac:dyDescent="0.25">
      <c r="W513" s="32" t="s">
        <v>257</v>
      </c>
      <c r="X513" s="33">
        <v>1</v>
      </c>
      <c r="Y513" s="33">
        <v>1</v>
      </c>
      <c r="Z513" s="33">
        <v>1</v>
      </c>
      <c r="AA513" s="33">
        <v>1</v>
      </c>
      <c r="AB513" s="495">
        <v>1</v>
      </c>
      <c r="AC513" s="43">
        <v>1</v>
      </c>
    </row>
    <row r="514" spans="22:29" x14ac:dyDescent="0.25">
      <c r="W514" s="32" t="s">
        <v>255</v>
      </c>
      <c r="X514" s="33">
        <v>0.9</v>
      </c>
      <c r="Y514" s="33">
        <v>0.79831932773109249</v>
      </c>
      <c r="Z514" s="33">
        <v>0.87878787878787878</v>
      </c>
      <c r="AA514" s="33">
        <v>1</v>
      </c>
      <c r="AB514" s="495">
        <f>69/AB511</f>
        <v>0.83132530120481929</v>
      </c>
      <c r="AC514" s="43">
        <v>0.86577181208053688</v>
      </c>
    </row>
    <row r="515" spans="22:29" x14ac:dyDescent="0.25">
      <c r="W515" s="32" t="s">
        <v>260</v>
      </c>
      <c r="X515" s="33">
        <v>0.1</v>
      </c>
      <c r="Y515" s="33">
        <v>0.20168067226890757</v>
      </c>
      <c r="Z515" s="33">
        <v>0.12121212121212122</v>
      </c>
      <c r="AA515" s="33">
        <v>0</v>
      </c>
      <c r="AB515" s="495">
        <f>14/AB511</f>
        <v>0.16867469879518071</v>
      </c>
      <c r="AC515" s="43">
        <v>0.13422818791946309</v>
      </c>
    </row>
    <row r="516" spans="22:29" x14ac:dyDescent="0.25">
      <c r="W516" s="32" t="s">
        <v>330</v>
      </c>
      <c r="X516" s="33">
        <v>0</v>
      </c>
      <c r="Y516" s="33">
        <v>0</v>
      </c>
      <c r="Z516" s="33">
        <v>0</v>
      </c>
      <c r="AA516" s="33">
        <v>0</v>
      </c>
      <c r="AB516" s="495"/>
      <c r="AC516" s="43">
        <v>0</v>
      </c>
    </row>
    <row r="518" spans="22:29" x14ac:dyDescent="0.25">
      <c r="V518" s="34">
        <v>41123</v>
      </c>
      <c r="X518" s="32" t="s">
        <v>232</v>
      </c>
      <c r="Y518" s="32" t="s">
        <v>235</v>
      </c>
      <c r="Z518" s="32" t="s">
        <v>234</v>
      </c>
      <c r="AA518" s="32" t="s">
        <v>233</v>
      </c>
      <c r="AB518" s="494" t="s">
        <v>633</v>
      </c>
      <c r="AC518" s="42" t="s">
        <v>263</v>
      </c>
    </row>
    <row r="519" spans="22:29" x14ac:dyDescent="0.25">
      <c r="W519" s="32" t="s">
        <v>253</v>
      </c>
      <c r="X519" s="32">
        <v>40</v>
      </c>
      <c r="Y519" s="32">
        <v>119</v>
      </c>
      <c r="Z519" s="32">
        <v>99</v>
      </c>
      <c r="AA519" s="32">
        <v>40</v>
      </c>
      <c r="AB519" s="494">
        <v>83</v>
      </c>
      <c r="AC519" s="42">
        <v>298</v>
      </c>
    </row>
    <row r="520" spans="22:29" x14ac:dyDescent="0.25">
      <c r="W520" s="32" t="s">
        <v>254</v>
      </c>
      <c r="X520" s="32">
        <v>40</v>
      </c>
      <c r="Y520" s="32">
        <v>119</v>
      </c>
      <c r="Z520" s="32">
        <v>99</v>
      </c>
      <c r="AA520" s="32">
        <v>40</v>
      </c>
      <c r="AB520" s="494">
        <v>83</v>
      </c>
      <c r="AC520" s="42">
        <v>298</v>
      </c>
    </row>
    <row r="521" spans="22:29" x14ac:dyDescent="0.25">
      <c r="W521" s="32" t="s">
        <v>257</v>
      </c>
      <c r="X521" s="32">
        <v>1</v>
      </c>
      <c r="Y521" s="32">
        <v>1</v>
      </c>
      <c r="Z521" s="32">
        <v>1</v>
      </c>
      <c r="AA521" s="32">
        <v>1</v>
      </c>
      <c r="AB521" s="495">
        <v>1</v>
      </c>
      <c r="AC521" s="42">
        <v>1</v>
      </c>
    </row>
    <row r="522" spans="22:29" x14ac:dyDescent="0.25">
      <c r="W522" s="32" t="s">
        <v>255</v>
      </c>
      <c r="X522" s="32">
        <v>0.9</v>
      </c>
      <c r="Y522" s="32">
        <v>0.90756302521008403</v>
      </c>
      <c r="Z522" s="32">
        <v>0.92929292929292928</v>
      </c>
      <c r="AA522" s="32">
        <v>1</v>
      </c>
      <c r="AB522" s="495">
        <f>71/AB519</f>
        <v>0.85542168674698793</v>
      </c>
      <c r="AC522" s="42">
        <v>0.9261744966442953</v>
      </c>
    </row>
    <row r="523" spans="22:29" x14ac:dyDescent="0.25">
      <c r="W523" s="32" t="s">
        <v>260</v>
      </c>
      <c r="X523" s="32">
        <v>0.1</v>
      </c>
      <c r="Y523" s="32">
        <v>9.2436974789915971E-2</v>
      </c>
      <c r="Z523" s="32">
        <v>7.0707070707070704E-2</v>
      </c>
      <c r="AA523" s="32">
        <v>0</v>
      </c>
      <c r="AB523" s="495">
        <f>12/AB519</f>
        <v>0.14457831325301204</v>
      </c>
      <c r="AC523" s="42">
        <v>7.3825503355704702E-2</v>
      </c>
    </row>
    <row r="524" spans="22:29" x14ac:dyDescent="0.25">
      <c r="W524" s="32" t="s">
        <v>330</v>
      </c>
      <c r="X524" s="32">
        <v>0</v>
      </c>
      <c r="Y524" s="32">
        <v>0</v>
      </c>
      <c r="Z524" s="32">
        <v>0</v>
      </c>
      <c r="AA524" s="32">
        <v>0</v>
      </c>
      <c r="AC524" s="42">
        <v>0</v>
      </c>
    </row>
    <row r="526" spans="22:29" x14ac:dyDescent="0.25">
      <c r="V526" s="34">
        <v>41124</v>
      </c>
      <c r="X526" s="32" t="s">
        <v>232</v>
      </c>
      <c r="Y526" s="32" t="s">
        <v>235</v>
      </c>
      <c r="Z526" s="32" t="s">
        <v>234</v>
      </c>
      <c r="AA526" s="32" t="s">
        <v>233</v>
      </c>
      <c r="AB526" s="494" t="s">
        <v>633</v>
      </c>
      <c r="AC526" s="42" t="s">
        <v>263</v>
      </c>
    </row>
    <row r="527" spans="22:29" x14ac:dyDescent="0.25">
      <c r="W527" s="32" t="s">
        <v>253</v>
      </c>
      <c r="X527" s="32">
        <v>40</v>
      </c>
      <c r="Y527" s="32">
        <v>119</v>
      </c>
      <c r="Z527" s="32">
        <v>99</v>
      </c>
      <c r="AA527" s="32">
        <v>40</v>
      </c>
      <c r="AB527" s="494">
        <v>83</v>
      </c>
      <c r="AC527" s="42">
        <v>298</v>
      </c>
    </row>
    <row r="528" spans="22:29" x14ac:dyDescent="0.25">
      <c r="W528" s="32" t="s">
        <v>254</v>
      </c>
      <c r="X528" s="32">
        <v>40</v>
      </c>
      <c r="Y528" s="32">
        <v>119</v>
      </c>
      <c r="Z528" s="32">
        <v>99</v>
      </c>
      <c r="AA528" s="32">
        <v>40</v>
      </c>
      <c r="AB528" s="494">
        <v>83</v>
      </c>
      <c r="AC528" s="42">
        <v>298</v>
      </c>
    </row>
    <row r="529" spans="22:29" x14ac:dyDescent="0.25">
      <c r="W529" s="32" t="s">
        <v>257</v>
      </c>
      <c r="X529" s="32">
        <v>1</v>
      </c>
      <c r="Y529" s="32">
        <v>1</v>
      </c>
      <c r="Z529" s="32">
        <v>1</v>
      </c>
      <c r="AA529" s="32">
        <v>1</v>
      </c>
      <c r="AB529" s="495">
        <v>1</v>
      </c>
      <c r="AC529" s="42">
        <v>1</v>
      </c>
    </row>
    <row r="530" spans="22:29" x14ac:dyDescent="0.25">
      <c r="W530" s="32" t="s">
        <v>255</v>
      </c>
      <c r="X530" s="32">
        <v>0.9</v>
      </c>
      <c r="Y530" s="32">
        <v>0.92436974789915971</v>
      </c>
      <c r="Z530" s="32">
        <v>0.89898989898989901</v>
      </c>
      <c r="AA530" s="32">
        <v>1</v>
      </c>
      <c r="AB530" s="495">
        <f>71/AB527</f>
        <v>0.85542168674698793</v>
      </c>
      <c r="AC530" s="42">
        <v>0.92281879194630867</v>
      </c>
    </row>
    <row r="531" spans="22:29" x14ac:dyDescent="0.25">
      <c r="W531" s="32" t="s">
        <v>260</v>
      </c>
      <c r="X531" s="32">
        <v>0.1</v>
      </c>
      <c r="Y531" s="32">
        <v>7.5630252100840331E-2</v>
      </c>
      <c r="Z531" s="32">
        <v>0.10101010101010101</v>
      </c>
      <c r="AA531" s="32">
        <v>0</v>
      </c>
      <c r="AB531" s="495">
        <f>12/AB527</f>
        <v>0.14457831325301204</v>
      </c>
      <c r="AC531" s="42">
        <v>7.7181208053691275E-2</v>
      </c>
    </row>
    <row r="532" spans="22:29" x14ac:dyDescent="0.25">
      <c r="W532" s="32" t="s">
        <v>330</v>
      </c>
      <c r="X532" s="32">
        <v>0</v>
      </c>
      <c r="Y532" s="32">
        <v>0</v>
      </c>
      <c r="Z532" s="32">
        <v>0</v>
      </c>
      <c r="AA532" s="32">
        <v>0</v>
      </c>
      <c r="AC532" s="42">
        <v>0</v>
      </c>
    </row>
    <row r="534" spans="22:29" x14ac:dyDescent="0.25">
      <c r="V534" s="34">
        <v>41126</v>
      </c>
      <c r="X534" s="32" t="s">
        <v>232</v>
      </c>
      <c r="Y534" s="32" t="s">
        <v>235</v>
      </c>
      <c r="Z534" s="32" t="s">
        <v>234</v>
      </c>
      <c r="AA534" s="32" t="s">
        <v>233</v>
      </c>
      <c r="AB534" s="494" t="s">
        <v>633</v>
      </c>
      <c r="AC534" s="42" t="s">
        <v>263</v>
      </c>
    </row>
    <row r="535" spans="22:29" x14ac:dyDescent="0.25">
      <c r="W535" s="32" t="s">
        <v>253</v>
      </c>
      <c r="X535" s="32">
        <v>40</v>
      </c>
      <c r="Y535" s="32">
        <v>119</v>
      </c>
      <c r="Z535" s="32">
        <v>101</v>
      </c>
      <c r="AA535" s="32">
        <v>40</v>
      </c>
      <c r="AB535" s="494">
        <v>83</v>
      </c>
      <c r="AC535" s="42">
        <v>300</v>
      </c>
    </row>
    <row r="536" spans="22:29" x14ac:dyDescent="0.25">
      <c r="W536" s="32" t="s">
        <v>254</v>
      </c>
      <c r="X536" s="32">
        <v>40</v>
      </c>
      <c r="Y536" s="32">
        <v>119</v>
      </c>
      <c r="Z536" s="32">
        <v>101</v>
      </c>
      <c r="AA536" s="32">
        <v>40</v>
      </c>
      <c r="AB536" s="494">
        <v>83</v>
      </c>
      <c r="AC536" s="42">
        <v>300</v>
      </c>
    </row>
    <row r="537" spans="22:29" x14ac:dyDescent="0.25">
      <c r="W537" s="32" t="s">
        <v>257</v>
      </c>
      <c r="X537" s="33">
        <v>1</v>
      </c>
      <c r="Y537" s="33">
        <v>1</v>
      </c>
      <c r="Z537" s="33">
        <v>1</v>
      </c>
      <c r="AA537" s="33">
        <v>1</v>
      </c>
      <c r="AB537" s="495">
        <v>1</v>
      </c>
      <c r="AC537" s="43">
        <v>1</v>
      </c>
    </row>
    <row r="538" spans="22:29" x14ac:dyDescent="0.25">
      <c r="W538" s="32" t="s">
        <v>255</v>
      </c>
      <c r="X538" s="33">
        <v>0.9</v>
      </c>
      <c r="Y538" s="33">
        <v>0.91596638655462181</v>
      </c>
      <c r="Z538" s="33">
        <v>0.93069306930693074</v>
      </c>
      <c r="AA538" s="33">
        <v>1</v>
      </c>
      <c r="AB538" s="495">
        <f>71/AB535</f>
        <v>0.85542168674698793</v>
      </c>
      <c r="AC538" s="43">
        <v>0.93</v>
      </c>
    </row>
    <row r="539" spans="22:29" x14ac:dyDescent="0.25">
      <c r="W539" s="32" t="s">
        <v>260</v>
      </c>
      <c r="X539" s="33">
        <v>0.1</v>
      </c>
      <c r="Y539" s="33">
        <v>8.4033613445378158E-2</v>
      </c>
      <c r="Z539" s="33">
        <v>6.9306930693069313E-2</v>
      </c>
      <c r="AA539" s="33">
        <v>0</v>
      </c>
      <c r="AB539" s="495">
        <f>12/AB535</f>
        <v>0.14457831325301204</v>
      </c>
      <c r="AC539" s="43">
        <v>7.0000000000000007E-2</v>
      </c>
    </row>
    <row r="540" spans="22:29" x14ac:dyDescent="0.25">
      <c r="W540" s="32" t="s">
        <v>330</v>
      </c>
      <c r="X540" s="33">
        <v>0</v>
      </c>
      <c r="Y540" s="33">
        <v>0</v>
      </c>
      <c r="Z540" s="33">
        <v>0</v>
      </c>
      <c r="AA540" s="33">
        <v>0</v>
      </c>
      <c r="AC540" s="43">
        <v>0</v>
      </c>
    </row>
    <row r="542" spans="22:29" x14ac:dyDescent="0.25">
      <c r="V542" s="34">
        <v>41127</v>
      </c>
      <c r="X542" s="32" t="s">
        <v>232</v>
      </c>
      <c r="Y542" s="32" t="s">
        <v>235</v>
      </c>
      <c r="Z542" s="32" t="s">
        <v>234</v>
      </c>
      <c r="AA542" s="32" t="s">
        <v>233</v>
      </c>
      <c r="AB542" s="494" t="s">
        <v>633</v>
      </c>
      <c r="AC542" s="42" t="s">
        <v>263</v>
      </c>
    </row>
    <row r="543" spans="22:29" x14ac:dyDescent="0.25">
      <c r="W543" s="32" t="s">
        <v>253</v>
      </c>
      <c r="X543" s="32">
        <v>40</v>
      </c>
      <c r="Y543" s="32">
        <v>119</v>
      </c>
      <c r="Z543" s="32">
        <v>99</v>
      </c>
      <c r="AA543" s="32">
        <v>42</v>
      </c>
      <c r="AB543" s="494">
        <v>83</v>
      </c>
      <c r="AC543" s="42">
        <v>300</v>
      </c>
    </row>
    <row r="544" spans="22:29" x14ac:dyDescent="0.25">
      <c r="W544" s="32" t="s">
        <v>254</v>
      </c>
      <c r="X544" s="32">
        <v>40</v>
      </c>
      <c r="Y544" s="32">
        <v>119</v>
      </c>
      <c r="Z544" s="32">
        <v>99</v>
      </c>
      <c r="AA544" s="32">
        <v>42</v>
      </c>
      <c r="AB544" s="494">
        <v>83</v>
      </c>
      <c r="AC544" s="42">
        <v>300</v>
      </c>
    </row>
    <row r="545" spans="22:29" x14ac:dyDescent="0.25">
      <c r="W545" s="32" t="s">
        <v>257</v>
      </c>
      <c r="X545" s="33">
        <v>1</v>
      </c>
      <c r="Y545" s="33">
        <v>1</v>
      </c>
      <c r="Z545" s="33">
        <v>1</v>
      </c>
      <c r="AA545" s="33">
        <v>1</v>
      </c>
      <c r="AB545" s="495">
        <v>1</v>
      </c>
      <c r="AC545" s="43">
        <v>1</v>
      </c>
    </row>
    <row r="546" spans="22:29" x14ac:dyDescent="0.25">
      <c r="W546" s="32" t="s">
        <v>255</v>
      </c>
      <c r="X546" s="33">
        <v>0.875</v>
      </c>
      <c r="Y546" s="33">
        <v>0.94117647058823528</v>
      </c>
      <c r="Z546" s="33">
        <v>0.92929292929292928</v>
      </c>
      <c r="AA546" s="33">
        <v>1</v>
      </c>
      <c r="AB546" s="495">
        <f>71/AB543</f>
        <v>0.85542168674698793</v>
      </c>
      <c r="AC546" s="43">
        <v>0.93666666666666665</v>
      </c>
    </row>
    <row r="547" spans="22:29" x14ac:dyDescent="0.25">
      <c r="W547" s="32" t="s">
        <v>260</v>
      </c>
      <c r="X547" s="33">
        <v>0.125</v>
      </c>
      <c r="Y547" s="33">
        <v>5.8823529411764705E-2</v>
      </c>
      <c r="Z547" s="33">
        <v>7.0707070707070704E-2</v>
      </c>
      <c r="AA547" s="33">
        <v>0</v>
      </c>
      <c r="AB547" s="495">
        <f>12/AB543</f>
        <v>0.14457831325301204</v>
      </c>
      <c r="AC547" s="43">
        <v>6.3333333333333339E-2</v>
      </c>
    </row>
    <row r="548" spans="22:29" x14ac:dyDescent="0.25">
      <c r="W548" s="32" t="s">
        <v>330</v>
      </c>
      <c r="X548" s="33">
        <v>0</v>
      </c>
      <c r="Y548" s="33">
        <v>0</v>
      </c>
      <c r="Z548" s="33">
        <v>0</v>
      </c>
      <c r="AA548" s="33">
        <v>0</v>
      </c>
      <c r="AC548" s="43">
        <v>0</v>
      </c>
    </row>
    <row r="550" spans="22:29" x14ac:dyDescent="0.25">
      <c r="V550" s="34">
        <v>41128</v>
      </c>
      <c r="X550" s="32" t="s">
        <v>232</v>
      </c>
      <c r="Y550" s="32" t="s">
        <v>235</v>
      </c>
      <c r="Z550" s="32" t="s">
        <v>234</v>
      </c>
      <c r="AA550" s="32" t="s">
        <v>233</v>
      </c>
      <c r="AB550" s="494" t="s">
        <v>633</v>
      </c>
      <c r="AC550" s="42" t="s">
        <v>263</v>
      </c>
    </row>
    <row r="551" spans="22:29" x14ac:dyDescent="0.25">
      <c r="W551" s="32" t="s">
        <v>253</v>
      </c>
      <c r="X551" s="32">
        <v>40</v>
      </c>
      <c r="Y551" s="32">
        <v>119</v>
      </c>
      <c r="Z551" s="32">
        <v>99</v>
      </c>
      <c r="AA551" s="32">
        <v>40</v>
      </c>
      <c r="AB551" s="494">
        <v>83</v>
      </c>
      <c r="AC551" s="42">
        <v>298</v>
      </c>
    </row>
    <row r="552" spans="22:29" x14ac:dyDescent="0.25">
      <c r="W552" s="32" t="s">
        <v>254</v>
      </c>
      <c r="X552" s="32">
        <v>40</v>
      </c>
      <c r="Y552" s="32">
        <v>119</v>
      </c>
      <c r="Z552" s="32">
        <v>99</v>
      </c>
      <c r="AA552" s="32">
        <v>40</v>
      </c>
      <c r="AB552" s="494">
        <v>83</v>
      </c>
      <c r="AC552" s="42">
        <v>298</v>
      </c>
    </row>
    <row r="553" spans="22:29" x14ac:dyDescent="0.25">
      <c r="W553" s="32" t="s">
        <v>257</v>
      </c>
      <c r="X553" s="33">
        <v>1</v>
      </c>
      <c r="Y553" s="33">
        <v>1</v>
      </c>
      <c r="Z553" s="33">
        <v>1</v>
      </c>
      <c r="AA553" s="33">
        <v>1</v>
      </c>
      <c r="AB553" s="495">
        <v>1</v>
      </c>
      <c r="AC553" s="43">
        <v>1</v>
      </c>
    </row>
    <row r="554" spans="22:29" x14ac:dyDescent="0.25">
      <c r="W554" s="32" t="s">
        <v>255</v>
      </c>
      <c r="X554" s="33">
        <v>0.875</v>
      </c>
      <c r="Y554" s="33">
        <v>0.94117647058823528</v>
      </c>
      <c r="Z554" s="33">
        <v>0.92929292929292928</v>
      </c>
      <c r="AA554" s="33">
        <v>1</v>
      </c>
      <c r="AB554" s="495">
        <f>71/AB551</f>
        <v>0.85542168674698793</v>
      </c>
      <c r="AC554" s="43">
        <v>0.93624161073825507</v>
      </c>
    </row>
    <row r="555" spans="22:29" x14ac:dyDescent="0.25">
      <c r="W555" s="32" t="s">
        <v>260</v>
      </c>
      <c r="X555" s="33">
        <v>0.125</v>
      </c>
      <c r="Y555" s="33">
        <v>5.8823529411764705E-2</v>
      </c>
      <c r="Z555" s="33">
        <v>7.0707070707070704E-2</v>
      </c>
      <c r="AA555" s="33">
        <v>0</v>
      </c>
      <c r="AB555" s="495">
        <f>12/AB551</f>
        <v>0.14457831325301204</v>
      </c>
      <c r="AC555" s="43">
        <v>6.3758389261744972E-2</v>
      </c>
    </row>
    <row r="556" spans="22:29" x14ac:dyDescent="0.25">
      <c r="W556" s="32" t="s">
        <v>330</v>
      </c>
      <c r="X556" s="33">
        <v>0</v>
      </c>
      <c r="Y556" s="33">
        <v>0</v>
      </c>
      <c r="Z556" s="33">
        <v>0</v>
      </c>
      <c r="AA556" s="33">
        <v>0</v>
      </c>
      <c r="AC556" s="43">
        <v>0</v>
      </c>
    </row>
    <row r="558" spans="22:29" x14ac:dyDescent="0.25">
      <c r="V558" s="34">
        <v>41129</v>
      </c>
      <c r="X558" s="32" t="s">
        <v>232</v>
      </c>
      <c r="Y558" s="32" t="s">
        <v>235</v>
      </c>
      <c r="Z558" s="32" t="s">
        <v>234</v>
      </c>
      <c r="AA558" s="32" t="s">
        <v>233</v>
      </c>
      <c r="AB558" s="494" t="s">
        <v>633</v>
      </c>
      <c r="AC558" s="42" t="s">
        <v>263</v>
      </c>
    </row>
    <row r="559" spans="22:29" x14ac:dyDescent="0.25">
      <c r="W559" s="32" t="s">
        <v>253</v>
      </c>
      <c r="X559" s="32">
        <v>40</v>
      </c>
      <c r="Y559" s="32">
        <v>119</v>
      </c>
      <c r="Z559" s="32">
        <v>99</v>
      </c>
      <c r="AA559" s="32">
        <v>40</v>
      </c>
      <c r="AB559" s="494">
        <v>83</v>
      </c>
      <c r="AC559" s="42">
        <v>298</v>
      </c>
    </row>
    <row r="560" spans="22:29" x14ac:dyDescent="0.25">
      <c r="W560" s="32" t="s">
        <v>254</v>
      </c>
      <c r="X560" s="32">
        <v>40</v>
      </c>
      <c r="Y560" s="32">
        <v>119</v>
      </c>
      <c r="Z560" s="32">
        <v>99</v>
      </c>
      <c r="AA560" s="32">
        <v>40</v>
      </c>
      <c r="AB560" s="494">
        <v>83</v>
      </c>
      <c r="AC560" s="42">
        <v>298</v>
      </c>
    </row>
    <row r="561" spans="22:29" x14ac:dyDescent="0.25">
      <c r="W561" s="32" t="s">
        <v>257</v>
      </c>
      <c r="X561" s="33">
        <v>1</v>
      </c>
      <c r="Y561" s="33">
        <v>1</v>
      </c>
      <c r="Z561" s="33">
        <v>1</v>
      </c>
      <c r="AA561" s="33">
        <v>1</v>
      </c>
      <c r="AB561" s="495">
        <v>1</v>
      </c>
      <c r="AC561" s="43">
        <v>1</v>
      </c>
    </row>
    <row r="562" spans="22:29" x14ac:dyDescent="0.25">
      <c r="W562" s="32" t="s">
        <v>255</v>
      </c>
      <c r="X562" s="33">
        <v>0.875</v>
      </c>
      <c r="Y562" s="33">
        <v>0.97478991596638653</v>
      </c>
      <c r="Z562" s="33">
        <v>0.91919191919191923</v>
      </c>
      <c r="AA562" s="33">
        <v>1</v>
      </c>
      <c r="AB562" s="495">
        <f>71/AB559</f>
        <v>0.85542168674698793</v>
      </c>
      <c r="AC562" s="43">
        <v>0.94630872483221473</v>
      </c>
    </row>
    <row r="563" spans="22:29" x14ac:dyDescent="0.25">
      <c r="W563" s="32" t="s">
        <v>260</v>
      </c>
      <c r="X563" s="33">
        <v>0.125</v>
      </c>
      <c r="Y563" s="33">
        <v>2.5210084033613446E-2</v>
      </c>
      <c r="Z563" s="33">
        <v>8.0808080808080815E-2</v>
      </c>
      <c r="AA563" s="33">
        <v>0</v>
      </c>
      <c r="AB563" s="495">
        <f>12/AB559</f>
        <v>0.14457831325301204</v>
      </c>
      <c r="AC563" s="43">
        <v>5.3691275167785234E-2</v>
      </c>
    </row>
    <row r="565" spans="22:29" x14ac:dyDescent="0.25">
      <c r="V565" s="34">
        <v>41130</v>
      </c>
      <c r="X565" s="32" t="s">
        <v>232</v>
      </c>
      <c r="Y565" s="32" t="s">
        <v>235</v>
      </c>
      <c r="Z565" s="32" t="s">
        <v>234</v>
      </c>
      <c r="AA565" s="32" t="s">
        <v>233</v>
      </c>
      <c r="AB565" s="494" t="s">
        <v>633</v>
      </c>
      <c r="AC565" s="42" t="s">
        <v>263</v>
      </c>
    </row>
    <row r="566" spans="22:29" x14ac:dyDescent="0.25">
      <c r="W566" s="32" t="s">
        <v>253</v>
      </c>
      <c r="X566" s="32">
        <v>40</v>
      </c>
      <c r="Y566" s="32">
        <v>119</v>
      </c>
      <c r="Z566" s="32">
        <v>99</v>
      </c>
      <c r="AA566" s="32">
        <v>40</v>
      </c>
      <c r="AB566" s="494">
        <v>83</v>
      </c>
      <c r="AC566" s="42">
        <v>298</v>
      </c>
    </row>
    <row r="567" spans="22:29" x14ac:dyDescent="0.25">
      <c r="W567" s="32" t="s">
        <v>254</v>
      </c>
      <c r="X567" s="32">
        <v>40</v>
      </c>
      <c r="Y567" s="32">
        <v>119</v>
      </c>
      <c r="Z567" s="32">
        <v>99</v>
      </c>
      <c r="AA567" s="32">
        <v>40</v>
      </c>
      <c r="AB567" s="494">
        <v>83</v>
      </c>
      <c r="AC567" s="42">
        <v>298</v>
      </c>
    </row>
    <row r="568" spans="22:29" x14ac:dyDescent="0.25">
      <c r="W568" s="32" t="s">
        <v>257</v>
      </c>
      <c r="X568" s="33">
        <v>1</v>
      </c>
      <c r="Y568" s="33">
        <v>1</v>
      </c>
      <c r="Z568" s="33">
        <v>1</v>
      </c>
      <c r="AA568" s="33">
        <v>1</v>
      </c>
      <c r="AB568" s="495">
        <v>1</v>
      </c>
      <c r="AC568" s="43">
        <v>1</v>
      </c>
    </row>
    <row r="569" spans="22:29" x14ac:dyDescent="0.25">
      <c r="W569" s="32" t="s">
        <v>255</v>
      </c>
      <c r="X569" s="33">
        <v>0.9</v>
      </c>
      <c r="Y569" s="33">
        <v>0.95798319327731096</v>
      </c>
      <c r="Z569" s="33">
        <v>0.91919191919191923</v>
      </c>
      <c r="AA569" s="33">
        <v>1</v>
      </c>
      <c r="AB569" s="495">
        <f>71/AB566</f>
        <v>0.85542168674698793</v>
      </c>
      <c r="AC569" s="43">
        <v>0.94295302013422821</v>
      </c>
    </row>
    <row r="570" spans="22:29" x14ac:dyDescent="0.25">
      <c r="W570" s="32" t="s">
        <v>260</v>
      </c>
      <c r="X570" s="33">
        <v>0.1</v>
      </c>
      <c r="Y570" s="33">
        <v>4.2016806722689079E-2</v>
      </c>
      <c r="Z570" s="33">
        <v>8.0808080808080815E-2</v>
      </c>
      <c r="AA570" s="33">
        <v>0</v>
      </c>
      <c r="AB570" s="495">
        <f>12/AB566</f>
        <v>0.14457831325301204</v>
      </c>
      <c r="AC570" s="43">
        <v>5.7046979865771813E-2</v>
      </c>
    </row>
    <row r="572" spans="22:29" x14ac:dyDescent="0.25">
      <c r="V572" s="34">
        <v>41131</v>
      </c>
      <c r="X572" s="32" t="s">
        <v>232</v>
      </c>
      <c r="Y572" s="32" t="s">
        <v>235</v>
      </c>
      <c r="Z572" s="32" t="s">
        <v>234</v>
      </c>
      <c r="AA572" s="32" t="s">
        <v>233</v>
      </c>
      <c r="AB572" s="494" t="s">
        <v>633</v>
      </c>
      <c r="AC572" s="42" t="s">
        <v>263</v>
      </c>
    </row>
    <row r="573" spans="22:29" x14ac:dyDescent="0.25">
      <c r="W573" s="32" t="s">
        <v>253</v>
      </c>
      <c r="X573" s="32">
        <v>40</v>
      </c>
      <c r="Y573" s="32">
        <v>119</v>
      </c>
      <c r="Z573" s="32">
        <v>99</v>
      </c>
      <c r="AA573" s="32">
        <v>40</v>
      </c>
      <c r="AB573" s="494">
        <v>83</v>
      </c>
      <c r="AC573" s="42">
        <v>298</v>
      </c>
    </row>
    <row r="574" spans="22:29" x14ac:dyDescent="0.25">
      <c r="W574" s="32" t="s">
        <v>254</v>
      </c>
      <c r="X574" s="32">
        <v>40</v>
      </c>
      <c r="Y574" s="32">
        <v>119</v>
      </c>
      <c r="Z574" s="32">
        <v>99</v>
      </c>
      <c r="AA574" s="32">
        <v>40</v>
      </c>
      <c r="AB574" s="494">
        <v>83</v>
      </c>
      <c r="AC574" s="42">
        <v>298</v>
      </c>
    </row>
    <row r="575" spans="22:29" x14ac:dyDescent="0.25">
      <c r="W575" s="32" t="s">
        <v>257</v>
      </c>
      <c r="X575" s="33">
        <v>1</v>
      </c>
      <c r="Y575" s="33">
        <v>1</v>
      </c>
      <c r="Z575" s="33">
        <v>1</v>
      </c>
      <c r="AA575" s="33">
        <v>1</v>
      </c>
      <c r="AB575" s="495">
        <v>1</v>
      </c>
      <c r="AC575" s="43">
        <v>1</v>
      </c>
    </row>
    <row r="576" spans="22:29" x14ac:dyDescent="0.25">
      <c r="W576" s="32" t="s">
        <v>255</v>
      </c>
      <c r="X576" s="33">
        <v>0.95</v>
      </c>
      <c r="Y576" s="33">
        <v>0.94117647058823528</v>
      </c>
      <c r="Z576" s="33">
        <v>0.92929292929292928</v>
      </c>
      <c r="AA576" s="33">
        <v>1</v>
      </c>
      <c r="AB576" s="495">
        <f>71/AB573</f>
        <v>0.85542168674698793</v>
      </c>
      <c r="AC576" s="43">
        <v>0.94630872483221473</v>
      </c>
    </row>
    <row r="577" spans="22:29" x14ac:dyDescent="0.25">
      <c r="W577" s="32" t="s">
        <v>260</v>
      </c>
      <c r="X577" s="33">
        <v>0.05</v>
      </c>
      <c r="Y577" s="33">
        <v>5.8823529411764705E-2</v>
      </c>
      <c r="Z577" s="33">
        <v>7.0707070707070704E-2</v>
      </c>
      <c r="AA577" s="33">
        <v>0</v>
      </c>
      <c r="AB577" s="495">
        <f>12/AB573</f>
        <v>0.14457831325301204</v>
      </c>
      <c r="AC577" s="43">
        <v>5.3691275167785234E-2</v>
      </c>
    </row>
    <row r="579" spans="22:29" x14ac:dyDescent="0.25">
      <c r="V579" s="34">
        <v>41133</v>
      </c>
      <c r="X579" s="32" t="s">
        <v>232</v>
      </c>
      <c r="Y579" s="32" t="s">
        <v>235</v>
      </c>
      <c r="Z579" s="32" t="s">
        <v>234</v>
      </c>
      <c r="AA579" s="32" t="s">
        <v>233</v>
      </c>
      <c r="AB579" s="494" t="s">
        <v>633</v>
      </c>
      <c r="AC579" s="42" t="s">
        <v>263</v>
      </c>
    </row>
    <row r="580" spans="22:29" x14ac:dyDescent="0.25">
      <c r="W580" s="32" t="s">
        <v>253</v>
      </c>
      <c r="X580" s="32">
        <v>40</v>
      </c>
      <c r="Y580" s="32">
        <v>119</v>
      </c>
      <c r="Z580" s="32">
        <v>99</v>
      </c>
      <c r="AA580" s="32">
        <v>40</v>
      </c>
      <c r="AB580" s="494">
        <v>83</v>
      </c>
      <c r="AC580" s="42">
        <v>298</v>
      </c>
    </row>
    <row r="581" spans="22:29" x14ac:dyDescent="0.25">
      <c r="W581" s="32" t="s">
        <v>254</v>
      </c>
      <c r="X581" s="32">
        <v>40</v>
      </c>
      <c r="Y581" s="32">
        <v>119</v>
      </c>
      <c r="Z581" s="32">
        <v>99</v>
      </c>
      <c r="AA581" s="32">
        <v>40</v>
      </c>
      <c r="AB581" s="494">
        <v>83</v>
      </c>
      <c r="AC581" s="42">
        <v>298</v>
      </c>
    </row>
    <row r="582" spans="22:29" x14ac:dyDescent="0.25">
      <c r="W582" s="32" t="s">
        <v>257</v>
      </c>
      <c r="X582" s="33">
        <v>1</v>
      </c>
      <c r="Y582" s="33">
        <v>1</v>
      </c>
      <c r="Z582" s="33">
        <v>1</v>
      </c>
      <c r="AA582" s="33">
        <v>1</v>
      </c>
      <c r="AB582" s="495">
        <v>1</v>
      </c>
      <c r="AC582" s="43">
        <v>1</v>
      </c>
    </row>
    <row r="583" spans="22:29" x14ac:dyDescent="0.25">
      <c r="W583" s="32" t="s">
        <v>255</v>
      </c>
      <c r="X583" s="33">
        <v>0.97499999999999998</v>
      </c>
      <c r="Y583" s="33">
        <v>0.92436974789915971</v>
      </c>
      <c r="Z583" s="33">
        <v>0.92929292929292928</v>
      </c>
      <c r="AA583" s="33">
        <v>1</v>
      </c>
      <c r="AB583" s="495">
        <f>71/AB580</f>
        <v>0.85542168674698793</v>
      </c>
      <c r="AC583" s="43">
        <v>0.94295302013422821</v>
      </c>
    </row>
    <row r="584" spans="22:29" x14ac:dyDescent="0.25">
      <c r="W584" s="32" t="s">
        <v>260</v>
      </c>
      <c r="X584" s="33">
        <v>2.5000000000000001E-2</v>
      </c>
      <c r="Y584" s="33">
        <v>7.5630252100840331E-2</v>
      </c>
      <c r="Z584" s="33">
        <v>7.0707070707070704E-2</v>
      </c>
      <c r="AA584" s="33">
        <v>0</v>
      </c>
      <c r="AB584" s="495">
        <f>12/AB580</f>
        <v>0.14457831325301204</v>
      </c>
      <c r="AC584" s="43">
        <v>5.7046979865771813E-2</v>
      </c>
    </row>
    <row r="585" spans="22:29" x14ac:dyDescent="0.25">
      <c r="W585" s="32" t="s">
        <v>330</v>
      </c>
      <c r="X585" s="33">
        <v>0</v>
      </c>
      <c r="Y585" s="33">
        <v>0</v>
      </c>
      <c r="Z585" s="33">
        <v>0</v>
      </c>
      <c r="AA585" s="33">
        <v>0</v>
      </c>
      <c r="AC585" s="43">
        <v>0</v>
      </c>
    </row>
    <row r="587" spans="22:29" x14ac:dyDescent="0.25">
      <c r="V587" s="34">
        <v>41134</v>
      </c>
      <c r="X587" s="32" t="s">
        <v>232</v>
      </c>
      <c r="Y587" s="32" t="s">
        <v>235</v>
      </c>
      <c r="Z587" s="32" t="s">
        <v>234</v>
      </c>
      <c r="AA587" s="32" t="s">
        <v>233</v>
      </c>
      <c r="AB587" s="494" t="s">
        <v>633</v>
      </c>
      <c r="AC587" s="42" t="s">
        <v>263</v>
      </c>
    </row>
    <row r="588" spans="22:29" x14ac:dyDescent="0.25">
      <c r="W588" s="32" t="s">
        <v>253</v>
      </c>
      <c r="X588" s="32">
        <v>40</v>
      </c>
      <c r="Y588" s="32">
        <v>119</v>
      </c>
      <c r="Z588" s="32">
        <v>99</v>
      </c>
      <c r="AA588" s="32">
        <v>40</v>
      </c>
      <c r="AB588" s="494">
        <v>83</v>
      </c>
      <c r="AC588" s="42">
        <v>298</v>
      </c>
    </row>
    <row r="589" spans="22:29" x14ac:dyDescent="0.25">
      <c r="W589" s="32" t="s">
        <v>254</v>
      </c>
      <c r="X589" s="32">
        <v>40</v>
      </c>
      <c r="Y589" s="32">
        <v>119</v>
      </c>
      <c r="Z589" s="32">
        <v>99</v>
      </c>
      <c r="AA589" s="32">
        <v>40</v>
      </c>
      <c r="AB589" s="494">
        <v>83</v>
      </c>
      <c r="AC589" s="42">
        <v>298</v>
      </c>
    </row>
    <row r="590" spans="22:29" x14ac:dyDescent="0.25">
      <c r="W590" s="32" t="s">
        <v>257</v>
      </c>
      <c r="X590" s="32">
        <v>1</v>
      </c>
      <c r="Y590" s="32">
        <v>1</v>
      </c>
      <c r="Z590" s="32">
        <v>1</v>
      </c>
      <c r="AA590" s="32">
        <v>1</v>
      </c>
      <c r="AB590" s="495">
        <v>1</v>
      </c>
      <c r="AC590" s="42">
        <v>1</v>
      </c>
    </row>
    <row r="591" spans="22:29" x14ac:dyDescent="0.25">
      <c r="W591" s="32" t="s">
        <v>255</v>
      </c>
      <c r="X591" s="32">
        <v>0.97499999999999998</v>
      </c>
      <c r="Y591" s="32">
        <v>0.95798319327731096</v>
      </c>
      <c r="Z591" s="32">
        <v>0.92929292929292928</v>
      </c>
      <c r="AA591" s="32">
        <v>1</v>
      </c>
      <c r="AB591" s="495">
        <f>71/AB588</f>
        <v>0.85542168674698793</v>
      </c>
      <c r="AC591" s="42">
        <v>0.9563758389261745</v>
      </c>
    </row>
    <row r="592" spans="22:29" x14ac:dyDescent="0.25">
      <c r="W592" s="32" t="s">
        <v>260</v>
      </c>
      <c r="X592" s="32">
        <v>2.5000000000000001E-2</v>
      </c>
      <c r="Y592" s="32">
        <v>4.2016806722689079E-2</v>
      </c>
      <c r="Z592" s="32">
        <v>7.0707070707070704E-2</v>
      </c>
      <c r="AA592" s="32">
        <v>0</v>
      </c>
      <c r="AB592" s="495">
        <f>12/AB588</f>
        <v>0.14457831325301204</v>
      </c>
      <c r="AC592" s="42">
        <v>4.3624161073825503E-2</v>
      </c>
    </row>
    <row r="593" spans="22:29" x14ac:dyDescent="0.25">
      <c r="W593" s="32" t="s">
        <v>330</v>
      </c>
      <c r="X593" s="32">
        <v>0</v>
      </c>
      <c r="Y593" s="32">
        <v>0</v>
      </c>
      <c r="Z593" s="32">
        <v>0</v>
      </c>
      <c r="AA593" s="32">
        <v>0</v>
      </c>
      <c r="AC593" s="42">
        <v>0</v>
      </c>
    </row>
    <row r="595" spans="22:29" x14ac:dyDescent="0.25">
      <c r="V595" s="34">
        <v>41135</v>
      </c>
      <c r="X595" s="32" t="s">
        <v>232</v>
      </c>
      <c r="Y595" s="32" t="s">
        <v>235</v>
      </c>
      <c r="Z595" s="32" t="s">
        <v>234</v>
      </c>
      <c r="AA595" s="32" t="s">
        <v>233</v>
      </c>
      <c r="AB595" s="494" t="s">
        <v>633</v>
      </c>
      <c r="AC595" s="42" t="s">
        <v>263</v>
      </c>
    </row>
    <row r="596" spans="22:29" x14ac:dyDescent="0.25">
      <c r="W596" s="32" t="s">
        <v>253</v>
      </c>
      <c r="X596" s="32">
        <v>40</v>
      </c>
      <c r="Y596" s="32">
        <v>119</v>
      </c>
      <c r="Z596" s="32">
        <v>99</v>
      </c>
      <c r="AA596" s="32">
        <v>40</v>
      </c>
      <c r="AB596" s="494">
        <v>83</v>
      </c>
      <c r="AC596" s="42">
        <v>298</v>
      </c>
    </row>
    <row r="597" spans="22:29" x14ac:dyDescent="0.25">
      <c r="W597" s="32" t="s">
        <v>254</v>
      </c>
      <c r="X597" s="32">
        <v>40</v>
      </c>
      <c r="Y597" s="32">
        <v>119</v>
      </c>
      <c r="Z597" s="32">
        <v>99</v>
      </c>
      <c r="AA597" s="32">
        <v>40</v>
      </c>
      <c r="AB597" s="494">
        <v>83</v>
      </c>
      <c r="AC597" s="42">
        <v>298</v>
      </c>
    </row>
    <row r="598" spans="22:29" x14ac:dyDescent="0.25">
      <c r="W598" s="32" t="s">
        <v>257</v>
      </c>
      <c r="X598" s="33">
        <v>1</v>
      </c>
      <c r="Y598" s="33">
        <v>1</v>
      </c>
      <c r="Z598" s="33">
        <v>1</v>
      </c>
      <c r="AA598" s="33">
        <v>1</v>
      </c>
      <c r="AB598" s="495">
        <v>1</v>
      </c>
      <c r="AC598" s="43">
        <v>1</v>
      </c>
    </row>
    <row r="599" spans="22:29" x14ac:dyDescent="0.25">
      <c r="W599" s="32" t="s">
        <v>255</v>
      </c>
      <c r="X599" s="33">
        <v>0.97499999999999998</v>
      </c>
      <c r="Y599" s="33">
        <v>0.9327731092436975</v>
      </c>
      <c r="Z599" s="33">
        <v>0.92929292929292928</v>
      </c>
      <c r="AA599" s="33">
        <v>1</v>
      </c>
      <c r="AB599" s="495">
        <f>71/AB596</f>
        <v>0.85542168674698793</v>
      </c>
      <c r="AC599" s="43">
        <v>0.94630872483221473</v>
      </c>
    </row>
    <row r="600" spans="22:29" x14ac:dyDescent="0.25">
      <c r="W600" s="32" t="s">
        <v>260</v>
      </c>
      <c r="X600" s="33">
        <v>2.5000000000000001E-2</v>
      </c>
      <c r="Y600" s="33">
        <v>6.7226890756302518E-2</v>
      </c>
      <c r="Z600" s="33">
        <v>7.0707070707070704E-2</v>
      </c>
      <c r="AA600" s="33">
        <v>0</v>
      </c>
      <c r="AB600" s="495">
        <f>12/AB596</f>
        <v>0.14457831325301204</v>
      </c>
      <c r="AC600" s="43">
        <v>5.3691275167785234E-2</v>
      </c>
    </row>
    <row r="602" spans="22:29" x14ac:dyDescent="0.25">
      <c r="V602" s="34">
        <v>41136</v>
      </c>
      <c r="X602" s="32" t="s">
        <v>232</v>
      </c>
      <c r="Y602" s="32" t="s">
        <v>235</v>
      </c>
      <c r="Z602" s="32" t="s">
        <v>234</v>
      </c>
      <c r="AA602" s="32" t="s">
        <v>233</v>
      </c>
      <c r="AB602" s="494" t="s">
        <v>633</v>
      </c>
      <c r="AC602" s="42" t="s">
        <v>263</v>
      </c>
    </row>
    <row r="603" spans="22:29" x14ac:dyDescent="0.25">
      <c r="W603" s="32" t="s">
        <v>253</v>
      </c>
      <c r="X603" s="32">
        <v>40</v>
      </c>
      <c r="Y603" s="32">
        <v>119</v>
      </c>
      <c r="Z603" s="32">
        <v>99</v>
      </c>
      <c r="AA603" s="32">
        <v>40</v>
      </c>
      <c r="AB603" s="494">
        <v>83</v>
      </c>
      <c r="AC603" s="42">
        <v>298</v>
      </c>
    </row>
    <row r="604" spans="22:29" x14ac:dyDescent="0.25">
      <c r="W604" s="32" t="s">
        <v>254</v>
      </c>
      <c r="X604" s="32">
        <v>40</v>
      </c>
      <c r="Y604" s="32">
        <v>119</v>
      </c>
      <c r="Z604" s="32">
        <v>99</v>
      </c>
      <c r="AA604" s="32">
        <v>40</v>
      </c>
      <c r="AB604" s="494">
        <v>83</v>
      </c>
      <c r="AC604" s="42">
        <v>298</v>
      </c>
    </row>
    <row r="605" spans="22:29" x14ac:dyDescent="0.25">
      <c r="W605" s="32" t="s">
        <v>257</v>
      </c>
      <c r="X605" s="32">
        <v>1</v>
      </c>
      <c r="Y605" s="32">
        <v>1</v>
      </c>
      <c r="Z605" s="32">
        <v>1</v>
      </c>
      <c r="AA605" s="32">
        <v>1</v>
      </c>
      <c r="AB605" s="495">
        <v>1</v>
      </c>
      <c r="AC605" s="42">
        <v>1</v>
      </c>
    </row>
    <row r="606" spans="22:29" x14ac:dyDescent="0.25">
      <c r="W606" s="32" t="s">
        <v>255</v>
      </c>
      <c r="X606" s="32">
        <v>1</v>
      </c>
      <c r="Y606" s="32">
        <f>118/119</f>
        <v>0.99159663865546221</v>
      </c>
      <c r="Z606" s="32">
        <v>0.92929292929292928</v>
      </c>
      <c r="AA606" s="32">
        <v>1</v>
      </c>
      <c r="AB606" s="495">
        <f>71/AB603</f>
        <v>0.85542168674698793</v>
      </c>
      <c r="AC606" s="42">
        <v>0.96644295302013428</v>
      </c>
    </row>
    <row r="607" spans="22:29" x14ac:dyDescent="0.25">
      <c r="W607" s="32" t="s">
        <v>260</v>
      </c>
      <c r="X607" s="32">
        <v>0</v>
      </c>
      <c r="Y607" s="32">
        <f>1-Y606</f>
        <v>8.4033613445377853E-3</v>
      </c>
      <c r="Z607" s="32">
        <v>7.0707070707070704E-2</v>
      </c>
      <c r="AA607" s="32">
        <v>0</v>
      </c>
      <c r="AB607" s="495">
        <f>12/AB603</f>
        <v>0.14457831325301204</v>
      </c>
      <c r="AC607" s="42">
        <v>3.3557046979865772E-2</v>
      </c>
    </row>
    <row r="609" spans="22:29" x14ac:dyDescent="0.25">
      <c r="V609" s="34">
        <v>41137</v>
      </c>
      <c r="X609" s="32" t="s">
        <v>232</v>
      </c>
      <c r="Y609" s="32" t="s">
        <v>235</v>
      </c>
      <c r="Z609" s="32" t="s">
        <v>234</v>
      </c>
      <c r="AA609" s="32" t="s">
        <v>233</v>
      </c>
      <c r="AB609" s="494" t="s">
        <v>633</v>
      </c>
      <c r="AC609" s="42" t="s">
        <v>263</v>
      </c>
    </row>
    <row r="610" spans="22:29" x14ac:dyDescent="0.25">
      <c r="W610" s="32" t="s">
        <v>253</v>
      </c>
      <c r="X610" s="32">
        <v>40</v>
      </c>
      <c r="Y610" s="32">
        <v>119</v>
      </c>
      <c r="Z610" s="32">
        <v>99</v>
      </c>
      <c r="AA610" s="32">
        <v>40</v>
      </c>
      <c r="AB610" s="494">
        <v>83</v>
      </c>
      <c r="AC610" s="42">
        <v>298</v>
      </c>
    </row>
    <row r="611" spans="22:29" x14ac:dyDescent="0.25">
      <c r="W611" s="32" t="s">
        <v>254</v>
      </c>
      <c r="X611" s="32">
        <v>40</v>
      </c>
      <c r="Y611" s="32">
        <v>119</v>
      </c>
      <c r="Z611" s="32">
        <v>99</v>
      </c>
      <c r="AA611" s="32">
        <v>40</v>
      </c>
      <c r="AB611" s="494">
        <v>83</v>
      </c>
      <c r="AC611" s="42">
        <v>298</v>
      </c>
    </row>
    <row r="612" spans="22:29" x14ac:dyDescent="0.25">
      <c r="W612" s="32" t="s">
        <v>257</v>
      </c>
      <c r="X612" s="33">
        <v>1</v>
      </c>
      <c r="Y612" s="33">
        <v>1</v>
      </c>
      <c r="Z612" s="33">
        <v>1</v>
      </c>
      <c r="AA612" s="33">
        <v>1</v>
      </c>
      <c r="AB612" s="495">
        <v>1</v>
      </c>
      <c r="AC612" s="43">
        <v>1</v>
      </c>
    </row>
    <row r="613" spans="22:29" x14ac:dyDescent="0.25">
      <c r="W613" s="32" t="s">
        <v>255</v>
      </c>
      <c r="X613" s="33">
        <v>1</v>
      </c>
      <c r="Y613" s="32">
        <f>118/119</f>
        <v>0.99159663865546221</v>
      </c>
      <c r="Z613" s="33">
        <v>0.92929292929292928</v>
      </c>
      <c r="AA613" s="33">
        <v>1</v>
      </c>
      <c r="AB613" s="495">
        <v>0.92771084337349397</v>
      </c>
      <c r="AC613" s="43">
        <v>0.96644295302013428</v>
      </c>
    </row>
    <row r="614" spans="22:29" x14ac:dyDescent="0.25">
      <c r="W614" s="32" t="s">
        <v>260</v>
      </c>
      <c r="X614" s="33">
        <v>0</v>
      </c>
      <c r="Y614" s="32">
        <f>1-Y613</f>
        <v>8.4033613445377853E-3</v>
      </c>
      <c r="Z614" s="33">
        <v>7.0707070707070704E-2</v>
      </c>
      <c r="AA614" s="33">
        <v>0</v>
      </c>
      <c r="AB614" s="495">
        <v>7.2289156626506021E-2</v>
      </c>
      <c r="AC614" s="43">
        <v>3.3557046979865772E-2</v>
      </c>
    </row>
    <row r="615" spans="22:29" x14ac:dyDescent="0.25">
      <c r="W615" s="32" t="s">
        <v>330</v>
      </c>
      <c r="X615" s="33">
        <v>0</v>
      </c>
      <c r="Y615" s="33">
        <v>0</v>
      </c>
      <c r="Z615" s="33">
        <v>0</v>
      </c>
      <c r="AA615" s="33">
        <v>0</v>
      </c>
      <c r="AB615" s="495">
        <v>0</v>
      </c>
      <c r="AC615" s="43">
        <v>0</v>
      </c>
    </row>
    <row r="617" spans="22:29" x14ac:dyDescent="0.25">
      <c r="V617" s="34">
        <v>41138</v>
      </c>
      <c r="X617" s="32" t="s">
        <v>232</v>
      </c>
      <c r="Y617" s="32" t="s">
        <v>235</v>
      </c>
      <c r="Z617" s="32" t="s">
        <v>234</v>
      </c>
      <c r="AA617" s="32" t="s">
        <v>233</v>
      </c>
      <c r="AB617" s="494" t="s">
        <v>633</v>
      </c>
      <c r="AC617" s="42" t="s">
        <v>263</v>
      </c>
    </row>
    <row r="618" spans="22:29" x14ac:dyDescent="0.25">
      <c r="W618" s="32" t="s">
        <v>253</v>
      </c>
      <c r="X618" s="32">
        <v>40</v>
      </c>
      <c r="Y618" s="32">
        <v>119</v>
      </c>
      <c r="Z618" s="32">
        <v>99</v>
      </c>
      <c r="AA618" s="32">
        <v>40</v>
      </c>
      <c r="AB618" s="494">
        <v>83</v>
      </c>
      <c r="AC618" s="42">
        <v>298</v>
      </c>
    </row>
    <row r="619" spans="22:29" x14ac:dyDescent="0.25">
      <c r="W619" s="32" t="s">
        <v>254</v>
      </c>
      <c r="X619" s="32">
        <v>40</v>
      </c>
      <c r="Y619" s="32">
        <v>119</v>
      </c>
      <c r="Z619" s="32">
        <v>99</v>
      </c>
      <c r="AA619" s="32">
        <v>40</v>
      </c>
      <c r="AB619" s="494">
        <v>83</v>
      </c>
      <c r="AC619" s="42">
        <v>298</v>
      </c>
    </row>
    <row r="620" spans="22:29" x14ac:dyDescent="0.25">
      <c r="W620" s="32" t="s">
        <v>257</v>
      </c>
      <c r="X620" s="33">
        <v>1</v>
      </c>
      <c r="Y620" s="33">
        <v>1</v>
      </c>
      <c r="Z620" s="33">
        <v>1</v>
      </c>
      <c r="AA620" s="33">
        <v>1</v>
      </c>
      <c r="AB620" s="495">
        <v>1</v>
      </c>
      <c r="AC620" s="43">
        <v>1</v>
      </c>
    </row>
    <row r="621" spans="22:29" x14ac:dyDescent="0.25">
      <c r="W621" s="32" t="s">
        <v>255</v>
      </c>
      <c r="X621" s="33">
        <v>1</v>
      </c>
      <c r="Y621" s="33">
        <v>1</v>
      </c>
      <c r="Z621" s="33">
        <v>0.92929292929292928</v>
      </c>
      <c r="AA621" s="33">
        <v>1</v>
      </c>
      <c r="AB621" s="495">
        <v>0.92771084337349397</v>
      </c>
      <c r="AC621" s="43">
        <v>0.97651006711409394</v>
      </c>
    </row>
    <row r="622" spans="22:29" x14ac:dyDescent="0.25">
      <c r="W622" s="32" t="s">
        <v>260</v>
      </c>
      <c r="X622" s="33">
        <v>0</v>
      </c>
      <c r="Y622" s="33">
        <v>0</v>
      </c>
      <c r="Z622" s="33">
        <v>7.0707070707070704E-2</v>
      </c>
      <c r="AA622" s="33">
        <v>0</v>
      </c>
      <c r="AB622" s="495">
        <v>7.2289156626506021E-2</v>
      </c>
      <c r="AC622" s="43">
        <v>2.3489932885906041E-2</v>
      </c>
    </row>
    <row r="623" spans="22:29" x14ac:dyDescent="0.25">
      <c r="W623" s="32" t="s">
        <v>330</v>
      </c>
      <c r="X623" s="33">
        <v>0</v>
      </c>
      <c r="Y623" s="33">
        <v>0</v>
      </c>
      <c r="Z623" s="33">
        <v>0</v>
      </c>
      <c r="AA623" s="33">
        <v>0</v>
      </c>
      <c r="AB623" s="495">
        <v>0</v>
      </c>
      <c r="AC623" s="43">
        <v>0</v>
      </c>
    </row>
    <row r="625" spans="22:29" x14ac:dyDescent="0.25">
      <c r="V625" s="34">
        <v>41140</v>
      </c>
      <c r="X625" s="32" t="s">
        <v>232</v>
      </c>
      <c r="Y625" s="32" t="s">
        <v>235</v>
      </c>
      <c r="Z625" s="32" t="s">
        <v>234</v>
      </c>
      <c r="AA625" s="32" t="s">
        <v>233</v>
      </c>
      <c r="AB625" s="494" t="s">
        <v>633</v>
      </c>
      <c r="AC625" s="42" t="s">
        <v>263</v>
      </c>
    </row>
    <row r="626" spans="22:29" x14ac:dyDescent="0.25">
      <c r="W626" s="32" t="s">
        <v>253</v>
      </c>
      <c r="X626" s="32">
        <v>40</v>
      </c>
      <c r="Y626" s="32">
        <v>119</v>
      </c>
      <c r="Z626" s="32">
        <v>99</v>
      </c>
      <c r="AA626" s="32">
        <v>40</v>
      </c>
      <c r="AB626" s="494">
        <v>83</v>
      </c>
      <c r="AC626" s="42">
        <v>298</v>
      </c>
    </row>
    <row r="627" spans="22:29" x14ac:dyDescent="0.25">
      <c r="W627" s="32" t="s">
        <v>254</v>
      </c>
      <c r="X627" s="32">
        <v>40</v>
      </c>
      <c r="Y627" s="32">
        <v>119</v>
      </c>
      <c r="Z627" s="32">
        <v>99</v>
      </c>
      <c r="AA627" s="32">
        <v>40</v>
      </c>
      <c r="AB627" s="494">
        <v>83</v>
      </c>
      <c r="AC627" s="42">
        <v>298</v>
      </c>
    </row>
    <row r="628" spans="22:29" x14ac:dyDescent="0.25">
      <c r="W628" s="32" t="s">
        <v>257</v>
      </c>
      <c r="X628" s="33">
        <v>1</v>
      </c>
      <c r="Y628" s="33">
        <v>1</v>
      </c>
      <c r="Z628" s="33">
        <v>1</v>
      </c>
      <c r="AA628" s="33">
        <v>1</v>
      </c>
      <c r="AB628" s="495">
        <v>1</v>
      </c>
      <c r="AC628" s="43">
        <v>1</v>
      </c>
    </row>
    <row r="629" spans="22:29" x14ac:dyDescent="0.25">
      <c r="W629" s="32" t="s">
        <v>255</v>
      </c>
      <c r="X629" s="33">
        <v>1</v>
      </c>
      <c r="Y629" s="33">
        <v>0.96638655462184875</v>
      </c>
      <c r="Z629" s="33">
        <v>0.92929292929292928</v>
      </c>
      <c r="AA629" s="33">
        <v>1</v>
      </c>
      <c r="AB629" s="495">
        <v>0.89156626506024095</v>
      </c>
      <c r="AC629" s="43">
        <v>0.96308724832214765</v>
      </c>
    </row>
    <row r="630" spans="22:29" x14ac:dyDescent="0.25">
      <c r="W630" s="32" t="s">
        <v>260</v>
      </c>
      <c r="X630" s="33">
        <v>0</v>
      </c>
      <c r="Y630" s="33">
        <v>3.3613445378151259E-2</v>
      </c>
      <c r="Z630" s="33">
        <v>7.0707070707070704E-2</v>
      </c>
      <c r="AA630" s="33">
        <v>0</v>
      </c>
      <c r="AB630" s="495">
        <v>0.10843373493975904</v>
      </c>
      <c r="AC630" s="43">
        <v>3.6912751677852351E-2</v>
      </c>
    </row>
    <row r="631" spans="22:29" x14ac:dyDescent="0.25">
      <c r="W631" s="32" t="s">
        <v>330</v>
      </c>
      <c r="X631" s="33">
        <v>0</v>
      </c>
      <c r="Y631" s="33">
        <v>0</v>
      </c>
      <c r="Z631" s="33">
        <v>0</v>
      </c>
      <c r="AA631" s="33">
        <v>0</v>
      </c>
      <c r="AB631" s="495">
        <v>0</v>
      </c>
      <c r="AC631" s="43">
        <v>0</v>
      </c>
    </row>
    <row r="633" spans="22:29" x14ac:dyDescent="0.25">
      <c r="V633" s="34">
        <v>41141</v>
      </c>
      <c r="X633" s="32" t="s">
        <v>232</v>
      </c>
      <c r="Y633" s="32" t="s">
        <v>235</v>
      </c>
      <c r="Z633" s="32" t="s">
        <v>234</v>
      </c>
      <c r="AA633" s="32" t="s">
        <v>233</v>
      </c>
      <c r="AB633" s="494" t="s">
        <v>633</v>
      </c>
      <c r="AC633" s="42" t="s">
        <v>263</v>
      </c>
    </row>
    <row r="634" spans="22:29" x14ac:dyDescent="0.25">
      <c r="W634" s="32" t="s">
        <v>253</v>
      </c>
      <c r="X634" s="32">
        <v>40</v>
      </c>
      <c r="Y634" s="32">
        <v>119</v>
      </c>
      <c r="Z634" s="32">
        <v>100</v>
      </c>
      <c r="AA634" s="32">
        <v>40</v>
      </c>
      <c r="AB634" s="494">
        <v>83</v>
      </c>
      <c r="AC634" s="42">
        <v>299</v>
      </c>
    </row>
    <row r="635" spans="22:29" x14ac:dyDescent="0.25">
      <c r="W635" s="32" t="s">
        <v>254</v>
      </c>
      <c r="X635" s="32">
        <v>40</v>
      </c>
      <c r="Y635" s="32">
        <v>119</v>
      </c>
      <c r="Z635" s="32">
        <v>100</v>
      </c>
      <c r="AA635" s="32">
        <v>40</v>
      </c>
      <c r="AB635" s="494">
        <v>83</v>
      </c>
      <c r="AC635" s="42">
        <v>299</v>
      </c>
    </row>
    <row r="636" spans="22:29" x14ac:dyDescent="0.25">
      <c r="W636" s="32" t="s">
        <v>257</v>
      </c>
      <c r="X636" s="33">
        <v>1</v>
      </c>
      <c r="Y636" s="33">
        <v>1</v>
      </c>
      <c r="Z636" s="33">
        <v>1</v>
      </c>
      <c r="AA636" s="33">
        <v>1</v>
      </c>
      <c r="AB636" s="495">
        <v>1</v>
      </c>
      <c r="AC636" s="43">
        <v>1</v>
      </c>
    </row>
    <row r="637" spans="22:29" x14ac:dyDescent="0.25">
      <c r="W637" s="32" t="s">
        <v>255</v>
      </c>
      <c r="X637" s="33">
        <v>1</v>
      </c>
      <c r="Y637" s="33">
        <v>0.96638655462184875</v>
      </c>
      <c r="Z637" s="33">
        <v>1</v>
      </c>
      <c r="AA637" s="33">
        <v>1</v>
      </c>
      <c r="AB637" s="495">
        <v>0.92771084337349397</v>
      </c>
      <c r="AC637" s="43">
        <v>0.98662207357859533</v>
      </c>
    </row>
    <row r="638" spans="22:29" x14ac:dyDescent="0.25">
      <c r="W638" s="32" t="s">
        <v>260</v>
      </c>
      <c r="X638" s="33">
        <v>0</v>
      </c>
      <c r="Y638" s="33">
        <v>3.3613445378151259E-2</v>
      </c>
      <c r="Z638" s="33">
        <v>0</v>
      </c>
      <c r="AA638" s="33">
        <v>0</v>
      </c>
      <c r="AB638" s="495">
        <v>7.2289156626506021E-2</v>
      </c>
      <c r="AC638" s="43">
        <v>1.3377926421404682E-2</v>
      </c>
    </row>
    <row r="640" spans="22:29" x14ac:dyDescent="0.25">
      <c r="V640" s="34">
        <v>41142</v>
      </c>
      <c r="X640" s="32" t="s">
        <v>232</v>
      </c>
      <c r="Y640" s="32" t="s">
        <v>235</v>
      </c>
      <c r="Z640" s="32" t="s">
        <v>234</v>
      </c>
      <c r="AA640" s="32" t="s">
        <v>233</v>
      </c>
      <c r="AB640" s="494" t="s">
        <v>633</v>
      </c>
      <c r="AC640" s="42" t="s">
        <v>263</v>
      </c>
    </row>
    <row r="641" spans="22:29" x14ac:dyDescent="0.25">
      <c r="W641" s="32" t="s">
        <v>253</v>
      </c>
      <c r="X641" s="32">
        <v>40</v>
      </c>
      <c r="Y641" s="32">
        <v>119</v>
      </c>
      <c r="Z641" s="32">
        <v>100</v>
      </c>
      <c r="AA641" s="32">
        <v>40</v>
      </c>
      <c r="AB641" s="494">
        <v>83</v>
      </c>
      <c r="AC641" s="42">
        <v>299</v>
      </c>
    </row>
    <row r="642" spans="22:29" x14ac:dyDescent="0.25">
      <c r="W642" s="32" t="s">
        <v>254</v>
      </c>
      <c r="X642" s="32">
        <v>40</v>
      </c>
      <c r="Y642" s="32">
        <v>119</v>
      </c>
      <c r="Z642" s="32">
        <v>100</v>
      </c>
      <c r="AA642" s="32">
        <v>40</v>
      </c>
      <c r="AB642" s="494">
        <v>83</v>
      </c>
      <c r="AC642" s="42">
        <v>299</v>
      </c>
    </row>
    <row r="643" spans="22:29" x14ac:dyDescent="0.25">
      <c r="W643" s="32" t="s">
        <v>257</v>
      </c>
      <c r="X643" s="33">
        <v>1</v>
      </c>
      <c r="Y643" s="33">
        <v>1</v>
      </c>
      <c r="Z643" s="33">
        <v>1</v>
      </c>
      <c r="AA643" s="33">
        <v>1</v>
      </c>
      <c r="AB643" s="495">
        <v>1</v>
      </c>
      <c r="AC643" s="43">
        <v>1</v>
      </c>
    </row>
    <row r="644" spans="22:29" x14ac:dyDescent="0.25">
      <c r="W644" s="32" t="s">
        <v>255</v>
      </c>
      <c r="X644" s="33">
        <v>0.92500000000000004</v>
      </c>
      <c r="Y644" s="33">
        <v>0.94957983193277307</v>
      </c>
      <c r="Z644" s="33">
        <v>1</v>
      </c>
      <c r="AA644" s="33">
        <v>1</v>
      </c>
      <c r="AB644" s="495">
        <v>0.92771084337349397</v>
      </c>
      <c r="AC644" s="43">
        <v>0.96989966555183948</v>
      </c>
    </row>
    <row r="645" spans="22:29" x14ac:dyDescent="0.25">
      <c r="W645" s="32" t="s">
        <v>260</v>
      </c>
      <c r="X645" s="33">
        <v>7.4999999999999997E-2</v>
      </c>
      <c r="Y645" s="33">
        <v>5.0420168067226892E-2</v>
      </c>
      <c r="Z645" s="33">
        <v>0</v>
      </c>
      <c r="AA645" s="33">
        <v>0</v>
      </c>
      <c r="AB645" s="495">
        <v>7.2289156626506021E-2</v>
      </c>
      <c r="AC645" s="43">
        <v>3.0100334448160536E-2</v>
      </c>
    </row>
    <row r="647" spans="22:29" x14ac:dyDescent="0.25">
      <c r="V647" s="34">
        <v>41143</v>
      </c>
      <c r="X647" s="32" t="s">
        <v>232</v>
      </c>
      <c r="Y647" s="32" t="s">
        <v>235</v>
      </c>
      <c r="Z647" s="32" t="s">
        <v>234</v>
      </c>
      <c r="AA647" s="32" t="s">
        <v>233</v>
      </c>
      <c r="AB647" s="494" t="s">
        <v>633</v>
      </c>
      <c r="AC647" s="42" t="s">
        <v>263</v>
      </c>
    </row>
    <row r="648" spans="22:29" x14ac:dyDescent="0.25">
      <c r="W648" s="32" t="s">
        <v>253</v>
      </c>
      <c r="X648" s="32">
        <v>40</v>
      </c>
      <c r="Y648" s="32">
        <v>119</v>
      </c>
      <c r="Z648" s="32">
        <v>99</v>
      </c>
      <c r="AA648" s="32">
        <v>40</v>
      </c>
      <c r="AB648" s="494">
        <v>83</v>
      </c>
      <c r="AC648" s="42">
        <v>298</v>
      </c>
    </row>
    <row r="649" spans="22:29" x14ac:dyDescent="0.25">
      <c r="W649" s="32" t="s">
        <v>254</v>
      </c>
      <c r="X649" s="32">
        <v>40</v>
      </c>
      <c r="Y649" s="32">
        <v>119</v>
      </c>
      <c r="Z649" s="32">
        <v>99</v>
      </c>
      <c r="AA649" s="32">
        <v>40</v>
      </c>
      <c r="AB649" s="494">
        <v>83</v>
      </c>
      <c r="AC649" s="42">
        <v>298</v>
      </c>
    </row>
    <row r="650" spans="22:29" x14ac:dyDescent="0.25">
      <c r="W650" s="32" t="s">
        <v>257</v>
      </c>
      <c r="X650" s="33">
        <v>1</v>
      </c>
      <c r="Y650" s="33">
        <v>1</v>
      </c>
      <c r="Z650" s="33">
        <v>1</v>
      </c>
      <c r="AA650" s="33">
        <v>1</v>
      </c>
      <c r="AB650" s="495">
        <v>1</v>
      </c>
      <c r="AC650" s="43">
        <v>1</v>
      </c>
    </row>
    <row r="651" spans="22:29" x14ac:dyDescent="0.25">
      <c r="W651" s="32" t="s">
        <v>255</v>
      </c>
      <c r="X651" s="33">
        <v>0.95</v>
      </c>
      <c r="Y651" s="33">
        <v>0.94957983193277307</v>
      </c>
      <c r="Z651" s="33">
        <v>0.96969696969696972</v>
      </c>
      <c r="AA651" s="33">
        <v>1</v>
      </c>
      <c r="AB651" s="495">
        <v>0.92771084337349397</v>
      </c>
      <c r="AC651" s="43">
        <v>0.96308724832214765</v>
      </c>
    </row>
    <row r="652" spans="22:29" x14ac:dyDescent="0.25">
      <c r="W652" s="32" t="s">
        <v>260</v>
      </c>
      <c r="X652" s="33">
        <v>0.05</v>
      </c>
      <c r="Y652" s="33">
        <v>5.0420168067226892E-2</v>
      </c>
      <c r="Z652" s="33">
        <v>3.0303030303030304E-2</v>
      </c>
      <c r="AA652" s="33">
        <v>0</v>
      </c>
      <c r="AB652" s="495">
        <v>7.2289156626506021E-2</v>
      </c>
      <c r="AC652" s="43">
        <v>3.6912751677852351E-2</v>
      </c>
    </row>
    <row r="654" spans="22:29" x14ac:dyDescent="0.25">
      <c r="V654" s="34">
        <v>41144</v>
      </c>
      <c r="X654" s="32" t="s">
        <v>232</v>
      </c>
      <c r="Y654" s="32" t="s">
        <v>235</v>
      </c>
      <c r="Z654" s="32" t="s">
        <v>234</v>
      </c>
      <c r="AA654" s="32" t="s">
        <v>233</v>
      </c>
      <c r="AB654" s="494" t="s">
        <v>633</v>
      </c>
      <c r="AC654" s="42" t="s">
        <v>263</v>
      </c>
    </row>
    <row r="655" spans="22:29" x14ac:dyDescent="0.25">
      <c r="W655" s="32" t="s">
        <v>253</v>
      </c>
      <c r="X655" s="32">
        <v>40</v>
      </c>
      <c r="Y655" s="32">
        <v>119</v>
      </c>
      <c r="Z655" s="32">
        <v>99</v>
      </c>
      <c r="AA655" s="32">
        <v>40</v>
      </c>
      <c r="AB655" s="494">
        <v>83</v>
      </c>
      <c r="AC655" s="42">
        <v>298</v>
      </c>
    </row>
    <row r="656" spans="22:29" x14ac:dyDescent="0.25">
      <c r="W656" s="32" t="s">
        <v>254</v>
      </c>
      <c r="X656" s="32">
        <v>40</v>
      </c>
      <c r="Y656" s="32">
        <v>119</v>
      </c>
      <c r="Z656" s="32">
        <v>99</v>
      </c>
      <c r="AA656" s="32">
        <v>40</v>
      </c>
      <c r="AB656" s="494">
        <v>83</v>
      </c>
      <c r="AC656" s="42">
        <v>298</v>
      </c>
    </row>
    <row r="657" spans="22:29" x14ac:dyDescent="0.25">
      <c r="W657" s="32" t="s">
        <v>257</v>
      </c>
      <c r="X657" s="33">
        <v>1</v>
      </c>
      <c r="Y657" s="33">
        <v>1</v>
      </c>
      <c r="Z657" s="33">
        <v>1</v>
      </c>
      <c r="AA657" s="33">
        <v>1</v>
      </c>
      <c r="AB657" s="495">
        <v>1</v>
      </c>
      <c r="AC657" s="43">
        <v>1</v>
      </c>
    </row>
    <row r="658" spans="22:29" x14ac:dyDescent="0.25">
      <c r="W658" s="32" t="s">
        <v>255</v>
      </c>
      <c r="X658" s="33">
        <v>0.97499999999999998</v>
      </c>
      <c r="Y658" s="33">
        <v>0.92436974789915971</v>
      </c>
      <c r="Z658" s="33">
        <v>0.96969696969696972</v>
      </c>
      <c r="AA658" s="33">
        <v>1</v>
      </c>
      <c r="AB658" s="495">
        <v>0.92771084337349397</v>
      </c>
      <c r="AC658" s="43">
        <v>0.9563758389261745</v>
      </c>
    </row>
    <row r="659" spans="22:29" x14ac:dyDescent="0.25">
      <c r="W659" s="32" t="s">
        <v>260</v>
      </c>
      <c r="X659" s="33">
        <v>2.5000000000000001E-2</v>
      </c>
      <c r="Y659" s="33">
        <v>7.5630252100840331E-2</v>
      </c>
      <c r="Z659" s="33">
        <v>3.0303030303030304E-2</v>
      </c>
      <c r="AA659" s="33">
        <v>0</v>
      </c>
      <c r="AB659" s="495">
        <v>7.2289156626506021E-2</v>
      </c>
      <c r="AC659" s="43">
        <v>4.3624161073825503E-2</v>
      </c>
    </row>
    <row r="661" spans="22:29" x14ac:dyDescent="0.25">
      <c r="V661" s="34">
        <v>41146</v>
      </c>
      <c r="X661" s="32" t="s">
        <v>232</v>
      </c>
      <c r="Y661" s="32" t="s">
        <v>235</v>
      </c>
      <c r="Z661" s="32" t="s">
        <v>234</v>
      </c>
      <c r="AA661" s="32" t="s">
        <v>233</v>
      </c>
      <c r="AB661" s="494" t="s">
        <v>633</v>
      </c>
      <c r="AC661" s="42" t="s">
        <v>263</v>
      </c>
    </row>
    <row r="662" spans="22:29" x14ac:dyDescent="0.25">
      <c r="W662" s="32" t="s">
        <v>253</v>
      </c>
      <c r="X662" s="32">
        <v>40</v>
      </c>
      <c r="Y662" s="32">
        <v>119</v>
      </c>
      <c r="Z662" s="32">
        <v>99</v>
      </c>
      <c r="AA662" s="32">
        <v>40</v>
      </c>
      <c r="AB662" s="494">
        <v>83</v>
      </c>
      <c r="AC662" s="42">
        <v>298</v>
      </c>
    </row>
    <row r="663" spans="22:29" x14ac:dyDescent="0.25">
      <c r="W663" s="32" t="s">
        <v>254</v>
      </c>
      <c r="X663" s="32">
        <v>40</v>
      </c>
      <c r="Y663" s="32">
        <v>119</v>
      </c>
      <c r="Z663" s="32">
        <v>99</v>
      </c>
      <c r="AA663" s="32">
        <v>40</v>
      </c>
      <c r="AB663" s="494">
        <v>83</v>
      </c>
      <c r="AC663" s="42">
        <v>298</v>
      </c>
    </row>
    <row r="664" spans="22:29" x14ac:dyDescent="0.25">
      <c r="W664" s="32" t="s">
        <v>257</v>
      </c>
      <c r="X664" s="33">
        <v>1</v>
      </c>
      <c r="Y664" s="33">
        <v>1</v>
      </c>
      <c r="Z664" s="33">
        <v>1</v>
      </c>
      <c r="AA664" s="33">
        <v>1</v>
      </c>
      <c r="AB664" s="495">
        <v>1</v>
      </c>
      <c r="AC664" s="43">
        <v>1</v>
      </c>
    </row>
    <row r="665" spans="22:29" x14ac:dyDescent="0.25">
      <c r="W665" s="32" t="s">
        <v>255</v>
      </c>
      <c r="X665" s="33">
        <v>0.97499999999999998</v>
      </c>
      <c r="Y665" s="33">
        <v>0.9327731092436975</v>
      </c>
      <c r="Z665" s="33">
        <v>0.96969696969696972</v>
      </c>
      <c r="AA665" s="33">
        <v>0.9</v>
      </c>
      <c r="AB665" s="495">
        <v>0.92771084337349397</v>
      </c>
      <c r="AC665" s="43">
        <v>0.94630872483221473</v>
      </c>
    </row>
    <row r="666" spans="22:29" x14ac:dyDescent="0.25">
      <c r="W666" s="32" t="s">
        <v>260</v>
      </c>
      <c r="X666" s="33">
        <v>2.5000000000000001E-2</v>
      </c>
      <c r="Y666" s="33">
        <v>6.7226890756302518E-2</v>
      </c>
      <c r="Z666" s="33">
        <v>3.0303030303030304E-2</v>
      </c>
      <c r="AA666" s="33">
        <v>0.1</v>
      </c>
      <c r="AB666" s="495">
        <v>7.2289156626506021E-2</v>
      </c>
      <c r="AC666" s="43">
        <v>5.3691275167785234E-2</v>
      </c>
    </row>
    <row r="668" spans="22:29" x14ac:dyDescent="0.25">
      <c r="V668" s="34">
        <v>41147</v>
      </c>
      <c r="X668" s="32" t="s">
        <v>232</v>
      </c>
      <c r="Y668" s="32" t="s">
        <v>235</v>
      </c>
      <c r="Z668" s="32" t="s">
        <v>234</v>
      </c>
      <c r="AA668" s="32" t="s">
        <v>233</v>
      </c>
      <c r="AB668" s="494" t="s">
        <v>633</v>
      </c>
      <c r="AC668" s="42" t="s">
        <v>263</v>
      </c>
    </row>
    <row r="669" spans="22:29" x14ac:dyDescent="0.25">
      <c r="W669" s="32" t="s">
        <v>253</v>
      </c>
      <c r="X669" s="32">
        <v>40</v>
      </c>
      <c r="Y669" s="32">
        <v>119</v>
      </c>
      <c r="Z669" s="32">
        <v>99</v>
      </c>
      <c r="AA669" s="32">
        <v>40</v>
      </c>
      <c r="AB669" s="494">
        <v>83</v>
      </c>
      <c r="AC669" s="42">
        <v>298</v>
      </c>
    </row>
    <row r="670" spans="22:29" x14ac:dyDescent="0.25">
      <c r="W670" s="32" t="s">
        <v>254</v>
      </c>
      <c r="X670" s="32">
        <v>40</v>
      </c>
      <c r="Y670" s="32">
        <v>119</v>
      </c>
      <c r="Z670" s="32">
        <v>99</v>
      </c>
      <c r="AA670" s="32">
        <v>40</v>
      </c>
      <c r="AB670" s="494">
        <v>83</v>
      </c>
      <c r="AC670" s="42">
        <v>298</v>
      </c>
    </row>
    <row r="671" spans="22:29" x14ac:dyDescent="0.25">
      <c r="W671" s="32" t="s">
        <v>257</v>
      </c>
      <c r="X671" s="33">
        <v>1</v>
      </c>
      <c r="Y671" s="33">
        <v>1</v>
      </c>
      <c r="Z671" s="33">
        <v>1</v>
      </c>
      <c r="AA671" s="33">
        <v>1</v>
      </c>
      <c r="AB671" s="495">
        <v>1</v>
      </c>
      <c r="AC671" s="43">
        <v>1</v>
      </c>
    </row>
    <row r="672" spans="22:29" x14ac:dyDescent="0.25">
      <c r="W672" s="32" t="s">
        <v>255</v>
      </c>
      <c r="X672" s="33">
        <v>0.97499999999999998</v>
      </c>
      <c r="Y672" s="33">
        <v>0.96638655462184875</v>
      </c>
      <c r="Z672" s="33">
        <v>0.96969696969696972</v>
      </c>
      <c r="AA672" s="33">
        <v>0.9</v>
      </c>
      <c r="AB672" s="495">
        <v>0.92771084337349397</v>
      </c>
      <c r="AC672" s="43">
        <v>0.95973154362416102</v>
      </c>
    </row>
    <row r="673" spans="22:29" x14ac:dyDescent="0.25">
      <c r="W673" s="32" t="s">
        <v>260</v>
      </c>
      <c r="X673" s="33">
        <v>2.5000000000000001E-2</v>
      </c>
      <c r="Y673" s="33">
        <v>3.3613445378151259E-2</v>
      </c>
      <c r="Z673" s="33">
        <v>3.0303030303030304E-2</v>
      </c>
      <c r="AA673" s="33">
        <v>0.1</v>
      </c>
      <c r="AB673" s="495">
        <v>7.2289156626506021E-2</v>
      </c>
      <c r="AC673" s="43">
        <v>4.0268456375838924E-2</v>
      </c>
    </row>
    <row r="675" spans="22:29" x14ac:dyDescent="0.25">
      <c r="V675" s="34">
        <v>41150</v>
      </c>
      <c r="X675" s="32" t="s">
        <v>232</v>
      </c>
      <c r="Y675" s="32" t="s">
        <v>235</v>
      </c>
      <c r="Z675" s="32" t="s">
        <v>234</v>
      </c>
      <c r="AA675" s="32" t="s">
        <v>233</v>
      </c>
      <c r="AB675" s="494" t="s">
        <v>633</v>
      </c>
      <c r="AC675" s="42" t="s">
        <v>263</v>
      </c>
    </row>
    <row r="676" spans="22:29" x14ac:dyDescent="0.25">
      <c r="W676" s="32" t="s">
        <v>253</v>
      </c>
      <c r="X676" s="32">
        <v>40</v>
      </c>
      <c r="Y676" s="32">
        <v>119</v>
      </c>
      <c r="Z676" s="32">
        <v>99</v>
      </c>
      <c r="AA676" s="32">
        <v>40</v>
      </c>
      <c r="AB676" s="494">
        <v>83</v>
      </c>
      <c r="AC676" s="42">
        <v>298</v>
      </c>
    </row>
    <row r="677" spans="22:29" x14ac:dyDescent="0.25">
      <c r="W677" s="32" t="s">
        <v>254</v>
      </c>
      <c r="X677" s="32">
        <v>40</v>
      </c>
      <c r="Y677" s="32">
        <v>119</v>
      </c>
      <c r="Z677" s="32">
        <v>99</v>
      </c>
      <c r="AA677" s="32">
        <v>40</v>
      </c>
      <c r="AB677" s="494">
        <v>83</v>
      </c>
      <c r="AC677" s="42">
        <v>298</v>
      </c>
    </row>
    <row r="678" spans="22:29" x14ac:dyDescent="0.25">
      <c r="W678" s="32" t="s">
        <v>257</v>
      </c>
      <c r="X678" s="33">
        <v>1</v>
      </c>
      <c r="Y678" s="33">
        <v>1</v>
      </c>
      <c r="Z678" s="33">
        <v>1</v>
      </c>
      <c r="AA678" s="33">
        <v>1</v>
      </c>
      <c r="AB678" s="495">
        <v>1</v>
      </c>
      <c r="AC678" s="43">
        <v>1</v>
      </c>
    </row>
    <row r="679" spans="22:29" x14ac:dyDescent="0.25">
      <c r="W679" s="32" t="s">
        <v>255</v>
      </c>
      <c r="X679" s="33">
        <v>0.97499999999999998</v>
      </c>
      <c r="Y679" s="33">
        <v>0.78151260504201681</v>
      </c>
      <c r="Z679" s="33">
        <v>0.96969696969696972</v>
      </c>
      <c r="AA679" s="33">
        <v>0.9</v>
      </c>
      <c r="AB679" s="495">
        <v>0.92771084337349397</v>
      </c>
      <c r="AC679" s="43">
        <v>0.88590604026845643</v>
      </c>
    </row>
    <row r="680" spans="22:29" x14ac:dyDescent="0.25">
      <c r="W680" s="32" t="s">
        <v>260</v>
      </c>
      <c r="X680" s="33">
        <v>2.5000000000000001E-2</v>
      </c>
      <c r="Y680" s="33">
        <v>0.21848739495798319</v>
      </c>
      <c r="Z680" s="33">
        <v>3.0303030303030304E-2</v>
      </c>
      <c r="AA680" s="33">
        <v>0.1</v>
      </c>
      <c r="AB680" s="495">
        <v>7.2289156626506021E-2</v>
      </c>
      <c r="AC680" s="43">
        <v>0.11409395973154363</v>
      </c>
    </row>
    <row r="681" spans="22:29" x14ac:dyDescent="0.25">
      <c r="W681" s="32" t="s">
        <v>330</v>
      </c>
      <c r="X681" s="33">
        <v>0</v>
      </c>
      <c r="Y681" s="33">
        <v>0</v>
      </c>
      <c r="Z681" s="33">
        <v>0</v>
      </c>
      <c r="AA681" s="33">
        <v>0</v>
      </c>
      <c r="AB681" s="495">
        <v>0</v>
      </c>
      <c r="AC681" s="43">
        <v>0</v>
      </c>
    </row>
    <row r="683" spans="22:29" x14ac:dyDescent="0.25">
      <c r="V683" s="34">
        <v>41151</v>
      </c>
      <c r="X683" s="32" t="s">
        <v>232</v>
      </c>
      <c r="Y683" s="32" t="s">
        <v>235</v>
      </c>
      <c r="Z683" s="32" t="s">
        <v>234</v>
      </c>
      <c r="AA683" s="32" t="s">
        <v>233</v>
      </c>
      <c r="AB683" s="494" t="s">
        <v>633</v>
      </c>
      <c r="AC683" s="42" t="s">
        <v>263</v>
      </c>
    </row>
    <row r="684" spans="22:29" x14ac:dyDescent="0.25">
      <c r="W684" s="32" t="s">
        <v>253</v>
      </c>
      <c r="X684" s="32">
        <v>40</v>
      </c>
      <c r="Y684" s="32">
        <v>119</v>
      </c>
      <c r="Z684" s="32">
        <v>99</v>
      </c>
      <c r="AA684" s="32">
        <v>40</v>
      </c>
      <c r="AB684" s="494">
        <v>83</v>
      </c>
      <c r="AC684" s="42">
        <v>298</v>
      </c>
    </row>
    <row r="685" spans="22:29" x14ac:dyDescent="0.25">
      <c r="W685" s="32" t="s">
        <v>254</v>
      </c>
      <c r="X685" s="32">
        <v>40</v>
      </c>
      <c r="Y685" s="32">
        <v>119</v>
      </c>
      <c r="Z685" s="32">
        <v>99</v>
      </c>
      <c r="AA685" s="32">
        <v>40</v>
      </c>
      <c r="AB685" s="494">
        <v>83</v>
      </c>
      <c r="AC685" s="42">
        <v>298</v>
      </c>
    </row>
    <row r="686" spans="22:29" x14ac:dyDescent="0.25">
      <c r="W686" s="32" t="s">
        <v>257</v>
      </c>
      <c r="X686" s="33">
        <v>1</v>
      </c>
      <c r="Y686" s="33">
        <v>1</v>
      </c>
      <c r="Z686" s="33">
        <v>1</v>
      </c>
      <c r="AA686" s="33">
        <v>1</v>
      </c>
      <c r="AB686" s="495">
        <v>1</v>
      </c>
      <c r="AC686" s="43">
        <v>1</v>
      </c>
    </row>
    <row r="687" spans="22:29" x14ac:dyDescent="0.25">
      <c r="W687" s="32" t="s">
        <v>255</v>
      </c>
      <c r="X687" s="33">
        <v>0.97499999999999998</v>
      </c>
      <c r="Y687" s="33">
        <v>0.48739495798319327</v>
      </c>
      <c r="Z687" s="33">
        <v>0.96969696969696972</v>
      </c>
      <c r="AA687" s="33">
        <v>0.9</v>
      </c>
      <c r="AB687" s="495">
        <v>0.92771084337349397</v>
      </c>
      <c r="AC687" s="43">
        <v>0.76845637583892612</v>
      </c>
    </row>
    <row r="688" spans="22:29" x14ac:dyDescent="0.25">
      <c r="W688" s="32" t="s">
        <v>260</v>
      </c>
      <c r="X688" s="33">
        <v>2.5000000000000001E-2</v>
      </c>
      <c r="Y688" s="33">
        <v>0.51260504201680668</v>
      </c>
      <c r="Z688" s="33">
        <v>3.0303030303030304E-2</v>
      </c>
      <c r="AA688" s="33">
        <v>0.1</v>
      </c>
      <c r="AB688" s="495">
        <v>7.2289156626506021E-2</v>
      </c>
      <c r="AC688" s="43">
        <v>0.23154362416107382</v>
      </c>
    </row>
    <row r="690" spans="22:29" x14ac:dyDescent="0.25">
      <c r="V690" s="34">
        <v>41152</v>
      </c>
      <c r="X690" s="32" t="s">
        <v>232</v>
      </c>
      <c r="Y690" s="32" t="s">
        <v>235</v>
      </c>
      <c r="Z690" s="32" t="s">
        <v>234</v>
      </c>
      <c r="AA690" s="32" t="s">
        <v>233</v>
      </c>
      <c r="AB690" s="494" t="s">
        <v>633</v>
      </c>
      <c r="AC690" s="42" t="s">
        <v>263</v>
      </c>
    </row>
    <row r="691" spans="22:29" x14ac:dyDescent="0.25">
      <c r="W691" s="32" t="s">
        <v>253</v>
      </c>
      <c r="X691" s="32">
        <v>40</v>
      </c>
      <c r="Y691" s="32">
        <v>119</v>
      </c>
      <c r="Z691" s="32">
        <v>99</v>
      </c>
      <c r="AA691" s="32">
        <v>40</v>
      </c>
      <c r="AB691" s="494">
        <v>83</v>
      </c>
      <c r="AC691" s="42">
        <v>298</v>
      </c>
    </row>
    <row r="692" spans="22:29" x14ac:dyDescent="0.25">
      <c r="W692" s="32" t="s">
        <v>254</v>
      </c>
      <c r="X692" s="32">
        <v>40</v>
      </c>
      <c r="Y692" s="32">
        <v>119</v>
      </c>
      <c r="Z692" s="32">
        <v>99</v>
      </c>
      <c r="AA692" s="32">
        <v>40</v>
      </c>
      <c r="AB692" s="494">
        <v>83</v>
      </c>
      <c r="AC692" s="42">
        <v>298</v>
      </c>
    </row>
    <row r="693" spans="22:29" x14ac:dyDescent="0.25">
      <c r="W693" s="32" t="s">
        <v>257</v>
      </c>
      <c r="X693" s="32">
        <v>1</v>
      </c>
      <c r="Y693" s="32">
        <v>1</v>
      </c>
      <c r="Z693" s="32">
        <v>1</v>
      </c>
      <c r="AA693" s="32">
        <v>1</v>
      </c>
      <c r="AB693" s="494">
        <v>1</v>
      </c>
      <c r="AC693" s="42">
        <v>1</v>
      </c>
    </row>
    <row r="694" spans="22:29" x14ac:dyDescent="0.25">
      <c r="W694" s="32" t="s">
        <v>255</v>
      </c>
      <c r="X694" s="32">
        <v>0.97499999999999998</v>
      </c>
      <c r="Y694" s="32">
        <v>0.53781512605042014</v>
      </c>
      <c r="Z694" s="32">
        <v>0.96969696969696972</v>
      </c>
      <c r="AA694" s="32">
        <v>0.9</v>
      </c>
      <c r="AB694" s="494">
        <v>0.92771084337349397</v>
      </c>
      <c r="AC694" s="42">
        <v>0.78859060402684567</v>
      </c>
    </row>
    <row r="695" spans="22:29" x14ac:dyDescent="0.25">
      <c r="W695" s="32" t="s">
        <v>260</v>
      </c>
      <c r="X695" s="32">
        <v>2.5000000000000001E-2</v>
      </c>
      <c r="Y695" s="32">
        <v>0.46218487394957986</v>
      </c>
      <c r="Z695" s="32">
        <v>3.0303030303030304E-2</v>
      </c>
      <c r="AA695" s="32">
        <v>0.1</v>
      </c>
      <c r="AB695" s="494">
        <v>7.2289156626506021E-2</v>
      </c>
      <c r="AC695" s="42">
        <v>0.21140939597315436</v>
      </c>
    </row>
    <row r="697" spans="22:29" x14ac:dyDescent="0.25">
      <c r="V697" s="34">
        <v>41155</v>
      </c>
      <c r="X697" s="32" t="s">
        <v>232</v>
      </c>
      <c r="Y697" s="32" t="s">
        <v>235</v>
      </c>
      <c r="Z697" s="32" t="s">
        <v>234</v>
      </c>
      <c r="AA697" s="32" t="s">
        <v>233</v>
      </c>
      <c r="AB697" s="494" t="s">
        <v>633</v>
      </c>
      <c r="AC697" s="42" t="s">
        <v>263</v>
      </c>
    </row>
    <row r="698" spans="22:29" x14ac:dyDescent="0.25">
      <c r="W698" s="32" t="s">
        <v>253</v>
      </c>
      <c r="X698" s="32">
        <v>40</v>
      </c>
      <c r="Y698" s="32">
        <v>119</v>
      </c>
      <c r="Z698" s="32">
        <v>99</v>
      </c>
      <c r="AA698" s="32">
        <v>40</v>
      </c>
      <c r="AB698" s="494">
        <v>83</v>
      </c>
      <c r="AC698" s="42">
        <v>298</v>
      </c>
    </row>
    <row r="699" spans="22:29" x14ac:dyDescent="0.25">
      <c r="W699" s="32" t="s">
        <v>254</v>
      </c>
      <c r="X699" s="32">
        <v>40</v>
      </c>
      <c r="Y699" s="32">
        <v>119</v>
      </c>
      <c r="Z699" s="32">
        <v>99</v>
      </c>
      <c r="AA699" s="32">
        <v>40</v>
      </c>
      <c r="AB699" s="494">
        <v>83</v>
      </c>
      <c r="AC699" s="42">
        <v>298</v>
      </c>
    </row>
    <row r="700" spans="22:29" x14ac:dyDescent="0.25">
      <c r="W700" s="32" t="s">
        <v>257</v>
      </c>
      <c r="X700" s="33">
        <v>1</v>
      </c>
      <c r="Y700" s="33">
        <v>1</v>
      </c>
      <c r="Z700" s="33">
        <v>1</v>
      </c>
      <c r="AA700" s="33">
        <v>1</v>
      </c>
      <c r="AB700" s="495">
        <v>1</v>
      </c>
      <c r="AC700" s="43">
        <v>1</v>
      </c>
    </row>
    <row r="701" spans="22:29" x14ac:dyDescent="0.25">
      <c r="W701" s="32" t="s">
        <v>255</v>
      </c>
      <c r="X701" s="33">
        <v>0.97499999999999998</v>
      </c>
      <c r="Y701" s="33">
        <v>0.61344537815126055</v>
      </c>
      <c r="Z701" s="33">
        <v>0.96969696969696972</v>
      </c>
      <c r="AA701" s="33">
        <v>1</v>
      </c>
      <c r="AB701" s="495">
        <v>0.92771084337349397</v>
      </c>
      <c r="AC701" s="43">
        <v>0.83221476510067116</v>
      </c>
    </row>
    <row r="702" spans="22:29" x14ac:dyDescent="0.25">
      <c r="W702" s="32" t="s">
        <v>260</v>
      </c>
      <c r="X702" s="33">
        <v>2.5000000000000001E-2</v>
      </c>
      <c r="Y702" s="33">
        <v>0.38655462184873951</v>
      </c>
      <c r="Z702" s="33">
        <v>3.0303030303030304E-2</v>
      </c>
      <c r="AA702" s="33">
        <v>0</v>
      </c>
      <c r="AB702" s="495">
        <v>7.2289156626506021E-2</v>
      </c>
      <c r="AC702" s="43">
        <v>0.16778523489932887</v>
      </c>
    </row>
    <row r="703" spans="22:29" x14ac:dyDescent="0.25">
      <c r="W703" s="32" t="s">
        <v>330</v>
      </c>
      <c r="X703" s="33">
        <v>0</v>
      </c>
      <c r="Y703" s="33">
        <v>0</v>
      </c>
      <c r="Z703" s="33">
        <v>0</v>
      </c>
      <c r="AA703" s="33">
        <v>0</v>
      </c>
      <c r="AB703" s="495">
        <v>0</v>
      </c>
      <c r="AC703" s="43">
        <v>0</v>
      </c>
    </row>
    <row r="705" spans="22:29" x14ac:dyDescent="0.25">
      <c r="V705" s="34">
        <v>41156</v>
      </c>
      <c r="X705" s="32" t="s">
        <v>232</v>
      </c>
      <c r="Y705" s="32" t="s">
        <v>235</v>
      </c>
      <c r="Z705" s="32" t="s">
        <v>234</v>
      </c>
      <c r="AA705" s="32" t="s">
        <v>233</v>
      </c>
      <c r="AB705" s="494" t="s">
        <v>633</v>
      </c>
      <c r="AC705" s="42" t="s">
        <v>263</v>
      </c>
    </row>
    <row r="706" spans="22:29" x14ac:dyDescent="0.25">
      <c r="W706" s="32" t="s">
        <v>253</v>
      </c>
      <c r="X706" s="32">
        <v>40</v>
      </c>
      <c r="Y706" s="32">
        <v>119</v>
      </c>
      <c r="Z706" s="32">
        <v>99</v>
      </c>
      <c r="AA706" s="32">
        <v>40</v>
      </c>
      <c r="AB706" s="494">
        <v>83</v>
      </c>
      <c r="AC706" s="42">
        <v>298</v>
      </c>
    </row>
    <row r="707" spans="22:29" x14ac:dyDescent="0.25">
      <c r="W707" s="32" t="s">
        <v>254</v>
      </c>
      <c r="X707" s="32">
        <v>40</v>
      </c>
      <c r="Y707" s="32">
        <v>119</v>
      </c>
      <c r="Z707" s="32">
        <v>99</v>
      </c>
      <c r="AA707" s="32">
        <v>40</v>
      </c>
      <c r="AB707" s="494">
        <v>83</v>
      </c>
      <c r="AC707" s="42">
        <v>298</v>
      </c>
    </row>
    <row r="708" spans="22:29" x14ac:dyDescent="0.25">
      <c r="W708" s="32" t="s">
        <v>257</v>
      </c>
      <c r="X708" s="33">
        <v>1</v>
      </c>
      <c r="Y708" s="33">
        <v>1</v>
      </c>
      <c r="Z708" s="33">
        <v>1</v>
      </c>
      <c r="AA708" s="33">
        <v>1</v>
      </c>
      <c r="AB708" s="495">
        <v>1</v>
      </c>
      <c r="AC708" s="43">
        <v>1</v>
      </c>
    </row>
    <row r="709" spans="22:29" x14ac:dyDescent="0.25">
      <c r="W709" s="32" t="s">
        <v>255</v>
      </c>
      <c r="X709" s="33">
        <v>0.97499999999999998</v>
      </c>
      <c r="Y709" s="33">
        <v>0.61344537815126055</v>
      </c>
      <c r="Z709" s="33">
        <v>0.96969696969696972</v>
      </c>
      <c r="AA709" s="33">
        <v>1</v>
      </c>
      <c r="AB709" s="495">
        <v>0.92771084337349397</v>
      </c>
      <c r="AC709" s="43">
        <v>0.83221476510067116</v>
      </c>
    </row>
    <row r="710" spans="22:29" x14ac:dyDescent="0.25">
      <c r="W710" s="32" t="s">
        <v>260</v>
      </c>
      <c r="X710" s="33">
        <v>2.5000000000000001E-2</v>
      </c>
      <c r="Y710" s="33">
        <v>0.38655462184873951</v>
      </c>
      <c r="Z710" s="33">
        <v>3.0303030303030304E-2</v>
      </c>
      <c r="AA710" s="33">
        <v>0</v>
      </c>
      <c r="AB710" s="495">
        <v>7.2289156626506021E-2</v>
      </c>
      <c r="AC710" s="43">
        <v>0.16778523489932887</v>
      </c>
    </row>
    <row r="712" spans="22:29" x14ac:dyDescent="0.25">
      <c r="V712" s="34">
        <v>41157</v>
      </c>
      <c r="X712" s="32" t="s">
        <v>232</v>
      </c>
      <c r="Y712" s="32" t="s">
        <v>235</v>
      </c>
      <c r="Z712" s="32" t="s">
        <v>234</v>
      </c>
      <c r="AA712" s="32" t="s">
        <v>233</v>
      </c>
      <c r="AB712" s="494" t="s">
        <v>633</v>
      </c>
      <c r="AC712" s="42" t="s">
        <v>263</v>
      </c>
    </row>
    <row r="713" spans="22:29" x14ac:dyDescent="0.25">
      <c r="W713" s="32" t="s">
        <v>253</v>
      </c>
      <c r="X713" s="32">
        <v>40</v>
      </c>
      <c r="Y713" s="32">
        <v>119</v>
      </c>
      <c r="Z713" s="32">
        <v>99</v>
      </c>
      <c r="AA713" s="32">
        <v>40</v>
      </c>
      <c r="AB713" s="494">
        <v>83</v>
      </c>
      <c r="AC713" s="42">
        <v>298</v>
      </c>
    </row>
    <row r="714" spans="22:29" x14ac:dyDescent="0.25">
      <c r="W714" s="32" t="s">
        <v>254</v>
      </c>
      <c r="X714" s="32">
        <v>40</v>
      </c>
      <c r="Y714" s="32">
        <v>119</v>
      </c>
      <c r="Z714" s="32">
        <v>99</v>
      </c>
      <c r="AA714" s="32">
        <v>40</v>
      </c>
      <c r="AB714" s="494">
        <v>83</v>
      </c>
      <c r="AC714" s="42">
        <v>298</v>
      </c>
    </row>
    <row r="715" spans="22:29" x14ac:dyDescent="0.25">
      <c r="W715" s="32" t="s">
        <v>257</v>
      </c>
      <c r="X715" s="33">
        <v>1</v>
      </c>
      <c r="Y715" s="33">
        <v>1</v>
      </c>
      <c r="Z715" s="33">
        <v>1</v>
      </c>
      <c r="AA715" s="33">
        <v>1</v>
      </c>
      <c r="AB715" s="495">
        <v>1</v>
      </c>
      <c r="AC715" s="43">
        <v>1</v>
      </c>
    </row>
    <row r="716" spans="22:29" x14ac:dyDescent="0.25">
      <c r="W716" s="32" t="s">
        <v>255</v>
      </c>
      <c r="X716" s="33">
        <v>0.97499999999999998</v>
      </c>
      <c r="Y716" s="33">
        <v>0.58823529411764708</v>
      </c>
      <c r="Z716" s="33">
        <v>0.96969696969696972</v>
      </c>
      <c r="AA716" s="33">
        <v>1</v>
      </c>
      <c r="AB716" s="495">
        <v>0.92771084337349397</v>
      </c>
      <c r="AC716" s="43">
        <v>0.82214765100671139</v>
      </c>
    </row>
    <row r="717" spans="22:29" x14ac:dyDescent="0.25">
      <c r="W717" s="32" t="s">
        <v>260</v>
      </c>
      <c r="X717" s="33">
        <v>2.5000000000000001E-2</v>
      </c>
      <c r="Y717" s="33">
        <v>0.41176470588235292</v>
      </c>
      <c r="Z717" s="33">
        <v>3.0303030303030304E-2</v>
      </c>
      <c r="AA717" s="33">
        <v>0</v>
      </c>
      <c r="AB717" s="495">
        <v>7.2289156626506021E-2</v>
      </c>
      <c r="AC717" s="43">
        <v>0.17785234899328858</v>
      </c>
    </row>
    <row r="719" spans="22:29" x14ac:dyDescent="0.25">
      <c r="V719" s="34">
        <v>41158</v>
      </c>
      <c r="X719" s="32" t="s">
        <v>232</v>
      </c>
      <c r="Y719" s="32" t="s">
        <v>235</v>
      </c>
      <c r="Z719" s="32" t="s">
        <v>234</v>
      </c>
      <c r="AA719" s="32" t="s">
        <v>233</v>
      </c>
      <c r="AB719" s="494" t="s">
        <v>633</v>
      </c>
      <c r="AC719" s="42" t="s">
        <v>263</v>
      </c>
    </row>
    <row r="720" spans="22:29" x14ac:dyDescent="0.25">
      <c r="W720" s="32" t="s">
        <v>253</v>
      </c>
      <c r="X720" s="32">
        <v>40</v>
      </c>
      <c r="Y720" s="32">
        <v>119</v>
      </c>
      <c r="Z720" s="32">
        <v>99</v>
      </c>
      <c r="AA720" s="32">
        <v>40</v>
      </c>
      <c r="AB720" s="494">
        <v>83</v>
      </c>
      <c r="AC720" s="42">
        <v>298</v>
      </c>
    </row>
    <row r="721" spans="22:29" x14ac:dyDescent="0.25">
      <c r="W721" s="32" t="s">
        <v>254</v>
      </c>
      <c r="X721" s="32">
        <v>40</v>
      </c>
      <c r="Y721" s="32">
        <v>119</v>
      </c>
      <c r="Z721" s="32">
        <v>99</v>
      </c>
      <c r="AA721" s="32">
        <v>40</v>
      </c>
      <c r="AB721" s="494">
        <v>83</v>
      </c>
      <c r="AC721" s="42">
        <v>298</v>
      </c>
    </row>
    <row r="722" spans="22:29" x14ac:dyDescent="0.25">
      <c r="W722" s="32" t="s">
        <v>257</v>
      </c>
      <c r="X722" s="33">
        <v>1</v>
      </c>
      <c r="Y722" s="33">
        <v>1</v>
      </c>
      <c r="Z722" s="33">
        <v>1</v>
      </c>
      <c r="AA722" s="33">
        <v>1</v>
      </c>
      <c r="AB722" s="495">
        <v>1</v>
      </c>
      <c r="AC722" s="43">
        <v>1</v>
      </c>
    </row>
    <row r="723" spans="22:29" x14ac:dyDescent="0.25">
      <c r="W723" s="32" t="s">
        <v>255</v>
      </c>
      <c r="X723" s="33">
        <v>0.97499999999999998</v>
      </c>
      <c r="Y723" s="33">
        <v>0.89075630252100846</v>
      </c>
      <c r="Z723" s="33">
        <v>0.98989898989898994</v>
      </c>
      <c r="AA723" s="33">
        <v>1</v>
      </c>
      <c r="AB723" s="495">
        <v>0.92771084337349397</v>
      </c>
      <c r="AC723" s="43">
        <v>0.94966442953020136</v>
      </c>
    </row>
    <row r="724" spans="22:29" x14ac:dyDescent="0.25">
      <c r="W724" s="32" t="s">
        <v>260</v>
      </c>
      <c r="X724" s="33">
        <v>2.5000000000000001E-2</v>
      </c>
      <c r="Y724" s="33">
        <v>0.1092436974789916</v>
      </c>
      <c r="Z724" s="33">
        <v>1.0101010101010102E-2</v>
      </c>
      <c r="AA724" s="33">
        <v>0</v>
      </c>
      <c r="AB724" s="495">
        <v>7.2289156626506021E-2</v>
      </c>
      <c r="AC724" s="43">
        <v>5.0335570469798654E-2</v>
      </c>
    </row>
    <row r="726" spans="22:29" x14ac:dyDescent="0.25">
      <c r="V726" s="34">
        <v>41163</v>
      </c>
      <c r="X726" s="32" t="s">
        <v>232</v>
      </c>
      <c r="Y726" s="32" t="s">
        <v>235</v>
      </c>
      <c r="Z726" s="32" t="s">
        <v>234</v>
      </c>
      <c r="AA726" s="32" t="s">
        <v>233</v>
      </c>
      <c r="AB726" s="494" t="s">
        <v>633</v>
      </c>
      <c r="AC726" s="42" t="s">
        <v>263</v>
      </c>
    </row>
    <row r="727" spans="22:29" x14ac:dyDescent="0.25">
      <c r="W727" s="32" t="s">
        <v>253</v>
      </c>
      <c r="X727" s="32">
        <v>40</v>
      </c>
      <c r="Y727" s="32">
        <v>119</v>
      </c>
      <c r="Z727" s="32">
        <v>99</v>
      </c>
      <c r="AA727" s="32">
        <v>40</v>
      </c>
      <c r="AB727" s="494">
        <v>83</v>
      </c>
      <c r="AC727" s="42">
        <v>298</v>
      </c>
    </row>
    <row r="728" spans="22:29" x14ac:dyDescent="0.25">
      <c r="W728" s="32" t="s">
        <v>254</v>
      </c>
      <c r="X728" s="32">
        <v>40</v>
      </c>
      <c r="Y728" s="32">
        <v>119</v>
      </c>
      <c r="Z728" s="32">
        <v>99</v>
      </c>
      <c r="AA728" s="32">
        <v>40</v>
      </c>
      <c r="AB728" s="494">
        <v>83</v>
      </c>
      <c r="AC728" s="42">
        <v>298</v>
      </c>
    </row>
    <row r="729" spans="22:29" x14ac:dyDescent="0.25">
      <c r="W729" s="32" t="s">
        <v>257</v>
      </c>
      <c r="X729" s="33">
        <v>1</v>
      </c>
      <c r="Y729" s="33">
        <v>1</v>
      </c>
      <c r="Z729" s="33">
        <v>1</v>
      </c>
      <c r="AA729" s="33">
        <v>1</v>
      </c>
      <c r="AB729" s="495">
        <v>1</v>
      </c>
      <c r="AC729" s="43">
        <v>1</v>
      </c>
    </row>
    <row r="730" spans="22:29" x14ac:dyDescent="0.25">
      <c r="W730" s="32" t="s">
        <v>255</v>
      </c>
      <c r="X730" s="33">
        <v>0.97499999999999998</v>
      </c>
      <c r="Y730" s="33">
        <v>0.84873949579831931</v>
      </c>
      <c r="Z730" s="33">
        <v>0.98989898989898994</v>
      </c>
      <c r="AA730" s="33">
        <v>1</v>
      </c>
      <c r="AB730" s="495">
        <v>0.92771084337349397</v>
      </c>
      <c r="AC730" s="43">
        <v>0.93288590604026844</v>
      </c>
    </row>
    <row r="731" spans="22:29" x14ac:dyDescent="0.25">
      <c r="W731" s="32" t="s">
        <v>260</v>
      </c>
      <c r="X731" s="33">
        <v>2.5000000000000001E-2</v>
      </c>
      <c r="Y731" s="33">
        <v>0.15126050420168066</v>
      </c>
      <c r="Z731" s="33">
        <v>1.0101010101010102E-2</v>
      </c>
      <c r="AA731" s="33">
        <v>0</v>
      </c>
      <c r="AB731" s="495">
        <v>7.2289156626506021E-2</v>
      </c>
      <c r="AC731" s="43">
        <v>6.7114093959731544E-2</v>
      </c>
    </row>
    <row r="733" spans="22:29" x14ac:dyDescent="0.25">
      <c r="V733" s="34">
        <v>41164</v>
      </c>
      <c r="X733" s="32" t="s">
        <v>232</v>
      </c>
      <c r="Y733" s="32" t="s">
        <v>235</v>
      </c>
      <c r="Z733" s="32" t="s">
        <v>234</v>
      </c>
      <c r="AA733" s="32" t="s">
        <v>233</v>
      </c>
      <c r="AB733" s="494" t="s">
        <v>633</v>
      </c>
      <c r="AC733" s="42" t="s">
        <v>263</v>
      </c>
    </row>
    <row r="734" spans="22:29" x14ac:dyDescent="0.25">
      <c r="W734" s="32" t="s">
        <v>253</v>
      </c>
      <c r="X734" s="32">
        <v>40</v>
      </c>
      <c r="Y734" s="32">
        <v>119</v>
      </c>
      <c r="Z734" s="32">
        <v>100</v>
      </c>
      <c r="AA734" s="32">
        <v>40</v>
      </c>
      <c r="AB734" s="494">
        <v>83</v>
      </c>
      <c r="AC734" s="42">
        <v>299</v>
      </c>
    </row>
    <row r="735" spans="22:29" x14ac:dyDescent="0.25">
      <c r="W735" s="32" t="s">
        <v>254</v>
      </c>
      <c r="X735" s="32">
        <v>40</v>
      </c>
      <c r="Y735" s="32">
        <v>119</v>
      </c>
      <c r="Z735" s="32">
        <v>100</v>
      </c>
      <c r="AA735" s="32">
        <v>40</v>
      </c>
      <c r="AB735" s="494">
        <v>83</v>
      </c>
      <c r="AC735" s="42">
        <v>299</v>
      </c>
    </row>
    <row r="736" spans="22:29" x14ac:dyDescent="0.25">
      <c r="W736" s="32" t="s">
        <v>257</v>
      </c>
      <c r="X736" s="33">
        <v>1</v>
      </c>
      <c r="Y736" s="33">
        <v>1</v>
      </c>
      <c r="Z736" s="33">
        <v>1</v>
      </c>
      <c r="AA736" s="33">
        <v>1</v>
      </c>
      <c r="AB736" s="495">
        <v>1</v>
      </c>
      <c r="AC736" s="43">
        <v>1</v>
      </c>
    </row>
    <row r="737" spans="22:29" x14ac:dyDescent="0.25">
      <c r="W737" s="32" t="s">
        <v>255</v>
      </c>
      <c r="X737" s="33">
        <v>0.97499999999999998</v>
      </c>
      <c r="Y737" s="33">
        <v>0.95798319327731096</v>
      </c>
      <c r="Z737" s="33">
        <v>0.99</v>
      </c>
      <c r="AA737" s="33">
        <v>1</v>
      </c>
      <c r="AB737" s="495">
        <v>0.92771084337349397</v>
      </c>
      <c r="AC737" s="43">
        <v>0.97658862876254182</v>
      </c>
    </row>
    <row r="738" spans="22:29" x14ac:dyDescent="0.25">
      <c r="W738" s="32" t="s">
        <v>260</v>
      </c>
      <c r="X738" s="33">
        <v>2.5000000000000001E-2</v>
      </c>
      <c r="Y738" s="33">
        <v>4.2016806722689079E-2</v>
      </c>
      <c r="Z738" s="33">
        <v>0.01</v>
      </c>
      <c r="AA738" s="33">
        <v>0</v>
      </c>
      <c r="AB738" s="495">
        <v>7.2289156626506021E-2</v>
      </c>
      <c r="AC738" s="43">
        <v>2.3411371237458192E-2</v>
      </c>
    </row>
    <row r="740" spans="22:29" x14ac:dyDescent="0.25">
      <c r="V740" s="34">
        <v>41165</v>
      </c>
      <c r="X740" s="32" t="s">
        <v>232</v>
      </c>
      <c r="Y740" s="32" t="s">
        <v>235</v>
      </c>
      <c r="Z740" s="32" t="s">
        <v>234</v>
      </c>
      <c r="AA740" s="32" t="s">
        <v>233</v>
      </c>
      <c r="AB740" s="494" t="s">
        <v>633</v>
      </c>
      <c r="AC740" s="42" t="s">
        <v>263</v>
      </c>
    </row>
    <row r="741" spans="22:29" x14ac:dyDescent="0.25">
      <c r="W741" s="32" t="s">
        <v>253</v>
      </c>
      <c r="X741" s="32">
        <v>40</v>
      </c>
      <c r="Y741" s="32">
        <v>119</v>
      </c>
      <c r="Z741" s="32">
        <v>104</v>
      </c>
      <c r="AA741" s="32">
        <v>40</v>
      </c>
      <c r="AB741" s="494">
        <v>83</v>
      </c>
      <c r="AC741" s="42">
        <v>303</v>
      </c>
    </row>
    <row r="742" spans="22:29" x14ac:dyDescent="0.25">
      <c r="W742" s="32" t="s">
        <v>254</v>
      </c>
      <c r="X742" s="32">
        <v>40</v>
      </c>
      <c r="Y742" s="32">
        <v>119</v>
      </c>
      <c r="Z742" s="32">
        <v>104</v>
      </c>
      <c r="AA742" s="32">
        <v>40</v>
      </c>
      <c r="AB742" s="494">
        <v>83</v>
      </c>
      <c r="AC742" s="42">
        <v>303</v>
      </c>
    </row>
    <row r="743" spans="22:29" x14ac:dyDescent="0.25">
      <c r="W743" s="32" t="s">
        <v>257</v>
      </c>
      <c r="X743" s="33">
        <v>1</v>
      </c>
      <c r="Y743" s="33">
        <v>1</v>
      </c>
      <c r="Z743" s="33">
        <v>1</v>
      </c>
      <c r="AA743" s="33">
        <v>1</v>
      </c>
      <c r="AB743" s="495">
        <v>1</v>
      </c>
      <c r="AC743" s="43">
        <v>1</v>
      </c>
    </row>
    <row r="744" spans="22:29" x14ac:dyDescent="0.25">
      <c r="W744" s="32" t="s">
        <v>255</v>
      </c>
      <c r="X744" s="33">
        <v>0.97499999999999998</v>
      </c>
      <c r="Y744" s="33">
        <v>0.97478991596638653</v>
      </c>
      <c r="Z744" s="33">
        <v>0.99038461538461542</v>
      </c>
      <c r="AA744" s="33">
        <v>1</v>
      </c>
      <c r="AB744" s="495">
        <v>0.92771084337349397</v>
      </c>
      <c r="AC744" s="43">
        <v>0.98349834983498352</v>
      </c>
    </row>
    <row r="745" spans="22:29" x14ac:dyDescent="0.25">
      <c r="W745" s="32" t="s">
        <v>260</v>
      </c>
      <c r="X745" s="33">
        <v>2.5000000000000001E-2</v>
      </c>
      <c r="Y745" s="33">
        <v>2.5210084033613446E-2</v>
      </c>
      <c r="Z745" s="33">
        <v>9.6153846153846159E-3</v>
      </c>
      <c r="AA745" s="33">
        <v>0</v>
      </c>
      <c r="AB745" s="495">
        <v>7.2289156626506021E-2</v>
      </c>
      <c r="AC745" s="43">
        <v>1.65016501650165E-2</v>
      </c>
    </row>
    <row r="747" spans="22:29" x14ac:dyDescent="0.25">
      <c r="V747" s="34">
        <v>41166</v>
      </c>
      <c r="X747" s="32" t="s">
        <v>232</v>
      </c>
      <c r="Y747" s="32" t="s">
        <v>235</v>
      </c>
      <c r="Z747" s="32" t="s">
        <v>234</v>
      </c>
      <c r="AA747" s="32" t="s">
        <v>233</v>
      </c>
      <c r="AB747" s="494" t="s">
        <v>633</v>
      </c>
      <c r="AC747" s="42" t="s">
        <v>263</v>
      </c>
    </row>
    <row r="748" spans="22:29" x14ac:dyDescent="0.25">
      <c r="W748" s="32" t="s">
        <v>253</v>
      </c>
      <c r="X748" s="32">
        <v>40</v>
      </c>
      <c r="Y748" s="32">
        <v>119</v>
      </c>
      <c r="Z748" s="32">
        <v>104</v>
      </c>
      <c r="AA748" s="32">
        <v>40</v>
      </c>
      <c r="AB748" s="494">
        <v>83</v>
      </c>
      <c r="AC748" s="42">
        <v>303</v>
      </c>
    </row>
    <row r="749" spans="22:29" x14ac:dyDescent="0.25">
      <c r="W749" s="32" t="s">
        <v>254</v>
      </c>
      <c r="X749" s="32">
        <v>40</v>
      </c>
      <c r="Y749" s="32">
        <v>119</v>
      </c>
      <c r="Z749" s="32">
        <v>104</v>
      </c>
      <c r="AA749" s="32">
        <v>40</v>
      </c>
      <c r="AB749" s="494">
        <v>83</v>
      </c>
      <c r="AC749" s="42">
        <v>303</v>
      </c>
    </row>
    <row r="750" spans="22:29" x14ac:dyDescent="0.25">
      <c r="W750" s="32" t="s">
        <v>257</v>
      </c>
      <c r="X750" s="33">
        <v>1</v>
      </c>
      <c r="Y750" s="33">
        <v>1</v>
      </c>
      <c r="Z750" s="33">
        <v>1</v>
      </c>
      <c r="AA750" s="33">
        <v>1</v>
      </c>
      <c r="AB750" s="495">
        <v>1</v>
      </c>
      <c r="AC750" s="43">
        <v>1</v>
      </c>
    </row>
    <row r="751" spans="22:29" x14ac:dyDescent="0.25">
      <c r="W751" s="32" t="s">
        <v>255</v>
      </c>
      <c r="X751" s="33">
        <v>0.97499999999999998</v>
      </c>
      <c r="Y751" s="33">
        <v>0.99159663865546221</v>
      </c>
      <c r="Z751" s="33">
        <v>0.99038461538461542</v>
      </c>
      <c r="AA751" s="33">
        <v>1</v>
      </c>
      <c r="AB751" s="495">
        <v>0.92771084337349397</v>
      </c>
      <c r="AC751" s="43">
        <v>0.99009900990099009</v>
      </c>
    </row>
    <row r="752" spans="22:29" x14ac:dyDescent="0.25">
      <c r="W752" s="32" t="s">
        <v>260</v>
      </c>
      <c r="X752" s="33">
        <v>2.5000000000000001E-2</v>
      </c>
      <c r="Y752" s="33">
        <v>8.4033613445378148E-3</v>
      </c>
      <c r="Z752" s="33">
        <v>9.6153846153846159E-3</v>
      </c>
      <c r="AA752" s="33">
        <v>0</v>
      </c>
      <c r="AB752" s="495">
        <v>7.2289156626506021E-2</v>
      </c>
      <c r="AC752" s="43">
        <v>9.9009900990099011E-3</v>
      </c>
    </row>
    <row r="754" spans="22:29" x14ac:dyDescent="0.25">
      <c r="V754" s="34">
        <v>41169</v>
      </c>
      <c r="X754" s="32" t="s">
        <v>232</v>
      </c>
      <c r="Y754" s="32" t="s">
        <v>235</v>
      </c>
      <c r="Z754" s="32" t="s">
        <v>234</v>
      </c>
      <c r="AA754" s="32" t="s">
        <v>233</v>
      </c>
      <c r="AB754" s="494" t="s">
        <v>633</v>
      </c>
      <c r="AC754" s="42" t="s">
        <v>263</v>
      </c>
    </row>
    <row r="755" spans="22:29" x14ac:dyDescent="0.25">
      <c r="W755" s="32" t="s">
        <v>253</v>
      </c>
      <c r="X755" s="32">
        <v>41</v>
      </c>
      <c r="Y755" s="32">
        <v>119</v>
      </c>
      <c r="Z755" s="32">
        <v>104</v>
      </c>
      <c r="AA755" s="32">
        <v>40</v>
      </c>
      <c r="AB755" s="494">
        <v>83</v>
      </c>
      <c r="AC755" s="42">
        <v>304</v>
      </c>
    </row>
    <row r="756" spans="22:29" x14ac:dyDescent="0.25">
      <c r="W756" s="32" t="s">
        <v>254</v>
      </c>
      <c r="X756" s="32">
        <v>41</v>
      </c>
      <c r="Y756" s="32">
        <v>119</v>
      </c>
      <c r="Z756" s="32">
        <v>104</v>
      </c>
      <c r="AA756" s="32">
        <v>40</v>
      </c>
      <c r="AB756" s="494">
        <v>83</v>
      </c>
      <c r="AC756" s="42">
        <v>304</v>
      </c>
    </row>
    <row r="757" spans="22:29" x14ac:dyDescent="0.25">
      <c r="W757" s="32" t="s">
        <v>257</v>
      </c>
      <c r="X757" s="33">
        <v>1</v>
      </c>
      <c r="Y757" s="33">
        <v>1</v>
      </c>
      <c r="Z757" s="33">
        <v>1</v>
      </c>
      <c r="AA757" s="33">
        <v>1</v>
      </c>
      <c r="AB757" s="495">
        <v>1</v>
      </c>
      <c r="AC757" s="43">
        <v>1</v>
      </c>
    </row>
    <row r="758" spans="22:29" x14ac:dyDescent="0.25">
      <c r="W758" s="32" t="s">
        <v>255</v>
      </c>
      <c r="X758" s="33">
        <v>1</v>
      </c>
      <c r="Y758" s="33">
        <v>0.98319327731092432</v>
      </c>
      <c r="Z758" s="33">
        <v>1</v>
      </c>
      <c r="AA758" s="33">
        <v>1</v>
      </c>
      <c r="AB758" s="495">
        <v>0.92771084337349397</v>
      </c>
      <c r="AC758" s="43">
        <v>0.99342105263157898</v>
      </c>
    </row>
    <row r="759" spans="22:29" x14ac:dyDescent="0.25">
      <c r="W759" s="32" t="s">
        <v>260</v>
      </c>
      <c r="X759" s="33">
        <v>0</v>
      </c>
      <c r="Y759" s="33">
        <v>1.680672268907563E-2</v>
      </c>
      <c r="Z759" s="33">
        <v>0</v>
      </c>
      <c r="AA759" s="33">
        <v>0</v>
      </c>
      <c r="AB759" s="495">
        <v>7.2289156626506021E-2</v>
      </c>
      <c r="AC759" s="43">
        <v>6.5789473684210523E-3</v>
      </c>
    </row>
    <row r="761" spans="22:29" x14ac:dyDescent="0.25">
      <c r="V761" s="34">
        <v>41170</v>
      </c>
      <c r="X761" s="32" t="s">
        <v>232</v>
      </c>
      <c r="Y761" s="32" t="s">
        <v>235</v>
      </c>
      <c r="Z761" s="32" t="s">
        <v>234</v>
      </c>
      <c r="AA761" s="32" t="s">
        <v>233</v>
      </c>
      <c r="AB761" s="494" t="s">
        <v>633</v>
      </c>
      <c r="AC761" s="42" t="s">
        <v>263</v>
      </c>
    </row>
    <row r="762" spans="22:29" x14ac:dyDescent="0.25">
      <c r="W762" s="32" t="s">
        <v>253</v>
      </c>
      <c r="X762" s="32">
        <v>41</v>
      </c>
      <c r="Y762" s="32">
        <v>119</v>
      </c>
      <c r="Z762" s="32">
        <v>104</v>
      </c>
      <c r="AA762" s="32">
        <v>40</v>
      </c>
      <c r="AB762" s="494">
        <v>83</v>
      </c>
      <c r="AC762" s="42">
        <v>304</v>
      </c>
    </row>
    <row r="763" spans="22:29" x14ac:dyDescent="0.25">
      <c r="W763" s="32" t="s">
        <v>254</v>
      </c>
      <c r="X763" s="32">
        <v>41</v>
      </c>
      <c r="Y763" s="32">
        <v>119</v>
      </c>
      <c r="Z763" s="32">
        <v>104</v>
      </c>
      <c r="AA763" s="32">
        <v>40</v>
      </c>
      <c r="AB763" s="494">
        <v>83</v>
      </c>
      <c r="AC763" s="42">
        <v>304</v>
      </c>
    </row>
    <row r="764" spans="22:29" x14ac:dyDescent="0.25">
      <c r="W764" s="32" t="s">
        <v>257</v>
      </c>
      <c r="X764" s="33">
        <v>1</v>
      </c>
      <c r="Y764" s="33">
        <v>1</v>
      </c>
      <c r="Z764" s="33">
        <v>1</v>
      </c>
      <c r="AA764" s="33">
        <v>1</v>
      </c>
      <c r="AB764" s="495">
        <v>1</v>
      </c>
      <c r="AC764" s="43">
        <v>1</v>
      </c>
    </row>
    <row r="765" spans="22:29" x14ac:dyDescent="0.25">
      <c r="W765" s="32" t="s">
        <v>255</v>
      </c>
      <c r="X765" s="33">
        <v>1</v>
      </c>
      <c r="Y765" s="33">
        <v>0.92436974789915971</v>
      </c>
      <c r="Z765" s="33">
        <v>1</v>
      </c>
      <c r="AA765" s="33">
        <v>1</v>
      </c>
      <c r="AB765" s="495">
        <v>0.92771084337349397</v>
      </c>
      <c r="AC765" s="43">
        <v>0.97039473684210531</v>
      </c>
    </row>
    <row r="766" spans="22:29" x14ac:dyDescent="0.25">
      <c r="W766" s="32" t="s">
        <v>260</v>
      </c>
      <c r="X766" s="33">
        <v>0</v>
      </c>
      <c r="Y766" s="33">
        <v>7.5630252100840331E-2</v>
      </c>
      <c r="Z766" s="33">
        <v>0</v>
      </c>
      <c r="AA766" s="33">
        <v>0</v>
      </c>
      <c r="AB766" s="495">
        <v>7.2289156626506021E-2</v>
      </c>
      <c r="AC766" s="43">
        <v>2.9605263157894735E-2</v>
      </c>
    </row>
    <row r="768" spans="22:29" x14ac:dyDescent="0.25">
      <c r="V768" s="34">
        <v>41171</v>
      </c>
      <c r="X768" s="32" t="s">
        <v>232</v>
      </c>
      <c r="Y768" s="32" t="s">
        <v>235</v>
      </c>
      <c r="Z768" s="32" t="s">
        <v>234</v>
      </c>
      <c r="AA768" s="32" t="s">
        <v>233</v>
      </c>
      <c r="AB768" s="494" t="s">
        <v>633</v>
      </c>
      <c r="AC768" s="42" t="s">
        <v>263</v>
      </c>
    </row>
    <row r="769" spans="22:29" x14ac:dyDescent="0.25">
      <c r="W769" s="32" t="s">
        <v>253</v>
      </c>
      <c r="X769" s="32">
        <v>41</v>
      </c>
      <c r="Y769" s="32">
        <v>119</v>
      </c>
      <c r="Z769" s="32">
        <v>104</v>
      </c>
      <c r="AA769" s="32">
        <v>40</v>
      </c>
      <c r="AB769" s="494">
        <v>83</v>
      </c>
      <c r="AC769" s="42">
        <v>304</v>
      </c>
    </row>
    <row r="770" spans="22:29" x14ac:dyDescent="0.25">
      <c r="W770" s="32" t="s">
        <v>254</v>
      </c>
      <c r="X770" s="32">
        <v>41</v>
      </c>
      <c r="Y770" s="32">
        <v>119</v>
      </c>
      <c r="Z770" s="32">
        <v>104</v>
      </c>
      <c r="AA770" s="32">
        <v>40</v>
      </c>
      <c r="AB770" s="494">
        <v>83</v>
      </c>
      <c r="AC770" s="42">
        <v>304</v>
      </c>
    </row>
    <row r="771" spans="22:29" x14ac:dyDescent="0.25">
      <c r="W771" s="32" t="s">
        <v>257</v>
      </c>
      <c r="X771" s="33">
        <v>1</v>
      </c>
      <c r="Y771" s="33">
        <v>1</v>
      </c>
      <c r="Z771" s="33">
        <v>1</v>
      </c>
      <c r="AA771" s="33">
        <v>1</v>
      </c>
      <c r="AB771" s="495">
        <v>1</v>
      </c>
      <c r="AC771" s="43">
        <v>1</v>
      </c>
    </row>
    <row r="772" spans="22:29" x14ac:dyDescent="0.25">
      <c r="W772" s="32" t="s">
        <v>255</v>
      </c>
      <c r="X772" s="33">
        <v>1</v>
      </c>
      <c r="Y772" s="33">
        <v>0.94117647058823528</v>
      </c>
      <c r="Z772" s="33">
        <v>1</v>
      </c>
      <c r="AA772" s="33">
        <v>1</v>
      </c>
      <c r="AB772" s="495">
        <v>0.92771084337349397</v>
      </c>
      <c r="AC772" s="43">
        <v>0.97697368421052633</v>
      </c>
    </row>
    <row r="773" spans="22:29" x14ac:dyDescent="0.25">
      <c r="W773" s="32" t="s">
        <v>260</v>
      </c>
      <c r="X773" s="33">
        <v>0</v>
      </c>
      <c r="Y773" s="33">
        <v>5.8823529411764705E-2</v>
      </c>
      <c r="Z773" s="33">
        <v>0</v>
      </c>
      <c r="AA773" s="33">
        <v>0</v>
      </c>
      <c r="AB773" s="495">
        <v>7.2289156626506021E-2</v>
      </c>
      <c r="AC773" s="43">
        <v>2.3026315789473683E-2</v>
      </c>
    </row>
    <row r="775" spans="22:29" x14ac:dyDescent="0.25">
      <c r="V775" s="34">
        <v>41172</v>
      </c>
      <c r="X775" s="32" t="s">
        <v>232</v>
      </c>
      <c r="Y775" s="32" t="s">
        <v>235</v>
      </c>
      <c r="Z775" s="32" t="s">
        <v>234</v>
      </c>
      <c r="AA775" s="32" t="s">
        <v>233</v>
      </c>
      <c r="AB775" s="494" t="s">
        <v>633</v>
      </c>
      <c r="AC775" s="42" t="s">
        <v>263</v>
      </c>
    </row>
    <row r="776" spans="22:29" x14ac:dyDescent="0.25">
      <c r="W776" s="32" t="s">
        <v>253</v>
      </c>
      <c r="X776" s="32">
        <v>41</v>
      </c>
      <c r="Y776" s="32">
        <v>119</v>
      </c>
      <c r="Z776" s="32">
        <v>104</v>
      </c>
      <c r="AA776" s="32">
        <v>40</v>
      </c>
      <c r="AB776" s="494">
        <v>83</v>
      </c>
      <c r="AC776" s="42">
        <v>304</v>
      </c>
    </row>
    <row r="777" spans="22:29" x14ac:dyDescent="0.25">
      <c r="W777" s="32" t="s">
        <v>254</v>
      </c>
      <c r="X777" s="32">
        <v>41</v>
      </c>
      <c r="Y777" s="32">
        <v>119</v>
      </c>
      <c r="Z777" s="32">
        <v>104</v>
      </c>
      <c r="AA777" s="32">
        <v>40</v>
      </c>
      <c r="AB777" s="494">
        <v>83</v>
      </c>
      <c r="AC777" s="42">
        <v>304</v>
      </c>
    </row>
    <row r="778" spans="22:29" x14ac:dyDescent="0.25">
      <c r="W778" s="32" t="s">
        <v>257</v>
      </c>
      <c r="X778" s="33">
        <v>1</v>
      </c>
      <c r="Y778" s="33">
        <v>1</v>
      </c>
      <c r="Z778" s="33">
        <v>1</v>
      </c>
      <c r="AA778" s="33">
        <v>1</v>
      </c>
      <c r="AB778" s="495">
        <v>1</v>
      </c>
      <c r="AC778" s="43">
        <v>1</v>
      </c>
    </row>
    <row r="779" spans="22:29" x14ac:dyDescent="0.25">
      <c r="W779" s="32" t="s">
        <v>255</v>
      </c>
      <c r="X779" s="33">
        <v>1</v>
      </c>
      <c r="Y779" s="33">
        <v>0.94117647058823528</v>
      </c>
      <c r="Z779" s="33">
        <v>1</v>
      </c>
      <c r="AA779" s="33">
        <v>1</v>
      </c>
      <c r="AB779" s="495">
        <v>0.92771084337349397</v>
      </c>
      <c r="AC779" s="43">
        <v>0.97697368421052633</v>
      </c>
    </row>
    <row r="780" spans="22:29" x14ac:dyDescent="0.25">
      <c r="W780" s="32" t="s">
        <v>260</v>
      </c>
      <c r="X780" s="33">
        <v>0</v>
      </c>
      <c r="Y780" s="33">
        <v>5.8823529411764705E-2</v>
      </c>
      <c r="Z780" s="33">
        <v>0</v>
      </c>
      <c r="AA780" s="33">
        <v>0</v>
      </c>
      <c r="AB780" s="495">
        <v>7.2289156626506021E-2</v>
      </c>
      <c r="AC780" s="43">
        <v>2.3026315789473683E-2</v>
      </c>
    </row>
    <row r="782" spans="22:29" x14ac:dyDescent="0.25">
      <c r="V782" s="34">
        <v>41173</v>
      </c>
      <c r="X782" s="32" t="s">
        <v>232</v>
      </c>
      <c r="Y782" s="32" t="s">
        <v>235</v>
      </c>
      <c r="Z782" s="32" t="s">
        <v>234</v>
      </c>
      <c r="AA782" s="32" t="s">
        <v>233</v>
      </c>
      <c r="AB782" s="494" t="s">
        <v>633</v>
      </c>
      <c r="AC782" s="42" t="s">
        <v>263</v>
      </c>
    </row>
    <row r="783" spans="22:29" x14ac:dyDescent="0.25">
      <c r="W783" s="32" t="s">
        <v>253</v>
      </c>
      <c r="X783" s="32">
        <v>41</v>
      </c>
      <c r="Y783" s="32">
        <v>119</v>
      </c>
      <c r="Z783" s="32">
        <v>104</v>
      </c>
      <c r="AA783" s="32">
        <v>40</v>
      </c>
      <c r="AB783" s="494">
        <v>83</v>
      </c>
      <c r="AC783" s="42">
        <v>304</v>
      </c>
    </row>
    <row r="784" spans="22:29" x14ac:dyDescent="0.25">
      <c r="W784" s="32" t="s">
        <v>254</v>
      </c>
      <c r="X784" s="32">
        <v>41</v>
      </c>
      <c r="Y784" s="32">
        <v>119</v>
      </c>
      <c r="Z784" s="32">
        <v>104</v>
      </c>
      <c r="AA784" s="32">
        <v>40</v>
      </c>
      <c r="AB784" s="494">
        <v>83</v>
      </c>
      <c r="AC784" s="42">
        <v>304</v>
      </c>
    </row>
    <row r="785" spans="22:29" x14ac:dyDescent="0.25">
      <c r="W785" s="32" t="s">
        <v>257</v>
      </c>
      <c r="X785" s="33">
        <v>1</v>
      </c>
      <c r="Y785" s="33">
        <v>1</v>
      </c>
      <c r="Z785" s="33">
        <v>1</v>
      </c>
      <c r="AA785" s="33">
        <v>1</v>
      </c>
      <c r="AB785" s="495">
        <v>1</v>
      </c>
      <c r="AC785" s="43">
        <v>1</v>
      </c>
    </row>
    <row r="786" spans="22:29" x14ac:dyDescent="0.25">
      <c r="W786" s="32" t="s">
        <v>255</v>
      </c>
      <c r="X786" s="33">
        <v>1</v>
      </c>
      <c r="Y786" s="33">
        <v>0.94117647058823528</v>
      </c>
      <c r="Z786" s="33">
        <v>1</v>
      </c>
      <c r="AA786" s="33">
        <v>1</v>
      </c>
      <c r="AB786" s="495">
        <v>0.92771084337349397</v>
      </c>
      <c r="AC786" s="43">
        <v>0.97697368421052633</v>
      </c>
    </row>
    <row r="787" spans="22:29" x14ac:dyDescent="0.25">
      <c r="W787" s="32" t="s">
        <v>260</v>
      </c>
      <c r="X787" s="33">
        <v>0</v>
      </c>
      <c r="Y787" s="33">
        <v>5.8823529411764705E-2</v>
      </c>
      <c r="Z787" s="33">
        <v>0</v>
      </c>
      <c r="AA787" s="33">
        <v>0</v>
      </c>
      <c r="AB787" s="495">
        <v>7.2289156626506021E-2</v>
      </c>
      <c r="AC787" s="43">
        <v>2.3026315789473683E-2</v>
      </c>
    </row>
    <row r="789" spans="22:29" x14ac:dyDescent="0.25">
      <c r="V789" s="34">
        <v>41177</v>
      </c>
      <c r="X789" s="32" t="s">
        <v>232</v>
      </c>
      <c r="Y789" s="32" t="s">
        <v>235</v>
      </c>
      <c r="Z789" s="32" t="s">
        <v>234</v>
      </c>
      <c r="AA789" s="32" t="s">
        <v>233</v>
      </c>
      <c r="AB789" s="494" t="s">
        <v>633</v>
      </c>
      <c r="AC789" s="42" t="s">
        <v>263</v>
      </c>
    </row>
    <row r="790" spans="22:29" x14ac:dyDescent="0.25">
      <c r="W790" s="32" t="s">
        <v>253</v>
      </c>
      <c r="X790" s="32">
        <v>41</v>
      </c>
      <c r="Y790" s="32">
        <v>119</v>
      </c>
      <c r="Z790" s="32">
        <v>104</v>
      </c>
      <c r="AA790" s="32">
        <v>40</v>
      </c>
      <c r="AB790" s="494">
        <v>83</v>
      </c>
      <c r="AC790" s="42">
        <v>304</v>
      </c>
    </row>
    <row r="791" spans="22:29" x14ac:dyDescent="0.25">
      <c r="W791" s="32" t="s">
        <v>254</v>
      </c>
      <c r="X791" s="32">
        <v>41</v>
      </c>
      <c r="Y791" s="32">
        <v>119</v>
      </c>
      <c r="Z791" s="32">
        <v>104</v>
      </c>
      <c r="AA791" s="32">
        <v>40</v>
      </c>
      <c r="AB791" s="494">
        <v>83</v>
      </c>
      <c r="AC791" s="42">
        <v>304</v>
      </c>
    </row>
    <row r="792" spans="22:29" x14ac:dyDescent="0.25">
      <c r="W792" s="32" t="s">
        <v>257</v>
      </c>
      <c r="X792" s="33">
        <v>1</v>
      </c>
      <c r="Y792" s="33">
        <v>1</v>
      </c>
      <c r="Z792" s="33">
        <v>1</v>
      </c>
      <c r="AA792" s="33">
        <v>1</v>
      </c>
      <c r="AB792" s="495">
        <v>1</v>
      </c>
      <c r="AC792" s="43">
        <v>1</v>
      </c>
    </row>
    <row r="793" spans="22:29" x14ac:dyDescent="0.25">
      <c r="W793" s="32" t="s">
        <v>255</v>
      </c>
      <c r="X793" s="33">
        <v>1</v>
      </c>
      <c r="Y793" s="33">
        <v>0.6470588235294118</v>
      </c>
      <c r="Z793" s="33">
        <v>1</v>
      </c>
      <c r="AA793" s="33">
        <v>1</v>
      </c>
      <c r="AB793" s="495">
        <v>0.92771084337349397</v>
      </c>
      <c r="AC793" s="43">
        <v>0.86184210526315785</v>
      </c>
    </row>
    <row r="794" spans="22:29" x14ac:dyDescent="0.25">
      <c r="W794" s="32" t="s">
        <v>260</v>
      </c>
      <c r="X794" s="33">
        <v>0</v>
      </c>
      <c r="Y794" s="33">
        <v>0.35294117647058826</v>
      </c>
      <c r="Z794" s="33">
        <v>0</v>
      </c>
      <c r="AA794" s="33">
        <v>0</v>
      </c>
      <c r="AB794" s="495">
        <v>7.2289156626506021E-2</v>
      </c>
      <c r="AC794" s="43">
        <v>0.13815789473684212</v>
      </c>
    </row>
    <row r="796" spans="22:29" x14ac:dyDescent="0.25">
      <c r="V796" s="34">
        <v>41178</v>
      </c>
      <c r="X796" s="32" t="s">
        <v>232</v>
      </c>
      <c r="Y796" s="32" t="s">
        <v>235</v>
      </c>
      <c r="Z796" s="32" t="s">
        <v>234</v>
      </c>
      <c r="AA796" s="32" t="s">
        <v>233</v>
      </c>
      <c r="AB796" s="494" t="s">
        <v>633</v>
      </c>
      <c r="AC796" s="42" t="s">
        <v>263</v>
      </c>
    </row>
    <row r="797" spans="22:29" x14ac:dyDescent="0.25">
      <c r="W797" s="32" t="s">
        <v>253</v>
      </c>
      <c r="X797" s="32">
        <v>41</v>
      </c>
      <c r="Y797" s="32">
        <v>119</v>
      </c>
      <c r="Z797" s="32">
        <v>104</v>
      </c>
      <c r="AA797" s="32">
        <v>40</v>
      </c>
      <c r="AB797" s="494">
        <v>83</v>
      </c>
      <c r="AC797" s="42">
        <v>304</v>
      </c>
    </row>
    <row r="798" spans="22:29" x14ac:dyDescent="0.25">
      <c r="W798" s="32" t="s">
        <v>254</v>
      </c>
      <c r="X798" s="32">
        <v>41</v>
      </c>
      <c r="Y798" s="32">
        <v>119</v>
      </c>
      <c r="Z798" s="32">
        <v>104</v>
      </c>
      <c r="AA798" s="32">
        <v>40</v>
      </c>
      <c r="AB798" s="494">
        <v>83</v>
      </c>
      <c r="AC798" s="42">
        <v>304</v>
      </c>
    </row>
    <row r="799" spans="22:29" x14ac:dyDescent="0.25">
      <c r="W799" s="32" t="s">
        <v>257</v>
      </c>
      <c r="X799" s="33">
        <v>1</v>
      </c>
      <c r="Y799" s="33">
        <v>1</v>
      </c>
      <c r="Z799" s="33">
        <v>1</v>
      </c>
      <c r="AA799" s="33">
        <v>1</v>
      </c>
      <c r="AB799" s="495">
        <v>1</v>
      </c>
      <c r="AC799" s="43">
        <v>1</v>
      </c>
    </row>
    <row r="800" spans="22:29" x14ac:dyDescent="0.25">
      <c r="W800" s="32" t="s">
        <v>255</v>
      </c>
      <c r="X800" s="33">
        <v>1</v>
      </c>
      <c r="Y800" s="33">
        <v>0.58823529411764708</v>
      </c>
      <c r="Z800" s="33">
        <v>1</v>
      </c>
      <c r="AA800" s="33">
        <v>1</v>
      </c>
      <c r="AB800" s="495">
        <v>0.92771084337349397</v>
      </c>
      <c r="AC800" s="43">
        <v>0.83881578947368418</v>
      </c>
    </row>
    <row r="801" spans="22:29" x14ac:dyDescent="0.25">
      <c r="W801" s="32" t="s">
        <v>260</v>
      </c>
      <c r="X801" s="33">
        <v>0</v>
      </c>
      <c r="Y801" s="33">
        <v>0.41176470588235292</v>
      </c>
      <c r="Z801" s="33">
        <v>0</v>
      </c>
      <c r="AA801" s="33">
        <v>0</v>
      </c>
      <c r="AB801" s="495">
        <v>7.2289156626506021E-2</v>
      </c>
      <c r="AC801" s="43">
        <v>0.16118421052631579</v>
      </c>
    </row>
    <row r="803" spans="22:29" x14ac:dyDescent="0.25">
      <c r="V803" s="34">
        <v>41179</v>
      </c>
      <c r="X803" s="32" t="s">
        <v>232</v>
      </c>
      <c r="Y803" s="32" t="s">
        <v>235</v>
      </c>
      <c r="Z803" s="32" t="s">
        <v>234</v>
      </c>
      <c r="AA803" s="32" t="s">
        <v>233</v>
      </c>
      <c r="AB803" s="494" t="s">
        <v>633</v>
      </c>
      <c r="AC803" s="42" t="s">
        <v>263</v>
      </c>
    </row>
    <row r="804" spans="22:29" x14ac:dyDescent="0.25">
      <c r="W804" s="32" t="s">
        <v>253</v>
      </c>
      <c r="X804" s="32">
        <v>41</v>
      </c>
      <c r="Y804" s="32">
        <v>119</v>
      </c>
      <c r="Z804" s="32">
        <v>104</v>
      </c>
      <c r="AA804" s="32">
        <v>40</v>
      </c>
      <c r="AB804" s="494">
        <v>83</v>
      </c>
      <c r="AC804" s="42">
        <v>304</v>
      </c>
    </row>
    <row r="805" spans="22:29" x14ac:dyDescent="0.25">
      <c r="W805" s="32" t="s">
        <v>254</v>
      </c>
      <c r="X805" s="32">
        <v>41</v>
      </c>
      <c r="Y805" s="32">
        <v>119</v>
      </c>
      <c r="Z805" s="32">
        <v>104</v>
      </c>
      <c r="AA805" s="32">
        <v>40</v>
      </c>
      <c r="AB805" s="494">
        <v>83</v>
      </c>
      <c r="AC805" s="42">
        <v>304</v>
      </c>
    </row>
    <row r="806" spans="22:29" x14ac:dyDescent="0.25">
      <c r="W806" s="32" t="s">
        <v>257</v>
      </c>
      <c r="X806" s="33">
        <v>1</v>
      </c>
      <c r="Y806" s="33">
        <v>1</v>
      </c>
      <c r="Z806" s="33">
        <v>1</v>
      </c>
      <c r="AA806" s="33">
        <v>1</v>
      </c>
      <c r="AB806" s="495">
        <v>1</v>
      </c>
      <c r="AC806" s="43">
        <v>1</v>
      </c>
    </row>
    <row r="807" spans="22:29" x14ac:dyDescent="0.25">
      <c r="W807" s="32" t="s">
        <v>255</v>
      </c>
      <c r="X807" s="33">
        <v>0.97560975609756095</v>
      </c>
      <c r="Y807" s="33">
        <v>0.95798319327731096</v>
      </c>
      <c r="Z807" s="33">
        <v>1</v>
      </c>
      <c r="AA807" s="33">
        <v>1</v>
      </c>
      <c r="AB807" s="495">
        <v>0.92771084337349397</v>
      </c>
      <c r="AC807" s="43">
        <v>0.98026315789473684</v>
      </c>
    </row>
    <row r="808" spans="22:29" x14ac:dyDescent="0.25">
      <c r="W808" s="32" t="s">
        <v>260</v>
      </c>
      <c r="X808" s="33">
        <v>2.4390243902439025E-2</v>
      </c>
      <c r="Y808" s="33">
        <v>4.2016806722689079E-2</v>
      </c>
      <c r="Z808" s="33">
        <v>0</v>
      </c>
      <c r="AA808" s="33">
        <v>0</v>
      </c>
      <c r="AB808" s="495">
        <v>7.2289156626506021E-2</v>
      </c>
      <c r="AC808" s="43">
        <v>1.9736842105263157E-2</v>
      </c>
    </row>
    <row r="810" spans="22:29" x14ac:dyDescent="0.25">
      <c r="V810" s="34">
        <v>41180</v>
      </c>
      <c r="X810" s="32" t="s">
        <v>232</v>
      </c>
      <c r="Y810" s="32" t="s">
        <v>235</v>
      </c>
      <c r="Z810" s="32" t="s">
        <v>234</v>
      </c>
      <c r="AA810" s="32" t="s">
        <v>233</v>
      </c>
      <c r="AB810" s="494" t="s">
        <v>633</v>
      </c>
      <c r="AC810" s="42" t="s">
        <v>263</v>
      </c>
    </row>
    <row r="811" spans="22:29" x14ac:dyDescent="0.25">
      <c r="W811" s="32" t="s">
        <v>253</v>
      </c>
      <c r="X811" s="32">
        <v>41</v>
      </c>
      <c r="Y811" s="32">
        <v>119</v>
      </c>
      <c r="Z811" s="32">
        <v>104</v>
      </c>
      <c r="AA811" s="32">
        <v>40</v>
      </c>
      <c r="AB811" s="494">
        <v>83</v>
      </c>
      <c r="AC811" s="42">
        <v>304</v>
      </c>
    </row>
    <row r="812" spans="22:29" x14ac:dyDescent="0.25">
      <c r="W812" s="32" t="s">
        <v>254</v>
      </c>
      <c r="X812" s="32">
        <v>41</v>
      </c>
      <c r="Y812" s="32">
        <v>119</v>
      </c>
      <c r="Z812" s="32">
        <v>104</v>
      </c>
      <c r="AA812" s="32">
        <v>40</v>
      </c>
      <c r="AB812" s="494">
        <v>83</v>
      </c>
      <c r="AC812" s="42">
        <v>304</v>
      </c>
    </row>
    <row r="813" spans="22:29" x14ac:dyDescent="0.25">
      <c r="W813" s="32" t="s">
        <v>257</v>
      </c>
      <c r="X813" s="33">
        <v>1</v>
      </c>
      <c r="Y813" s="33">
        <v>1</v>
      </c>
      <c r="Z813" s="33">
        <v>1</v>
      </c>
      <c r="AA813" s="33">
        <v>1</v>
      </c>
      <c r="AB813" s="495">
        <v>1</v>
      </c>
      <c r="AC813" s="43">
        <v>1</v>
      </c>
    </row>
    <row r="814" spans="22:29" x14ac:dyDescent="0.25">
      <c r="W814" s="32" t="s">
        <v>255</v>
      </c>
      <c r="X814" s="33">
        <v>0.97560975609756095</v>
      </c>
      <c r="Y814" s="33">
        <v>0.97478991596638653</v>
      </c>
      <c r="Z814" s="33">
        <v>1</v>
      </c>
      <c r="AA814" s="33">
        <v>1</v>
      </c>
      <c r="AB814" s="495">
        <v>0.92771084337349397</v>
      </c>
      <c r="AC814" s="43">
        <v>0.98684210526315785</v>
      </c>
    </row>
    <row r="815" spans="22:29" x14ac:dyDescent="0.25">
      <c r="W815" s="32" t="s">
        <v>260</v>
      </c>
      <c r="X815" s="33">
        <v>2.4390243902439025E-2</v>
      </c>
      <c r="Y815" s="33">
        <v>2.5210084033613446E-2</v>
      </c>
      <c r="Z815" s="33">
        <v>0</v>
      </c>
      <c r="AA815" s="33">
        <v>0</v>
      </c>
      <c r="AB815" s="495">
        <v>7.2289156626506021E-2</v>
      </c>
      <c r="AC815" s="43">
        <v>1.3157894736842105E-2</v>
      </c>
    </row>
    <row r="817" spans="22:29" x14ac:dyDescent="0.25">
      <c r="V817" s="34">
        <v>41183</v>
      </c>
      <c r="X817" s="32" t="s">
        <v>232</v>
      </c>
      <c r="Y817" s="32" t="s">
        <v>235</v>
      </c>
      <c r="Z817" s="32" t="s">
        <v>234</v>
      </c>
      <c r="AA817" s="32" t="s">
        <v>233</v>
      </c>
      <c r="AB817" s="494" t="s">
        <v>633</v>
      </c>
      <c r="AC817" s="42" t="s">
        <v>263</v>
      </c>
    </row>
    <row r="818" spans="22:29" x14ac:dyDescent="0.25">
      <c r="W818" s="32" t="s">
        <v>253</v>
      </c>
      <c r="X818" s="32">
        <v>41</v>
      </c>
      <c r="Y818" s="32">
        <v>119</v>
      </c>
      <c r="Z818" s="32">
        <v>104</v>
      </c>
      <c r="AA818" s="32">
        <v>40</v>
      </c>
      <c r="AB818" s="494">
        <v>83</v>
      </c>
      <c r="AC818" s="42">
        <v>304</v>
      </c>
    </row>
    <row r="819" spans="22:29" x14ac:dyDescent="0.25">
      <c r="W819" s="32" t="s">
        <v>254</v>
      </c>
      <c r="X819" s="32">
        <v>41</v>
      </c>
      <c r="Y819" s="32">
        <v>119</v>
      </c>
      <c r="Z819" s="32">
        <v>104</v>
      </c>
      <c r="AA819" s="32">
        <v>40</v>
      </c>
      <c r="AB819" s="494">
        <v>83</v>
      </c>
      <c r="AC819" s="42">
        <v>304</v>
      </c>
    </row>
    <row r="820" spans="22:29" x14ac:dyDescent="0.25">
      <c r="W820" s="32" t="s">
        <v>257</v>
      </c>
      <c r="X820" s="33">
        <v>1</v>
      </c>
      <c r="Y820" s="33">
        <v>1</v>
      </c>
      <c r="Z820" s="33">
        <v>1</v>
      </c>
      <c r="AA820" s="33">
        <v>1</v>
      </c>
      <c r="AB820" s="495">
        <v>1</v>
      </c>
      <c r="AC820" s="43">
        <v>1</v>
      </c>
    </row>
    <row r="821" spans="22:29" x14ac:dyDescent="0.25">
      <c r="W821" s="32" t="s">
        <v>255</v>
      </c>
      <c r="X821" s="33">
        <v>0.97560975609756095</v>
      </c>
      <c r="Y821" s="33">
        <v>0.52941176470588236</v>
      </c>
      <c r="Z821" s="33">
        <v>1</v>
      </c>
      <c r="AA821" s="33">
        <v>1</v>
      </c>
      <c r="AB821" s="495">
        <v>0.92771084337349397</v>
      </c>
      <c r="AC821" s="43">
        <v>0.8125</v>
      </c>
    </row>
    <row r="822" spans="22:29" x14ac:dyDescent="0.25">
      <c r="W822" s="32" t="s">
        <v>260</v>
      </c>
      <c r="X822" s="33">
        <v>2.4390243902439025E-2</v>
      </c>
      <c r="Y822" s="33">
        <v>0.47058823529411764</v>
      </c>
      <c r="Z822" s="33">
        <v>0</v>
      </c>
      <c r="AA822" s="33">
        <v>0</v>
      </c>
      <c r="AB822" s="495">
        <v>7.2289156626506021E-2</v>
      </c>
      <c r="AC822" s="43">
        <v>0.1875</v>
      </c>
    </row>
    <row r="824" spans="22:29" x14ac:dyDescent="0.25">
      <c r="V824" s="34">
        <v>41184</v>
      </c>
      <c r="X824" s="32" t="s">
        <v>232</v>
      </c>
      <c r="Y824" s="32" t="s">
        <v>235</v>
      </c>
      <c r="Z824" s="32" t="s">
        <v>234</v>
      </c>
      <c r="AA824" s="32" t="s">
        <v>233</v>
      </c>
      <c r="AB824" s="494" t="s">
        <v>633</v>
      </c>
      <c r="AC824" s="42" t="s">
        <v>263</v>
      </c>
    </row>
    <row r="825" spans="22:29" x14ac:dyDescent="0.25">
      <c r="W825" s="32" t="s">
        <v>253</v>
      </c>
      <c r="X825" s="32">
        <v>41</v>
      </c>
      <c r="Y825" s="32">
        <v>119</v>
      </c>
      <c r="Z825" s="32">
        <v>104</v>
      </c>
      <c r="AA825" s="32">
        <v>40</v>
      </c>
      <c r="AB825" s="494">
        <v>83</v>
      </c>
      <c r="AC825" s="42">
        <v>304</v>
      </c>
    </row>
    <row r="826" spans="22:29" x14ac:dyDescent="0.25">
      <c r="W826" s="32" t="s">
        <v>254</v>
      </c>
      <c r="X826" s="32">
        <v>41</v>
      </c>
      <c r="Y826" s="32">
        <v>119</v>
      </c>
      <c r="Z826" s="32">
        <v>104</v>
      </c>
      <c r="AA826" s="32">
        <v>40</v>
      </c>
      <c r="AB826" s="494">
        <v>83</v>
      </c>
      <c r="AC826" s="42">
        <v>304</v>
      </c>
    </row>
    <row r="827" spans="22:29" x14ac:dyDescent="0.25">
      <c r="W827" s="32" t="s">
        <v>257</v>
      </c>
      <c r="X827" s="33">
        <v>1</v>
      </c>
      <c r="Y827" s="33">
        <v>1</v>
      </c>
      <c r="Z827" s="33">
        <v>1</v>
      </c>
      <c r="AA827" s="33">
        <v>1</v>
      </c>
      <c r="AB827" s="495">
        <v>1</v>
      </c>
      <c r="AC827" s="43">
        <v>1</v>
      </c>
    </row>
    <row r="828" spans="22:29" x14ac:dyDescent="0.25">
      <c r="W828" s="32" t="s">
        <v>255</v>
      </c>
      <c r="X828" s="33">
        <v>1</v>
      </c>
      <c r="Y828" s="33">
        <v>0.79831932773109249</v>
      </c>
      <c r="Z828" s="33">
        <v>1</v>
      </c>
      <c r="AA828" s="33">
        <v>1</v>
      </c>
      <c r="AB828" s="495">
        <v>0.92771084337349397</v>
      </c>
      <c r="AC828" s="43">
        <v>0.92105263157894735</v>
      </c>
    </row>
    <row r="829" spans="22:29" x14ac:dyDescent="0.25">
      <c r="W829" s="32" t="s">
        <v>260</v>
      </c>
      <c r="X829" s="33">
        <v>0</v>
      </c>
      <c r="Y829" s="33">
        <v>0.20168067226890757</v>
      </c>
      <c r="Z829" s="33">
        <v>0</v>
      </c>
      <c r="AA829" s="33">
        <v>0</v>
      </c>
      <c r="AB829" s="495">
        <v>7.2289156626506021E-2</v>
      </c>
      <c r="AC829" s="43">
        <v>7.8947368421052627E-2</v>
      </c>
    </row>
    <row r="831" spans="22:29" x14ac:dyDescent="0.25">
      <c r="V831" s="34">
        <v>41185</v>
      </c>
      <c r="X831" s="32" t="s">
        <v>232</v>
      </c>
      <c r="Y831" s="32" t="s">
        <v>235</v>
      </c>
      <c r="Z831" s="32" t="s">
        <v>234</v>
      </c>
      <c r="AA831" s="32" t="s">
        <v>233</v>
      </c>
      <c r="AB831" s="494" t="s">
        <v>633</v>
      </c>
      <c r="AC831" s="42" t="s">
        <v>263</v>
      </c>
    </row>
    <row r="832" spans="22:29" x14ac:dyDescent="0.25">
      <c r="W832" s="32" t="s">
        <v>253</v>
      </c>
      <c r="X832" s="32">
        <v>41</v>
      </c>
      <c r="Y832" s="32">
        <v>119</v>
      </c>
      <c r="Z832" s="32">
        <v>104</v>
      </c>
      <c r="AA832" s="32">
        <v>40</v>
      </c>
      <c r="AB832" s="494">
        <v>83</v>
      </c>
      <c r="AC832" s="42">
        <v>304</v>
      </c>
    </row>
    <row r="833" spans="23:29" x14ac:dyDescent="0.25">
      <c r="W833" s="32" t="s">
        <v>254</v>
      </c>
      <c r="X833" s="32">
        <v>41</v>
      </c>
      <c r="Y833" s="32">
        <v>119</v>
      </c>
      <c r="Z833" s="32">
        <v>104</v>
      </c>
      <c r="AA833" s="32">
        <v>40</v>
      </c>
      <c r="AB833" s="494">
        <v>83</v>
      </c>
      <c r="AC833" s="42">
        <v>304</v>
      </c>
    </row>
    <row r="834" spans="23:29" x14ac:dyDescent="0.25">
      <c r="W834" s="32" t="s">
        <v>257</v>
      </c>
      <c r="X834" s="33">
        <v>1</v>
      </c>
      <c r="Y834" s="33">
        <v>1</v>
      </c>
      <c r="Z834" s="33">
        <v>1</v>
      </c>
      <c r="AA834" s="33">
        <v>1</v>
      </c>
      <c r="AB834" s="495">
        <v>1</v>
      </c>
      <c r="AC834" s="43">
        <v>1</v>
      </c>
    </row>
    <row r="835" spans="23:29" x14ac:dyDescent="0.25">
      <c r="W835" s="32" t="s">
        <v>255</v>
      </c>
      <c r="X835" s="33">
        <v>1</v>
      </c>
      <c r="Y835" s="33">
        <v>0.80672268907563027</v>
      </c>
      <c r="Z835" s="33">
        <v>1</v>
      </c>
      <c r="AA835" s="33">
        <v>1</v>
      </c>
      <c r="AB835" s="495">
        <v>0.92771084337349397</v>
      </c>
      <c r="AC835" s="43">
        <v>0.92434210526315785</v>
      </c>
    </row>
    <row r="836" spans="23:29" x14ac:dyDescent="0.25">
      <c r="W836" s="32" t="s">
        <v>260</v>
      </c>
      <c r="X836" s="33">
        <v>0</v>
      </c>
      <c r="Y836" s="33">
        <v>0.19327731092436976</v>
      </c>
      <c r="Z836" s="33">
        <v>0</v>
      </c>
      <c r="AA836" s="33">
        <v>0</v>
      </c>
      <c r="AB836" s="495">
        <v>7.2289156626506021E-2</v>
      </c>
      <c r="AC836" s="43">
        <v>7.5657894736842105E-2</v>
      </c>
    </row>
  </sheetData>
  <customSheetViews>
    <customSheetView guid="{CABAA38C-8313-4129-9117-ABE81A0F79D7}">
      <pageMargins left="0.7" right="0.7" top="0.75" bottom="0.75" header="0.3" footer="0.3"/>
      <pageSetup orientation="portrait" r:id="rId1"/>
    </customSheetView>
  </customSheetViews>
  <mergeCells count="11">
    <mergeCell ref="J157:T157"/>
    <mergeCell ref="B5:H5"/>
    <mergeCell ref="B14:H14"/>
    <mergeCell ref="B28:F28"/>
    <mergeCell ref="G28:H28"/>
    <mergeCell ref="B41:H41"/>
    <mergeCell ref="W6:AC6"/>
    <mergeCell ref="V5:AC5"/>
    <mergeCell ref="J5:T5"/>
    <mergeCell ref="AE5:GW5"/>
    <mergeCell ref="C2:T3"/>
  </mergeCells>
  <conditionalFormatting sqref="B36:B37 B22:B23 B8:B9">
    <cfRule type="cellIs" dxfId="580" priority="26" operator="equal">
      <formula>"In Progress"</formula>
    </cfRule>
    <cfRule type="cellIs" dxfId="579" priority="27" operator="equal">
      <formula>"Pass*"</formula>
    </cfRule>
    <cfRule type="cellIs" dxfId="578" priority="28" operator="equal">
      <formula>"Fail*"</formula>
    </cfRule>
  </conditionalFormatting>
  <conditionalFormatting sqref="B50:B51">
    <cfRule type="cellIs" dxfId="577" priority="1" operator="equal">
      <formula>"In Progress"</formula>
    </cfRule>
    <cfRule type="cellIs" dxfId="576" priority="2" operator="equal">
      <formula>"Pass*"</formula>
    </cfRule>
    <cfRule type="cellIs" dxfId="575" priority="3" operator="equal">
      <formula>"Fail*"</formula>
    </cfRule>
  </conditionalFormatting>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00B0F0"/>
  </sheetPr>
  <dimension ref="A1:HZ53"/>
  <sheetViews>
    <sheetView zoomScale="75" zoomScaleNormal="75" workbookViewId="0">
      <pane xSplit="3" ySplit="4" topLeftCell="AR22" activePane="bottomRight" state="frozenSplit"/>
      <selection pane="topRight" activeCell="D1" sqref="D1"/>
      <selection pane="bottomLeft" activeCell="A10" sqref="A10"/>
      <selection pane="bottomRight" activeCell="BB5" sqref="BB5:BB45"/>
    </sheetView>
  </sheetViews>
  <sheetFormatPr defaultRowHeight="15" x14ac:dyDescent="0.25"/>
  <cols>
    <col min="1" max="1" width="7" style="60" bestFit="1" customWidth="1"/>
    <col min="2" max="2" width="19.5703125" style="60" customWidth="1"/>
    <col min="3" max="3" width="61.140625" style="60" bestFit="1" customWidth="1"/>
    <col min="4" max="4" width="12.85546875" style="79" customWidth="1"/>
    <col min="5" max="5" width="8.7109375" style="79" customWidth="1"/>
    <col min="6" max="6" width="10.7109375" style="79" bestFit="1" customWidth="1"/>
    <col min="7" max="7" width="9.42578125" style="79" bestFit="1" customWidth="1"/>
    <col min="8" max="8" width="12.85546875" style="79" customWidth="1"/>
    <col min="9" max="9" width="9.28515625" style="79" customWidth="1"/>
    <col min="10" max="10" width="10.5703125" style="79" customWidth="1"/>
    <col min="11" max="11" width="9" style="79" customWidth="1"/>
    <col min="12" max="12" width="8.7109375" style="79" customWidth="1"/>
    <col min="13" max="13" width="8.7109375" style="535" customWidth="1"/>
    <col min="14" max="14" width="8.85546875" style="79" customWidth="1"/>
    <col min="15" max="15" width="7.7109375" style="79" customWidth="1"/>
    <col min="16" max="16" width="13.5703125" style="79" customWidth="1"/>
    <col min="17" max="17" width="11.140625" style="79" bestFit="1" customWidth="1"/>
    <col min="18" max="18" width="19.5703125" style="79" bestFit="1" customWidth="1"/>
    <col min="19" max="19" width="92.5703125" style="60" customWidth="1"/>
    <col min="20" max="20" width="10.7109375" style="60" customWidth="1"/>
    <col min="21" max="21" width="14.7109375" style="94" customWidth="1"/>
    <col min="22" max="84" width="14.7109375" style="79" customWidth="1"/>
    <col min="85" max="16384" width="9.140625" style="133"/>
  </cols>
  <sheetData>
    <row r="1" spans="1:234" s="299" customFormat="1" ht="13.5" customHeight="1" thickTop="1" x14ac:dyDescent="0.2">
      <c r="A1" s="670" t="s">
        <v>231</v>
      </c>
      <c r="B1" s="666" t="s">
        <v>230</v>
      </c>
      <c r="C1" s="666" t="s">
        <v>228</v>
      </c>
      <c r="D1" s="666" t="s">
        <v>229</v>
      </c>
      <c r="E1" s="666" t="s">
        <v>236</v>
      </c>
      <c r="F1" s="666" t="s">
        <v>250</v>
      </c>
      <c r="G1" s="666" t="s">
        <v>252</v>
      </c>
      <c r="H1" s="666" t="s">
        <v>331</v>
      </c>
      <c r="I1" s="666" t="s">
        <v>326</v>
      </c>
      <c r="J1" s="666" t="s">
        <v>325</v>
      </c>
      <c r="K1" s="666" t="s">
        <v>333</v>
      </c>
      <c r="L1" s="666" t="s">
        <v>239</v>
      </c>
      <c r="M1" s="666" t="s">
        <v>902</v>
      </c>
      <c r="N1" s="666" t="s">
        <v>335</v>
      </c>
      <c r="O1" s="666" t="s">
        <v>255</v>
      </c>
      <c r="P1" s="678" t="s">
        <v>444</v>
      </c>
      <c r="Q1" s="678" t="s">
        <v>445</v>
      </c>
      <c r="R1" s="678" t="s">
        <v>446</v>
      </c>
      <c r="S1" s="674" t="s">
        <v>240</v>
      </c>
      <c r="T1" s="292" t="s">
        <v>440</v>
      </c>
      <c r="U1" s="117">
        <v>41060</v>
      </c>
      <c r="V1" s="117">
        <v>41071</v>
      </c>
      <c r="W1" s="117">
        <v>41079</v>
      </c>
      <c r="X1" s="117">
        <v>41080</v>
      </c>
      <c r="Y1" s="117">
        <v>41085</v>
      </c>
      <c r="Z1" s="117">
        <v>41086</v>
      </c>
      <c r="AA1" s="117">
        <v>41086</v>
      </c>
      <c r="AB1" s="117">
        <v>41087</v>
      </c>
      <c r="AC1" s="117">
        <v>41089</v>
      </c>
      <c r="AD1" s="117">
        <v>41096</v>
      </c>
      <c r="AE1" s="117">
        <v>41112</v>
      </c>
      <c r="AF1" s="117">
        <v>41116</v>
      </c>
      <c r="AG1" s="117">
        <v>41120</v>
      </c>
      <c r="AH1" s="117">
        <v>41120</v>
      </c>
      <c r="AI1" s="117">
        <v>41121</v>
      </c>
      <c r="AJ1" s="117">
        <v>41122</v>
      </c>
      <c r="AK1" s="117">
        <v>41122</v>
      </c>
      <c r="AL1" s="117">
        <v>41125</v>
      </c>
      <c r="AM1" s="117">
        <v>41130</v>
      </c>
      <c r="AN1" s="117">
        <v>41131</v>
      </c>
      <c r="AO1" s="117">
        <v>41137</v>
      </c>
      <c r="AP1" s="117">
        <v>41137</v>
      </c>
      <c r="AQ1" s="117">
        <v>41142</v>
      </c>
      <c r="AR1" s="117">
        <v>41144</v>
      </c>
      <c r="AS1" s="117">
        <v>41146</v>
      </c>
      <c r="AT1" s="117">
        <v>41150</v>
      </c>
      <c r="AU1" s="117">
        <v>41151</v>
      </c>
      <c r="AV1" s="117">
        <v>41157</v>
      </c>
      <c r="AW1" s="117">
        <v>41157</v>
      </c>
      <c r="AX1" s="117">
        <v>41169</v>
      </c>
      <c r="AY1" s="117">
        <v>41173</v>
      </c>
      <c r="AZ1" s="117">
        <v>41178</v>
      </c>
      <c r="BA1" s="117">
        <v>41178</v>
      </c>
      <c r="BB1" s="117">
        <v>41184</v>
      </c>
      <c r="BC1" s="290"/>
      <c r="BD1" s="290"/>
      <c r="BE1" s="290"/>
      <c r="BF1" s="290"/>
      <c r="BG1" s="290"/>
      <c r="BH1" s="290"/>
      <c r="BI1" s="290"/>
      <c r="BJ1" s="290"/>
      <c r="BK1" s="290"/>
      <c r="BL1" s="290"/>
      <c r="BM1" s="290"/>
      <c r="BN1" s="290"/>
      <c r="BO1" s="290"/>
      <c r="BP1" s="290"/>
      <c r="BQ1" s="290"/>
      <c r="BR1" s="290"/>
      <c r="BS1" s="290"/>
      <c r="BT1" s="290"/>
      <c r="BU1" s="290"/>
      <c r="BV1" s="290"/>
      <c r="BW1" s="290"/>
      <c r="BX1" s="290"/>
      <c r="BY1" s="290"/>
      <c r="BZ1" s="290"/>
      <c r="CA1" s="290"/>
      <c r="CB1" s="290"/>
      <c r="CC1" s="290"/>
      <c r="CD1" s="290"/>
      <c r="CE1" s="290"/>
      <c r="CF1" s="290"/>
      <c r="CG1" s="290"/>
      <c r="CH1" s="290"/>
      <c r="CI1" s="290"/>
      <c r="CJ1" s="290"/>
      <c r="CK1" s="290"/>
      <c r="CL1" s="290"/>
      <c r="CM1" s="290"/>
      <c r="CN1" s="290"/>
      <c r="CO1" s="290"/>
      <c r="CP1" s="290"/>
      <c r="CQ1" s="290"/>
      <c r="CR1" s="290"/>
      <c r="CS1" s="290"/>
      <c r="CT1" s="290"/>
      <c r="CU1" s="290"/>
      <c r="CV1" s="290"/>
      <c r="CW1" s="290"/>
      <c r="CX1" s="290"/>
      <c r="CY1" s="290"/>
      <c r="CZ1" s="290"/>
      <c r="DA1" s="290"/>
      <c r="DB1" s="290"/>
      <c r="DC1" s="290"/>
      <c r="DD1" s="290"/>
      <c r="DE1" s="290"/>
      <c r="DF1" s="290"/>
      <c r="DG1" s="290"/>
      <c r="DH1" s="290"/>
      <c r="DI1" s="290"/>
      <c r="DJ1" s="290"/>
      <c r="DK1" s="290"/>
      <c r="DL1" s="290"/>
      <c r="DM1" s="290"/>
      <c r="DN1" s="290"/>
      <c r="DO1" s="290"/>
      <c r="DP1" s="290"/>
      <c r="DQ1" s="290"/>
      <c r="DR1" s="290"/>
      <c r="DS1" s="290"/>
      <c r="DT1" s="290"/>
      <c r="DU1" s="290"/>
      <c r="DV1" s="290"/>
      <c r="DW1" s="290"/>
      <c r="DX1" s="290"/>
      <c r="DY1" s="290"/>
      <c r="DZ1" s="290"/>
      <c r="EA1" s="290"/>
      <c r="EB1" s="290"/>
      <c r="EC1" s="290"/>
      <c r="ED1" s="290"/>
      <c r="EE1" s="290"/>
      <c r="EF1" s="290"/>
      <c r="EG1" s="290"/>
      <c r="EH1" s="290"/>
      <c r="EI1" s="290"/>
      <c r="EJ1" s="290"/>
      <c r="EK1" s="290"/>
      <c r="EL1" s="290"/>
      <c r="EM1" s="290"/>
      <c r="EN1" s="290"/>
      <c r="EO1" s="290"/>
      <c r="EP1" s="290"/>
      <c r="EQ1" s="290"/>
      <c r="ER1" s="290"/>
      <c r="ES1" s="290"/>
      <c r="ET1" s="290"/>
      <c r="EU1" s="290"/>
      <c r="EV1" s="290"/>
      <c r="EW1" s="290"/>
      <c r="EX1" s="290"/>
      <c r="EY1" s="290"/>
      <c r="EZ1" s="290"/>
      <c r="FA1" s="290"/>
      <c r="FB1" s="290"/>
      <c r="FC1" s="290"/>
      <c r="FD1" s="290"/>
      <c r="FE1" s="290"/>
      <c r="FF1" s="290"/>
      <c r="FG1" s="290"/>
      <c r="FH1" s="290"/>
      <c r="FI1" s="290"/>
      <c r="FJ1" s="290"/>
      <c r="FK1" s="290"/>
      <c r="FL1" s="290"/>
      <c r="FM1" s="290"/>
      <c r="FN1" s="290"/>
      <c r="FO1" s="290"/>
      <c r="FP1" s="290"/>
      <c r="FQ1" s="290"/>
      <c r="FR1" s="290"/>
      <c r="FS1" s="290"/>
      <c r="FT1" s="290"/>
      <c r="FU1" s="290"/>
      <c r="FV1" s="290"/>
      <c r="FW1" s="290"/>
      <c r="FX1" s="290"/>
      <c r="FY1" s="290"/>
      <c r="FZ1" s="290"/>
      <c r="GA1" s="290"/>
      <c r="GB1" s="290"/>
      <c r="GC1" s="290"/>
      <c r="GD1" s="290"/>
      <c r="GE1" s="290"/>
      <c r="GF1" s="290"/>
      <c r="GG1" s="290"/>
      <c r="GH1" s="290"/>
      <c r="GI1" s="290"/>
      <c r="GJ1" s="290"/>
      <c r="GK1" s="290"/>
      <c r="GL1" s="290"/>
      <c r="GM1" s="290"/>
      <c r="GN1" s="290"/>
      <c r="GO1" s="290"/>
      <c r="GP1" s="290"/>
      <c r="GQ1" s="290"/>
      <c r="GR1" s="290"/>
      <c r="GS1" s="290"/>
      <c r="GT1" s="290"/>
      <c r="GU1" s="290"/>
      <c r="GV1" s="290"/>
      <c r="GW1" s="290"/>
      <c r="GX1" s="290"/>
      <c r="GY1" s="290"/>
      <c r="GZ1" s="290"/>
      <c r="HA1" s="290"/>
      <c r="HB1" s="290"/>
      <c r="HC1" s="290"/>
      <c r="HD1" s="290"/>
      <c r="HE1" s="290"/>
      <c r="HF1" s="290"/>
      <c r="HG1" s="290"/>
      <c r="HH1" s="290"/>
      <c r="HI1" s="290"/>
      <c r="HJ1" s="290"/>
      <c r="HK1" s="290"/>
      <c r="HL1" s="290"/>
      <c r="HM1" s="290"/>
      <c r="HN1" s="290"/>
      <c r="HO1" s="290"/>
      <c r="HP1" s="290"/>
      <c r="HQ1" s="290"/>
      <c r="HR1" s="290"/>
      <c r="HS1" s="290"/>
      <c r="HT1" s="290"/>
      <c r="HU1" s="290"/>
      <c r="HV1" s="290"/>
      <c r="HW1" s="290"/>
      <c r="HX1" s="290"/>
      <c r="HY1" s="290"/>
      <c r="HZ1" s="290"/>
    </row>
    <row r="2" spans="1:234" s="302" customFormat="1" x14ac:dyDescent="0.25">
      <c r="A2" s="671"/>
      <c r="B2" s="667"/>
      <c r="C2" s="667"/>
      <c r="D2" s="667"/>
      <c r="E2" s="667"/>
      <c r="F2" s="667"/>
      <c r="G2" s="667"/>
      <c r="H2" s="667"/>
      <c r="I2" s="667"/>
      <c r="J2" s="667"/>
      <c r="K2" s="667"/>
      <c r="L2" s="667"/>
      <c r="M2" s="667"/>
      <c r="N2" s="667"/>
      <c r="O2" s="667"/>
      <c r="P2" s="679"/>
      <c r="Q2" s="679"/>
      <c r="R2" s="679"/>
      <c r="S2" s="675"/>
      <c r="T2" s="313" t="s">
        <v>441</v>
      </c>
      <c r="U2" s="300">
        <v>6</v>
      </c>
      <c r="V2" s="301">
        <v>9</v>
      </c>
      <c r="W2" s="301">
        <v>12</v>
      </c>
      <c r="X2" s="301">
        <v>13</v>
      </c>
      <c r="Y2" s="301">
        <v>14</v>
      </c>
      <c r="Z2" s="301">
        <v>18</v>
      </c>
      <c r="AA2" s="301">
        <v>19</v>
      </c>
      <c r="AB2" s="301">
        <v>19</v>
      </c>
      <c r="AC2" s="301">
        <v>18</v>
      </c>
      <c r="AD2" s="301">
        <v>24</v>
      </c>
      <c r="AE2" s="301">
        <v>31</v>
      </c>
      <c r="AF2" s="301">
        <v>54</v>
      </c>
      <c r="AG2" s="301">
        <v>45</v>
      </c>
      <c r="AH2" s="301">
        <v>46</v>
      </c>
      <c r="AI2" s="301">
        <v>49</v>
      </c>
      <c r="AJ2" s="301">
        <v>52</v>
      </c>
      <c r="AK2" s="301">
        <v>51</v>
      </c>
      <c r="AL2" s="301">
        <v>60</v>
      </c>
      <c r="AM2" s="301">
        <v>75</v>
      </c>
      <c r="AN2" s="301">
        <v>78</v>
      </c>
      <c r="AO2" s="301">
        <v>89</v>
      </c>
      <c r="AP2" s="301">
        <v>90</v>
      </c>
      <c r="AQ2" s="301">
        <v>96</v>
      </c>
      <c r="AR2" s="301">
        <v>100</v>
      </c>
      <c r="AS2" s="301">
        <v>101</v>
      </c>
      <c r="AT2" s="301">
        <v>105</v>
      </c>
      <c r="AU2" s="301">
        <v>106</v>
      </c>
      <c r="AV2" s="301">
        <v>110</v>
      </c>
      <c r="AW2" s="301">
        <v>109</v>
      </c>
      <c r="AX2" s="301">
        <v>122</v>
      </c>
      <c r="AY2" s="301">
        <v>131</v>
      </c>
      <c r="AZ2" s="301">
        <v>136</v>
      </c>
      <c r="BA2" s="301">
        <v>137</v>
      </c>
      <c r="BB2" s="301">
        <v>143</v>
      </c>
      <c r="BC2" s="301"/>
      <c r="BD2" s="301"/>
      <c r="BE2" s="301"/>
      <c r="BF2" s="301"/>
      <c r="BG2" s="301"/>
      <c r="BH2" s="301"/>
      <c r="BI2" s="301"/>
      <c r="BJ2" s="301"/>
      <c r="BK2" s="301"/>
      <c r="BL2" s="301"/>
      <c r="BM2" s="301"/>
      <c r="BN2" s="301"/>
      <c r="BO2" s="301"/>
      <c r="BP2" s="301"/>
      <c r="BQ2" s="301"/>
      <c r="BR2" s="301"/>
      <c r="BS2" s="301"/>
      <c r="BT2" s="301"/>
      <c r="BU2" s="301"/>
      <c r="BV2" s="301"/>
      <c r="BW2" s="301"/>
      <c r="BX2" s="301"/>
      <c r="BY2" s="301"/>
      <c r="BZ2" s="301"/>
      <c r="CA2" s="301"/>
      <c r="CB2" s="301"/>
      <c r="CC2" s="301"/>
      <c r="CD2" s="301"/>
      <c r="CE2" s="301"/>
      <c r="CF2" s="301"/>
      <c r="CG2" s="301"/>
      <c r="CH2" s="301"/>
      <c r="CI2" s="301"/>
      <c r="CJ2" s="301"/>
      <c r="CK2" s="301"/>
      <c r="CL2" s="301"/>
      <c r="CM2" s="301"/>
      <c r="CN2" s="301"/>
      <c r="CO2" s="301"/>
      <c r="CP2" s="301"/>
      <c r="CQ2" s="301"/>
      <c r="CR2" s="301"/>
      <c r="CS2" s="301"/>
      <c r="CT2" s="301"/>
      <c r="CU2" s="301"/>
      <c r="CV2" s="301"/>
      <c r="CW2" s="301"/>
      <c r="CX2" s="301"/>
      <c r="CY2" s="301"/>
      <c r="CZ2" s="301"/>
      <c r="DA2" s="301"/>
      <c r="DB2" s="301"/>
      <c r="DC2" s="301"/>
      <c r="DD2" s="301"/>
      <c r="DE2" s="301"/>
      <c r="DF2" s="301"/>
      <c r="DG2" s="301"/>
      <c r="DH2" s="301"/>
      <c r="DI2" s="301"/>
      <c r="DJ2" s="301"/>
      <c r="DK2" s="301"/>
      <c r="DL2" s="301"/>
      <c r="DM2" s="301"/>
      <c r="DN2" s="301"/>
      <c r="DO2" s="301"/>
      <c r="DP2" s="301"/>
      <c r="DQ2" s="301"/>
      <c r="DR2" s="301"/>
      <c r="DS2" s="301"/>
      <c r="DT2" s="301"/>
      <c r="DU2" s="301"/>
      <c r="DV2" s="301"/>
      <c r="DW2" s="301"/>
      <c r="DX2" s="301"/>
      <c r="DY2" s="301"/>
      <c r="DZ2" s="301"/>
      <c r="EA2" s="301"/>
      <c r="EB2" s="301"/>
      <c r="EC2" s="301"/>
      <c r="ED2" s="301"/>
      <c r="EE2" s="301"/>
      <c r="EF2" s="301"/>
      <c r="EG2" s="301"/>
      <c r="EH2" s="301"/>
      <c r="EI2" s="301"/>
      <c r="EJ2" s="301"/>
      <c r="EK2" s="301"/>
      <c r="EL2" s="301"/>
      <c r="EM2" s="301"/>
      <c r="EN2" s="301"/>
      <c r="EO2" s="301"/>
      <c r="EP2" s="301"/>
      <c r="EQ2" s="301"/>
      <c r="ER2" s="301"/>
      <c r="ES2" s="301"/>
      <c r="ET2" s="301"/>
      <c r="EU2" s="301"/>
      <c r="EV2" s="301"/>
      <c r="EW2" s="301"/>
      <c r="EX2" s="301"/>
      <c r="EY2" s="301"/>
      <c r="EZ2" s="301"/>
      <c r="FA2" s="301"/>
      <c r="FB2" s="301"/>
      <c r="FC2" s="301"/>
      <c r="FD2" s="301"/>
      <c r="FE2" s="301"/>
      <c r="FF2" s="301"/>
      <c r="FG2" s="301"/>
      <c r="FH2" s="301"/>
      <c r="FI2" s="301"/>
      <c r="FJ2" s="301"/>
      <c r="FK2" s="301"/>
      <c r="FL2" s="301"/>
      <c r="FM2" s="301"/>
      <c r="FN2" s="301"/>
      <c r="FO2" s="301"/>
      <c r="FP2" s="301"/>
      <c r="FQ2" s="301"/>
      <c r="FR2" s="301"/>
      <c r="FS2" s="301"/>
      <c r="FT2" s="301"/>
      <c r="FU2" s="301"/>
      <c r="FV2" s="301"/>
      <c r="FW2" s="301"/>
      <c r="FX2" s="301"/>
      <c r="FY2" s="301"/>
      <c r="FZ2" s="301"/>
      <c r="GA2" s="301"/>
      <c r="GB2" s="301"/>
      <c r="GC2" s="301"/>
      <c r="GD2" s="301"/>
      <c r="GE2" s="301"/>
      <c r="GF2" s="301"/>
      <c r="GG2" s="301"/>
      <c r="GH2" s="301"/>
      <c r="GI2" s="301"/>
      <c r="GJ2" s="301"/>
      <c r="GK2" s="301"/>
      <c r="GL2" s="301"/>
      <c r="GM2" s="301"/>
      <c r="GN2" s="301"/>
      <c r="GO2" s="301"/>
      <c r="GP2" s="301"/>
      <c r="GQ2" s="301"/>
      <c r="GR2" s="301"/>
      <c r="GS2" s="301"/>
      <c r="GT2" s="301"/>
      <c r="GU2" s="301"/>
      <c r="GV2" s="301"/>
      <c r="GW2" s="301"/>
      <c r="GX2" s="301"/>
      <c r="GY2" s="301"/>
      <c r="GZ2" s="301"/>
      <c r="HA2" s="301"/>
      <c r="HB2" s="301"/>
      <c r="HC2" s="301"/>
      <c r="HD2" s="301"/>
      <c r="HE2" s="301"/>
      <c r="HF2" s="301"/>
      <c r="HG2" s="301"/>
      <c r="HH2" s="301"/>
      <c r="HI2" s="301"/>
      <c r="HJ2" s="301"/>
      <c r="HK2" s="301"/>
      <c r="HL2" s="301"/>
      <c r="HM2" s="301"/>
      <c r="HN2" s="301"/>
      <c r="HO2" s="301"/>
      <c r="HP2" s="301"/>
      <c r="HQ2" s="301"/>
      <c r="HR2" s="301"/>
      <c r="HS2" s="301"/>
      <c r="HT2" s="301"/>
      <c r="HU2" s="301"/>
      <c r="HV2" s="301"/>
      <c r="HW2" s="301"/>
      <c r="HX2" s="301"/>
      <c r="HY2" s="301"/>
      <c r="HZ2" s="301"/>
    </row>
    <row r="3" spans="1:234" s="541" customFormat="1" x14ac:dyDescent="0.25">
      <c r="A3" s="672"/>
      <c r="B3" s="668"/>
      <c r="C3" s="668"/>
      <c r="D3" s="668"/>
      <c r="E3" s="668"/>
      <c r="F3" s="668"/>
      <c r="G3" s="668"/>
      <c r="H3" s="668"/>
      <c r="I3" s="668"/>
      <c r="J3" s="668"/>
      <c r="K3" s="668"/>
      <c r="L3" s="668"/>
      <c r="M3" s="668"/>
      <c r="N3" s="668"/>
      <c r="O3" s="668"/>
      <c r="P3" s="679"/>
      <c r="Q3" s="679"/>
      <c r="R3" s="679"/>
      <c r="S3" s="676"/>
      <c r="T3" s="538" t="s">
        <v>899</v>
      </c>
      <c r="U3" s="539" t="str">
        <f t="shared" ref="U3:CF3" si="0">IF(ISBLANK(U2),"",VLOOKUP(U2,Config_Table,8))</f>
        <v>12.0.0.1091</v>
      </c>
      <c r="V3" s="540" t="str">
        <f t="shared" si="0"/>
        <v>12.0.0.1091</v>
      </c>
      <c r="W3" s="540">
        <f t="shared" si="0"/>
        <v>0</v>
      </c>
      <c r="X3" s="540">
        <f t="shared" si="0"/>
        <v>0</v>
      </c>
      <c r="Y3" s="540" t="str">
        <f t="shared" si="0"/>
        <v>12.0.0.1091</v>
      </c>
      <c r="Z3" s="540" t="str">
        <f t="shared" si="0"/>
        <v>12.0.0.1091</v>
      </c>
      <c r="AA3" s="540" t="str">
        <f t="shared" si="0"/>
        <v>12.0.0.1360</v>
      </c>
      <c r="AB3" s="540" t="str">
        <f t="shared" si="0"/>
        <v>12.0.0.1360</v>
      </c>
      <c r="AC3" s="540" t="str">
        <f t="shared" si="0"/>
        <v>12.0.0.1091</v>
      </c>
      <c r="AD3" s="540" t="str">
        <f t="shared" si="0"/>
        <v>12.0.0.1360</v>
      </c>
      <c r="AE3" s="540" t="str">
        <f t="shared" si="0"/>
        <v>12.0.0.1470</v>
      </c>
      <c r="AF3" s="540" t="str">
        <f t="shared" si="0"/>
        <v>12.0.0.1470</v>
      </c>
      <c r="AG3" s="540" t="str">
        <f t="shared" si="0"/>
        <v>12.0.0.1490</v>
      </c>
      <c r="AH3" s="540" t="str">
        <f t="shared" si="0"/>
        <v>12.0.0.1470</v>
      </c>
      <c r="AI3" s="540" t="str">
        <f t="shared" si="0"/>
        <v>12.0.0.1470</v>
      </c>
      <c r="AJ3" s="540" t="str">
        <f t="shared" si="0"/>
        <v>12.0.0.1490</v>
      </c>
      <c r="AK3" s="540" t="str">
        <f t="shared" si="0"/>
        <v>12.0.0.1490</v>
      </c>
      <c r="AL3" s="540" t="str">
        <f t="shared" si="0"/>
        <v>12.0.0.1490</v>
      </c>
      <c r="AM3" s="540" t="str">
        <f t="shared" si="0"/>
        <v>12.0.0.1820</v>
      </c>
      <c r="AN3" s="540" t="str">
        <f t="shared" si="0"/>
        <v>12.0.0.1820</v>
      </c>
      <c r="AO3" s="540" t="str">
        <f t="shared" si="0"/>
        <v>12.0.0.1820</v>
      </c>
      <c r="AP3" s="540" t="str">
        <f t="shared" si="0"/>
        <v>12.0.0.1820</v>
      </c>
      <c r="AQ3" s="540" t="str">
        <f t="shared" si="0"/>
        <v>12.0.0.1860</v>
      </c>
      <c r="AR3" s="540" t="str">
        <f t="shared" si="0"/>
        <v>12.0.0.1860</v>
      </c>
      <c r="AS3" s="540" t="str">
        <f t="shared" si="0"/>
        <v>12.0.0.1860</v>
      </c>
      <c r="AT3" s="540">
        <f t="shared" si="0"/>
        <v>0</v>
      </c>
      <c r="AU3" s="540" t="str">
        <f t="shared" si="0"/>
        <v>12.0.0.1860</v>
      </c>
      <c r="AV3" s="540" t="str">
        <f t="shared" si="0"/>
        <v>12.0.0.1960</v>
      </c>
      <c r="AW3" s="540" t="str">
        <f t="shared" si="0"/>
        <v>12.0.0.1960</v>
      </c>
      <c r="AX3" s="540" t="str">
        <f>IF(ISBLANK(AX2),"",VLOOKUP(AX2,Config_Table,8))</f>
        <v>v2240</v>
      </c>
      <c r="AY3" s="540" t="str">
        <f t="shared" si="0"/>
        <v>v2240</v>
      </c>
      <c r="AZ3" s="540" t="str">
        <f t="shared" si="0"/>
        <v>v3210</v>
      </c>
      <c r="BA3" s="540" t="str">
        <f t="shared" si="0"/>
        <v>v2240</v>
      </c>
      <c r="BB3" s="540" t="str">
        <f t="shared" si="0"/>
        <v>v2240</v>
      </c>
      <c r="BC3" s="540" t="str">
        <f t="shared" si="0"/>
        <v/>
      </c>
      <c r="BD3" s="540" t="str">
        <f t="shared" si="0"/>
        <v/>
      </c>
      <c r="BE3" s="540" t="str">
        <f t="shared" si="0"/>
        <v/>
      </c>
      <c r="BF3" s="540" t="str">
        <f t="shared" si="0"/>
        <v/>
      </c>
      <c r="BG3" s="540" t="str">
        <f t="shared" si="0"/>
        <v/>
      </c>
      <c r="BH3" s="540" t="str">
        <f t="shared" si="0"/>
        <v/>
      </c>
      <c r="BI3" s="540" t="str">
        <f t="shared" si="0"/>
        <v/>
      </c>
      <c r="BJ3" s="540" t="str">
        <f t="shared" si="0"/>
        <v/>
      </c>
      <c r="BK3" s="540" t="str">
        <f t="shared" si="0"/>
        <v/>
      </c>
      <c r="BL3" s="540" t="str">
        <f t="shared" si="0"/>
        <v/>
      </c>
      <c r="BM3" s="540" t="str">
        <f t="shared" si="0"/>
        <v/>
      </c>
      <c r="BN3" s="540" t="str">
        <f t="shared" si="0"/>
        <v/>
      </c>
      <c r="BO3" s="540" t="str">
        <f t="shared" si="0"/>
        <v/>
      </c>
      <c r="BP3" s="540" t="str">
        <f t="shared" si="0"/>
        <v/>
      </c>
      <c r="BQ3" s="540" t="str">
        <f t="shared" si="0"/>
        <v/>
      </c>
      <c r="BR3" s="540" t="str">
        <f t="shared" si="0"/>
        <v/>
      </c>
      <c r="BS3" s="540" t="str">
        <f t="shared" si="0"/>
        <v/>
      </c>
      <c r="BT3" s="540" t="str">
        <f t="shared" si="0"/>
        <v/>
      </c>
      <c r="BU3" s="540" t="str">
        <f t="shared" si="0"/>
        <v/>
      </c>
      <c r="BV3" s="540" t="str">
        <f t="shared" si="0"/>
        <v/>
      </c>
      <c r="BW3" s="540" t="str">
        <f t="shared" si="0"/>
        <v/>
      </c>
      <c r="BX3" s="540" t="str">
        <f t="shared" si="0"/>
        <v/>
      </c>
      <c r="BY3" s="540" t="str">
        <f t="shared" si="0"/>
        <v/>
      </c>
      <c r="BZ3" s="540" t="str">
        <f t="shared" si="0"/>
        <v/>
      </c>
      <c r="CA3" s="540" t="str">
        <f t="shared" si="0"/>
        <v/>
      </c>
      <c r="CB3" s="540" t="str">
        <f t="shared" si="0"/>
        <v/>
      </c>
      <c r="CC3" s="540" t="str">
        <f t="shared" si="0"/>
        <v/>
      </c>
      <c r="CD3" s="540" t="str">
        <f t="shared" si="0"/>
        <v/>
      </c>
      <c r="CE3" s="540" t="str">
        <f t="shared" si="0"/>
        <v/>
      </c>
      <c r="CF3" s="540" t="str">
        <f t="shared" si="0"/>
        <v/>
      </c>
      <c r="CG3" s="540" t="str">
        <f t="shared" ref="CG3:ER3" si="1">IF(ISBLANK(CG2),"",VLOOKUP(CG2,Config_Table,8))</f>
        <v/>
      </c>
      <c r="CH3" s="540" t="str">
        <f t="shared" si="1"/>
        <v/>
      </c>
      <c r="CI3" s="540" t="str">
        <f t="shared" si="1"/>
        <v/>
      </c>
      <c r="CJ3" s="540" t="str">
        <f t="shared" si="1"/>
        <v/>
      </c>
      <c r="CK3" s="540" t="str">
        <f t="shared" si="1"/>
        <v/>
      </c>
      <c r="CL3" s="540" t="str">
        <f t="shared" si="1"/>
        <v/>
      </c>
      <c r="CM3" s="540" t="str">
        <f t="shared" si="1"/>
        <v/>
      </c>
      <c r="CN3" s="540" t="str">
        <f t="shared" si="1"/>
        <v/>
      </c>
      <c r="CO3" s="540" t="str">
        <f t="shared" si="1"/>
        <v/>
      </c>
      <c r="CP3" s="540" t="str">
        <f t="shared" si="1"/>
        <v/>
      </c>
      <c r="CQ3" s="540" t="str">
        <f t="shared" si="1"/>
        <v/>
      </c>
      <c r="CR3" s="540" t="str">
        <f t="shared" si="1"/>
        <v/>
      </c>
      <c r="CS3" s="540" t="str">
        <f t="shared" si="1"/>
        <v/>
      </c>
      <c r="CT3" s="540" t="str">
        <f t="shared" si="1"/>
        <v/>
      </c>
      <c r="CU3" s="540" t="str">
        <f t="shared" si="1"/>
        <v/>
      </c>
      <c r="CV3" s="540" t="str">
        <f t="shared" si="1"/>
        <v/>
      </c>
      <c r="CW3" s="540" t="str">
        <f t="shared" si="1"/>
        <v/>
      </c>
      <c r="CX3" s="540" t="str">
        <f t="shared" si="1"/>
        <v/>
      </c>
      <c r="CY3" s="540" t="str">
        <f t="shared" si="1"/>
        <v/>
      </c>
      <c r="CZ3" s="540" t="str">
        <f t="shared" si="1"/>
        <v/>
      </c>
      <c r="DA3" s="540" t="str">
        <f t="shared" si="1"/>
        <v/>
      </c>
      <c r="DB3" s="540" t="str">
        <f t="shared" si="1"/>
        <v/>
      </c>
      <c r="DC3" s="540" t="str">
        <f t="shared" si="1"/>
        <v/>
      </c>
      <c r="DD3" s="540" t="str">
        <f t="shared" si="1"/>
        <v/>
      </c>
      <c r="DE3" s="540" t="str">
        <f t="shared" si="1"/>
        <v/>
      </c>
      <c r="DF3" s="540" t="str">
        <f t="shared" si="1"/>
        <v/>
      </c>
      <c r="DG3" s="540" t="str">
        <f t="shared" si="1"/>
        <v/>
      </c>
      <c r="DH3" s="540" t="str">
        <f t="shared" si="1"/>
        <v/>
      </c>
      <c r="DI3" s="540" t="str">
        <f t="shared" si="1"/>
        <v/>
      </c>
      <c r="DJ3" s="540" t="str">
        <f t="shared" si="1"/>
        <v/>
      </c>
      <c r="DK3" s="540" t="str">
        <f t="shared" si="1"/>
        <v/>
      </c>
      <c r="DL3" s="540" t="str">
        <f t="shared" si="1"/>
        <v/>
      </c>
      <c r="DM3" s="540" t="str">
        <f t="shared" si="1"/>
        <v/>
      </c>
      <c r="DN3" s="540" t="str">
        <f t="shared" si="1"/>
        <v/>
      </c>
      <c r="DO3" s="540" t="str">
        <f t="shared" si="1"/>
        <v/>
      </c>
      <c r="DP3" s="540" t="str">
        <f t="shared" si="1"/>
        <v/>
      </c>
      <c r="DQ3" s="540" t="str">
        <f t="shared" si="1"/>
        <v/>
      </c>
      <c r="DR3" s="540" t="str">
        <f t="shared" si="1"/>
        <v/>
      </c>
      <c r="DS3" s="540" t="str">
        <f t="shared" si="1"/>
        <v/>
      </c>
      <c r="DT3" s="540" t="str">
        <f t="shared" si="1"/>
        <v/>
      </c>
      <c r="DU3" s="540" t="str">
        <f t="shared" si="1"/>
        <v/>
      </c>
      <c r="DV3" s="540" t="str">
        <f t="shared" si="1"/>
        <v/>
      </c>
      <c r="DW3" s="540" t="str">
        <f t="shared" si="1"/>
        <v/>
      </c>
      <c r="DX3" s="540" t="str">
        <f t="shared" si="1"/>
        <v/>
      </c>
      <c r="DY3" s="540" t="str">
        <f t="shared" si="1"/>
        <v/>
      </c>
      <c r="DZ3" s="540" t="str">
        <f t="shared" si="1"/>
        <v/>
      </c>
      <c r="EA3" s="540" t="str">
        <f t="shared" si="1"/>
        <v/>
      </c>
      <c r="EB3" s="540" t="str">
        <f t="shared" si="1"/>
        <v/>
      </c>
      <c r="EC3" s="540" t="str">
        <f t="shared" si="1"/>
        <v/>
      </c>
      <c r="ED3" s="540" t="str">
        <f t="shared" si="1"/>
        <v/>
      </c>
      <c r="EE3" s="540" t="str">
        <f t="shared" si="1"/>
        <v/>
      </c>
      <c r="EF3" s="540" t="str">
        <f t="shared" si="1"/>
        <v/>
      </c>
      <c r="EG3" s="540" t="str">
        <f t="shared" si="1"/>
        <v/>
      </c>
      <c r="EH3" s="540" t="str">
        <f t="shared" si="1"/>
        <v/>
      </c>
      <c r="EI3" s="540" t="str">
        <f t="shared" si="1"/>
        <v/>
      </c>
      <c r="EJ3" s="540" t="str">
        <f t="shared" si="1"/>
        <v/>
      </c>
      <c r="EK3" s="540" t="str">
        <f t="shared" si="1"/>
        <v/>
      </c>
      <c r="EL3" s="540" t="str">
        <f t="shared" si="1"/>
        <v/>
      </c>
      <c r="EM3" s="540" t="str">
        <f t="shared" si="1"/>
        <v/>
      </c>
      <c r="EN3" s="540" t="str">
        <f t="shared" si="1"/>
        <v/>
      </c>
      <c r="EO3" s="540" t="str">
        <f t="shared" si="1"/>
        <v/>
      </c>
      <c r="EP3" s="540" t="str">
        <f t="shared" si="1"/>
        <v/>
      </c>
      <c r="EQ3" s="540" t="str">
        <f t="shared" si="1"/>
        <v/>
      </c>
      <c r="ER3" s="540" t="str">
        <f t="shared" si="1"/>
        <v/>
      </c>
      <c r="ES3" s="540" t="str">
        <f t="shared" ref="ES3:HD3" si="2">IF(ISBLANK(ES2),"",VLOOKUP(ES2,Config_Table,8))</f>
        <v/>
      </c>
      <c r="ET3" s="540" t="str">
        <f t="shared" si="2"/>
        <v/>
      </c>
      <c r="EU3" s="540" t="str">
        <f t="shared" si="2"/>
        <v/>
      </c>
      <c r="EV3" s="540" t="str">
        <f t="shared" si="2"/>
        <v/>
      </c>
      <c r="EW3" s="540" t="str">
        <f t="shared" si="2"/>
        <v/>
      </c>
      <c r="EX3" s="540" t="str">
        <f t="shared" si="2"/>
        <v/>
      </c>
      <c r="EY3" s="540" t="str">
        <f t="shared" si="2"/>
        <v/>
      </c>
      <c r="EZ3" s="540" t="str">
        <f t="shared" si="2"/>
        <v/>
      </c>
      <c r="FA3" s="540" t="str">
        <f t="shared" si="2"/>
        <v/>
      </c>
      <c r="FB3" s="540" t="str">
        <f t="shared" si="2"/>
        <v/>
      </c>
      <c r="FC3" s="540" t="str">
        <f t="shared" si="2"/>
        <v/>
      </c>
      <c r="FD3" s="540" t="str">
        <f t="shared" si="2"/>
        <v/>
      </c>
      <c r="FE3" s="540" t="str">
        <f t="shared" si="2"/>
        <v/>
      </c>
      <c r="FF3" s="540" t="str">
        <f t="shared" si="2"/>
        <v/>
      </c>
      <c r="FG3" s="540" t="str">
        <f t="shared" si="2"/>
        <v/>
      </c>
      <c r="FH3" s="540" t="str">
        <f t="shared" si="2"/>
        <v/>
      </c>
      <c r="FI3" s="540" t="str">
        <f t="shared" si="2"/>
        <v/>
      </c>
      <c r="FJ3" s="540" t="str">
        <f t="shared" si="2"/>
        <v/>
      </c>
      <c r="FK3" s="540" t="str">
        <f t="shared" si="2"/>
        <v/>
      </c>
      <c r="FL3" s="540" t="str">
        <f t="shared" si="2"/>
        <v/>
      </c>
      <c r="FM3" s="540" t="str">
        <f t="shared" si="2"/>
        <v/>
      </c>
      <c r="FN3" s="540" t="str">
        <f t="shared" si="2"/>
        <v/>
      </c>
      <c r="FO3" s="540" t="str">
        <f t="shared" si="2"/>
        <v/>
      </c>
      <c r="FP3" s="540" t="str">
        <f t="shared" si="2"/>
        <v/>
      </c>
      <c r="FQ3" s="540" t="str">
        <f t="shared" si="2"/>
        <v/>
      </c>
      <c r="FR3" s="540" t="str">
        <f t="shared" si="2"/>
        <v/>
      </c>
      <c r="FS3" s="540" t="str">
        <f t="shared" si="2"/>
        <v/>
      </c>
      <c r="FT3" s="540" t="str">
        <f t="shared" si="2"/>
        <v/>
      </c>
      <c r="FU3" s="540" t="str">
        <f t="shared" si="2"/>
        <v/>
      </c>
      <c r="FV3" s="540" t="str">
        <f t="shared" si="2"/>
        <v/>
      </c>
      <c r="FW3" s="540" t="str">
        <f t="shared" si="2"/>
        <v/>
      </c>
      <c r="FX3" s="540" t="str">
        <f t="shared" si="2"/>
        <v/>
      </c>
      <c r="FY3" s="540" t="str">
        <f t="shared" si="2"/>
        <v/>
      </c>
      <c r="FZ3" s="540" t="str">
        <f t="shared" si="2"/>
        <v/>
      </c>
      <c r="GA3" s="540" t="str">
        <f t="shared" si="2"/>
        <v/>
      </c>
      <c r="GB3" s="540" t="str">
        <f t="shared" si="2"/>
        <v/>
      </c>
      <c r="GC3" s="540" t="str">
        <f t="shared" si="2"/>
        <v/>
      </c>
      <c r="GD3" s="540" t="str">
        <f t="shared" si="2"/>
        <v/>
      </c>
      <c r="GE3" s="540" t="str">
        <f t="shared" si="2"/>
        <v/>
      </c>
      <c r="GF3" s="540" t="str">
        <f t="shared" si="2"/>
        <v/>
      </c>
      <c r="GG3" s="540" t="str">
        <f t="shared" si="2"/>
        <v/>
      </c>
      <c r="GH3" s="540" t="str">
        <f t="shared" si="2"/>
        <v/>
      </c>
      <c r="GI3" s="540" t="str">
        <f t="shared" si="2"/>
        <v/>
      </c>
      <c r="GJ3" s="540" t="str">
        <f t="shared" si="2"/>
        <v/>
      </c>
      <c r="GK3" s="540" t="str">
        <f t="shared" si="2"/>
        <v/>
      </c>
      <c r="GL3" s="540" t="str">
        <f t="shared" si="2"/>
        <v/>
      </c>
      <c r="GM3" s="540" t="str">
        <f t="shared" si="2"/>
        <v/>
      </c>
      <c r="GN3" s="540" t="str">
        <f t="shared" si="2"/>
        <v/>
      </c>
      <c r="GO3" s="540" t="str">
        <f t="shared" si="2"/>
        <v/>
      </c>
      <c r="GP3" s="540" t="str">
        <f t="shared" si="2"/>
        <v/>
      </c>
      <c r="GQ3" s="540" t="str">
        <f t="shared" si="2"/>
        <v/>
      </c>
      <c r="GR3" s="540" t="str">
        <f t="shared" si="2"/>
        <v/>
      </c>
      <c r="GS3" s="540" t="str">
        <f t="shared" si="2"/>
        <v/>
      </c>
      <c r="GT3" s="540" t="str">
        <f t="shared" si="2"/>
        <v/>
      </c>
      <c r="GU3" s="540" t="str">
        <f t="shared" si="2"/>
        <v/>
      </c>
      <c r="GV3" s="540" t="str">
        <f t="shared" si="2"/>
        <v/>
      </c>
      <c r="GW3" s="540" t="str">
        <f t="shared" si="2"/>
        <v/>
      </c>
      <c r="GX3" s="540" t="str">
        <f t="shared" si="2"/>
        <v/>
      </c>
      <c r="GY3" s="540" t="str">
        <f t="shared" si="2"/>
        <v/>
      </c>
      <c r="GZ3" s="540" t="str">
        <f t="shared" si="2"/>
        <v/>
      </c>
      <c r="HA3" s="540" t="str">
        <f t="shared" si="2"/>
        <v/>
      </c>
      <c r="HB3" s="540" t="str">
        <f t="shared" si="2"/>
        <v/>
      </c>
      <c r="HC3" s="540" t="str">
        <f t="shared" si="2"/>
        <v/>
      </c>
      <c r="HD3" s="540" t="str">
        <f t="shared" si="2"/>
        <v/>
      </c>
      <c r="HE3" s="540" t="str">
        <f t="shared" ref="HE3:HZ3" si="3">IF(ISBLANK(HE2),"",VLOOKUP(HE2,Config_Table,8))</f>
        <v/>
      </c>
      <c r="HF3" s="540" t="str">
        <f t="shared" si="3"/>
        <v/>
      </c>
      <c r="HG3" s="540" t="str">
        <f t="shared" si="3"/>
        <v/>
      </c>
      <c r="HH3" s="540" t="str">
        <f t="shared" si="3"/>
        <v/>
      </c>
      <c r="HI3" s="540" t="str">
        <f t="shared" si="3"/>
        <v/>
      </c>
      <c r="HJ3" s="540" t="str">
        <f t="shared" si="3"/>
        <v/>
      </c>
      <c r="HK3" s="540" t="str">
        <f t="shared" si="3"/>
        <v/>
      </c>
      <c r="HL3" s="540" t="str">
        <f t="shared" si="3"/>
        <v/>
      </c>
      <c r="HM3" s="540" t="str">
        <f t="shared" si="3"/>
        <v/>
      </c>
      <c r="HN3" s="540" t="str">
        <f t="shared" si="3"/>
        <v/>
      </c>
      <c r="HO3" s="540" t="str">
        <f t="shared" si="3"/>
        <v/>
      </c>
      <c r="HP3" s="540" t="str">
        <f t="shared" si="3"/>
        <v/>
      </c>
      <c r="HQ3" s="540" t="str">
        <f t="shared" si="3"/>
        <v/>
      </c>
      <c r="HR3" s="540" t="str">
        <f t="shared" si="3"/>
        <v/>
      </c>
      <c r="HS3" s="540" t="str">
        <f t="shared" si="3"/>
        <v/>
      </c>
      <c r="HT3" s="540" t="str">
        <f t="shared" si="3"/>
        <v/>
      </c>
      <c r="HU3" s="540" t="str">
        <f t="shared" si="3"/>
        <v/>
      </c>
      <c r="HV3" s="540" t="str">
        <f t="shared" si="3"/>
        <v/>
      </c>
      <c r="HW3" s="540" t="str">
        <f t="shared" si="3"/>
        <v/>
      </c>
      <c r="HX3" s="540" t="str">
        <f t="shared" si="3"/>
        <v/>
      </c>
      <c r="HY3" s="540" t="str">
        <f t="shared" si="3"/>
        <v/>
      </c>
      <c r="HZ3" s="540" t="str">
        <f t="shared" si="3"/>
        <v/>
      </c>
    </row>
    <row r="4" spans="1:234" s="303" customFormat="1" ht="30.75" customHeight="1" thickBot="1" x14ac:dyDescent="0.3">
      <c r="A4" s="673"/>
      <c r="B4" s="669"/>
      <c r="C4" s="669"/>
      <c r="D4" s="669"/>
      <c r="E4" s="669"/>
      <c r="F4" s="669"/>
      <c r="G4" s="669"/>
      <c r="H4" s="669"/>
      <c r="I4" s="669"/>
      <c r="J4" s="669"/>
      <c r="K4" s="669"/>
      <c r="L4" s="669"/>
      <c r="M4" s="669"/>
      <c r="N4" s="669"/>
      <c r="O4" s="669"/>
      <c r="P4" s="680"/>
      <c r="Q4" s="680"/>
      <c r="R4" s="680"/>
      <c r="S4" s="677"/>
      <c r="T4" s="314" t="s">
        <v>504</v>
      </c>
      <c r="U4" s="291"/>
      <c r="V4" s="118"/>
      <c r="W4" s="118"/>
      <c r="X4" s="118"/>
      <c r="Y4" s="118">
        <v>23</v>
      </c>
      <c r="Z4" s="118">
        <v>27</v>
      </c>
      <c r="AA4" s="118" t="s">
        <v>443</v>
      </c>
      <c r="AB4" s="118">
        <v>33</v>
      </c>
      <c r="AC4" s="118">
        <v>42</v>
      </c>
      <c r="AD4" s="118">
        <v>53</v>
      </c>
      <c r="AE4" s="118">
        <v>88</v>
      </c>
      <c r="AF4" s="118">
        <v>101</v>
      </c>
      <c r="AG4" s="450">
        <v>107</v>
      </c>
      <c r="AH4" s="118" t="s">
        <v>629</v>
      </c>
      <c r="AI4" s="118" t="s">
        <v>639</v>
      </c>
      <c r="AJ4" s="118">
        <v>120</v>
      </c>
      <c r="AK4" s="118">
        <v>122</v>
      </c>
      <c r="AL4" s="118">
        <v>136</v>
      </c>
      <c r="AM4" s="118" t="s">
        <v>722</v>
      </c>
      <c r="AN4" s="118">
        <v>164</v>
      </c>
      <c r="AO4" s="118">
        <v>177</v>
      </c>
      <c r="AP4" s="118">
        <v>178</v>
      </c>
      <c r="AQ4" s="118">
        <v>188</v>
      </c>
      <c r="AR4" s="118">
        <v>194</v>
      </c>
      <c r="AS4" s="118">
        <v>195</v>
      </c>
      <c r="AT4" s="118">
        <v>201</v>
      </c>
      <c r="AU4" s="118">
        <v>203</v>
      </c>
      <c r="AV4" s="118">
        <v>213</v>
      </c>
      <c r="AW4" s="118">
        <v>214</v>
      </c>
      <c r="AX4" s="118">
        <v>229</v>
      </c>
      <c r="AY4" s="118">
        <v>242</v>
      </c>
      <c r="AZ4" s="118">
        <v>248</v>
      </c>
      <c r="BA4" s="118">
        <v>249</v>
      </c>
      <c r="BB4" s="118">
        <v>258</v>
      </c>
      <c r="BC4" s="118"/>
      <c r="BD4" s="118"/>
      <c r="BE4" s="118"/>
      <c r="BF4" s="118"/>
      <c r="BG4" s="118"/>
      <c r="BH4" s="118"/>
      <c r="BI4" s="118"/>
      <c r="BJ4" s="118"/>
      <c r="BK4" s="118"/>
      <c r="BL4" s="118"/>
      <c r="BM4" s="118"/>
      <c r="BN4" s="118"/>
      <c r="BO4" s="118"/>
      <c r="BP4" s="118"/>
      <c r="BQ4" s="118"/>
      <c r="BR4" s="118"/>
      <c r="BS4" s="118"/>
      <c r="BT4" s="118"/>
      <c r="BU4" s="118"/>
      <c r="BV4" s="118"/>
      <c r="BW4" s="118"/>
      <c r="BX4" s="118"/>
      <c r="BY4" s="118"/>
      <c r="BZ4" s="118"/>
      <c r="CA4" s="118"/>
      <c r="CB4" s="118"/>
      <c r="CC4" s="118"/>
      <c r="CD4" s="118"/>
      <c r="CE4" s="118"/>
      <c r="CF4" s="118"/>
      <c r="CG4" s="118"/>
      <c r="CH4" s="118"/>
      <c r="CI4" s="118"/>
      <c r="CJ4" s="118"/>
      <c r="CK4" s="118"/>
      <c r="CL4" s="118"/>
      <c r="CM4" s="118"/>
      <c r="CN4" s="118"/>
      <c r="CO4" s="118"/>
      <c r="CP4" s="118"/>
      <c r="CQ4" s="118"/>
      <c r="CR4" s="118"/>
      <c r="CS4" s="118"/>
      <c r="CT4" s="118"/>
      <c r="CU4" s="118"/>
      <c r="CV4" s="118"/>
      <c r="CW4" s="118"/>
      <c r="CX4" s="118"/>
      <c r="CY4" s="118"/>
      <c r="CZ4" s="118"/>
      <c r="DA4" s="118"/>
      <c r="DB4" s="118"/>
      <c r="DC4" s="118"/>
      <c r="DD4" s="118"/>
      <c r="DE4" s="118"/>
      <c r="DF4" s="118"/>
      <c r="DG4" s="118"/>
      <c r="DH4" s="118"/>
      <c r="DI4" s="118"/>
      <c r="DJ4" s="118"/>
      <c r="DK4" s="118"/>
      <c r="DL4" s="118"/>
      <c r="DM4" s="118"/>
      <c r="DN4" s="118"/>
      <c r="DO4" s="118"/>
      <c r="DP4" s="118"/>
      <c r="DQ4" s="118"/>
      <c r="DR4" s="118"/>
      <c r="DS4" s="118"/>
      <c r="DT4" s="118"/>
      <c r="DU4" s="118"/>
      <c r="DV4" s="118"/>
      <c r="DW4" s="118"/>
      <c r="DX4" s="118"/>
      <c r="DY4" s="118"/>
      <c r="DZ4" s="118"/>
      <c r="EA4" s="118"/>
      <c r="EB4" s="118"/>
      <c r="EC4" s="118"/>
      <c r="ED4" s="118"/>
      <c r="EE4" s="118"/>
      <c r="EF4" s="118"/>
      <c r="EG4" s="118"/>
      <c r="EH4" s="118"/>
      <c r="EI4" s="118"/>
      <c r="EJ4" s="118"/>
      <c r="EK4" s="118"/>
      <c r="EL4" s="118"/>
      <c r="EM4" s="118"/>
      <c r="EN4" s="118"/>
      <c r="EO4" s="118"/>
      <c r="EP4" s="118"/>
      <c r="EQ4" s="118"/>
      <c r="ER4" s="118"/>
      <c r="ES4" s="118"/>
      <c r="ET4" s="118"/>
      <c r="EU4" s="118"/>
      <c r="EV4" s="118"/>
      <c r="EW4" s="118"/>
      <c r="EX4" s="118"/>
      <c r="EY4" s="118"/>
      <c r="EZ4" s="118"/>
      <c r="FA4" s="118"/>
      <c r="FB4" s="118"/>
      <c r="FC4" s="118"/>
      <c r="FD4" s="118"/>
      <c r="FE4" s="118"/>
      <c r="FF4" s="118"/>
      <c r="FG4" s="118"/>
      <c r="FH4" s="118"/>
      <c r="FI4" s="118"/>
      <c r="FJ4" s="118"/>
      <c r="FK4" s="118"/>
      <c r="FL4" s="118"/>
      <c r="FM4" s="118"/>
      <c r="FN4" s="118"/>
      <c r="FO4" s="118"/>
      <c r="FP4" s="118"/>
      <c r="FQ4" s="118"/>
      <c r="FR4" s="118"/>
      <c r="FS4" s="118"/>
      <c r="FT4" s="118"/>
      <c r="FU4" s="118"/>
      <c r="FV4" s="118"/>
      <c r="FW4" s="118"/>
      <c r="FX4" s="118"/>
      <c r="FY4" s="118"/>
      <c r="FZ4" s="118"/>
      <c r="GA4" s="118"/>
      <c r="GB4" s="118"/>
      <c r="GC4" s="118"/>
      <c r="GD4" s="118"/>
      <c r="GE4" s="118"/>
      <c r="GF4" s="118"/>
      <c r="GG4" s="118"/>
      <c r="GH4" s="118"/>
      <c r="GI4" s="118"/>
      <c r="GJ4" s="118"/>
      <c r="GK4" s="118"/>
      <c r="GL4" s="118"/>
      <c r="GM4" s="118"/>
      <c r="GN4" s="118"/>
      <c r="GO4" s="118"/>
      <c r="GP4" s="118"/>
      <c r="GQ4" s="118"/>
      <c r="GR4" s="118"/>
      <c r="GS4" s="118"/>
      <c r="GT4" s="118"/>
      <c r="GU4" s="118"/>
      <c r="GV4" s="118"/>
      <c r="GW4" s="118"/>
      <c r="GX4" s="118"/>
      <c r="GY4" s="118"/>
      <c r="GZ4" s="118"/>
      <c r="HA4" s="118"/>
      <c r="HB4" s="118"/>
      <c r="HC4" s="118"/>
      <c r="HD4" s="118"/>
      <c r="HE4" s="118"/>
      <c r="HF4" s="118"/>
      <c r="HG4" s="118"/>
      <c r="HH4" s="118"/>
      <c r="HI4" s="118"/>
      <c r="HJ4" s="118"/>
      <c r="HK4" s="118"/>
      <c r="HL4" s="118"/>
      <c r="HM4" s="118"/>
      <c r="HN4" s="118"/>
      <c r="HO4" s="118"/>
      <c r="HP4" s="118"/>
      <c r="HQ4" s="118"/>
      <c r="HR4" s="118"/>
      <c r="HS4" s="118"/>
      <c r="HT4" s="118"/>
      <c r="HU4" s="118"/>
      <c r="HV4" s="118"/>
      <c r="HW4" s="118"/>
      <c r="HX4" s="118"/>
      <c r="HY4" s="118"/>
      <c r="HZ4" s="118"/>
    </row>
    <row r="5" spans="1:234" ht="24.75" customHeight="1" thickTop="1" x14ac:dyDescent="0.25">
      <c r="A5" s="102" t="s">
        <v>232</v>
      </c>
      <c r="B5" s="103" t="s">
        <v>108</v>
      </c>
      <c r="C5" s="103" t="s">
        <v>106</v>
      </c>
      <c r="D5" s="104" t="s">
        <v>237</v>
      </c>
      <c r="E5" s="104" t="s">
        <v>107</v>
      </c>
      <c r="F5" s="105">
        <f>IF(L5="Not Executed","",INDEX($U$1:$ZB$1,1,MATCH(REPT("z",255),$U5:$ZB5)))</f>
        <v>41184</v>
      </c>
      <c r="G5" s="104">
        <f>IF(L5="Not Executed","",INDEX($U$2:$CF2,1,MATCH(REPT("z",255),$U5:$CF5)))</f>
        <v>143</v>
      </c>
      <c r="H5" s="104" t="str">
        <f t="shared" ref="H5:H50" si="4">IF($L5="Not Executed","",VLOOKUP($G5,Config_Table,3))</f>
        <v>DUT1, DUT2, SUT: QS Build 7.4</v>
      </c>
      <c r="I5" s="104" t="str">
        <f t="shared" ref="I5:I50" si="5">IF($L5="Not Executed","",VLOOKUP($G5,Config_Table,4))</f>
        <v>9200-8.59.29708</v>
      </c>
      <c r="J5" s="104">
        <f t="shared" ref="J5:J50" si="6">IF($L5="Not Executed","",VLOOKUP($G5,Config_Table,5))</f>
        <v>9200</v>
      </c>
      <c r="K5" s="104" t="str">
        <f t="shared" ref="K5:K50" si="7">IF($L5="Not Executed","",IF(ISBLANK(VLOOKUP($G5,Config_Table,8)),VLOOKUP($G5,Config_Table,7),VLOOKUP($G5,Config_Table,8)))</f>
        <v>v2240</v>
      </c>
      <c r="L5" s="104" t="str">
        <f>IF(ISNA(INDEX($U5:$ZZ5,MATCH(REPT("z",255),$U5:$ZZ5))),"Not Executed",INDEX($U5:$ZZ5,MATCH(REPT("z",255),$U5:$ZZ5)))</f>
        <v>Pass</v>
      </c>
      <c r="M5" s="104" t="str">
        <f>IF(L5="NA","NA",IF(COUNTIFS(U5:XAA5,"Pass*",$U$3:$XAA$3,Summary!$C$43)&gt;0,"Pass",IF(COUNTIFS(U5:XAA5,"Fail*",$U$3:$XAA$3,Summary!$C$43)&gt;0,"Fail","Not Executed")))</f>
        <v>Pass</v>
      </c>
      <c r="N5" s="104">
        <f t="shared" ref="N5:N29" si="8">COUNTIF(U5:CD5,"Pass")+COUNTIF(U5:CD5,"Fail")</f>
        <v>23</v>
      </c>
      <c r="O5" s="297">
        <f t="shared" ref="O5:O50" si="9">IF(N5&gt;0,COUNTIF(U5:CD5,"Pass")/N5,"")</f>
        <v>0.91304347826086951</v>
      </c>
      <c r="P5" s="297" t="str">
        <f>IF(VLOOKUP(C5,[1]!BT_Radio,2,FALSE)=0,"",VLOOKUP(C5,[1]!BT_Radio,2,FALSE))</f>
        <v/>
      </c>
      <c r="Q5" s="104" t="str">
        <f>IF(VLOOKUP(C5,[1]!BT_Radio,3,FALSE)=0,"",VLOOKUP(C5,[1]!BT_Radio,3,FALSE))</f>
        <v/>
      </c>
      <c r="R5" s="104" t="str">
        <f>IF(VLOOKUP(C5,[1]!BT_Radio,4,FALSE)=0,"",VLOOKUP(C5,[1]!BT_Radio,4,FALSE))</f>
        <v>3855948-CLOSED</v>
      </c>
      <c r="S5" s="106"/>
      <c r="T5" s="304"/>
      <c r="U5" s="305" t="s">
        <v>241</v>
      </c>
      <c r="V5" s="306" t="s">
        <v>241</v>
      </c>
      <c r="W5" s="306" t="s">
        <v>243</v>
      </c>
      <c r="X5" s="306" t="s">
        <v>243</v>
      </c>
      <c r="Y5" s="306"/>
      <c r="Z5" s="306" t="s">
        <v>243</v>
      </c>
      <c r="AA5" s="306" t="s">
        <v>243</v>
      </c>
      <c r="AB5" s="306"/>
      <c r="AC5" s="306"/>
      <c r="AD5" s="306" t="s">
        <v>243</v>
      </c>
      <c r="AE5" s="306" t="s">
        <v>243</v>
      </c>
      <c r="AF5" s="306" t="s">
        <v>243</v>
      </c>
      <c r="AG5" s="306"/>
      <c r="AH5" s="306"/>
      <c r="AI5" s="306"/>
      <c r="AJ5" s="306"/>
      <c r="AK5" s="306" t="s">
        <v>243</v>
      </c>
      <c r="AL5" s="306" t="s">
        <v>243</v>
      </c>
      <c r="AM5" s="306" t="s">
        <v>243</v>
      </c>
      <c r="AN5" s="306" t="s">
        <v>243</v>
      </c>
      <c r="AO5" s="306"/>
      <c r="AP5" s="306"/>
      <c r="AQ5" s="95" t="s">
        <v>243</v>
      </c>
      <c r="AR5" s="306" t="s">
        <v>243</v>
      </c>
      <c r="AS5" s="306"/>
      <c r="AT5" s="306" t="s">
        <v>243</v>
      </c>
      <c r="AU5" s="306" t="s">
        <v>243</v>
      </c>
      <c r="AV5" s="306"/>
      <c r="AW5" s="306" t="s">
        <v>243</v>
      </c>
      <c r="AX5" s="306" t="s">
        <v>243</v>
      </c>
      <c r="AY5" s="306" t="s">
        <v>243</v>
      </c>
      <c r="AZ5" s="306" t="s">
        <v>243</v>
      </c>
      <c r="BA5" s="306" t="s">
        <v>243</v>
      </c>
      <c r="BB5" s="306" t="s">
        <v>243</v>
      </c>
      <c r="BC5" s="306"/>
      <c r="BD5" s="306"/>
      <c r="BE5" s="306"/>
      <c r="BF5" s="306"/>
      <c r="BG5" s="306"/>
      <c r="BH5" s="306"/>
      <c r="BI5" s="306"/>
      <c r="BJ5" s="306"/>
      <c r="BK5" s="306"/>
      <c r="BL5" s="306"/>
      <c r="BM5" s="306"/>
      <c r="BN5" s="306"/>
      <c r="BO5" s="306"/>
      <c r="BP5" s="306"/>
      <c r="BQ5" s="306"/>
      <c r="BR5" s="306"/>
      <c r="BS5" s="306"/>
      <c r="BT5" s="306"/>
      <c r="BU5" s="306"/>
      <c r="BV5" s="306"/>
      <c r="BW5" s="306"/>
      <c r="BX5" s="306"/>
      <c r="BY5" s="306"/>
      <c r="BZ5" s="306"/>
      <c r="CA5" s="306"/>
      <c r="CB5" s="306"/>
      <c r="CC5" s="306"/>
      <c r="CD5" s="306"/>
      <c r="CE5" s="306"/>
      <c r="CF5" s="306"/>
      <c r="CG5" s="306"/>
      <c r="CH5" s="306"/>
      <c r="CI5" s="306"/>
      <c r="CJ5" s="306"/>
      <c r="CK5" s="306"/>
      <c r="CL5" s="306"/>
      <c r="CM5" s="306"/>
      <c r="CN5" s="306"/>
      <c r="CO5" s="306"/>
      <c r="CP5" s="306"/>
      <c r="CQ5" s="306"/>
      <c r="CR5" s="306"/>
      <c r="CS5" s="306"/>
      <c r="CT5" s="306"/>
      <c r="CU5" s="306"/>
      <c r="CV5" s="306"/>
      <c r="CW5" s="306"/>
      <c r="CX5" s="306"/>
      <c r="CY5" s="306"/>
      <c r="CZ5" s="306"/>
      <c r="DA5" s="306"/>
      <c r="DB5" s="306"/>
      <c r="DC5" s="306"/>
      <c r="DD5" s="306"/>
      <c r="DE5" s="306"/>
      <c r="DF5" s="306"/>
      <c r="DG5" s="306"/>
      <c r="DH5" s="306"/>
      <c r="DI5" s="306"/>
      <c r="DJ5" s="306"/>
      <c r="DK5" s="306"/>
      <c r="DL5" s="306"/>
      <c r="DM5" s="306"/>
      <c r="DN5" s="306"/>
      <c r="DO5" s="306"/>
      <c r="DP5" s="306"/>
      <c r="DQ5" s="306"/>
      <c r="DR5" s="306"/>
      <c r="DS5" s="306"/>
      <c r="DT5" s="306"/>
      <c r="DU5" s="306"/>
      <c r="DV5" s="306"/>
      <c r="DW5" s="306"/>
      <c r="DX5" s="306"/>
      <c r="DY5" s="306"/>
      <c r="DZ5" s="306"/>
      <c r="EA5" s="306"/>
      <c r="EB5" s="306"/>
      <c r="EC5" s="306"/>
      <c r="ED5" s="306"/>
      <c r="EE5" s="306"/>
      <c r="EF5" s="306"/>
      <c r="EG5" s="306"/>
      <c r="EH5" s="306"/>
      <c r="EI5" s="306"/>
      <c r="EJ5" s="306"/>
      <c r="EK5" s="306"/>
      <c r="EL5" s="306"/>
      <c r="EM5" s="306"/>
      <c r="EN5" s="306"/>
      <c r="EO5" s="306"/>
      <c r="EP5" s="306"/>
      <c r="EQ5" s="306"/>
      <c r="ER5" s="306"/>
      <c r="ES5" s="306"/>
      <c r="ET5" s="306"/>
      <c r="EU5" s="306"/>
      <c r="EV5" s="306"/>
      <c r="EW5" s="306"/>
      <c r="EX5" s="306"/>
      <c r="EY5" s="306"/>
      <c r="EZ5" s="306"/>
      <c r="FA5" s="306"/>
      <c r="FB5" s="306"/>
      <c r="FC5" s="306"/>
      <c r="FD5" s="306"/>
      <c r="FE5" s="306"/>
      <c r="FF5" s="306"/>
      <c r="FG5" s="306"/>
      <c r="FH5" s="306"/>
      <c r="FI5" s="306"/>
      <c r="FJ5" s="306"/>
      <c r="FK5" s="306"/>
      <c r="FL5" s="306"/>
      <c r="FM5" s="306"/>
      <c r="FN5" s="306"/>
      <c r="FO5" s="306"/>
      <c r="FP5" s="306"/>
      <c r="FQ5" s="306"/>
      <c r="FR5" s="306"/>
      <c r="FS5" s="306"/>
      <c r="FT5" s="306"/>
      <c r="FU5" s="306"/>
      <c r="FV5" s="306"/>
      <c r="FW5" s="306"/>
      <c r="FX5" s="306"/>
      <c r="FY5" s="306"/>
      <c r="FZ5" s="306"/>
      <c r="GA5" s="306"/>
      <c r="GB5" s="306"/>
      <c r="GC5" s="306"/>
      <c r="GD5" s="306"/>
      <c r="GE5" s="306"/>
      <c r="GF5" s="306"/>
      <c r="GG5" s="306"/>
      <c r="GH5" s="306"/>
      <c r="GI5" s="306"/>
      <c r="GJ5" s="306"/>
      <c r="GK5" s="306"/>
      <c r="GL5" s="306"/>
      <c r="GM5" s="306"/>
      <c r="GN5" s="306"/>
      <c r="GO5" s="306"/>
      <c r="GP5" s="306"/>
      <c r="GQ5" s="306"/>
      <c r="GR5" s="306"/>
      <c r="GS5" s="306"/>
      <c r="GT5" s="306"/>
      <c r="GU5" s="306"/>
      <c r="GV5" s="306"/>
      <c r="GW5" s="306"/>
      <c r="GX5" s="306"/>
      <c r="GY5" s="306"/>
      <c r="GZ5" s="306"/>
      <c r="HA5" s="306"/>
      <c r="HB5" s="306"/>
      <c r="HC5" s="306"/>
      <c r="HD5" s="306"/>
      <c r="HE5" s="306"/>
      <c r="HF5" s="306"/>
      <c r="HG5" s="306"/>
      <c r="HH5" s="306"/>
      <c r="HI5" s="306"/>
      <c r="HJ5" s="306"/>
      <c r="HK5" s="306"/>
      <c r="HL5" s="306"/>
      <c r="HM5" s="306"/>
      <c r="HN5" s="306"/>
      <c r="HO5" s="306"/>
      <c r="HP5" s="306"/>
      <c r="HQ5" s="306"/>
      <c r="HR5" s="306"/>
      <c r="HS5" s="306"/>
      <c r="HT5" s="306"/>
      <c r="HU5" s="306"/>
      <c r="HV5" s="306"/>
      <c r="HW5" s="306"/>
      <c r="HX5" s="306"/>
      <c r="HY5" s="306"/>
      <c r="HZ5" s="307"/>
    </row>
    <row r="6" spans="1:234" ht="24.75" customHeight="1" x14ac:dyDescent="0.25">
      <c r="A6" s="107" t="s">
        <v>232</v>
      </c>
      <c r="B6" s="108" t="s">
        <v>108</v>
      </c>
      <c r="C6" s="108" t="s">
        <v>117</v>
      </c>
      <c r="D6" s="109" t="s">
        <v>237</v>
      </c>
      <c r="E6" s="109" t="s">
        <v>107</v>
      </c>
      <c r="F6" s="110">
        <f t="shared" ref="F6:F50" si="10">IF(L6="Not Executed","",INDEX($U$1:$ZB$1,1,MATCH(REPT("z",255),$U6:$ZB6)))</f>
        <v>41184</v>
      </c>
      <c r="G6" s="109">
        <f>IF(L6="Not Executed","",INDEX($U$2:$CF5,1,MATCH(REPT("z",255),$U6:$CF6)))</f>
        <v>143</v>
      </c>
      <c r="H6" s="109" t="str">
        <f t="shared" si="4"/>
        <v>DUT1, DUT2, SUT: QS Build 7.4</v>
      </c>
      <c r="I6" s="109" t="str">
        <f t="shared" si="5"/>
        <v>9200-8.59.29708</v>
      </c>
      <c r="J6" s="109">
        <f t="shared" si="6"/>
        <v>9200</v>
      </c>
      <c r="K6" s="109" t="str">
        <f t="shared" si="7"/>
        <v>v2240</v>
      </c>
      <c r="L6" s="109" t="str">
        <f t="shared" ref="L6:L46" si="11">IF(ISNA(INDEX($U6:$ZZ6,MATCH(REPT("z",255),$U6:$ZZ6))),"Not Executed",INDEX($U6:$ZZ6,MATCH(REPT("z",255),$U6:$ZZ6)))</f>
        <v>Pass</v>
      </c>
      <c r="M6" s="109" t="str">
        <f>IF(L6="NA","NA",IF(COUNTIFS(U6:XAA6,"Pass*",$U$3:$XAA$3,Summary!$C$43)&gt;0,"Pass",IF(COUNTIFS(U6:XAA6,"Fail*",$U$3:$XAA$3,Summary!$C$43)&gt;0,"Fail","Not Executed")))</f>
        <v>Pass</v>
      </c>
      <c r="N6" s="109">
        <f t="shared" si="8"/>
        <v>22</v>
      </c>
      <c r="O6" s="135">
        <f t="shared" si="9"/>
        <v>0.95454545454545459</v>
      </c>
      <c r="P6" s="135" t="str">
        <f>IF(VLOOKUP(C6,[1]!BT_Radio,2,FALSE)=0,"",VLOOKUP(C6,[1]!BT_Radio,2,FALSE))</f>
        <v/>
      </c>
      <c r="Q6" s="109" t="str">
        <f>IF(VLOOKUP(C6,[1]!BT_Radio,3,FALSE)=0,"",VLOOKUP(C6,[1]!BT_Radio,3,FALSE))</f>
        <v/>
      </c>
      <c r="R6" s="109" t="str">
        <f>IF(VLOOKUP(C6,[1]!BT_Radio,4,FALSE)=0,"",VLOOKUP(C6,[1]!BT_Radio,4,FALSE))</f>
        <v/>
      </c>
      <c r="S6" s="111"/>
      <c r="T6" s="107"/>
      <c r="U6" s="308" t="s">
        <v>241</v>
      </c>
      <c r="V6" s="95" t="s">
        <v>243</v>
      </c>
      <c r="W6" s="95" t="s">
        <v>243</v>
      </c>
      <c r="X6" s="95"/>
      <c r="Y6" s="95"/>
      <c r="Z6" s="95" t="s">
        <v>243</v>
      </c>
      <c r="AA6" s="95" t="s">
        <v>243</v>
      </c>
      <c r="AB6" s="95"/>
      <c r="AC6" s="95"/>
      <c r="AD6" s="95" t="s">
        <v>243</v>
      </c>
      <c r="AE6" s="95" t="s">
        <v>243</v>
      </c>
      <c r="AF6" s="95" t="s">
        <v>243</v>
      </c>
      <c r="AG6" s="95"/>
      <c r="AH6" s="95"/>
      <c r="AI6" s="95"/>
      <c r="AJ6" s="95"/>
      <c r="AK6" s="95" t="s">
        <v>243</v>
      </c>
      <c r="AL6" s="95" t="s">
        <v>243</v>
      </c>
      <c r="AM6" s="95" t="s">
        <v>243</v>
      </c>
      <c r="AN6" s="95" t="s">
        <v>243</v>
      </c>
      <c r="AO6" s="95"/>
      <c r="AP6" s="95"/>
      <c r="AQ6" s="95" t="s">
        <v>243</v>
      </c>
      <c r="AR6" s="95" t="s">
        <v>243</v>
      </c>
      <c r="AS6" s="95"/>
      <c r="AT6" s="95" t="s">
        <v>243</v>
      </c>
      <c r="AU6" s="95" t="s">
        <v>243</v>
      </c>
      <c r="AV6" s="95"/>
      <c r="AW6" s="95" t="s">
        <v>243</v>
      </c>
      <c r="AX6" s="95" t="s">
        <v>243</v>
      </c>
      <c r="AY6" s="95" t="s">
        <v>243</v>
      </c>
      <c r="AZ6" s="95" t="s">
        <v>243</v>
      </c>
      <c r="BA6" s="95" t="s">
        <v>243</v>
      </c>
      <c r="BB6" s="95" t="s">
        <v>243</v>
      </c>
      <c r="BC6" s="95"/>
      <c r="BD6" s="95"/>
      <c r="BE6" s="95"/>
      <c r="BF6" s="95"/>
      <c r="BG6" s="95"/>
      <c r="BH6" s="95"/>
      <c r="BI6" s="95"/>
      <c r="BJ6" s="95"/>
      <c r="BK6" s="95"/>
      <c r="BL6" s="95"/>
      <c r="BM6" s="95"/>
      <c r="BN6" s="95"/>
      <c r="BO6" s="95"/>
      <c r="BP6" s="95"/>
      <c r="BQ6" s="95"/>
      <c r="BR6" s="95"/>
      <c r="BS6" s="95"/>
      <c r="BT6" s="95"/>
      <c r="BU6" s="95"/>
      <c r="BV6" s="95"/>
      <c r="BW6" s="95"/>
      <c r="BX6" s="95"/>
      <c r="BY6" s="95"/>
      <c r="BZ6" s="95"/>
      <c r="CA6" s="95"/>
      <c r="CB6" s="95"/>
      <c r="CC6" s="95"/>
      <c r="CD6" s="95"/>
      <c r="CE6" s="95"/>
      <c r="CF6" s="95"/>
      <c r="CG6" s="95"/>
      <c r="CH6" s="95"/>
      <c r="CI6" s="95"/>
      <c r="CJ6" s="95"/>
      <c r="CK6" s="95"/>
      <c r="CL6" s="95"/>
      <c r="CM6" s="95"/>
      <c r="CN6" s="95"/>
      <c r="CO6" s="95"/>
      <c r="CP6" s="95"/>
      <c r="CQ6" s="95"/>
      <c r="CR6" s="95"/>
      <c r="CS6" s="95"/>
      <c r="CT6" s="95"/>
      <c r="CU6" s="95"/>
      <c r="CV6" s="95"/>
      <c r="CW6" s="95"/>
      <c r="CX6" s="95"/>
      <c r="CY6" s="95"/>
      <c r="CZ6" s="95"/>
      <c r="DA6" s="95"/>
      <c r="DB6" s="95"/>
      <c r="DC6" s="95"/>
      <c r="DD6" s="95"/>
      <c r="DE6" s="95"/>
      <c r="DF6" s="95"/>
      <c r="DG6" s="95"/>
      <c r="DH6" s="95"/>
      <c r="DI6" s="95"/>
      <c r="DJ6" s="95"/>
      <c r="DK6" s="95"/>
      <c r="DL6" s="95"/>
      <c r="DM6" s="95"/>
      <c r="DN6" s="95"/>
      <c r="DO6" s="95"/>
      <c r="DP6" s="95"/>
      <c r="DQ6" s="95"/>
      <c r="DR6" s="95"/>
      <c r="DS6" s="95"/>
      <c r="DT6" s="95"/>
      <c r="DU6" s="95"/>
      <c r="DV6" s="95"/>
      <c r="DW6" s="95"/>
      <c r="DX6" s="95"/>
      <c r="DY6" s="95"/>
      <c r="DZ6" s="95"/>
      <c r="EA6" s="95"/>
      <c r="EB6" s="95"/>
      <c r="EC6" s="95"/>
      <c r="ED6" s="95"/>
      <c r="EE6" s="95"/>
      <c r="EF6" s="95"/>
      <c r="EG6" s="95"/>
      <c r="EH6" s="95"/>
      <c r="EI6" s="95"/>
      <c r="EJ6" s="95"/>
      <c r="EK6" s="95"/>
      <c r="EL6" s="95"/>
      <c r="EM6" s="95"/>
      <c r="EN6" s="95"/>
      <c r="EO6" s="95"/>
      <c r="EP6" s="95"/>
      <c r="EQ6" s="95"/>
      <c r="ER6" s="95"/>
      <c r="ES6" s="95"/>
      <c r="ET6" s="95"/>
      <c r="EU6" s="95"/>
      <c r="EV6" s="95"/>
      <c r="EW6" s="95"/>
      <c r="EX6" s="95"/>
      <c r="EY6" s="95"/>
      <c r="EZ6" s="95"/>
      <c r="FA6" s="95"/>
      <c r="FB6" s="95"/>
      <c r="FC6" s="95"/>
      <c r="FD6" s="95"/>
      <c r="FE6" s="95"/>
      <c r="FF6" s="95"/>
      <c r="FG6" s="95"/>
      <c r="FH6" s="95"/>
      <c r="FI6" s="95"/>
      <c r="FJ6" s="95"/>
      <c r="FK6" s="95"/>
      <c r="FL6" s="95"/>
      <c r="FM6" s="95"/>
      <c r="FN6" s="95"/>
      <c r="FO6" s="95"/>
      <c r="FP6" s="95"/>
      <c r="FQ6" s="95"/>
      <c r="FR6" s="95"/>
      <c r="FS6" s="95"/>
      <c r="FT6" s="95"/>
      <c r="FU6" s="95"/>
      <c r="FV6" s="95"/>
      <c r="FW6" s="95"/>
      <c r="FX6" s="95"/>
      <c r="FY6" s="95"/>
      <c r="FZ6" s="95"/>
      <c r="GA6" s="95"/>
      <c r="GB6" s="95"/>
      <c r="GC6" s="95"/>
      <c r="GD6" s="95"/>
      <c r="GE6" s="95"/>
      <c r="GF6" s="95"/>
      <c r="GG6" s="95"/>
      <c r="GH6" s="95"/>
      <c r="GI6" s="95"/>
      <c r="GJ6" s="95"/>
      <c r="GK6" s="95"/>
      <c r="GL6" s="95"/>
      <c r="GM6" s="95"/>
      <c r="GN6" s="95"/>
      <c r="GO6" s="95"/>
      <c r="GP6" s="95"/>
      <c r="GQ6" s="95"/>
      <c r="GR6" s="95"/>
      <c r="GS6" s="95"/>
      <c r="GT6" s="95"/>
      <c r="GU6" s="95"/>
      <c r="GV6" s="95"/>
      <c r="GW6" s="95"/>
      <c r="GX6" s="95"/>
      <c r="GY6" s="95"/>
      <c r="GZ6" s="95"/>
      <c r="HA6" s="95"/>
      <c r="HB6" s="95"/>
      <c r="HC6" s="95"/>
      <c r="HD6" s="95"/>
      <c r="HE6" s="95"/>
      <c r="HF6" s="95"/>
      <c r="HG6" s="95"/>
      <c r="HH6" s="95"/>
      <c r="HI6" s="95"/>
      <c r="HJ6" s="95"/>
      <c r="HK6" s="95"/>
      <c r="HL6" s="95"/>
      <c r="HM6" s="95"/>
      <c r="HN6" s="95"/>
      <c r="HO6" s="95"/>
      <c r="HP6" s="95"/>
      <c r="HQ6" s="95"/>
      <c r="HR6" s="95"/>
      <c r="HS6" s="95"/>
      <c r="HT6" s="95"/>
      <c r="HU6" s="95"/>
      <c r="HV6" s="95"/>
      <c r="HW6" s="95"/>
      <c r="HX6" s="95"/>
      <c r="HY6" s="95"/>
      <c r="HZ6" s="309"/>
    </row>
    <row r="7" spans="1:234" ht="24.75" customHeight="1" x14ac:dyDescent="0.25">
      <c r="A7" s="107" t="s">
        <v>232</v>
      </c>
      <c r="B7" s="108" t="s">
        <v>108</v>
      </c>
      <c r="C7" s="108" t="s">
        <v>116</v>
      </c>
      <c r="D7" s="109" t="s">
        <v>237</v>
      </c>
      <c r="E7" s="109" t="s">
        <v>107</v>
      </c>
      <c r="F7" s="110">
        <f t="shared" si="10"/>
        <v>41184</v>
      </c>
      <c r="G7" s="109">
        <f>IF(L7="Not Executed","",INDEX($U$2:$CF6,1,MATCH(REPT("z",255),$U7:$CF7)))</f>
        <v>143</v>
      </c>
      <c r="H7" s="109" t="str">
        <f t="shared" si="4"/>
        <v>DUT1, DUT2, SUT: QS Build 7.4</v>
      </c>
      <c r="I7" s="109" t="str">
        <f t="shared" si="5"/>
        <v>9200-8.59.29708</v>
      </c>
      <c r="J7" s="109">
        <f t="shared" si="6"/>
        <v>9200</v>
      </c>
      <c r="K7" s="109" t="str">
        <f t="shared" si="7"/>
        <v>v2240</v>
      </c>
      <c r="L7" s="109" t="str">
        <f t="shared" si="11"/>
        <v>Pass</v>
      </c>
      <c r="M7" s="109" t="str">
        <f>IF(L7="NA","NA",IF(COUNTIFS(U7:XAA7,"Pass*",$U$3:$XAA$3,Summary!$C$43)&gt;0,"Pass",IF(COUNTIFS(U7:XAA7,"Fail*",$U$3:$XAA$3,Summary!$C$43)&gt;0,"Fail","Not Executed")))</f>
        <v>Pass</v>
      </c>
      <c r="N7" s="109">
        <f t="shared" si="8"/>
        <v>23</v>
      </c>
      <c r="O7" s="135">
        <f t="shared" si="9"/>
        <v>0.69565217391304346</v>
      </c>
      <c r="P7" s="135" t="str">
        <f>IF(VLOOKUP(C7,[1]!BT_Radio,2,FALSE)=0,"",VLOOKUP(C7,[1]!BT_Radio,2,FALSE))</f>
        <v/>
      </c>
      <c r="Q7" s="109" t="str">
        <f>IF(VLOOKUP(C7,[1]!BT_Radio,3,FALSE)=0,"",VLOOKUP(C7,[1]!BT_Radio,3,FALSE))</f>
        <v/>
      </c>
      <c r="R7" s="109" t="str">
        <f>IF(VLOOKUP(C7,[1]!BT_Radio,4,FALSE)=0,"",VLOOKUP(C7,[1]!BT_Radio,4,FALSE))</f>
        <v>3855939-CLOSED</v>
      </c>
      <c r="S7" s="111" t="s">
        <v>642</v>
      </c>
      <c r="T7" s="107"/>
      <c r="U7" s="308" t="s">
        <v>241</v>
      </c>
      <c r="V7" s="95" t="s">
        <v>241</v>
      </c>
      <c r="W7" s="95" t="s">
        <v>241</v>
      </c>
      <c r="X7" s="95" t="s">
        <v>241</v>
      </c>
      <c r="Y7" s="95"/>
      <c r="Z7" s="95" t="s">
        <v>241</v>
      </c>
      <c r="AA7" s="95" t="s">
        <v>243</v>
      </c>
      <c r="AB7" s="95"/>
      <c r="AC7" s="95"/>
      <c r="AD7" s="95" t="s">
        <v>243</v>
      </c>
      <c r="AE7" s="95" t="s">
        <v>241</v>
      </c>
      <c r="AF7" s="95" t="s">
        <v>241</v>
      </c>
      <c r="AG7" s="95"/>
      <c r="AH7" s="95"/>
      <c r="AI7" s="95"/>
      <c r="AJ7" s="95" t="s">
        <v>243</v>
      </c>
      <c r="AK7" s="95" t="s">
        <v>243</v>
      </c>
      <c r="AL7" s="95" t="s">
        <v>243</v>
      </c>
      <c r="AM7" s="95" t="s">
        <v>243</v>
      </c>
      <c r="AN7" s="95" t="s">
        <v>609</v>
      </c>
      <c r="AO7" s="95"/>
      <c r="AP7" s="95"/>
      <c r="AQ7" s="95" t="s">
        <v>243</v>
      </c>
      <c r="AR7" s="95" t="s">
        <v>243</v>
      </c>
      <c r="AS7" s="95"/>
      <c r="AT7" s="95" t="s">
        <v>243</v>
      </c>
      <c r="AU7" s="95" t="s">
        <v>243</v>
      </c>
      <c r="AV7" s="95"/>
      <c r="AW7" s="95" t="s">
        <v>243</v>
      </c>
      <c r="AX7" s="95" t="s">
        <v>243</v>
      </c>
      <c r="AY7" s="95" t="s">
        <v>243</v>
      </c>
      <c r="AZ7" s="95" t="s">
        <v>243</v>
      </c>
      <c r="BA7" s="95" t="s">
        <v>243</v>
      </c>
      <c r="BB7" s="95" t="s">
        <v>243</v>
      </c>
      <c r="BC7" s="95"/>
      <c r="BD7" s="95"/>
      <c r="BE7" s="95"/>
      <c r="BF7" s="95"/>
      <c r="BG7" s="95"/>
      <c r="BH7" s="95"/>
      <c r="BI7" s="95"/>
      <c r="BJ7" s="95"/>
      <c r="BK7" s="95"/>
      <c r="BL7" s="95"/>
      <c r="BM7" s="95"/>
      <c r="BN7" s="95"/>
      <c r="BO7" s="95"/>
      <c r="BP7" s="95"/>
      <c r="BQ7" s="95"/>
      <c r="BR7" s="95"/>
      <c r="BS7" s="95"/>
      <c r="BT7" s="95"/>
      <c r="BU7" s="95"/>
      <c r="BV7" s="95"/>
      <c r="BW7" s="95"/>
      <c r="BX7" s="95"/>
      <c r="BY7" s="95"/>
      <c r="BZ7" s="95"/>
      <c r="CA7" s="95"/>
      <c r="CB7" s="95"/>
      <c r="CC7" s="95"/>
      <c r="CD7" s="95"/>
      <c r="CE7" s="95"/>
      <c r="CF7" s="95"/>
      <c r="CG7" s="95"/>
      <c r="CH7" s="95"/>
      <c r="CI7" s="95"/>
      <c r="CJ7" s="95"/>
      <c r="CK7" s="95"/>
      <c r="CL7" s="95"/>
      <c r="CM7" s="95"/>
      <c r="CN7" s="95"/>
      <c r="CO7" s="95"/>
      <c r="CP7" s="95"/>
      <c r="CQ7" s="95"/>
      <c r="CR7" s="95"/>
      <c r="CS7" s="95"/>
      <c r="CT7" s="95"/>
      <c r="CU7" s="95"/>
      <c r="CV7" s="95"/>
      <c r="CW7" s="95"/>
      <c r="CX7" s="95"/>
      <c r="CY7" s="95"/>
      <c r="CZ7" s="95"/>
      <c r="DA7" s="95"/>
      <c r="DB7" s="95"/>
      <c r="DC7" s="95"/>
      <c r="DD7" s="95"/>
      <c r="DE7" s="95"/>
      <c r="DF7" s="95"/>
      <c r="DG7" s="95"/>
      <c r="DH7" s="95"/>
      <c r="DI7" s="95"/>
      <c r="DJ7" s="95"/>
      <c r="DK7" s="95"/>
      <c r="DL7" s="95"/>
      <c r="DM7" s="95"/>
      <c r="DN7" s="95"/>
      <c r="DO7" s="95"/>
      <c r="DP7" s="95"/>
      <c r="DQ7" s="95"/>
      <c r="DR7" s="95"/>
      <c r="DS7" s="95"/>
      <c r="DT7" s="95"/>
      <c r="DU7" s="95"/>
      <c r="DV7" s="95"/>
      <c r="DW7" s="95"/>
      <c r="DX7" s="95"/>
      <c r="DY7" s="95"/>
      <c r="DZ7" s="95"/>
      <c r="EA7" s="95"/>
      <c r="EB7" s="95"/>
      <c r="EC7" s="95"/>
      <c r="ED7" s="95"/>
      <c r="EE7" s="95"/>
      <c r="EF7" s="95"/>
      <c r="EG7" s="95"/>
      <c r="EH7" s="95"/>
      <c r="EI7" s="95"/>
      <c r="EJ7" s="95"/>
      <c r="EK7" s="95"/>
      <c r="EL7" s="95"/>
      <c r="EM7" s="95"/>
      <c r="EN7" s="95"/>
      <c r="EO7" s="95"/>
      <c r="EP7" s="95"/>
      <c r="EQ7" s="95"/>
      <c r="ER7" s="95"/>
      <c r="ES7" s="95"/>
      <c r="ET7" s="95"/>
      <c r="EU7" s="95"/>
      <c r="EV7" s="95"/>
      <c r="EW7" s="95"/>
      <c r="EX7" s="95"/>
      <c r="EY7" s="95"/>
      <c r="EZ7" s="95"/>
      <c r="FA7" s="95"/>
      <c r="FB7" s="95"/>
      <c r="FC7" s="95"/>
      <c r="FD7" s="95"/>
      <c r="FE7" s="95"/>
      <c r="FF7" s="95"/>
      <c r="FG7" s="95"/>
      <c r="FH7" s="95"/>
      <c r="FI7" s="95"/>
      <c r="FJ7" s="95"/>
      <c r="FK7" s="95"/>
      <c r="FL7" s="95"/>
      <c r="FM7" s="95"/>
      <c r="FN7" s="95"/>
      <c r="FO7" s="95"/>
      <c r="FP7" s="95"/>
      <c r="FQ7" s="95"/>
      <c r="FR7" s="95"/>
      <c r="FS7" s="95"/>
      <c r="FT7" s="95"/>
      <c r="FU7" s="95"/>
      <c r="FV7" s="95"/>
      <c r="FW7" s="95"/>
      <c r="FX7" s="95"/>
      <c r="FY7" s="95"/>
      <c r="FZ7" s="95"/>
      <c r="GA7" s="95"/>
      <c r="GB7" s="95"/>
      <c r="GC7" s="95"/>
      <c r="GD7" s="95"/>
      <c r="GE7" s="95"/>
      <c r="GF7" s="95"/>
      <c r="GG7" s="95"/>
      <c r="GH7" s="95"/>
      <c r="GI7" s="95"/>
      <c r="GJ7" s="95"/>
      <c r="GK7" s="95"/>
      <c r="GL7" s="95"/>
      <c r="GM7" s="95"/>
      <c r="GN7" s="95"/>
      <c r="GO7" s="95"/>
      <c r="GP7" s="95"/>
      <c r="GQ7" s="95"/>
      <c r="GR7" s="95"/>
      <c r="GS7" s="95"/>
      <c r="GT7" s="95"/>
      <c r="GU7" s="95"/>
      <c r="GV7" s="95"/>
      <c r="GW7" s="95"/>
      <c r="GX7" s="95"/>
      <c r="GY7" s="95"/>
      <c r="GZ7" s="95"/>
      <c r="HA7" s="95"/>
      <c r="HB7" s="95"/>
      <c r="HC7" s="95"/>
      <c r="HD7" s="95"/>
      <c r="HE7" s="95"/>
      <c r="HF7" s="95"/>
      <c r="HG7" s="95"/>
      <c r="HH7" s="95"/>
      <c r="HI7" s="95"/>
      <c r="HJ7" s="95"/>
      <c r="HK7" s="95"/>
      <c r="HL7" s="95"/>
      <c r="HM7" s="95"/>
      <c r="HN7" s="95"/>
      <c r="HO7" s="95"/>
      <c r="HP7" s="95"/>
      <c r="HQ7" s="95"/>
      <c r="HR7" s="95"/>
      <c r="HS7" s="95"/>
      <c r="HT7" s="95"/>
      <c r="HU7" s="95"/>
      <c r="HV7" s="95"/>
      <c r="HW7" s="95"/>
      <c r="HX7" s="95"/>
      <c r="HY7" s="95"/>
      <c r="HZ7" s="309"/>
    </row>
    <row r="8" spans="1:234" ht="24.75" customHeight="1" x14ac:dyDescent="0.25">
      <c r="A8" s="107" t="s">
        <v>232</v>
      </c>
      <c r="B8" s="108" t="s">
        <v>108</v>
      </c>
      <c r="C8" s="108" t="s">
        <v>109</v>
      </c>
      <c r="D8" s="109" t="s">
        <v>237</v>
      </c>
      <c r="E8" s="109" t="s">
        <v>107</v>
      </c>
      <c r="F8" s="110">
        <f t="shared" si="10"/>
        <v>41184</v>
      </c>
      <c r="G8" s="109">
        <f>IF(L8="Not Executed","",INDEX($U$2:$CF7,1,MATCH(REPT("z",255),$U8:$CF8)))</f>
        <v>143</v>
      </c>
      <c r="H8" s="109" t="str">
        <f t="shared" si="4"/>
        <v>DUT1, DUT2, SUT: QS Build 7.4</v>
      </c>
      <c r="I8" s="109" t="str">
        <f t="shared" si="5"/>
        <v>9200-8.59.29708</v>
      </c>
      <c r="J8" s="109">
        <f t="shared" si="6"/>
        <v>9200</v>
      </c>
      <c r="K8" s="109" t="str">
        <f t="shared" si="7"/>
        <v>v2240</v>
      </c>
      <c r="L8" s="109" t="str">
        <f t="shared" si="11"/>
        <v>Pass</v>
      </c>
      <c r="M8" s="109" t="str">
        <f>IF(L8="NA","NA",IF(COUNTIFS(U8:XAA8,"Pass*",$U$3:$XAA$3,Summary!$C$43)&gt;0,"Pass",IF(COUNTIFS(U8:XAA8,"Fail*",$U$3:$XAA$3,Summary!$C$43)&gt;0,"Fail","Not Executed")))</f>
        <v>Pass</v>
      </c>
      <c r="N8" s="109">
        <f t="shared" si="8"/>
        <v>22</v>
      </c>
      <c r="O8" s="135">
        <f t="shared" si="9"/>
        <v>0.95454545454545459</v>
      </c>
      <c r="P8" s="135" t="str">
        <f>IF(VLOOKUP(C8,[1]!BT_Radio,2,FALSE)=0,"",VLOOKUP(C8,[1]!BT_Radio,2,FALSE))</f>
        <v/>
      </c>
      <c r="Q8" s="109" t="str">
        <f>IF(VLOOKUP(C8,[1]!BT_Radio,3,FALSE)=0,"",VLOOKUP(C8,[1]!BT_Radio,3,FALSE))</f>
        <v/>
      </c>
      <c r="R8" s="109" t="str">
        <f>IF(VLOOKUP(C8,[1]!BT_Radio,4,FALSE)=0,"",VLOOKUP(C8,[1]!BT_Radio,4,FALSE))</f>
        <v/>
      </c>
      <c r="S8" s="111"/>
      <c r="T8" s="107"/>
      <c r="U8" s="308" t="s">
        <v>241</v>
      </c>
      <c r="V8" s="95" t="s">
        <v>243</v>
      </c>
      <c r="W8" s="95" t="s">
        <v>243</v>
      </c>
      <c r="X8" s="95"/>
      <c r="Y8" s="95"/>
      <c r="Z8" s="95" t="s">
        <v>243</v>
      </c>
      <c r="AA8" s="95" t="s">
        <v>243</v>
      </c>
      <c r="AB8" s="95"/>
      <c r="AC8" s="95"/>
      <c r="AD8" s="95" t="s">
        <v>243</v>
      </c>
      <c r="AE8" s="95" t="s">
        <v>243</v>
      </c>
      <c r="AF8" s="95" t="s">
        <v>243</v>
      </c>
      <c r="AG8" s="95"/>
      <c r="AH8" s="95"/>
      <c r="AI8" s="95"/>
      <c r="AJ8" s="95"/>
      <c r="AK8" s="95" t="s">
        <v>243</v>
      </c>
      <c r="AL8" s="95" t="s">
        <v>243</v>
      </c>
      <c r="AM8" s="95" t="s">
        <v>243</v>
      </c>
      <c r="AN8" s="95" t="s">
        <v>243</v>
      </c>
      <c r="AO8" s="95"/>
      <c r="AP8" s="95"/>
      <c r="AQ8" s="95" t="s">
        <v>243</v>
      </c>
      <c r="AR8" s="95" t="s">
        <v>243</v>
      </c>
      <c r="AS8" s="95"/>
      <c r="AT8" s="95" t="s">
        <v>243</v>
      </c>
      <c r="AU8" s="95" t="s">
        <v>243</v>
      </c>
      <c r="AV8" s="95"/>
      <c r="AW8" s="95" t="s">
        <v>243</v>
      </c>
      <c r="AX8" s="95" t="s">
        <v>243</v>
      </c>
      <c r="AY8" s="95" t="s">
        <v>243</v>
      </c>
      <c r="AZ8" s="95" t="s">
        <v>243</v>
      </c>
      <c r="BA8" s="95" t="s">
        <v>243</v>
      </c>
      <c r="BB8" s="95" t="s">
        <v>243</v>
      </c>
      <c r="BC8" s="95"/>
      <c r="BD8" s="95"/>
      <c r="BE8" s="95"/>
      <c r="BF8" s="95"/>
      <c r="BG8" s="95"/>
      <c r="BH8" s="95"/>
      <c r="BI8" s="95"/>
      <c r="BJ8" s="95"/>
      <c r="BK8" s="95"/>
      <c r="BL8" s="95"/>
      <c r="BM8" s="95"/>
      <c r="BN8" s="95"/>
      <c r="BO8" s="95"/>
      <c r="BP8" s="95"/>
      <c r="BQ8" s="95"/>
      <c r="BR8" s="95"/>
      <c r="BS8" s="95"/>
      <c r="BT8" s="95"/>
      <c r="BU8" s="95"/>
      <c r="BV8" s="95"/>
      <c r="BW8" s="95"/>
      <c r="BX8" s="95"/>
      <c r="BY8" s="95"/>
      <c r="BZ8" s="95"/>
      <c r="CA8" s="95"/>
      <c r="CB8" s="95"/>
      <c r="CC8" s="95"/>
      <c r="CD8" s="95"/>
      <c r="CE8" s="95"/>
      <c r="CF8" s="95"/>
      <c r="CG8" s="95"/>
      <c r="CH8" s="95"/>
      <c r="CI8" s="95"/>
      <c r="CJ8" s="95"/>
      <c r="CK8" s="95"/>
      <c r="CL8" s="95"/>
      <c r="CM8" s="95"/>
      <c r="CN8" s="95"/>
      <c r="CO8" s="95"/>
      <c r="CP8" s="95"/>
      <c r="CQ8" s="95"/>
      <c r="CR8" s="95"/>
      <c r="CS8" s="95"/>
      <c r="CT8" s="95"/>
      <c r="CU8" s="95"/>
      <c r="CV8" s="95"/>
      <c r="CW8" s="95"/>
      <c r="CX8" s="95"/>
      <c r="CY8" s="95"/>
      <c r="CZ8" s="95"/>
      <c r="DA8" s="95"/>
      <c r="DB8" s="95"/>
      <c r="DC8" s="95"/>
      <c r="DD8" s="95"/>
      <c r="DE8" s="95"/>
      <c r="DF8" s="95"/>
      <c r="DG8" s="95"/>
      <c r="DH8" s="95"/>
      <c r="DI8" s="95"/>
      <c r="DJ8" s="95"/>
      <c r="DK8" s="95"/>
      <c r="DL8" s="95"/>
      <c r="DM8" s="95"/>
      <c r="DN8" s="95"/>
      <c r="DO8" s="95"/>
      <c r="DP8" s="95"/>
      <c r="DQ8" s="95"/>
      <c r="DR8" s="95"/>
      <c r="DS8" s="95"/>
      <c r="DT8" s="95"/>
      <c r="DU8" s="95"/>
      <c r="DV8" s="95"/>
      <c r="DW8" s="95"/>
      <c r="DX8" s="95"/>
      <c r="DY8" s="95"/>
      <c r="DZ8" s="95"/>
      <c r="EA8" s="95"/>
      <c r="EB8" s="95"/>
      <c r="EC8" s="95"/>
      <c r="ED8" s="95"/>
      <c r="EE8" s="95"/>
      <c r="EF8" s="95"/>
      <c r="EG8" s="95"/>
      <c r="EH8" s="95"/>
      <c r="EI8" s="95"/>
      <c r="EJ8" s="95"/>
      <c r="EK8" s="95"/>
      <c r="EL8" s="95"/>
      <c r="EM8" s="95"/>
      <c r="EN8" s="95"/>
      <c r="EO8" s="95"/>
      <c r="EP8" s="95"/>
      <c r="EQ8" s="95"/>
      <c r="ER8" s="95"/>
      <c r="ES8" s="95"/>
      <c r="ET8" s="95"/>
      <c r="EU8" s="95"/>
      <c r="EV8" s="95"/>
      <c r="EW8" s="95"/>
      <c r="EX8" s="95"/>
      <c r="EY8" s="95"/>
      <c r="EZ8" s="95"/>
      <c r="FA8" s="95"/>
      <c r="FB8" s="95"/>
      <c r="FC8" s="95"/>
      <c r="FD8" s="95"/>
      <c r="FE8" s="95"/>
      <c r="FF8" s="95"/>
      <c r="FG8" s="95"/>
      <c r="FH8" s="95"/>
      <c r="FI8" s="95"/>
      <c r="FJ8" s="95"/>
      <c r="FK8" s="95"/>
      <c r="FL8" s="95"/>
      <c r="FM8" s="95"/>
      <c r="FN8" s="95"/>
      <c r="FO8" s="95"/>
      <c r="FP8" s="95"/>
      <c r="FQ8" s="95"/>
      <c r="FR8" s="95"/>
      <c r="FS8" s="95"/>
      <c r="FT8" s="95"/>
      <c r="FU8" s="95"/>
      <c r="FV8" s="95"/>
      <c r="FW8" s="95"/>
      <c r="FX8" s="95"/>
      <c r="FY8" s="95"/>
      <c r="FZ8" s="95"/>
      <c r="GA8" s="95"/>
      <c r="GB8" s="95"/>
      <c r="GC8" s="95"/>
      <c r="GD8" s="95"/>
      <c r="GE8" s="95"/>
      <c r="GF8" s="95"/>
      <c r="GG8" s="95"/>
      <c r="GH8" s="95"/>
      <c r="GI8" s="95"/>
      <c r="GJ8" s="95"/>
      <c r="GK8" s="95"/>
      <c r="GL8" s="95"/>
      <c r="GM8" s="95"/>
      <c r="GN8" s="95"/>
      <c r="GO8" s="95"/>
      <c r="GP8" s="95"/>
      <c r="GQ8" s="95"/>
      <c r="GR8" s="95"/>
      <c r="GS8" s="95"/>
      <c r="GT8" s="95"/>
      <c r="GU8" s="95"/>
      <c r="GV8" s="95"/>
      <c r="GW8" s="95"/>
      <c r="GX8" s="95"/>
      <c r="GY8" s="95"/>
      <c r="GZ8" s="95"/>
      <c r="HA8" s="95"/>
      <c r="HB8" s="95"/>
      <c r="HC8" s="95"/>
      <c r="HD8" s="95"/>
      <c r="HE8" s="95"/>
      <c r="HF8" s="95"/>
      <c r="HG8" s="95"/>
      <c r="HH8" s="95"/>
      <c r="HI8" s="95"/>
      <c r="HJ8" s="95"/>
      <c r="HK8" s="95"/>
      <c r="HL8" s="95"/>
      <c r="HM8" s="95"/>
      <c r="HN8" s="95"/>
      <c r="HO8" s="95"/>
      <c r="HP8" s="95"/>
      <c r="HQ8" s="95"/>
      <c r="HR8" s="95"/>
      <c r="HS8" s="95"/>
      <c r="HT8" s="95"/>
      <c r="HU8" s="95"/>
      <c r="HV8" s="95"/>
      <c r="HW8" s="95"/>
      <c r="HX8" s="95"/>
      <c r="HY8" s="95"/>
      <c r="HZ8" s="309"/>
    </row>
    <row r="9" spans="1:234" ht="24.75" customHeight="1" x14ac:dyDescent="0.25">
      <c r="A9" s="107" t="s">
        <v>232</v>
      </c>
      <c r="B9" s="108" t="s">
        <v>108</v>
      </c>
      <c r="C9" s="108" t="s">
        <v>115</v>
      </c>
      <c r="D9" s="109" t="s">
        <v>237</v>
      </c>
      <c r="E9" s="109" t="s">
        <v>107</v>
      </c>
      <c r="F9" s="110">
        <f t="shared" si="10"/>
        <v>41184</v>
      </c>
      <c r="G9" s="109">
        <f>IF(L9="Not Executed","",INDEX($U$2:$CF8,1,MATCH(REPT("z",255),$U9:$CF9)))</f>
        <v>143</v>
      </c>
      <c r="H9" s="109" t="str">
        <f t="shared" si="4"/>
        <v>DUT1, DUT2, SUT: QS Build 7.4</v>
      </c>
      <c r="I9" s="109" t="str">
        <f t="shared" si="5"/>
        <v>9200-8.59.29708</v>
      </c>
      <c r="J9" s="109">
        <f t="shared" si="6"/>
        <v>9200</v>
      </c>
      <c r="K9" s="109" t="str">
        <f t="shared" si="7"/>
        <v>v2240</v>
      </c>
      <c r="L9" s="109" t="str">
        <f t="shared" si="11"/>
        <v>Pass</v>
      </c>
      <c r="M9" s="109" t="str">
        <f>IF(L9="NA","NA",IF(COUNTIFS(U9:XAA9,"Pass*",$U$3:$XAA$3,Summary!$C$43)&gt;0,"Pass",IF(COUNTIFS(U9:XAA9,"Fail*",$U$3:$XAA$3,Summary!$C$43)&gt;0,"Fail","Not Executed")))</f>
        <v>Pass</v>
      </c>
      <c r="N9" s="109">
        <f t="shared" si="8"/>
        <v>22</v>
      </c>
      <c r="O9" s="135">
        <f t="shared" si="9"/>
        <v>1</v>
      </c>
      <c r="P9" s="135" t="str">
        <f>IF(VLOOKUP(C9,[1]!BT_Radio,2,FALSE)=0,"",VLOOKUP(C9,[1]!BT_Radio,2,FALSE))</f>
        <v/>
      </c>
      <c r="Q9" s="109" t="str">
        <f>IF(VLOOKUP(C9,[1]!BT_Radio,3,FALSE)=0,"",VLOOKUP(C9,[1]!BT_Radio,3,FALSE))</f>
        <v/>
      </c>
      <c r="R9" s="109" t="str">
        <f>IF(VLOOKUP(C9,[1]!BT_Radio,4,FALSE)=0,"",VLOOKUP(C9,[1]!BT_Radio,4,FALSE))</f>
        <v/>
      </c>
      <c r="S9" s="111"/>
      <c r="T9" s="107"/>
      <c r="U9" s="308" t="s">
        <v>243</v>
      </c>
      <c r="V9" s="95" t="s">
        <v>243</v>
      </c>
      <c r="W9" s="95" t="s">
        <v>243</v>
      </c>
      <c r="X9" s="95"/>
      <c r="Y9" s="95"/>
      <c r="Z9" s="95" t="s">
        <v>243</v>
      </c>
      <c r="AA9" s="95" t="s">
        <v>243</v>
      </c>
      <c r="AB9" s="95"/>
      <c r="AC9" s="95"/>
      <c r="AD9" s="95" t="s">
        <v>243</v>
      </c>
      <c r="AE9" s="95" t="s">
        <v>243</v>
      </c>
      <c r="AF9" s="95" t="s">
        <v>243</v>
      </c>
      <c r="AG9" s="95"/>
      <c r="AH9" s="95"/>
      <c r="AI9" s="95"/>
      <c r="AJ9" s="95"/>
      <c r="AK9" s="95" t="s">
        <v>243</v>
      </c>
      <c r="AL9" s="95" t="s">
        <v>243</v>
      </c>
      <c r="AM9" s="95" t="s">
        <v>243</v>
      </c>
      <c r="AN9" s="95" t="s">
        <v>243</v>
      </c>
      <c r="AO9" s="95"/>
      <c r="AP9" s="95"/>
      <c r="AQ9" s="95" t="s">
        <v>243</v>
      </c>
      <c r="AR9" s="95" t="s">
        <v>243</v>
      </c>
      <c r="AS9" s="95"/>
      <c r="AT9" s="95" t="s">
        <v>243</v>
      </c>
      <c r="AU9" s="95" t="s">
        <v>243</v>
      </c>
      <c r="AV9" s="95"/>
      <c r="AW9" s="95" t="s">
        <v>243</v>
      </c>
      <c r="AX9" s="95" t="s">
        <v>243</v>
      </c>
      <c r="AY9" s="95" t="s">
        <v>243</v>
      </c>
      <c r="AZ9" s="95" t="s">
        <v>243</v>
      </c>
      <c r="BA9" s="95" t="s">
        <v>243</v>
      </c>
      <c r="BB9" s="95" t="s">
        <v>243</v>
      </c>
      <c r="BC9" s="95"/>
      <c r="BD9" s="95"/>
      <c r="BE9" s="95"/>
      <c r="BF9" s="95"/>
      <c r="BG9" s="95"/>
      <c r="BH9" s="95"/>
      <c r="BI9" s="95"/>
      <c r="BJ9" s="95"/>
      <c r="BK9" s="95"/>
      <c r="BL9" s="95"/>
      <c r="BM9" s="95"/>
      <c r="BN9" s="95"/>
      <c r="BO9" s="95"/>
      <c r="BP9" s="95"/>
      <c r="BQ9" s="95"/>
      <c r="BR9" s="95"/>
      <c r="BS9" s="95"/>
      <c r="BT9" s="95"/>
      <c r="BU9" s="95"/>
      <c r="BV9" s="95"/>
      <c r="BW9" s="95"/>
      <c r="BX9" s="95"/>
      <c r="BY9" s="95"/>
      <c r="BZ9" s="95"/>
      <c r="CA9" s="95"/>
      <c r="CB9" s="95"/>
      <c r="CC9" s="95"/>
      <c r="CD9" s="95"/>
      <c r="CE9" s="95"/>
      <c r="CF9" s="95"/>
      <c r="CG9" s="95"/>
      <c r="CH9" s="95"/>
      <c r="CI9" s="95"/>
      <c r="CJ9" s="95"/>
      <c r="CK9" s="95"/>
      <c r="CL9" s="95"/>
      <c r="CM9" s="95"/>
      <c r="CN9" s="95"/>
      <c r="CO9" s="95"/>
      <c r="CP9" s="95"/>
      <c r="CQ9" s="95"/>
      <c r="CR9" s="95"/>
      <c r="CS9" s="95"/>
      <c r="CT9" s="95"/>
      <c r="CU9" s="95"/>
      <c r="CV9" s="95"/>
      <c r="CW9" s="95"/>
      <c r="CX9" s="95"/>
      <c r="CY9" s="95"/>
      <c r="CZ9" s="95"/>
      <c r="DA9" s="95"/>
      <c r="DB9" s="95"/>
      <c r="DC9" s="95"/>
      <c r="DD9" s="95"/>
      <c r="DE9" s="95"/>
      <c r="DF9" s="95"/>
      <c r="DG9" s="95"/>
      <c r="DH9" s="95"/>
      <c r="DI9" s="95"/>
      <c r="DJ9" s="95"/>
      <c r="DK9" s="95"/>
      <c r="DL9" s="95"/>
      <c r="DM9" s="95"/>
      <c r="DN9" s="95"/>
      <c r="DO9" s="95"/>
      <c r="DP9" s="95"/>
      <c r="DQ9" s="95"/>
      <c r="DR9" s="95"/>
      <c r="DS9" s="95"/>
      <c r="DT9" s="95"/>
      <c r="DU9" s="95"/>
      <c r="DV9" s="95"/>
      <c r="DW9" s="95"/>
      <c r="DX9" s="95"/>
      <c r="DY9" s="95"/>
      <c r="DZ9" s="95"/>
      <c r="EA9" s="95"/>
      <c r="EB9" s="95"/>
      <c r="EC9" s="95"/>
      <c r="ED9" s="95"/>
      <c r="EE9" s="95"/>
      <c r="EF9" s="95"/>
      <c r="EG9" s="95"/>
      <c r="EH9" s="95"/>
      <c r="EI9" s="95"/>
      <c r="EJ9" s="95"/>
      <c r="EK9" s="95"/>
      <c r="EL9" s="95"/>
      <c r="EM9" s="95"/>
      <c r="EN9" s="95"/>
      <c r="EO9" s="95"/>
      <c r="EP9" s="95"/>
      <c r="EQ9" s="95"/>
      <c r="ER9" s="95"/>
      <c r="ES9" s="95"/>
      <c r="ET9" s="95"/>
      <c r="EU9" s="95"/>
      <c r="EV9" s="95"/>
      <c r="EW9" s="95"/>
      <c r="EX9" s="95"/>
      <c r="EY9" s="95"/>
      <c r="EZ9" s="95"/>
      <c r="FA9" s="95"/>
      <c r="FB9" s="95"/>
      <c r="FC9" s="95"/>
      <c r="FD9" s="95"/>
      <c r="FE9" s="95"/>
      <c r="FF9" s="95"/>
      <c r="FG9" s="95"/>
      <c r="FH9" s="95"/>
      <c r="FI9" s="95"/>
      <c r="FJ9" s="95"/>
      <c r="FK9" s="95"/>
      <c r="FL9" s="95"/>
      <c r="FM9" s="95"/>
      <c r="FN9" s="95"/>
      <c r="FO9" s="95"/>
      <c r="FP9" s="95"/>
      <c r="FQ9" s="95"/>
      <c r="FR9" s="95"/>
      <c r="FS9" s="95"/>
      <c r="FT9" s="95"/>
      <c r="FU9" s="95"/>
      <c r="FV9" s="95"/>
      <c r="FW9" s="95"/>
      <c r="FX9" s="95"/>
      <c r="FY9" s="95"/>
      <c r="FZ9" s="95"/>
      <c r="GA9" s="95"/>
      <c r="GB9" s="95"/>
      <c r="GC9" s="95"/>
      <c r="GD9" s="95"/>
      <c r="GE9" s="95"/>
      <c r="GF9" s="95"/>
      <c r="GG9" s="95"/>
      <c r="GH9" s="95"/>
      <c r="GI9" s="95"/>
      <c r="GJ9" s="95"/>
      <c r="GK9" s="95"/>
      <c r="GL9" s="95"/>
      <c r="GM9" s="95"/>
      <c r="GN9" s="95"/>
      <c r="GO9" s="95"/>
      <c r="GP9" s="95"/>
      <c r="GQ9" s="95"/>
      <c r="GR9" s="95"/>
      <c r="GS9" s="95"/>
      <c r="GT9" s="95"/>
      <c r="GU9" s="95"/>
      <c r="GV9" s="95"/>
      <c r="GW9" s="95"/>
      <c r="GX9" s="95"/>
      <c r="GY9" s="95"/>
      <c r="GZ9" s="95"/>
      <c r="HA9" s="95"/>
      <c r="HB9" s="95"/>
      <c r="HC9" s="95"/>
      <c r="HD9" s="95"/>
      <c r="HE9" s="95"/>
      <c r="HF9" s="95"/>
      <c r="HG9" s="95"/>
      <c r="HH9" s="95"/>
      <c r="HI9" s="95"/>
      <c r="HJ9" s="95"/>
      <c r="HK9" s="95"/>
      <c r="HL9" s="95"/>
      <c r="HM9" s="95"/>
      <c r="HN9" s="95"/>
      <c r="HO9" s="95"/>
      <c r="HP9" s="95"/>
      <c r="HQ9" s="95"/>
      <c r="HR9" s="95"/>
      <c r="HS9" s="95"/>
      <c r="HT9" s="95"/>
      <c r="HU9" s="95"/>
      <c r="HV9" s="95"/>
      <c r="HW9" s="95"/>
      <c r="HX9" s="95"/>
      <c r="HY9" s="95"/>
      <c r="HZ9" s="309"/>
    </row>
    <row r="10" spans="1:234" ht="24.75" customHeight="1" x14ac:dyDescent="0.25">
      <c r="A10" s="107" t="s">
        <v>232</v>
      </c>
      <c r="B10" s="108" t="s">
        <v>108</v>
      </c>
      <c r="C10" s="108" t="s">
        <v>119</v>
      </c>
      <c r="D10" s="109" t="s">
        <v>237</v>
      </c>
      <c r="E10" s="109" t="s">
        <v>107</v>
      </c>
      <c r="F10" s="110">
        <f t="shared" si="10"/>
        <v>41184</v>
      </c>
      <c r="G10" s="109">
        <f>IF(L10="Not Executed","",INDEX($U$2:$CF9,1,MATCH(REPT("z",255),$U10:$CF10)))</f>
        <v>143</v>
      </c>
      <c r="H10" s="109" t="str">
        <f t="shared" si="4"/>
        <v>DUT1, DUT2, SUT: QS Build 7.4</v>
      </c>
      <c r="I10" s="109" t="str">
        <f t="shared" si="5"/>
        <v>9200-8.59.29708</v>
      </c>
      <c r="J10" s="109">
        <f t="shared" si="6"/>
        <v>9200</v>
      </c>
      <c r="K10" s="109" t="str">
        <f t="shared" si="7"/>
        <v>v2240</v>
      </c>
      <c r="L10" s="109" t="str">
        <f t="shared" si="11"/>
        <v>Pass</v>
      </c>
      <c r="M10" s="109" t="str">
        <f>IF(L10="NA","NA",IF(COUNTIFS(U10:XAA10,"Pass*",$U$3:$XAA$3,Summary!$C$43)&gt;0,"Pass",IF(COUNTIFS(U10:XAA10,"Fail*",$U$3:$XAA$3,Summary!$C$43)&gt;0,"Fail","Not Executed")))</f>
        <v>Pass</v>
      </c>
      <c r="N10" s="109">
        <f t="shared" si="8"/>
        <v>23</v>
      </c>
      <c r="O10" s="135">
        <f t="shared" si="9"/>
        <v>0.78260869565217395</v>
      </c>
      <c r="P10" s="135" t="str">
        <f>IF(VLOOKUP(C10,[1]!BT_Radio,2,FALSE)=0,"",VLOOKUP(C10,[1]!BT_Radio,2,FALSE))</f>
        <v>Win8-887430-CLOSED _x000D_
BRCM: Win8-967263</v>
      </c>
      <c r="Q10" s="109" t="str">
        <f>IF(VLOOKUP(C10,[1]!BT_Radio,3,FALSE)=0,"",VLOOKUP(C10,[1]!BT_Radio,3,FALSE))</f>
        <v>551061-CLOSED</v>
      </c>
      <c r="R10" s="109" t="str">
        <f>IF(VLOOKUP(C10,[1]!BT_Radio,4,FALSE)=0,"",VLOOKUP(C10,[1]!BT_Radio,4,FALSE))</f>
        <v>3855743-CLOSED</v>
      </c>
      <c r="S10" s="111"/>
      <c r="T10" s="107"/>
      <c r="U10" s="308" t="s">
        <v>241</v>
      </c>
      <c r="V10" s="95" t="s">
        <v>241</v>
      </c>
      <c r="W10" s="95" t="s">
        <v>241</v>
      </c>
      <c r="X10" s="95" t="s">
        <v>243</v>
      </c>
      <c r="Y10" s="95"/>
      <c r="Z10" s="95" t="s">
        <v>243</v>
      </c>
      <c r="AA10" s="95" t="s">
        <v>243</v>
      </c>
      <c r="AB10" s="95"/>
      <c r="AC10" s="95"/>
      <c r="AD10" s="95" t="s">
        <v>241</v>
      </c>
      <c r="AE10" s="95" t="s">
        <v>241</v>
      </c>
      <c r="AF10" s="95" t="s">
        <v>243</v>
      </c>
      <c r="AG10" s="95"/>
      <c r="AH10" s="95"/>
      <c r="AI10" s="95"/>
      <c r="AJ10" s="95"/>
      <c r="AK10" s="95" t="s">
        <v>243</v>
      </c>
      <c r="AL10" s="95" t="s">
        <v>243</v>
      </c>
      <c r="AM10" s="95" t="s">
        <v>243</v>
      </c>
      <c r="AN10" s="95" t="s">
        <v>243</v>
      </c>
      <c r="AO10" s="95"/>
      <c r="AP10" s="95"/>
      <c r="AQ10" s="95" t="s">
        <v>243</v>
      </c>
      <c r="AR10" s="95" t="s">
        <v>243</v>
      </c>
      <c r="AS10" s="95"/>
      <c r="AT10" s="95" t="s">
        <v>243</v>
      </c>
      <c r="AU10" s="95" t="s">
        <v>243</v>
      </c>
      <c r="AV10" s="95"/>
      <c r="AW10" s="95" t="s">
        <v>243</v>
      </c>
      <c r="AX10" s="95" t="s">
        <v>243</v>
      </c>
      <c r="AY10" s="95" t="s">
        <v>243</v>
      </c>
      <c r="AZ10" s="95" t="s">
        <v>243</v>
      </c>
      <c r="BA10" s="95" t="s">
        <v>243</v>
      </c>
      <c r="BB10" s="95" t="s">
        <v>243</v>
      </c>
      <c r="BC10" s="95"/>
      <c r="BD10" s="95"/>
      <c r="BE10" s="95"/>
      <c r="BF10" s="95"/>
      <c r="BG10" s="95"/>
      <c r="BH10" s="95"/>
      <c r="BI10" s="95"/>
      <c r="BJ10" s="95"/>
      <c r="BK10" s="95"/>
      <c r="BL10" s="95"/>
      <c r="BM10" s="95"/>
      <c r="BN10" s="95"/>
      <c r="BO10" s="95"/>
      <c r="BP10" s="95"/>
      <c r="BQ10" s="95"/>
      <c r="BR10" s="95"/>
      <c r="BS10" s="95"/>
      <c r="BT10" s="95"/>
      <c r="BU10" s="95"/>
      <c r="BV10" s="95"/>
      <c r="BW10" s="95"/>
      <c r="BX10" s="95"/>
      <c r="BY10" s="95"/>
      <c r="BZ10" s="95"/>
      <c r="CA10" s="95"/>
      <c r="CB10" s="95"/>
      <c r="CC10" s="95"/>
      <c r="CD10" s="95"/>
      <c r="CE10" s="95"/>
      <c r="CF10" s="95"/>
      <c r="CG10" s="95"/>
      <c r="CH10" s="95"/>
      <c r="CI10" s="95"/>
      <c r="CJ10" s="95"/>
      <c r="CK10" s="95"/>
      <c r="CL10" s="95"/>
      <c r="CM10" s="95"/>
      <c r="CN10" s="95"/>
      <c r="CO10" s="95"/>
      <c r="CP10" s="95"/>
      <c r="CQ10" s="95"/>
      <c r="CR10" s="95"/>
      <c r="CS10" s="95"/>
      <c r="CT10" s="95"/>
      <c r="CU10" s="95"/>
      <c r="CV10" s="95"/>
      <c r="CW10" s="95"/>
      <c r="CX10" s="95"/>
      <c r="CY10" s="95"/>
      <c r="CZ10" s="95"/>
      <c r="DA10" s="95"/>
      <c r="DB10" s="95"/>
      <c r="DC10" s="95"/>
      <c r="DD10" s="95"/>
      <c r="DE10" s="95"/>
      <c r="DF10" s="95"/>
      <c r="DG10" s="95"/>
      <c r="DH10" s="95"/>
      <c r="DI10" s="95"/>
      <c r="DJ10" s="95"/>
      <c r="DK10" s="95"/>
      <c r="DL10" s="95"/>
      <c r="DM10" s="95"/>
      <c r="DN10" s="95"/>
      <c r="DO10" s="95"/>
      <c r="DP10" s="95"/>
      <c r="DQ10" s="95"/>
      <c r="DR10" s="95"/>
      <c r="DS10" s="95"/>
      <c r="DT10" s="95"/>
      <c r="DU10" s="95"/>
      <c r="DV10" s="95"/>
      <c r="DW10" s="95"/>
      <c r="DX10" s="95"/>
      <c r="DY10" s="95"/>
      <c r="DZ10" s="95"/>
      <c r="EA10" s="95"/>
      <c r="EB10" s="95"/>
      <c r="EC10" s="95"/>
      <c r="ED10" s="95"/>
      <c r="EE10" s="95"/>
      <c r="EF10" s="95"/>
      <c r="EG10" s="95"/>
      <c r="EH10" s="95"/>
      <c r="EI10" s="95"/>
      <c r="EJ10" s="95"/>
      <c r="EK10" s="95"/>
      <c r="EL10" s="95"/>
      <c r="EM10" s="95"/>
      <c r="EN10" s="95"/>
      <c r="EO10" s="95"/>
      <c r="EP10" s="95"/>
      <c r="EQ10" s="95"/>
      <c r="ER10" s="95"/>
      <c r="ES10" s="95"/>
      <c r="ET10" s="95"/>
      <c r="EU10" s="95"/>
      <c r="EV10" s="95"/>
      <c r="EW10" s="95"/>
      <c r="EX10" s="95"/>
      <c r="EY10" s="95"/>
      <c r="EZ10" s="95"/>
      <c r="FA10" s="95"/>
      <c r="FB10" s="95"/>
      <c r="FC10" s="95"/>
      <c r="FD10" s="95"/>
      <c r="FE10" s="95"/>
      <c r="FF10" s="95"/>
      <c r="FG10" s="95"/>
      <c r="FH10" s="95"/>
      <c r="FI10" s="95"/>
      <c r="FJ10" s="95"/>
      <c r="FK10" s="95"/>
      <c r="FL10" s="95"/>
      <c r="FM10" s="95"/>
      <c r="FN10" s="95"/>
      <c r="FO10" s="95"/>
      <c r="FP10" s="95"/>
      <c r="FQ10" s="95"/>
      <c r="FR10" s="95"/>
      <c r="FS10" s="95"/>
      <c r="FT10" s="95"/>
      <c r="FU10" s="95"/>
      <c r="FV10" s="95"/>
      <c r="FW10" s="95"/>
      <c r="FX10" s="95"/>
      <c r="FY10" s="95"/>
      <c r="FZ10" s="95"/>
      <c r="GA10" s="95"/>
      <c r="GB10" s="95"/>
      <c r="GC10" s="95"/>
      <c r="GD10" s="95"/>
      <c r="GE10" s="95"/>
      <c r="GF10" s="95"/>
      <c r="GG10" s="95"/>
      <c r="GH10" s="95"/>
      <c r="GI10" s="95"/>
      <c r="GJ10" s="95"/>
      <c r="GK10" s="95"/>
      <c r="GL10" s="95"/>
      <c r="GM10" s="95"/>
      <c r="GN10" s="95"/>
      <c r="GO10" s="95"/>
      <c r="GP10" s="95"/>
      <c r="GQ10" s="95"/>
      <c r="GR10" s="95"/>
      <c r="GS10" s="95"/>
      <c r="GT10" s="95"/>
      <c r="GU10" s="95"/>
      <c r="GV10" s="95"/>
      <c r="GW10" s="95"/>
      <c r="GX10" s="95"/>
      <c r="GY10" s="95"/>
      <c r="GZ10" s="95"/>
      <c r="HA10" s="95"/>
      <c r="HB10" s="95"/>
      <c r="HC10" s="95"/>
      <c r="HD10" s="95"/>
      <c r="HE10" s="95"/>
      <c r="HF10" s="95"/>
      <c r="HG10" s="95"/>
      <c r="HH10" s="95"/>
      <c r="HI10" s="95"/>
      <c r="HJ10" s="95"/>
      <c r="HK10" s="95"/>
      <c r="HL10" s="95"/>
      <c r="HM10" s="95"/>
      <c r="HN10" s="95"/>
      <c r="HO10" s="95"/>
      <c r="HP10" s="95"/>
      <c r="HQ10" s="95"/>
      <c r="HR10" s="95"/>
      <c r="HS10" s="95"/>
      <c r="HT10" s="95"/>
      <c r="HU10" s="95"/>
      <c r="HV10" s="95"/>
      <c r="HW10" s="95"/>
      <c r="HX10" s="95"/>
      <c r="HY10" s="95"/>
      <c r="HZ10" s="309"/>
    </row>
    <row r="11" spans="1:234" ht="24.75" customHeight="1" x14ac:dyDescent="0.25">
      <c r="A11" s="107" t="s">
        <v>232</v>
      </c>
      <c r="B11" s="108" t="s">
        <v>108</v>
      </c>
      <c r="C11" s="108" t="s">
        <v>111</v>
      </c>
      <c r="D11" s="109" t="s">
        <v>237</v>
      </c>
      <c r="E11" s="109" t="s">
        <v>107</v>
      </c>
      <c r="F11" s="110">
        <f t="shared" si="10"/>
        <v>41184</v>
      </c>
      <c r="G11" s="109">
        <f>IF(L11="Not Executed","",INDEX($U$2:$CF10,1,MATCH(REPT("z",255),$U11:$CF11)))</f>
        <v>143</v>
      </c>
      <c r="H11" s="109" t="str">
        <f t="shared" si="4"/>
        <v>DUT1, DUT2, SUT: QS Build 7.4</v>
      </c>
      <c r="I11" s="109" t="str">
        <f t="shared" si="5"/>
        <v>9200-8.59.29708</v>
      </c>
      <c r="J11" s="109">
        <f t="shared" si="6"/>
        <v>9200</v>
      </c>
      <c r="K11" s="109" t="str">
        <f t="shared" si="7"/>
        <v>v2240</v>
      </c>
      <c r="L11" s="109" t="str">
        <f t="shared" si="11"/>
        <v>Pass</v>
      </c>
      <c r="M11" s="109" t="str">
        <f>IF(L11="NA","NA",IF(COUNTIFS(U11:XAA11,"Pass*",$U$3:$XAA$3,Summary!$C$43)&gt;0,"Pass",IF(COUNTIFS(U11:XAA11,"Fail*",$U$3:$XAA$3,Summary!$C$43)&gt;0,"Fail","Not Executed")))</f>
        <v>Pass</v>
      </c>
      <c r="N11" s="109">
        <f t="shared" si="8"/>
        <v>23</v>
      </c>
      <c r="O11" s="135">
        <f t="shared" si="9"/>
        <v>0.91304347826086951</v>
      </c>
      <c r="P11" s="135" t="str">
        <f>IF(VLOOKUP(C11,[1]!BT_Radio,2,FALSE)=0,"",VLOOKUP(C11,[1]!BT_Radio,2,FALSE))</f>
        <v/>
      </c>
      <c r="Q11" s="109" t="str">
        <f>IF(VLOOKUP(C11,[1]!BT_Radio,3,FALSE)=0,"",VLOOKUP(C11,[1]!BT_Radio,3,FALSE))</f>
        <v/>
      </c>
      <c r="R11" s="109" t="str">
        <f>IF(VLOOKUP(C11,[1]!BT_Radio,4,FALSE)=0,"",VLOOKUP(C11,[1]!BT_Radio,4,FALSE))</f>
        <v>3855949-CLOSED</v>
      </c>
      <c r="S11" s="111"/>
      <c r="T11" s="107"/>
      <c r="U11" s="308" t="s">
        <v>241</v>
      </c>
      <c r="V11" s="95" t="s">
        <v>241</v>
      </c>
      <c r="W11" s="95" t="s">
        <v>243</v>
      </c>
      <c r="X11" s="95" t="s">
        <v>243</v>
      </c>
      <c r="Y11" s="95"/>
      <c r="Z11" s="95" t="s">
        <v>243</v>
      </c>
      <c r="AA11" s="95" t="s">
        <v>243</v>
      </c>
      <c r="AB11" s="95"/>
      <c r="AC11" s="95"/>
      <c r="AD11" s="95" t="s">
        <v>243</v>
      </c>
      <c r="AE11" s="95" t="s">
        <v>243</v>
      </c>
      <c r="AF11" s="95" t="s">
        <v>243</v>
      </c>
      <c r="AG11" s="95"/>
      <c r="AH11" s="95"/>
      <c r="AI11" s="95"/>
      <c r="AJ11" s="95"/>
      <c r="AK11" s="95" t="s">
        <v>243</v>
      </c>
      <c r="AL11" s="95" t="s">
        <v>243</v>
      </c>
      <c r="AM11" s="95" t="s">
        <v>243</v>
      </c>
      <c r="AN11" s="95" t="s">
        <v>243</v>
      </c>
      <c r="AO11" s="95"/>
      <c r="AP11" s="95"/>
      <c r="AQ11" s="95" t="s">
        <v>243</v>
      </c>
      <c r="AR11" s="95" t="s">
        <v>243</v>
      </c>
      <c r="AS11" s="95"/>
      <c r="AT11" s="95" t="s">
        <v>243</v>
      </c>
      <c r="AU11" s="95" t="s">
        <v>243</v>
      </c>
      <c r="AV11" s="95"/>
      <c r="AW11" s="95" t="s">
        <v>243</v>
      </c>
      <c r="AX11" s="95" t="s">
        <v>243</v>
      </c>
      <c r="AY11" s="95" t="s">
        <v>243</v>
      </c>
      <c r="AZ11" s="95" t="s">
        <v>243</v>
      </c>
      <c r="BA11" s="95" t="s">
        <v>243</v>
      </c>
      <c r="BB11" s="95" t="s">
        <v>243</v>
      </c>
      <c r="BC11" s="95"/>
      <c r="BD11" s="95"/>
      <c r="BE11" s="95"/>
      <c r="BF11" s="95"/>
      <c r="BG11" s="95"/>
      <c r="BH11" s="95"/>
      <c r="BI11" s="95"/>
      <c r="BJ11" s="95"/>
      <c r="BK11" s="95"/>
      <c r="BL11" s="95"/>
      <c r="BM11" s="95"/>
      <c r="BN11" s="95"/>
      <c r="BO11" s="95"/>
      <c r="BP11" s="95"/>
      <c r="BQ11" s="95"/>
      <c r="BR11" s="95"/>
      <c r="BS11" s="95"/>
      <c r="BT11" s="95"/>
      <c r="BU11" s="95"/>
      <c r="BV11" s="95"/>
      <c r="BW11" s="95"/>
      <c r="BX11" s="95"/>
      <c r="BY11" s="95"/>
      <c r="BZ11" s="95"/>
      <c r="CA11" s="95"/>
      <c r="CB11" s="95"/>
      <c r="CC11" s="95"/>
      <c r="CD11" s="95"/>
      <c r="CE11" s="95"/>
      <c r="CF11" s="95"/>
      <c r="CG11" s="95"/>
      <c r="CH11" s="95"/>
      <c r="CI11" s="95"/>
      <c r="CJ11" s="95"/>
      <c r="CK11" s="95"/>
      <c r="CL11" s="95"/>
      <c r="CM11" s="95"/>
      <c r="CN11" s="95"/>
      <c r="CO11" s="95"/>
      <c r="CP11" s="95"/>
      <c r="CQ11" s="95"/>
      <c r="CR11" s="95"/>
      <c r="CS11" s="95"/>
      <c r="CT11" s="95"/>
      <c r="CU11" s="95"/>
      <c r="CV11" s="95"/>
      <c r="CW11" s="95"/>
      <c r="CX11" s="95"/>
      <c r="CY11" s="95"/>
      <c r="CZ11" s="95"/>
      <c r="DA11" s="95"/>
      <c r="DB11" s="95"/>
      <c r="DC11" s="95"/>
      <c r="DD11" s="95"/>
      <c r="DE11" s="95"/>
      <c r="DF11" s="95"/>
      <c r="DG11" s="95"/>
      <c r="DH11" s="95"/>
      <c r="DI11" s="95"/>
      <c r="DJ11" s="95"/>
      <c r="DK11" s="95"/>
      <c r="DL11" s="95"/>
      <c r="DM11" s="95"/>
      <c r="DN11" s="95"/>
      <c r="DO11" s="95"/>
      <c r="DP11" s="95"/>
      <c r="DQ11" s="95"/>
      <c r="DR11" s="95"/>
      <c r="DS11" s="95"/>
      <c r="DT11" s="95"/>
      <c r="DU11" s="95"/>
      <c r="DV11" s="95"/>
      <c r="DW11" s="95"/>
      <c r="DX11" s="95"/>
      <c r="DY11" s="95"/>
      <c r="DZ11" s="95"/>
      <c r="EA11" s="95"/>
      <c r="EB11" s="95"/>
      <c r="EC11" s="95"/>
      <c r="ED11" s="95"/>
      <c r="EE11" s="95"/>
      <c r="EF11" s="95"/>
      <c r="EG11" s="95"/>
      <c r="EH11" s="95"/>
      <c r="EI11" s="95"/>
      <c r="EJ11" s="95"/>
      <c r="EK11" s="95"/>
      <c r="EL11" s="95"/>
      <c r="EM11" s="95"/>
      <c r="EN11" s="95"/>
      <c r="EO11" s="95"/>
      <c r="EP11" s="95"/>
      <c r="EQ11" s="95"/>
      <c r="ER11" s="95"/>
      <c r="ES11" s="95"/>
      <c r="ET11" s="95"/>
      <c r="EU11" s="95"/>
      <c r="EV11" s="95"/>
      <c r="EW11" s="95"/>
      <c r="EX11" s="95"/>
      <c r="EY11" s="95"/>
      <c r="EZ11" s="95"/>
      <c r="FA11" s="95"/>
      <c r="FB11" s="95"/>
      <c r="FC11" s="95"/>
      <c r="FD11" s="95"/>
      <c r="FE11" s="95"/>
      <c r="FF11" s="95"/>
      <c r="FG11" s="95"/>
      <c r="FH11" s="95"/>
      <c r="FI11" s="95"/>
      <c r="FJ11" s="95"/>
      <c r="FK11" s="95"/>
      <c r="FL11" s="95"/>
      <c r="FM11" s="95"/>
      <c r="FN11" s="95"/>
      <c r="FO11" s="95"/>
      <c r="FP11" s="95"/>
      <c r="FQ11" s="95"/>
      <c r="FR11" s="95"/>
      <c r="FS11" s="95"/>
      <c r="FT11" s="95"/>
      <c r="FU11" s="95"/>
      <c r="FV11" s="95"/>
      <c r="FW11" s="95"/>
      <c r="FX11" s="95"/>
      <c r="FY11" s="95"/>
      <c r="FZ11" s="95"/>
      <c r="GA11" s="95"/>
      <c r="GB11" s="95"/>
      <c r="GC11" s="95"/>
      <c r="GD11" s="95"/>
      <c r="GE11" s="95"/>
      <c r="GF11" s="95"/>
      <c r="GG11" s="95"/>
      <c r="GH11" s="95"/>
      <c r="GI11" s="95"/>
      <c r="GJ11" s="95"/>
      <c r="GK11" s="95"/>
      <c r="GL11" s="95"/>
      <c r="GM11" s="95"/>
      <c r="GN11" s="95"/>
      <c r="GO11" s="95"/>
      <c r="GP11" s="95"/>
      <c r="GQ11" s="95"/>
      <c r="GR11" s="95"/>
      <c r="GS11" s="95"/>
      <c r="GT11" s="95"/>
      <c r="GU11" s="95"/>
      <c r="GV11" s="95"/>
      <c r="GW11" s="95"/>
      <c r="GX11" s="95"/>
      <c r="GY11" s="95"/>
      <c r="GZ11" s="95"/>
      <c r="HA11" s="95"/>
      <c r="HB11" s="95"/>
      <c r="HC11" s="95"/>
      <c r="HD11" s="95"/>
      <c r="HE11" s="95"/>
      <c r="HF11" s="95"/>
      <c r="HG11" s="95"/>
      <c r="HH11" s="95"/>
      <c r="HI11" s="95"/>
      <c r="HJ11" s="95"/>
      <c r="HK11" s="95"/>
      <c r="HL11" s="95"/>
      <c r="HM11" s="95"/>
      <c r="HN11" s="95"/>
      <c r="HO11" s="95"/>
      <c r="HP11" s="95"/>
      <c r="HQ11" s="95"/>
      <c r="HR11" s="95"/>
      <c r="HS11" s="95"/>
      <c r="HT11" s="95"/>
      <c r="HU11" s="95"/>
      <c r="HV11" s="95"/>
      <c r="HW11" s="95"/>
      <c r="HX11" s="95"/>
      <c r="HY11" s="95"/>
      <c r="HZ11" s="309"/>
    </row>
    <row r="12" spans="1:234" ht="24.75" customHeight="1" x14ac:dyDescent="0.25">
      <c r="A12" s="107" t="s">
        <v>232</v>
      </c>
      <c r="B12" s="108" t="s">
        <v>108</v>
      </c>
      <c r="C12" s="108" t="s">
        <v>118</v>
      </c>
      <c r="D12" s="109" t="s">
        <v>237</v>
      </c>
      <c r="E12" s="109" t="s">
        <v>107</v>
      </c>
      <c r="F12" s="110">
        <f t="shared" si="10"/>
        <v>41184</v>
      </c>
      <c r="G12" s="109">
        <f>IF(L12="Not Executed","",INDEX($U$2:$CF11,1,MATCH(REPT("z",255),$U12:$CF12)))</f>
        <v>143</v>
      </c>
      <c r="H12" s="109" t="str">
        <f t="shared" si="4"/>
        <v>DUT1, DUT2, SUT: QS Build 7.4</v>
      </c>
      <c r="I12" s="109" t="str">
        <f t="shared" si="5"/>
        <v>9200-8.59.29708</v>
      </c>
      <c r="J12" s="109">
        <f t="shared" si="6"/>
        <v>9200</v>
      </c>
      <c r="K12" s="109" t="str">
        <f t="shared" si="7"/>
        <v>v2240</v>
      </c>
      <c r="L12" s="109" t="str">
        <f t="shared" si="11"/>
        <v>Pass</v>
      </c>
      <c r="M12" s="109" t="str">
        <f>IF(L12="NA","NA",IF(COUNTIFS(U12:XAA12,"Pass*",$U$3:$XAA$3,Summary!$C$43)&gt;0,"Pass",IF(COUNTIFS(U12:XAA12,"Fail*",$U$3:$XAA$3,Summary!$C$43)&gt;0,"Fail","Not Executed")))</f>
        <v>Pass</v>
      </c>
      <c r="N12" s="109">
        <f t="shared" si="8"/>
        <v>22</v>
      </c>
      <c r="O12" s="135">
        <f t="shared" si="9"/>
        <v>0.95454545454545459</v>
      </c>
      <c r="P12" s="135" t="str">
        <f>IF(VLOOKUP(C12,[1]!BT_Radio,2,FALSE)=0,"",VLOOKUP(C12,[1]!BT_Radio,2,FALSE))</f>
        <v/>
      </c>
      <c r="Q12" s="109" t="str">
        <f>IF(VLOOKUP(C12,[1]!BT_Radio,3,FALSE)=0,"",VLOOKUP(C12,[1]!BT_Radio,3,FALSE))</f>
        <v/>
      </c>
      <c r="R12" s="109" t="str">
        <f>IF(VLOOKUP(C12,[1]!BT_Radio,4,FALSE)=0,"",VLOOKUP(C12,[1]!BT_Radio,4,FALSE))</f>
        <v>3855950-CLOSED</v>
      </c>
      <c r="S12" s="111"/>
      <c r="T12" s="107"/>
      <c r="U12" s="308" t="s">
        <v>243</v>
      </c>
      <c r="V12" s="95" t="s">
        <v>241</v>
      </c>
      <c r="W12" s="95" t="s">
        <v>243</v>
      </c>
      <c r="X12" s="95"/>
      <c r="Y12" s="95"/>
      <c r="Z12" s="95" t="s">
        <v>243</v>
      </c>
      <c r="AA12" s="95" t="s">
        <v>243</v>
      </c>
      <c r="AB12" s="95"/>
      <c r="AC12" s="95"/>
      <c r="AD12" s="95" t="s">
        <v>243</v>
      </c>
      <c r="AE12" s="95" t="s">
        <v>243</v>
      </c>
      <c r="AF12" s="95" t="s">
        <v>243</v>
      </c>
      <c r="AG12" s="95"/>
      <c r="AH12" s="95"/>
      <c r="AI12" s="95"/>
      <c r="AJ12" s="95"/>
      <c r="AK12" s="95" t="s">
        <v>243</v>
      </c>
      <c r="AL12" s="95" t="s">
        <v>243</v>
      </c>
      <c r="AM12" s="95" t="s">
        <v>243</v>
      </c>
      <c r="AN12" s="95" t="s">
        <v>243</v>
      </c>
      <c r="AO12" s="95"/>
      <c r="AP12" s="95"/>
      <c r="AQ12" s="95" t="s">
        <v>243</v>
      </c>
      <c r="AR12" s="95" t="s">
        <v>243</v>
      </c>
      <c r="AS12" s="95"/>
      <c r="AT12" s="95" t="s">
        <v>243</v>
      </c>
      <c r="AU12" s="95" t="s">
        <v>243</v>
      </c>
      <c r="AV12" s="95"/>
      <c r="AW12" s="95" t="s">
        <v>243</v>
      </c>
      <c r="AX12" s="95" t="s">
        <v>243</v>
      </c>
      <c r="AY12" s="95" t="s">
        <v>243</v>
      </c>
      <c r="AZ12" s="95" t="s">
        <v>243</v>
      </c>
      <c r="BA12" s="95" t="s">
        <v>243</v>
      </c>
      <c r="BB12" s="95" t="s">
        <v>243</v>
      </c>
      <c r="BC12" s="95"/>
      <c r="BD12" s="95"/>
      <c r="BE12" s="95"/>
      <c r="BF12" s="95"/>
      <c r="BG12" s="95"/>
      <c r="BH12" s="95"/>
      <c r="BI12" s="95"/>
      <c r="BJ12" s="95"/>
      <c r="BK12" s="95"/>
      <c r="BL12" s="95"/>
      <c r="BM12" s="95"/>
      <c r="BN12" s="95"/>
      <c r="BO12" s="95"/>
      <c r="BP12" s="95"/>
      <c r="BQ12" s="95"/>
      <c r="BR12" s="95"/>
      <c r="BS12" s="95"/>
      <c r="BT12" s="95"/>
      <c r="BU12" s="95"/>
      <c r="BV12" s="95"/>
      <c r="BW12" s="95"/>
      <c r="BX12" s="95"/>
      <c r="BY12" s="95"/>
      <c r="BZ12" s="95"/>
      <c r="CA12" s="95"/>
      <c r="CB12" s="95"/>
      <c r="CC12" s="95"/>
      <c r="CD12" s="95"/>
      <c r="CE12" s="95"/>
      <c r="CF12" s="95"/>
      <c r="CG12" s="95"/>
      <c r="CH12" s="95"/>
      <c r="CI12" s="95"/>
      <c r="CJ12" s="95"/>
      <c r="CK12" s="95"/>
      <c r="CL12" s="95"/>
      <c r="CM12" s="95"/>
      <c r="CN12" s="95"/>
      <c r="CO12" s="95"/>
      <c r="CP12" s="95"/>
      <c r="CQ12" s="95"/>
      <c r="CR12" s="95"/>
      <c r="CS12" s="95"/>
      <c r="CT12" s="95"/>
      <c r="CU12" s="95"/>
      <c r="CV12" s="95"/>
      <c r="CW12" s="95"/>
      <c r="CX12" s="95"/>
      <c r="CY12" s="95"/>
      <c r="CZ12" s="95"/>
      <c r="DA12" s="95"/>
      <c r="DB12" s="95"/>
      <c r="DC12" s="95"/>
      <c r="DD12" s="95"/>
      <c r="DE12" s="95"/>
      <c r="DF12" s="95"/>
      <c r="DG12" s="95"/>
      <c r="DH12" s="95"/>
      <c r="DI12" s="95"/>
      <c r="DJ12" s="95"/>
      <c r="DK12" s="95"/>
      <c r="DL12" s="95"/>
      <c r="DM12" s="95"/>
      <c r="DN12" s="95"/>
      <c r="DO12" s="95"/>
      <c r="DP12" s="95"/>
      <c r="DQ12" s="95"/>
      <c r="DR12" s="95"/>
      <c r="DS12" s="95"/>
      <c r="DT12" s="95"/>
      <c r="DU12" s="95"/>
      <c r="DV12" s="95"/>
      <c r="DW12" s="95"/>
      <c r="DX12" s="95"/>
      <c r="DY12" s="95"/>
      <c r="DZ12" s="95"/>
      <c r="EA12" s="95"/>
      <c r="EB12" s="95"/>
      <c r="EC12" s="95"/>
      <c r="ED12" s="95"/>
      <c r="EE12" s="95"/>
      <c r="EF12" s="95"/>
      <c r="EG12" s="95"/>
      <c r="EH12" s="95"/>
      <c r="EI12" s="95"/>
      <c r="EJ12" s="95"/>
      <c r="EK12" s="95"/>
      <c r="EL12" s="95"/>
      <c r="EM12" s="95"/>
      <c r="EN12" s="95"/>
      <c r="EO12" s="95"/>
      <c r="EP12" s="95"/>
      <c r="EQ12" s="95"/>
      <c r="ER12" s="95"/>
      <c r="ES12" s="95"/>
      <c r="ET12" s="95"/>
      <c r="EU12" s="95"/>
      <c r="EV12" s="95"/>
      <c r="EW12" s="95"/>
      <c r="EX12" s="95"/>
      <c r="EY12" s="95"/>
      <c r="EZ12" s="95"/>
      <c r="FA12" s="95"/>
      <c r="FB12" s="95"/>
      <c r="FC12" s="95"/>
      <c r="FD12" s="95"/>
      <c r="FE12" s="95"/>
      <c r="FF12" s="95"/>
      <c r="FG12" s="95"/>
      <c r="FH12" s="95"/>
      <c r="FI12" s="95"/>
      <c r="FJ12" s="95"/>
      <c r="FK12" s="95"/>
      <c r="FL12" s="95"/>
      <c r="FM12" s="95"/>
      <c r="FN12" s="95"/>
      <c r="FO12" s="95"/>
      <c r="FP12" s="95"/>
      <c r="FQ12" s="95"/>
      <c r="FR12" s="95"/>
      <c r="FS12" s="95"/>
      <c r="FT12" s="95"/>
      <c r="FU12" s="95"/>
      <c r="FV12" s="95"/>
      <c r="FW12" s="95"/>
      <c r="FX12" s="95"/>
      <c r="FY12" s="95"/>
      <c r="FZ12" s="95"/>
      <c r="GA12" s="95"/>
      <c r="GB12" s="95"/>
      <c r="GC12" s="95"/>
      <c r="GD12" s="95"/>
      <c r="GE12" s="95"/>
      <c r="GF12" s="95"/>
      <c r="GG12" s="95"/>
      <c r="GH12" s="95"/>
      <c r="GI12" s="95"/>
      <c r="GJ12" s="95"/>
      <c r="GK12" s="95"/>
      <c r="GL12" s="95"/>
      <c r="GM12" s="95"/>
      <c r="GN12" s="95"/>
      <c r="GO12" s="95"/>
      <c r="GP12" s="95"/>
      <c r="GQ12" s="95"/>
      <c r="GR12" s="95"/>
      <c r="GS12" s="95"/>
      <c r="GT12" s="95"/>
      <c r="GU12" s="95"/>
      <c r="GV12" s="95"/>
      <c r="GW12" s="95"/>
      <c r="GX12" s="95"/>
      <c r="GY12" s="95"/>
      <c r="GZ12" s="95"/>
      <c r="HA12" s="95"/>
      <c r="HB12" s="95"/>
      <c r="HC12" s="95"/>
      <c r="HD12" s="95"/>
      <c r="HE12" s="95"/>
      <c r="HF12" s="95"/>
      <c r="HG12" s="95"/>
      <c r="HH12" s="95"/>
      <c r="HI12" s="95"/>
      <c r="HJ12" s="95"/>
      <c r="HK12" s="95"/>
      <c r="HL12" s="95"/>
      <c r="HM12" s="95"/>
      <c r="HN12" s="95"/>
      <c r="HO12" s="95"/>
      <c r="HP12" s="95"/>
      <c r="HQ12" s="95"/>
      <c r="HR12" s="95"/>
      <c r="HS12" s="95"/>
      <c r="HT12" s="95"/>
      <c r="HU12" s="95"/>
      <c r="HV12" s="95"/>
      <c r="HW12" s="95"/>
      <c r="HX12" s="95"/>
      <c r="HY12" s="95"/>
      <c r="HZ12" s="309"/>
    </row>
    <row r="13" spans="1:234" ht="24.75" customHeight="1" x14ac:dyDescent="0.25">
      <c r="A13" s="107" t="s">
        <v>232</v>
      </c>
      <c r="B13" s="108" t="s">
        <v>108</v>
      </c>
      <c r="C13" s="108" t="s">
        <v>112</v>
      </c>
      <c r="D13" s="109" t="s">
        <v>237</v>
      </c>
      <c r="E13" s="109" t="s">
        <v>107</v>
      </c>
      <c r="F13" s="110">
        <f t="shared" si="10"/>
        <v>41184</v>
      </c>
      <c r="G13" s="109">
        <f>IF(L13="Not Executed","",INDEX($U$2:$CF12,1,MATCH(REPT("z",255),$U13:$CF13)))</f>
        <v>143</v>
      </c>
      <c r="H13" s="109" t="str">
        <f t="shared" si="4"/>
        <v>DUT1, DUT2, SUT: QS Build 7.4</v>
      </c>
      <c r="I13" s="109" t="str">
        <f t="shared" si="5"/>
        <v>9200-8.59.29708</v>
      </c>
      <c r="J13" s="109">
        <f t="shared" si="6"/>
        <v>9200</v>
      </c>
      <c r="K13" s="109" t="str">
        <f t="shared" si="7"/>
        <v>v2240</v>
      </c>
      <c r="L13" s="109" t="str">
        <f t="shared" si="11"/>
        <v>Pass</v>
      </c>
      <c r="M13" s="109" t="str">
        <f>IF(L13="NA","NA",IF(COUNTIFS(U13:XAA13,"Pass*",$U$3:$XAA$3,Summary!$C$43)&gt;0,"Pass",IF(COUNTIFS(U13:XAA13,"Fail*",$U$3:$XAA$3,Summary!$C$43)&gt;0,"Fail","Not Executed")))</f>
        <v>Pass</v>
      </c>
      <c r="N13" s="109">
        <f t="shared" si="8"/>
        <v>23</v>
      </c>
      <c r="O13" s="135">
        <f t="shared" si="9"/>
        <v>0.91304347826086951</v>
      </c>
      <c r="P13" s="135" t="str">
        <f>IF(VLOOKUP(C13,[1]!BT_Radio,2,FALSE)=0,"",VLOOKUP(C13,[1]!BT_Radio,2,FALSE))</f>
        <v/>
      </c>
      <c r="Q13" s="109" t="str">
        <f>IF(VLOOKUP(C13,[1]!BT_Radio,3,FALSE)=0,"",VLOOKUP(C13,[1]!BT_Radio,3,FALSE))</f>
        <v/>
      </c>
      <c r="R13" s="109" t="str">
        <f>IF(VLOOKUP(C13,[1]!BT_Radio,4,FALSE)=0,"",VLOOKUP(C13,[1]!BT_Radio,4,FALSE))</f>
        <v>3855951-CLOSED</v>
      </c>
      <c r="S13" s="111"/>
      <c r="T13" s="107"/>
      <c r="U13" s="308" t="s">
        <v>241</v>
      </c>
      <c r="V13" s="95" t="s">
        <v>241</v>
      </c>
      <c r="W13" s="95" t="s">
        <v>243</v>
      </c>
      <c r="X13" s="95" t="s">
        <v>243</v>
      </c>
      <c r="Y13" s="95"/>
      <c r="Z13" s="95" t="s">
        <v>243</v>
      </c>
      <c r="AA13" s="95" t="s">
        <v>243</v>
      </c>
      <c r="AB13" s="95"/>
      <c r="AC13" s="95"/>
      <c r="AD13" s="95" t="s">
        <v>243</v>
      </c>
      <c r="AE13" s="95" t="s">
        <v>243</v>
      </c>
      <c r="AF13" s="95" t="s">
        <v>243</v>
      </c>
      <c r="AG13" s="95"/>
      <c r="AH13" s="95"/>
      <c r="AI13" s="95"/>
      <c r="AJ13" s="95"/>
      <c r="AK13" s="95" t="s">
        <v>243</v>
      </c>
      <c r="AL13" s="95" t="s">
        <v>243</v>
      </c>
      <c r="AM13" s="95" t="s">
        <v>243</v>
      </c>
      <c r="AN13" s="95" t="s">
        <v>243</v>
      </c>
      <c r="AO13" s="95"/>
      <c r="AP13" s="95"/>
      <c r="AQ13" s="95" t="s">
        <v>243</v>
      </c>
      <c r="AR13" s="95" t="s">
        <v>243</v>
      </c>
      <c r="AS13" s="95"/>
      <c r="AT13" s="95" t="s">
        <v>243</v>
      </c>
      <c r="AU13" s="95" t="s">
        <v>243</v>
      </c>
      <c r="AV13" s="95"/>
      <c r="AW13" s="95" t="s">
        <v>243</v>
      </c>
      <c r="AX13" s="95" t="s">
        <v>243</v>
      </c>
      <c r="AY13" s="95" t="s">
        <v>243</v>
      </c>
      <c r="AZ13" s="95" t="s">
        <v>243</v>
      </c>
      <c r="BA13" s="95" t="s">
        <v>243</v>
      </c>
      <c r="BB13" s="95" t="s">
        <v>243</v>
      </c>
      <c r="BC13" s="95"/>
      <c r="BD13" s="95"/>
      <c r="BE13" s="95"/>
      <c r="BF13" s="95"/>
      <c r="BG13" s="95"/>
      <c r="BH13" s="95"/>
      <c r="BI13" s="95"/>
      <c r="BJ13" s="95"/>
      <c r="BK13" s="95"/>
      <c r="BL13" s="95"/>
      <c r="BM13" s="95"/>
      <c r="BN13" s="95"/>
      <c r="BO13" s="95"/>
      <c r="BP13" s="95"/>
      <c r="BQ13" s="95"/>
      <c r="BR13" s="95"/>
      <c r="BS13" s="95"/>
      <c r="BT13" s="95"/>
      <c r="BU13" s="95"/>
      <c r="BV13" s="95"/>
      <c r="BW13" s="95"/>
      <c r="BX13" s="95"/>
      <c r="BY13" s="95"/>
      <c r="BZ13" s="95"/>
      <c r="CA13" s="95"/>
      <c r="CB13" s="95"/>
      <c r="CC13" s="95"/>
      <c r="CD13" s="95"/>
      <c r="CE13" s="95"/>
      <c r="CF13" s="95"/>
      <c r="CG13" s="95"/>
      <c r="CH13" s="95"/>
      <c r="CI13" s="95"/>
      <c r="CJ13" s="95"/>
      <c r="CK13" s="95"/>
      <c r="CL13" s="95"/>
      <c r="CM13" s="95"/>
      <c r="CN13" s="95"/>
      <c r="CO13" s="95"/>
      <c r="CP13" s="95"/>
      <c r="CQ13" s="95"/>
      <c r="CR13" s="95"/>
      <c r="CS13" s="95"/>
      <c r="CT13" s="95"/>
      <c r="CU13" s="95"/>
      <c r="CV13" s="95"/>
      <c r="CW13" s="95"/>
      <c r="CX13" s="95"/>
      <c r="CY13" s="95"/>
      <c r="CZ13" s="95"/>
      <c r="DA13" s="95"/>
      <c r="DB13" s="95"/>
      <c r="DC13" s="95"/>
      <c r="DD13" s="95"/>
      <c r="DE13" s="95"/>
      <c r="DF13" s="95"/>
      <c r="DG13" s="95"/>
      <c r="DH13" s="95"/>
      <c r="DI13" s="95"/>
      <c r="DJ13" s="95"/>
      <c r="DK13" s="95"/>
      <c r="DL13" s="95"/>
      <c r="DM13" s="95"/>
      <c r="DN13" s="95"/>
      <c r="DO13" s="95"/>
      <c r="DP13" s="95"/>
      <c r="DQ13" s="95"/>
      <c r="DR13" s="95"/>
      <c r="DS13" s="95"/>
      <c r="DT13" s="95"/>
      <c r="DU13" s="95"/>
      <c r="DV13" s="95"/>
      <c r="DW13" s="95"/>
      <c r="DX13" s="95"/>
      <c r="DY13" s="95"/>
      <c r="DZ13" s="95"/>
      <c r="EA13" s="95"/>
      <c r="EB13" s="95"/>
      <c r="EC13" s="95"/>
      <c r="ED13" s="95"/>
      <c r="EE13" s="95"/>
      <c r="EF13" s="95"/>
      <c r="EG13" s="95"/>
      <c r="EH13" s="95"/>
      <c r="EI13" s="95"/>
      <c r="EJ13" s="95"/>
      <c r="EK13" s="95"/>
      <c r="EL13" s="95"/>
      <c r="EM13" s="95"/>
      <c r="EN13" s="95"/>
      <c r="EO13" s="95"/>
      <c r="EP13" s="95"/>
      <c r="EQ13" s="95"/>
      <c r="ER13" s="95"/>
      <c r="ES13" s="95"/>
      <c r="ET13" s="95"/>
      <c r="EU13" s="95"/>
      <c r="EV13" s="95"/>
      <c r="EW13" s="95"/>
      <c r="EX13" s="95"/>
      <c r="EY13" s="95"/>
      <c r="EZ13" s="95"/>
      <c r="FA13" s="95"/>
      <c r="FB13" s="95"/>
      <c r="FC13" s="95"/>
      <c r="FD13" s="95"/>
      <c r="FE13" s="95"/>
      <c r="FF13" s="95"/>
      <c r="FG13" s="95"/>
      <c r="FH13" s="95"/>
      <c r="FI13" s="95"/>
      <c r="FJ13" s="95"/>
      <c r="FK13" s="95"/>
      <c r="FL13" s="95"/>
      <c r="FM13" s="95"/>
      <c r="FN13" s="95"/>
      <c r="FO13" s="95"/>
      <c r="FP13" s="95"/>
      <c r="FQ13" s="95"/>
      <c r="FR13" s="95"/>
      <c r="FS13" s="95"/>
      <c r="FT13" s="95"/>
      <c r="FU13" s="95"/>
      <c r="FV13" s="95"/>
      <c r="FW13" s="95"/>
      <c r="FX13" s="95"/>
      <c r="FY13" s="95"/>
      <c r="FZ13" s="95"/>
      <c r="GA13" s="95"/>
      <c r="GB13" s="95"/>
      <c r="GC13" s="95"/>
      <c r="GD13" s="95"/>
      <c r="GE13" s="95"/>
      <c r="GF13" s="95"/>
      <c r="GG13" s="95"/>
      <c r="GH13" s="95"/>
      <c r="GI13" s="95"/>
      <c r="GJ13" s="95"/>
      <c r="GK13" s="95"/>
      <c r="GL13" s="95"/>
      <c r="GM13" s="95"/>
      <c r="GN13" s="95"/>
      <c r="GO13" s="95"/>
      <c r="GP13" s="95"/>
      <c r="GQ13" s="95"/>
      <c r="GR13" s="95"/>
      <c r="GS13" s="95"/>
      <c r="GT13" s="95"/>
      <c r="GU13" s="95"/>
      <c r="GV13" s="95"/>
      <c r="GW13" s="95"/>
      <c r="GX13" s="95"/>
      <c r="GY13" s="95"/>
      <c r="GZ13" s="95"/>
      <c r="HA13" s="95"/>
      <c r="HB13" s="95"/>
      <c r="HC13" s="95"/>
      <c r="HD13" s="95"/>
      <c r="HE13" s="95"/>
      <c r="HF13" s="95"/>
      <c r="HG13" s="95"/>
      <c r="HH13" s="95"/>
      <c r="HI13" s="95"/>
      <c r="HJ13" s="95"/>
      <c r="HK13" s="95"/>
      <c r="HL13" s="95"/>
      <c r="HM13" s="95"/>
      <c r="HN13" s="95"/>
      <c r="HO13" s="95"/>
      <c r="HP13" s="95"/>
      <c r="HQ13" s="95"/>
      <c r="HR13" s="95"/>
      <c r="HS13" s="95"/>
      <c r="HT13" s="95"/>
      <c r="HU13" s="95"/>
      <c r="HV13" s="95"/>
      <c r="HW13" s="95"/>
      <c r="HX13" s="95"/>
      <c r="HY13" s="95"/>
      <c r="HZ13" s="309"/>
    </row>
    <row r="14" spans="1:234" ht="24.75" customHeight="1" x14ac:dyDescent="0.25">
      <c r="A14" s="107" t="s">
        <v>232</v>
      </c>
      <c r="B14" s="108" t="s">
        <v>108</v>
      </c>
      <c r="C14" s="108" t="s">
        <v>110</v>
      </c>
      <c r="D14" s="109" t="s">
        <v>237</v>
      </c>
      <c r="E14" s="109" t="s">
        <v>107</v>
      </c>
      <c r="F14" s="110">
        <f t="shared" si="10"/>
        <v>41184</v>
      </c>
      <c r="G14" s="109">
        <f>IF(L14="Not Executed","",INDEX($U$2:$CF13,1,MATCH(REPT("z",255),$U14:$CF14)))</f>
        <v>143</v>
      </c>
      <c r="H14" s="109" t="str">
        <f t="shared" si="4"/>
        <v>DUT1, DUT2, SUT: QS Build 7.4</v>
      </c>
      <c r="I14" s="109" t="str">
        <f t="shared" si="5"/>
        <v>9200-8.59.29708</v>
      </c>
      <c r="J14" s="109">
        <f t="shared" si="6"/>
        <v>9200</v>
      </c>
      <c r="K14" s="109" t="str">
        <f t="shared" si="7"/>
        <v>v2240</v>
      </c>
      <c r="L14" s="109" t="str">
        <f t="shared" si="11"/>
        <v>Pass</v>
      </c>
      <c r="M14" s="109" t="str">
        <f>IF(L14="NA","NA",IF(COUNTIFS(U14:XAA14,"Pass*",$U$3:$XAA$3,Summary!$C$43)&gt;0,"Pass",IF(COUNTIFS(U14:XAA14,"Fail*",$U$3:$XAA$3,Summary!$C$43)&gt;0,"Fail","Not Executed")))</f>
        <v>Pass</v>
      </c>
      <c r="N14" s="109">
        <f t="shared" si="8"/>
        <v>23</v>
      </c>
      <c r="O14" s="135">
        <f t="shared" si="9"/>
        <v>1</v>
      </c>
      <c r="P14" s="135" t="str">
        <f>IF(VLOOKUP(C14,[1]!BT_Radio,2,FALSE)=0,"",VLOOKUP(C14,[1]!BT_Radio,2,FALSE))</f>
        <v/>
      </c>
      <c r="Q14" s="109" t="str">
        <f>IF(VLOOKUP(C14,[1]!BT_Radio,3,FALSE)=0,"",VLOOKUP(C14,[1]!BT_Radio,3,FALSE))</f>
        <v/>
      </c>
      <c r="R14" s="109" t="str">
        <f>IF(VLOOKUP(C14,[1]!BT_Radio,4,FALSE)=0,"",VLOOKUP(C14,[1]!BT_Radio,4,FALSE))</f>
        <v/>
      </c>
      <c r="S14" s="111"/>
      <c r="T14" s="107"/>
      <c r="U14" s="308" t="s">
        <v>243</v>
      </c>
      <c r="V14" s="95" t="s">
        <v>243</v>
      </c>
      <c r="W14" s="95" t="s">
        <v>243</v>
      </c>
      <c r="X14" s="95" t="s">
        <v>243</v>
      </c>
      <c r="Y14" s="95"/>
      <c r="Z14" s="95" t="s">
        <v>243</v>
      </c>
      <c r="AA14" s="95" t="s">
        <v>243</v>
      </c>
      <c r="AB14" s="95"/>
      <c r="AC14" s="95"/>
      <c r="AD14" s="95" t="s">
        <v>243</v>
      </c>
      <c r="AE14" s="95" t="s">
        <v>243</v>
      </c>
      <c r="AF14" s="95" t="s">
        <v>243</v>
      </c>
      <c r="AG14" s="95"/>
      <c r="AH14" s="95"/>
      <c r="AI14" s="95"/>
      <c r="AJ14" s="95"/>
      <c r="AK14" s="95" t="s">
        <v>243</v>
      </c>
      <c r="AL14" s="95" t="s">
        <v>243</v>
      </c>
      <c r="AM14" s="95" t="s">
        <v>243</v>
      </c>
      <c r="AN14" s="95" t="s">
        <v>243</v>
      </c>
      <c r="AO14" s="95"/>
      <c r="AP14" s="95"/>
      <c r="AQ14" s="95" t="s">
        <v>243</v>
      </c>
      <c r="AR14" s="95" t="s">
        <v>243</v>
      </c>
      <c r="AS14" s="95"/>
      <c r="AT14" s="95" t="s">
        <v>243</v>
      </c>
      <c r="AU14" s="95" t="s">
        <v>243</v>
      </c>
      <c r="AV14" s="95"/>
      <c r="AW14" s="95" t="s">
        <v>243</v>
      </c>
      <c r="AX14" s="95" t="s">
        <v>243</v>
      </c>
      <c r="AY14" s="95" t="s">
        <v>243</v>
      </c>
      <c r="AZ14" s="95" t="s">
        <v>243</v>
      </c>
      <c r="BA14" s="95" t="s">
        <v>243</v>
      </c>
      <c r="BB14" s="95" t="s">
        <v>243</v>
      </c>
      <c r="BC14" s="95"/>
      <c r="BD14" s="95"/>
      <c r="BE14" s="95"/>
      <c r="BF14" s="95"/>
      <c r="BG14" s="95"/>
      <c r="BH14" s="95"/>
      <c r="BI14" s="95"/>
      <c r="BJ14" s="95"/>
      <c r="BK14" s="95"/>
      <c r="BL14" s="95"/>
      <c r="BM14" s="95"/>
      <c r="BN14" s="95"/>
      <c r="BO14" s="95"/>
      <c r="BP14" s="95"/>
      <c r="BQ14" s="95"/>
      <c r="BR14" s="95"/>
      <c r="BS14" s="95"/>
      <c r="BT14" s="95"/>
      <c r="BU14" s="95"/>
      <c r="BV14" s="95"/>
      <c r="BW14" s="95"/>
      <c r="BX14" s="95"/>
      <c r="BY14" s="95"/>
      <c r="BZ14" s="95"/>
      <c r="CA14" s="95"/>
      <c r="CB14" s="95"/>
      <c r="CC14" s="95"/>
      <c r="CD14" s="95"/>
      <c r="CE14" s="95"/>
      <c r="CF14" s="95"/>
      <c r="CG14" s="95"/>
      <c r="CH14" s="95"/>
      <c r="CI14" s="95"/>
      <c r="CJ14" s="95"/>
      <c r="CK14" s="95"/>
      <c r="CL14" s="95"/>
      <c r="CM14" s="95"/>
      <c r="CN14" s="95"/>
      <c r="CO14" s="95"/>
      <c r="CP14" s="95"/>
      <c r="CQ14" s="95"/>
      <c r="CR14" s="95"/>
      <c r="CS14" s="95"/>
      <c r="CT14" s="95"/>
      <c r="CU14" s="95"/>
      <c r="CV14" s="95"/>
      <c r="CW14" s="95"/>
      <c r="CX14" s="95"/>
      <c r="CY14" s="95"/>
      <c r="CZ14" s="95"/>
      <c r="DA14" s="95"/>
      <c r="DB14" s="95"/>
      <c r="DC14" s="95"/>
      <c r="DD14" s="95"/>
      <c r="DE14" s="95"/>
      <c r="DF14" s="95"/>
      <c r="DG14" s="95"/>
      <c r="DH14" s="95"/>
      <c r="DI14" s="95"/>
      <c r="DJ14" s="95"/>
      <c r="DK14" s="95"/>
      <c r="DL14" s="95"/>
      <c r="DM14" s="95"/>
      <c r="DN14" s="95"/>
      <c r="DO14" s="95"/>
      <c r="DP14" s="95"/>
      <c r="DQ14" s="95"/>
      <c r="DR14" s="95"/>
      <c r="DS14" s="95"/>
      <c r="DT14" s="95"/>
      <c r="DU14" s="95"/>
      <c r="DV14" s="95"/>
      <c r="DW14" s="95"/>
      <c r="DX14" s="95"/>
      <c r="DY14" s="95"/>
      <c r="DZ14" s="95"/>
      <c r="EA14" s="95"/>
      <c r="EB14" s="95"/>
      <c r="EC14" s="95"/>
      <c r="ED14" s="95"/>
      <c r="EE14" s="95"/>
      <c r="EF14" s="95"/>
      <c r="EG14" s="95"/>
      <c r="EH14" s="95"/>
      <c r="EI14" s="95"/>
      <c r="EJ14" s="95"/>
      <c r="EK14" s="95"/>
      <c r="EL14" s="95"/>
      <c r="EM14" s="95"/>
      <c r="EN14" s="95"/>
      <c r="EO14" s="95"/>
      <c r="EP14" s="95"/>
      <c r="EQ14" s="95"/>
      <c r="ER14" s="95"/>
      <c r="ES14" s="95"/>
      <c r="ET14" s="95"/>
      <c r="EU14" s="95"/>
      <c r="EV14" s="95"/>
      <c r="EW14" s="95"/>
      <c r="EX14" s="95"/>
      <c r="EY14" s="95"/>
      <c r="EZ14" s="95"/>
      <c r="FA14" s="95"/>
      <c r="FB14" s="95"/>
      <c r="FC14" s="95"/>
      <c r="FD14" s="95"/>
      <c r="FE14" s="95"/>
      <c r="FF14" s="95"/>
      <c r="FG14" s="95"/>
      <c r="FH14" s="95"/>
      <c r="FI14" s="95"/>
      <c r="FJ14" s="95"/>
      <c r="FK14" s="95"/>
      <c r="FL14" s="95"/>
      <c r="FM14" s="95"/>
      <c r="FN14" s="95"/>
      <c r="FO14" s="95"/>
      <c r="FP14" s="95"/>
      <c r="FQ14" s="95"/>
      <c r="FR14" s="95"/>
      <c r="FS14" s="95"/>
      <c r="FT14" s="95"/>
      <c r="FU14" s="95"/>
      <c r="FV14" s="95"/>
      <c r="FW14" s="95"/>
      <c r="FX14" s="95"/>
      <c r="FY14" s="95"/>
      <c r="FZ14" s="95"/>
      <c r="GA14" s="95"/>
      <c r="GB14" s="95"/>
      <c r="GC14" s="95"/>
      <c r="GD14" s="95"/>
      <c r="GE14" s="95"/>
      <c r="GF14" s="95"/>
      <c r="GG14" s="95"/>
      <c r="GH14" s="95"/>
      <c r="GI14" s="95"/>
      <c r="GJ14" s="95"/>
      <c r="GK14" s="95"/>
      <c r="GL14" s="95"/>
      <c r="GM14" s="95"/>
      <c r="GN14" s="95"/>
      <c r="GO14" s="95"/>
      <c r="GP14" s="95"/>
      <c r="GQ14" s="95"/>
      <c r="GR14" s="95"/>
      <c r="GS14" s="95"/>
      <c r="GT14" s="95"/>
      <c r="GU14" s="95"/>
      <c r="GV14" s="95"/>
      <c r="GW14" s="95"/>
      <c r="GX14" s="95"/>
      <c r="GY14" s="95"/>
      <c r="GZ14" s="95"/>
      <c r="HA14" s="95"/>
      <c r="HB14" s="95"/>
      <c r="HC14" s="95"/>
      <c r="HD14" s="95"/>
      <c r="HE14" s="95"/>
      <c r="HF14" s="95"/>
      <c r="HG14" s="95"/>
      <c r="HH14" s="95"/>
      <c r="HI14" s="95"/>
      <c r="HJ14" s="95"/>
      <c r="HK14" s="95"/>
      <c r="HL14" s="95"/>
      <c r="HM14" s="95"/>
      <c r="HN14" s="95"/>
      <c r="HO14" s="95"/>
      <c r="HP14" s="95"/>
      <c r="HQ14" s="95"/>
      <c r="HR14" s="95"/>
      <c r="HS14" s="95"/>
      <c r="HT14" s="95"/>
      <c r="HU14" s="95"/>
      <c r="HV14" s="95"/>
      <c r="HW14" s="95"/>
      <c r="HX14" s="95"/>
      <c r="HY14" s="95"/>
      <c r="HZ14" s="309"/>
    </row>
    <row r="15" spans="1:234" ht="24.75" customHeight="1" x14ac:dyDescent="0.25">
      <c r="A15" s="107" t="s">
        <v>232</v>
      </c>
      <c r="B15" s="108" t="s">
        <v>108</v>
      </c>
      <c r="C15" s="108" t="s">
        <v>105</v>
      </c>
      <c r="D15" s="109" t="s">
        <v>237</v>
      </c>
      <c r="E15" s="109" t="s">
        <v>89</v>
      </c>
      <c r="F15" s="110">
        <f t="shared" si="10"/>
        <v>41184</v>
      </c>
      <c r="G15" s="109">
        <f>IF(L15="Not Executed","",INDEX($U$2:$CF14,1,MATCH(REPT("z",255),$U15:$CF15)))</f>
        <v>143</v>
      </c>
      <c r="H15" s="109" t="str">
        <f t="shared" si="4"/>
        <v>DUT1, DUT2, SUT: QS Build 7.4</v>
      </c>
      <c r="I15" s="109" t="str">
        <f t="shared" si="5"/>
        <v>9200-8.59.29708</v>
      </c>
      <c r="J15" s="109">
        <f t="shared" si="6"/>
        <v>9200</v>
      </c>
      <c r="K15" s="109" t="str">
        <f t="shared" si="7"/>
        <v>v2240</v>
      </c>
      <c r="L15" s="109" t="str">
        <f t="shared" si="11"/>
        <v>Pass</v>
      </c>
      <c r="M15" s="109" t="str">
        <f>IF(L15="NA","NA",IF(COUNTIFS(U15:XAA15,"Pass*",$U$3:$XAA$3,Summary!$C$43)&gt;0,"Pass",IF(COUNTIFS(U15:XAA15,"Fail*",$U$3:$XAA$3,Summary!$C$43)&gt;0,"Fail","Not Executed")))</f>
        <v>Pass</v>
      </c>
      <c r="N15" s="109">
        <f t="shared" si="8"/>
        <v>19</v>
      </c>
      <c r="O15" s="135">
        <f t="shared" si="9"/>
        <v>0.52631578947368418</v>
      </c>
      <c r="P15" s="135">
        <f>IF(VLOOKUP(C15,[1]!BT_Radio,2,FALSE)=0,"",VLOOKUP(C15,[1]!BT_Radio,2,FALSE))</f>
        <v>880581</v>
      </c>
      <c r="Q15" s="109">
        <f>IF(VLOOKUP(C15,[1]!BT_Radio,3,FALSE)=0,"",VLOOKUP(C15,[1]!BT_Radio,3,FALSE))</f>
        <v>555395</v>
      </c>
      <c r="R15" s="109" t="str">
        <f>IF(VLOOKUP(C15,[1]!BT_Radio,4,FALSE)=0,"",VLOOKUP(C15,[1]!BT_Radio,4,FALSE))</f>
        <v>3855952-CLOSED</v>
      </c>
      <c r="S15" s="106"/>
      <c r="T15" s="107"/>
      <c r="U15" s="308" t="s">
        <v>241</v>
      </c>
      <c r="V15" s="95" t="s">
        <v>241</v>
      </c>
      <c r="W15" s="95" t="s">
        <v>241</v>
      </c>
      <c r="X15" s="95" t="s">
        <v>241</v>
      </c>
      <c r="Y15" s="95"/>
      <c r="Z15" s="95" t="s">
        <v>241</v>
      </c>
      <c r="AA15" s="95" t="s">
        <v>241</v>
      </c>
      <c r="AB15" s="95"/>
      <c r="AC15" s="95"/>
      <c r="AD15" s="95" t="s">
        <v>243</v>
      </c>
      <c r="AE15" s="95"/>
      <c r="AF15" s="95"/>
      <c r="AG15" s="95"/>
      <c r="AH15" s="95"/>
      <c r="AI15" s="95"/>
      <c r="AJ15" s="95"/>
      <c r="AK15" s="95" t="s">
        <v>243</v>
      </c>
      <c r="AL15" s="95" t="s">
        <v>241</v>
      </c>
      <c r="AM15" s="95" t="s">
        <v>243</v>
      </c>
      <c r="AN15" s="95" t="s">
        <v>243</v>
      </c>
      <c r="AO15" s="95"/>
      <c r="AP15" s="95"/>
      <c r="AQ15" s="95" t="s">
        <v>241</v>
      </c>
      <c r="AR15" s="95" t="s">
        <v>243</v>
      </c>
      <c r="AS15" s="95" t="s">
        <v>609</v>
      </c>
      <c r="AT15" s="95" t="s">
        <v>241</v>
      </c>
      <c r="AU15" s="95" t="s">
        <v>609</v>
      </c>
      <c r="AV15" s="95"/>
      <c r="AW15" s="95" t="s">
        <v>243</v>
      </c>
      <c r="AX15" s="95" t="s">
        <v>243</v>
      </c>
      <c r="AY15" s="95" t="s">
        <v>243</v>
      </c>
      <c r="AZ15" s="95"/>
      <c r="BA15" s="95" t="s">
        <v>243</v>
      </c>
      <c r="BB15" s="95" t="s">
        <v>243</v>
      </c>
      <c r="BC15" s="95"/>
      <c r="BD15" s="95"/>
      <c r="BE15" s="95"/>
      <c r="BF15" s="95"/>
      <c r="BG15" s="95"/>
      <c r="BH15" s="95"/>
      <c r="BI15" s="95"/>
      <c r="BJ15" s="95"/>
      <c r="BK15" s="95"/>
      <c r="BL15" s="95"/>
      <c r="BM15" s="95"/>
      <c r="BN15" s="95"/>
      <c r="BO15" s="95"/>
      <c r="BP15" s="95"/>
      <c r="BQ15" s="95"/>
      <c r="BR15" s="95"/>
      <c r="BS15" s="95"/>
      <c r="BT15" s="95"/>
      <c r="BU15" s="95"/>
      <c r="BV15" s="95"/>
      <c r="BW15" s="95"/>
      <c r="BX15" s="95"/>
      <c r="BY15" s="95"/>
      <c r="BZ15" s="95"/>
      <c r="CA15" s="95"/>
      <c r="CB15" s="95"/>
      <c r="CC15" s="95"/>
      <c r="CD15" s="95"/>
      <c r="CE15" s="95"/>
      <c r="CF15" s="95"/>
      <c r="CG15" s="95"/>
      <c r="CH15" s="95"/>
      <c r="CI15" s="95"/>
      <c r="CJ15" s="95"/>
      <c r="CK15" s="95"/>
      <c r="CL15" s="95"/>
      <c r="CM15" s="95"/>
      <c r="CN15" s="95"/>
      <c r="CO15" s="95"/>
      <c r="CP15" s="95"/>
      <c r="CQ15" s="95"/>
      <c r="CR15" s="95"/>
      <c r="CS15" s="95"/>
      <c r="CT15" s="95"/>
      <c r="CU15" s="95"/>
      <c r="CV15" s="95"/>
      <c r="CW15" s="95"/>
      <c r="CX15" s="95"/>
      <c r="CY15" s="95"/>
      <c r="CZ15" s="95"/>
      <c r="DA15" s="95"/>
      <c r="DB15" s="95"/>
      <c r="DC15" s="95"/>
      <c r="DD15" s="95"/>
      <c r="DE15" s="95"/>
      <c r="DF15" s="95"/>
      <c r="DG15" s="95"/>
      <c r="DH15" s="95"/>
      <c r="DI15" s="95"/>
      <c r="DJ15" s="95"/>
      <c r="DK15" s="95"/>
      <c r="DL15" s="95"/>
      <c r="DM15" s="95"/>
      <c r="DN15" s="95"/>
      <c r="DO15" s="95"/>
      <c r="DP15" s="95"/>
      <c r="DQ15" s="95"/>
      <c r="DR15" s="95"/>
      <c r="DS15" s="95"/>
      <c r="DT15" s="95"/>
      <c r="DU15" s="95"/>
      <c r="DV15" s="95"/>
      <c r="DW15" s="95"/>
      <c r="DX15" s="95"/>
      <c r="DY15" s="95"/>
      <c r="DZ15" s="95"/>
      <c r="EA15" s="95"/>
      <c r="EB15" s="95"/>
      <c r="EC15" s="95"/>
      <c r="ED15" s="95"/>
      <c r="EE15" s="95"/>
      <c r="EF15" s="95"/>
      <c r="EG15" s="95"/>
      <c r="EH15" s="95"/>
      <c r="EI15" s="95"/>
      <c r="EJ15" s="95"/>
      <c r="EK15" s="95"/>
      <c r="EL15" s="95"/>
      <c r="EM15" s="95"/>
      <c r="EN15" s="95"/>
      <c r="EO15" s="95"/>
      <c r="EP15" s="95"/>
      <c r="EQ15" s="95"/>
      <c r="ER15" s="95"/>
      <c r="ES15" s="95"/>
      <c r="ET15" s="95"/>
      <c r="EU15" s="95"/>
      <c r="EV15" s="95"/>
      <c r="EW15" s="95"/>
      <c r="EX15" s="95"/>
      <c r="EY15" s="95"/>
      <c r="EZ15" s="95"/>
      <c r="FA15" s="95"/>
      <c r="FB15" s="95"/>
      <c r="FC15" s="95"/>
      <c r="FD15" s="95"/>
      <c r="FE15" s="95"/>
      <c r="FF15" s="95"/>
      <c r="FG15" s="95"/>
      <c r="FH15" s="95"/>
      <c r="FI15" s="95"/>
      <c r="FJ15" s="95"/>
      <c r="FK15" s="95"/>
      <c r="FL15" s="95"/>
      <c r="FM15" s="95"/>
      <c r="FN15" s="95"/>
      <c r="FO15" s="95"/>
      <c r="FP15" s="95"/>
      <c r="FQ15" s="95"/>
      <c r="FR15" s="95"/>
      <c r="FS15" s="95"/>
      <c r="FT15" s="95"/>
      <c r="FU15" s="95"/>
      <c r="FV15" s="95"/>
      <c r="FW15" s="95"/>
      <c r="FX15" s="95"/>
      <c r="FY15" s="95"/>
      <c r="FZ15" s="95"/>
      <c r="GA15" s="95"/>
      <c r="GB15" s="95"/>
      <c r="GC15" s="95"/>
      <c r="GD15" s="95"/>
      <c r="GE15" s="95"/>
      <c r="GF15" s="95"/>
      <c r="GG15" s="95"/>
      <c r="GH15" s="95"/>
      <c r="GI15" s="95"/>
      <c r="GJ15" s="95"/>
      <c r="GK15" s="95"/>
      <c r="GL15" s="95"/>
      <c r="GM15" s="95"/>
      <c r="GN15" s="95"/>
      <c r="GO15" s="95"/>
      <c r="GP15" s="95"/>
      <c r="GQ15" s="95"/>
      <c r="GR15" s="95"/>
      <c r="GS15" s="95"/>
      <c r="GT15" s="95"/>
      <c r="GU15" s="95"/>
      <c r="GV15" s="95"/>
      <c r="GW15" s="95"/>
      <c r="GX15" s="95"/>
      <c r="GY15" s="95"/>
      <c r="GZ15" s="95"/>
      <c r="HA15" s="95"/>
      <c r="HB15" s="95"/>
      <c r="HC15" s="95"/>
      <c r="HD15" s="95"/>
      <c r="HE15" s="95"/>
      <c r="HF15" s="95"/>
      <c r="HG15" s="95"/>
      <c r="HH15" s="95"/>
      <c r="HI15" s="95"/>
      <c r="HJ15" s="95"/>
      <c r="HK15" s="95"/>
      <c r="HL15" s="95"/>
      <c r="HM15" s="95"/>
      <c r="HN15" s="95"/>
      <c r="HO15" s="95"/>
      <c r="HP15" s="95"/>
      <c r="HQ15" s="95"/>
      <c r="HR15" s="95"/>
      <c r="HS15" s="95"/>
      <c r="HT15" s="95"/>
      <c r="HU15" s="95"/>
      <c r="HV15" s="95"/>
      <c r="HW15" s="95"/>
      <c r="HX15" s="95"/>
      <c r="HY15" s="95"/>
      <c r="HZ15" s="309"/>
    </row>
    <row r="16" spans="1:234" ht="24.75" customHeight="1" x14ac:dyDescent="0.25">
      <c r="A16" s="107" t="s">
        <v>232</v>
      </c>
      <c r="B16" s="108" t="s">
        <v>108</v>
      </c>
      <c r="C16" s="108" t="s">
        <v>192</v>
      </c>
      <c r="D16" s="109" t="s">
        <v>238</v>
      </c>
      <c r="E16" s="109" t="s">
        <v>91</v>
      </c>
      <c r="F16" s="110">
        <f t="shared" si="10"/>
        <v>41184</v>
      </c>
      <c r="G16" s="109">
        <f>IF(L16="Not Executed","",INDEX($U$2:$CF15,1,MATCH(REPT("z",255),$U16:$CF16)))</f>
        <v>143</v>
      </c>
      <c r="H16" s="109" t="str">
        <f t="shared" si="4"/>
        <v>DUT1, DUT2, SUT: QS Build 7.4</v>
      </c>
      <c r="I16" s="109" t="str">
        <f t="shared" si="5"/>
        <v>9200-8.59.29708</v>
      </c>
      <c r="J16" s="109">
        <f t="shared" si="6"/>
        <v>9200</v>
      </c>
      <c r="K16" s="109" t="str">
        <f t="shared" si="7"/>
        <v>v2240</v>
      </c>
      <c r="L16" s="109" t="str">
        <f t="shared" si="11"/>
        <v>Pass</v>
      </c>
      <c r="M16" s="109" t="str">
        <f>IF(L16="NA","NA",IF(COUNTIFS(U16:XAA16,"Pass*",$U$3:$XAA$3,Summary!$C$43)&gt;0,"Pass",IF(COUNTIFS(U16:XAA16,"Fail*",$U$3:$XAA$3,Summary!$C$43)&gt;0,"Fail","Not Executed")))</f>
        <v>Pass</v>
      </c>
      <c r="N16" s="109">
        <f t="shared" si="8"/>
        <v>24</v>
      </c>
      <c r="O16" s="135">
        <f t="shared" si="9"/>
        <v>1</v>
      </c>
      <c r="P16" s="135" t="str">
        <f>IF(VLOOKUP(C16,[1]!BT_Radio,2,FALSE)=0,"",VLOOKUP(C16,[1]!BT_Radio,2,FALSE))</f>
        <v>839953-CLOSED</v>
      </c>
      <c r="Q16" s="109" t="str">
        <f>IF(VLOOKUP(C16,[1]!BT_Radio,3,FALSE)=0,"",VLOOKUP(C16,[1]!BT_Radio,3,FALSE))</f>
        <v/>
      </c>
      <c r="R16" s="109" t="str">
        <f>IF(VLOOKUP(C16,[1]!BT_Radio,4,FALSE)=0,"",VLOOKUP(C16,[1]!BT_Radio,4,FALSE))</f>
        <v>3855538-CLOSED</v>
      </c>
      <c r="S16" s="111"/>
      <c r="T16" s="107"/>
      <c r="U16" s="308" t="s">
        <v>243</v>
      </c>
      <c r="V16" s="95" t="s">
        <v>243</v>
      </c>
      <c r="W16" s="95" t="s">
        <v>243</v>
      </c>
      <c r="X16" s="95" t="s">
        <v>243</v>
      </c>
      <c r="Y16" s="95"/>
      <c r="Z16" s="95" t="s">
        <v>243</v>
      </c>
      <c r="AA16" s="95" t="s">
        <v>243</v>
      </c>
      <c r="AB16" s="95"/>
      <c r="AC16" s="95"/>
      <c r="AD16" s="95" t="s">
        <v>243</v>
      </c>
      <c r="AE16" s="95" t="s">
        <v>243</v>
      </c>
      <c r="AF16" s="95" t="s">
        <v>243</v>
      </c>
      <c r="AG16" s="95"/>
      <c r="AH16" s="95"/>
      <c r="AI16" s="95"/>
      <c r="AJ16" s="95"/>
      <c r="AK16" s="95" t="s">
        <v>243</v>
      </c>
      <c r="AL16" s="95" t="s">
        <v>243</v>
      </c>
      <c r="AM16" s="95" t="s">
        <v>243</v>
      </c>
      <c r="AN16" s="95" t="s">
        <v>243</v>
      </c>
      <c r="AO16" s="95"/>
      <c r="AP16" s="95"/>
      <c r="AQ16" s="95" t="s">
        <v>243</v>
      </c>
      <c r="AR16" s="95" t="s">
        <v>243</v>
      </c>
      <c r="AS16" s="95"/>
      <c r="AT16" s="95" t="s">
        <v>243</v>
      </c>
      <c r="AU16" s="95" t="s">
        <v>243</v>
      </c>
      <c r="AV16" s="95" t="s">
        <v>243</v>
      </c>
      <c r="AW16" s="95" t="s">
        <v>243</v>
      </c>
      <c r="AX16" s="95" t="s">
        <v>243</v>
      </c>
      <c r="AY16" s="95" t="s">
        <v>243</v>
      </c>
      <c r="AZ16" s="95" t="s">
        <v>243</v>
      </c>
      <c r="BA16" s="95" t="s">
        <v>243</v>
      </c>
      <c r="BB16" s="95" t="s">
        <v>243</v>
      </c>
      <c r="BC16" s="95"/>
      <c r="BD16" s="95"/>
      <c r="BE16" s="95"/>
      <c r="BF16" s="95"/>
      <c r="BG16" s="95"/>
      <c r="BH16" s="95"/>
      <c r="BI16" s="95"/>
      <c r="BJ16" s="95"/>
      <c r="BK16" s="95"/>
      <c r="BL16" s="95"/>
      <c r="BM16" s="95"/>
      <c r="BN16" s="95"/>
      <c r="BO16" s="95"/>
      <c r="BP16" s="95"/>
      <c r="BQ16" s="95"/>
      <c r="BR16" s="95"/>
      <c r="BS16" s="95"/>
      <c r="BT16" s="95"/>
      <c r="BU16" s="95"/>
      <c r="BV16" s="95"/>
      <c r="BW16" s="95"/>
      <c r="BX16" s="95"/>
      <c r="BY16" s="95"/>
      <c r="BZ16" s="95"/>
      <c r="CA16" s="95"/>
      <c r="CB16" s="95"/>
      <c r="CC16" s="95"/>
      <c r="CD16" s="95"/>
      <c r="CE16" s="95"/>
      <c r="CF16" s="95"/>
      <c r="CG16" s="95"/>
      <c r="CH16" s="95"/>
      <c r="CI16" s="95"/>
      <c r="CJ16" s="95"/>
      <c r="CK16" s="95"/>
      <c r="CL16" s="95"/>
      <c r="CM16" s="95"/>
      <c r="CN16" s="95"/>
      <c r="CO16" s="95"/>
      <c r="CP16" s="95"/>
      <c r="CQ16" s="95"/>
      <c r="CR16" s="95"/>
      <c r="CS16" s="95"/>
      <c r="CT16" s="95"/>
      <c r="CU16" s="95"/>
      <c r="CV16" s="95"/>
      <c r="CW16" s="95"/>
      <c r="CX16" s="95"/>
      <c r="CY16" s="95"/>
      <c r="CZ16" s="95"/>
      <c r="DA16" s="95"/>
      <c r="DB16" s="95"/>
      <c r="DC16" s="95"/>
      <c r="DD16" s="95"/>
      <c r="DE16" s="95"/>
      <c r="DF16" s="95"/>
      <c r="DG16" s="95"/>
      <c r="DH16" s="95"/>
      <c r="DI16" s="95"/>
      <c r="DJ16" s="95"/>
      <c r="DK16" s="95"/>
      <c r="DL16" s="95"/>
      <c r="DM16" s="95"/>
      <c r="DN16" s="95"/>
      <c r="DO16" s="95"/>
      <c r="DP16" s="95"/>
      <c r="DQ16" s="95"/>
      <c r="DR16" s="95"/>
      <c r="DS16" s="95"/>
      <c r="DT16" s="95"/>
      <c r="DU16" s="95"/>
      <c r="DV16" s="95"/>
      <c r="DW16" s="95"/>
      <c r="DX16" s="95"/>
      <c r="DY16" s="95"/>
      <c r="DZ16" s="95"/>
      <c r="EA16" s="95"/>
      <c r="EB16" s="95"/>
      <c r="EC16" s="95"/>
      <c r="ED16" s="95"/>
      <c r="EE16" s="95"/>
      <c r="EF16" s="95"/>
      <c r="EG16" s="95"/>
      <c r="EH16" s="95"/>
      <c r="EI16" s="95"/>
      <c r="EJ16" s="95"/>
      <c r="EK16" s="95"/>
      <c r="EL16" s="95"/>
      <c r="EM16" s="95"/>
      <c r="EN16" s="95"/>
      <c r="EO16" s="95"/>
      <c r="EP16" s="95"/>
      <c r="EQ16" s="95"/>
      <c r="ER16" s="95"/>
      <c r="ES16" s="95"/>
      <c r="ET16" s="95"/>
      <c r="EU16" s="95"/>
      <c r="EV16" s="95"/>
      <c r="EW16" s="95"/>
      <c r="EX16" s="95"/>
      <c r="EY16" s="95"/>
      <c r="EZ16" s="95"/>
      <c r="FA16" s="95"/>
      <c r="FB16" s="95"/>
      <c r="FC16" s="95"/>
      <c r="FD16" s="95"/>
      <c r="FE16" s="95"/>
      <c r="FF16" s="95"/>
      <c r="FG16" s="95"/>
      <c r="FH16" s="95"/>
      <c r="FI16" s="95"/>
      <c r="FJ16" s="95"/>
      <c r="FK16" s="95"/>
      <c r="FL16" s="95"/>
      <c r="FM16" s="95"/>
      <c r="FN16" s="95"/>
      <c r="FO16" s="95"/>
      <c r="FP16" s="95"/>
      <c r="FQ16" s="95"/>
      <c r="FR16" s="95"/>
      <c r="FS16" s="95"/>
      <c r="FT16" s="95"/>
      <c r="FU16" s="95"/>
      <c r="FV16" s="95"/>
      <c r="FW16" s="95"/>
      <c r="FX16" s="95"/>
      <c r="FY16" s="95"/>
      <c r="FZ16" s="95"/>
      <c r="GA16" s="95"/>
      <c r="GB16" s="95"/>
      <c r="GC16" s="95"/>
      <c r="GD16" s="95"/>
      <c r="GE16" s="95"/>
      <c r="GF16" s="95"/>
      <c r="GG16" s="95"/>
      <c r="GH16" s="95"/>
      <c r="GI16" s="95"/>
      <c r="GJ16" s="95"/>
      <c r="GK16" s="95"/>
      <c r="GL16" s="95"/>
      <c r="GM16" s="95"/>
      <c r="GN16" s="95"/>
      <c r="GO16" s="95"/>
      <c r="GP16" s="95"/>
      <c r="GQ16" s="95"/>
      <c r="GR16" s="95"/>
      <c r="GS16" s="95"/>
      <c r="GT16" s="95"/>
      <c r="GU16" s="95"/>
      <c r="GV16" s="95"/>
      <c r="GW16" s="95"/>
      <c r="GX16" s="95"/>
      <c r="GY16" s="95"/>
      <c r="GZ16" s="95"/>
      <c r="HA16" s="95"/>
      <c r="HB16" s="95"/>
      <c r="HC16" s="95"/>
      <c r="HD16" s="95"/>
      <c r="HE16" s="95"/>
      <c r="HF16" s="95"/>
      <c r="HG16" s="95"/>
      <c r="HH16" s="95"/>
      <c r="HI16" s="95"/>
      <c r="HJ16" s="95"/>
      <c r="HK16" s="95"/>
      <c r="HL16" s="95"/>
      <c r="HM16" s="95"/>
      <c r="HN16" s="95"/>
      <c r="HO16" s="95"/>
      <c r="HP16" s="95"/>
      <c r="HQ16" s="95"/>
      <c r="HR16" s="95"/>
      <c r="HS16" s="95"/>
      <c r="HT16" s="95"/>
      <c r="HU16" s="95"/>
      <c r="HV16" s="95"/>
      <c r="HW16" s="95"/>
      <c r="HX16" s="95"/>
      <c r="HY16" s="95"/>
      <c r="HZ16" s="309"/>
    </row>
    <row r="17" spans="1:234" ht="24.75" customHeight="1" x14ac:dyDescent="0.25">
      <c r="A17" s="107" t="s">
        <v>232</v>
      </c>
      <c r="B17" s="108" t="s">
        <v>108</v>
      </c>
      <c r="C17" s="108" t="s">
        <v>98</v>
      </c>
      <c r="D17" s="109" t="s">
        <v>237</v>
      </c>
      <c r="E17" s="109" t="s">
        <v>91</v>
      </c>
      <c r="F17" s="110">
        <f t="shared" si="10"/>
        <v>41184</v>
      </c>
      <c r="G17" s="109">
        <f>IF(L17="Not Executed","",INDEX($U$2:$CF16,1,MATCH(REPT("z",255),$U17:$CF17)))</f>
        <v>143</v>
      </c>
      <c r="H17" s="109" t="str">
        <f t="shared" si="4"/>
        <v>DUT1, DUT2, SUT: QS Build 7.4</v>
      </c>
      <c r="I17" s="109" t="str">
        <f t="shared" si="5"/>
        <v>9200-8.59.29708</v>
      </c>
      <c r="J17" s="109">
        <f t="shared" si="6"/>
        <v>9200</v>
      </c>
      <c r="K17" s="109" t="str">
        <f t="shared" si="7"/>
        <v>v2240</v>
      </c>
      <c r="L17" s="109" t="str">
        <f t="shared" si="11"/>
        <v>Pass</v>
      </c>
      <c r="M17" s="109" t="str">
        <f>IF(L17="NA","NA",IF(COUNTIFS(U17:XAA17,"Pass*",$U$3:$XAA$3,Summary!$C$43)&gt;0,"Pass",IF(COUNTIFS(U17:XAA17,"Fail*",$U$3:$XAA$3,Summary!$C$43)&gt;0,"Fail","Not Executed")))</f>
        <v>Pass</v>
      </c>
      <c r="N17" s="109">
        <f t="shared" si="8"/>
        <v>24</v>
      </c>
      <c r="O17" s="135">
        <f t="shared" si="9"/>
        <v>0.625</v>
      </c>
      <c r="P17" s="135" t="str">
        <f>IF(VLOOKUP(C17,[1]!BT_Radio,2,FALSE)=0,"",VLOOKUP(C17,[1]!BT_Radio,2,FALSE))</f>
        <v/>
      </c>
      <c r="Q17" s="109" t="str">
        <f>IF(VLOOKUP(C17,[1]!BT_Radio,3,FALSE)=0,"",VLOOKUP(C17,[1]!BT_Radio,3,FALSE))</f>
        <v/>
      </c>
      <c r="R17" s="109" t="str">
        <f>IF(VLOOKUP(C17,[1]!BT_Radio,4,FALSE)=0,"",VLOOKUP(C17,[1]!BT_Radio,4,FALSE))</f>
        <v>3856057-CLOSED</v>
      </c>
      <c r="S17" s="111"/>
      <c r="T17" s="107"/>
      <c r="U17" s="308" t="s">
        <v>241</v>
      </c>
      <c r="V17" s="95" t="s">
        <v>241</v>
      </c>
      <c r="W17" s="95" t="s">
        <v>241</v>
      </c>
      <c r="X17" s="95" t="s">
        <v>241</v>
      </c>
      <c r="Y17" s="95"/>
      <c r="Z17" s="95" t="s">
        <v>241</v>
      </c>
      <c r="AA17" s="95" t="s">
        <v>241</v>
      </c>
      <c r="AB17" s="95"/>
      <c r="AC17" s="95"/>
      <c r="AD17" s="95" t="s">
        <v>241</v>
      </c>
      <c r="AE17" s="95"/>
      <c r="AF17" s="95" t="s">
        <v>610</v>
      </c>
      <c r="AG17" s="95"/>
      <c r="AH17" s="95" t="s">
        <v>243</v>
      </c>
      <c r="AI17" s="95"/>
      <c r="AJ17" s="95"/>
      <c r="AK17" s="95" t="s">
        <v>241</v>
      </c>
      <c r="AL17" s="95" t="s">
        <v>241</v>
      </c>
      <c r="AM17" s="95" t="s">
        <v>243</v>
      </c>
      <c r="AN17" s="95" t="s">
        <v>243</v>
      </c>
      <c r="AO17" s="95"/>
      <c r="AP17" s="95"/>
      <c r="AQ17" s="95" t="s">
        <v>243</v>
      </c>
      <c r="AR17" s="95" t="s">
        <v>243</v>
      </c>
      <c r="AS17" s="95" t="s">
        <v>243</v>
      </c>
      <c r="AT17" s="95" t="s">
        <v>243</v>
      </c>
      <c r="AU17" s="95" t="s">
        <v>243</v>
      </c>
      <c r="AV17" s="95" t="s">
        <v>243</v>
      </c>
      <c r="AW17" s="95" t="s">
        <v>243</v>
      </c>
      <c r="AX17" s="95" t="s">
        <v>243</v>
      </c>
      <c r="AY17" s="95" t="s">
        <v>243</v>
      </c>
      <c r="AZ17" s="95" t="s">
        <v>243</v>
      </c>
      <c r="BA17" s="95" t="s">
        <v>243</v>
      </c>
      <c r="BB17" s="95" t="s">
        <v>243</v>
      </c>
      <c r="BC17" s="95"/>
      <c r="BD17" s="95"/>
      <c r="BE17" s="95"/>
      <c r="BF17" s="95"/>
      <c r="BG17" s="95"/>
      <c r="BH17" s="95"/>
      <c r="BI17" s="95"/>
      <c r="BJ17" s="95"/>
      <c r="BK17" s="95"/>
      <c r="BL17" s="95"/>
      <c r="BM17" s="95"/>
      <c r="BN17" s="95"/>
      <c r="BO17" s="95"/>
      <c r="BP17" s="95"/>
      <c r="BQ17" s="95"/>
      <c r="BR17" s="95"/>
      <c r="BS17" s="95"/>
      <c r="BT17" s="95"/>
      <c r="BU17" s="95"/>
      <c r="BV17" s="95"/>
      <c r="BW17" s="95"/>
      <c r="BX17" s="95"/>
      <c r="BY17" s="95"/>
      <c r="BZ17" s="95"/>
      <c r="CA17" s="95"/>
      <c r="CB17" s="95"/>
      <c r="CC17" s="95"/>
      <c r="CD17" s="95"/>
      <c r="CE17" s="95"/>
      <c r="CF17" s="95"/>
      <c r="CG17" s="95"/>
      <c r="CH17" s="95"/>
      <c r="CI17" s="95"/>
      <c r="CJ17" s="95"/>
      <c r="CK17" s="95"/>
      <c r="CL17" s="95"/>
      <c r="CM17" s="95"/>
      <c r="CN17" s="95"/>
      <c r="CO17" s="95"/>
      <c r="CP17" s="95"/>
      <c r="CQ17" s="95"/>
      <c r="CR17" s="95"/>
      <c r="CS17" s="95"/>
      <c r="CT17" s="95"/>
      <c r="CU17" s="95"/>
      <c r="CV17" s="95"/>
      <c r="CW17" s="95"/>
      <c r="CX17" s="95"/>
      <c r="CY17" s="95"/>
      <c r="CZ17" s="95"/>
      <c r="DA17" s="95"/>
      <c r="DB17" s="95"/>
      <c r="DC17" s="95"/>
      <c r="DD17" s="95"/>
      <c r="DE17" s="95"/>
      <c r="DF17" s="95"/>
      <c r="DG17" s="95"/>
      <c r="DH17" s="95"/>
      <c r="DI17" s="95"/>
      <c r="DJ17" s="95"/>
      <c r="DK17" s="95"/>
      <c r="DL17" s="95"/>
      <c r="DM17" s="95"/>
      <c r="DN17" s="95"/>
      <c r="DO17" s="95"/>
      <c r="DP17" s="95"/>
      <c r="DQ17" s="95"/>
      <c r="DR17" s="95"/>
      <c r="DS17" s="95"/>
      <c r="DT17" s="95"/>
      <c r="DU17" s="95"/>
      <c r="DV17" s="95"/>
      <c r="DW17" s="95"/>
      <c r="DX17" s="95"/>
      <c r="DY17" s="95"/>
      <c r="DZ17" s="95"/>
      <c r="EA17" s="95"/>
      <c r="EB17" s="95"/>
      <c r="EC17" s="95"/>
      <c r="ED17" s="95"/>
      <c r="EE17" s="95"/>
      <c r="EF17" s="95"/>
      <c r="EG17" s="95"/>
      <c r="EH17" s="95"/>
      <c r="EI17" s="95"/>
      <c r="EJ17" s="95"/>
      <c r="EK17" s="95"/>
      <c r="EL17" s="95"/>
      <c r="EM17" s="95"/>
      <c r="EN17" s="95"/>
      <c r="EO17" s="95"/>
      <c r="EP17" s="95"/>
      <c r="EQ17" s="95"/>
      <c r="ER17" s="95"/>
      <c r="ES17" s="95"/>
      <c r="ET17" s="95"/>
      <c r="EU17" s="95"/>
      <c r="EV17" s="95"/>
      <c r="EW17" s="95"/>
      <c r="EX17" s="95"/>
      <c r="EY17" s="95"/>
      <c r="EZ17" s="95"/>
      <c r="FA17" s="95"/>
      <c r="FB17" s="95"/>
      <c r="FC17" s="95"/>
      <c r="FD17" s="95"/>
      <c r="FE17" s="95"/>
      <c r="FF17" s="95"/>
      <c r="FG17" s="95"/>
      <c r="FH17" s="95"/>
      <c r="FI17" s="95"/>
      <c r="FJ17" s="95"/>
      <c r="FK17" s="95"/>
      <c r="FL17" s="95"/>
      <c r="FM17" s="95"/>
      <c r="FN17" s="95"/>
      <c r="FO17" s="95"/>
      <c r="FP17" s="95"/>
      <c r="FQ17" s="95"/>
      <c r="FR17" s="95"/>
      <c r="FS17" s="95"/>
      <c r="FT17" s="95"/>
      <c r="FU17" s="95"/>
      <c r="FV17" s="95"/>
      <c r="FW17" s="95"/>
      <c r="FX17" s="95"/>
      <c r="FY17" s="95"/>
      <c r="FZ17" s="95"/>
      <c r="GA17" s="95"/>
      <c r="GB17" s="95"/>
      <c r="GC17" s="95"/>
      <c r="GD17" s="95"/>
      <c r="GE17" s="95"/>
      <c r="GF17" s="95"/>
      <c r="GG17" s="95"/>
      <c r="GH17" s="95"/>
      <c r="GI17" s="95"/>
      <c r="GJ17" s="95"/>
      <c r="GK17" s="95"/>
      <c r="GL17" s="95"/>
      <c r="GM17" s="95"/>
      <c r="GN17" s="95"/>
      <c r="GO17" s="95"/>
      <c r="GP17" s="95"/>
      <c r="GQ17" s="95"/>
      <c r="GR17" s="95"/>
      <c r="GS17" s="95"/>
      <c r="GT17" s="95"/>
      <c r="GU17" s="95"/>
      <c r="GV17" s="95"/>
      <c r="GW17" s="95"/>
      <c r="GX17" s="95"/>
      <c r="GY17" s="95"/>
      <c r="GZ17" s="95"/>
      <c r="HA17" s="95"/>
      <c r="HB17" s="95"/>
      <c r="HC17" s="95"/>
      <c r="HD17" s="95"/>
      <c r="HE17" s="95"/>
      <c r="HF17" s="95"/>
      <c r="HG17" s="95"/>
      <c r="HH17" s="95"/>
      <c r="HI17" s="95"/>
      <c r="HJ17" s="95"/>
      <c r="HK17" s="95"/>
      <c r="HL17" s="95"/>
      <c r="HM17" s="95"/>
      <c r="HN17" s="95"/>
      <c r="HO17" s="95"/>
      <c r="HP17" s="95"/>
      <c r="HQ17" s="95"/>
      <c r="HR17" s="95"/>
      <c r="HS17" s="95"/>
      <c r="HT17" s="95"/>
      <c r="HU17" s="95"/>
      <c r="HV17" s="95"/>
      <c r="HW17" s="95"/>
      <c r="HX17" s="95"/>
      <c r="HY17" s="95"/>
      <c r="HZ17" s="309"/>
    </row>
    <row r="18" spans="1:234" ht="24.75" customHeight="1" x14ac:dyDescent="0.25">
      <c r="A18" s="107" t="s">
        <v>232</v>
      </c>
      <c r="B18" s="108" t="s">
        <v>108</v>
      </c>
      <c r="C18" s="108" t="s">
        <v>102</v>
      </c>
      <c r="D18" s="109" t="s">
        <v>237</v>
      </c>
      <c r="E18" s="109" t="s">
        <v>26</v>
      </c>
      <c r="F18" s="110">
        <f t="shared" si="10"/>
        <v>41184</v>
      </c>
      <c r="G18" s="109">
        <f>IF(L18="Not Executed","",INDEX($U$2:$CF17,1,MATCH(REPT("z",255),$U18:$CF18)))</f>
        <v>143</v>
      </c>
      <c r="H18" s="109" t="str">
        <f t="shared" si="4"/>
        <v>DUT1, DUT2, SUT: QS Build 7.4</v>
      </c>
      <c r="I18" s="109" t="str">
        <f t="shared" si="5"/>
        <v>9200-8.59.29708</v>
      </c>
      <c r="J18" s="109">
        <f t="shared" si="6"/>
        <v>9200</v>
      </c>
      <c r="K18" s="109" t="str">
        <f t="shared" si="7"/>
        <v>v2240</v>
      </c>
      <c r="L18" s="109" t="str">
        <f t="shared" si="11"/>
        <v>Pass</v>
      </c>
      <c r="M18" s="109" t="str">
        <f>IF(L18="NA","NA",IF(COUNTIFS(U18:XAA18,"Pass*",$U$3:$XAA$3,Summary!$C$43)&gt;0,"Pass",IF(COUNTIFS(U18:XAA18,"Fail*",$U$3:$XAA$3,Summary!$C$43)&gt;0,"Fail","Not Executed")))</f>
        <v>Pass</v>
      </c>
      <c r="N18" s="109">
        <f t="shared" si="8"/>
        <v>24</v>
      </c>
      <c r="O18" s="135">
        <f t="shared" si="9"/>
        <v>0.625</v>
      </c>
      <c r="P18" s="135" t="str">
        <f>IF(VLOOKUP(C18,[1]!BT_Radio,2,FALSE)=0,"",VLOOKUP(C18,[1]!BT_Radio,2,FALSE))</f>
        <v/>
      </c>
      <c r="Q18" s="109" t="str">
        <f>IF(VLOOKUP(C18,[1]!BT_Radio,3,FALSE)=0,"",VLOOKUP(C18,[1]!BT_Radio,3,FALSE))</f>
        <v/>
      </c>
      <c r="R18" s="109" t="str">
        <f>IF(VLOOKUP(C18,[1]!BT_Radio,4,FALSE)=0,"",VLOOKUP(C18,[1]!BT_Radio,4,FALSE))</f>
        <v>3856058-CLOSED</v>
      </c>
      <c r="S18" s="111"/>
      <c r="T18" s="107"/>
      <c r="U18" s="308" t="s">
        <v>241</v>
      </c>
      <c r="V18" s="95" t="s">
        <v>241</v>
      </c>
      <c r="W18" s="95" t="s">
        <v>241</v>
      </c>
      <c r="X18" s="95" t="s">
        <v>241</v>
      </c>
      <c r="Y18" s="95"/>
      <c r="Z18" s="95" t="s">
        <v>241</v>
      </c>
      <c r="AA18" s="95" t="s">
        <v>241</v>
      </c>
      <c r="AB18" s="95"/>
      <c r="AC18" s="95"/>
      <c r="AD18" s="95" t="s">
        <v>241</v>
      </c>
      <c r="AE18" s="95"/>
      <c r="AF18" s="95" t="s">
        <v>610</v>
      </c>
      <c r="AG18" s="95"/>
      <c r="AH18" s="95" t="s">
        <v>243</v>
      </c>
      <c r="AI18" s="95"/>
      <c r="AJ18" s="95"/>
      <c r="AK18" s="95" t="s">
        <v>241</v>
      </c>
      <c r="AL18" s="95" t="s">
        <v>241</v>
      </c>
      <c r="AM18" s="95" t="s">
        <v>243</v>
      </c>
      <c r="AN18" s="95" t="s">
        <v>243</v>
      </c>
      <c r="AO18" s="95"/>
      <c r="AP18" s="95"/>
      <c r="AQ18" s="95" t="s">
        <v>243</v>
      </c>
      <c r="AR18" s="95" t="s">
        <v>243</v>
      </c>
      <c r="AS18" s="95" t="s">
        <v>243</v>
      </c>
      <c r="AT18" s="95" t="s">
        <v>243</v>
      </c>
      <c r="AU18" s="95" t="s">
        <v>243</v>
      </c>
      <c r="AV18" s="95" t="s">
        <v>243</v>
      </c>
      <c r="AW18" s="95" t="s">
        <v>243</v>
      </c>
      <c r="AX18" s="95" t="s">
        <v>243</v>
      </c>
      <c r="AY18" s="95" t="s">
        <v>243</v>
      </c>
      <c r="AZ18" s="95" t="s">
        <v>243</v>
      </c>
      <c r="BA18" s="95" t="s">
        <v>243</v>
      </c>
      <c r="BB18" s="95" t="s">
        <v>243</v>
      </c>
      <c r="BC18" s="95"/>
      <c r="BD18" s="95"/>
      <c r="BE18" s="95"/>
      <c r="BF18" s="95"/>
      <c r="BG18" s="95"/>
      <c r="BH18" s="95"/>
      <c r="BI18" s="95"/>
      <c r="BJ18" s="95"/>
      <c r="BK18" s="95"/>
      <c r="BL18" s="95"/>
      <c r="BM18" s="95"/>
      <c r="BN18" s="95"/>
      <c r="BO18" s="95"/>
      <c r="BP18" s="95"/>
      <c r="BQ18" s="95"/>
      <c r="BR18" s="95"/>
      <c r="BS18" s="95"/>
      <c r="BT18" s="95"/>
      <c r="BU18" s="95"/>
      <c r="BV18" s="95"/>
      <c r="BW18" s="95"/>
      <c r="BX18" s="95"/>
      <c r="BY18" s="95"/>
      <c r="BZ18" s="95"/>
      <c r="CA18" s="95"/>
      <c r="CB18" s="95"/>
      <c r="CC18" s="95"/>
      <c r="CD18" s="95"/>
      <c r="CE18" s="95"/>
      <c r="CF18" s="95"/>
      <c r="CG18" s="95"/>
      <c r="CH18" s="95"/>
      <c r="CI18" s="95"/>
      <c r="CJ18" s="95"/>
      <c r="CK18" s="95"/>
      <c r="CL18" s="95"/>
      <c r="CM18" s="95"/>
      <c r="CN18" s="95"/>
      <c r="CO18" s="95"/>
      <c r="CP18" s="95"/>
      <c r="CQ18" s="95"/>
      <c r="CR18" s="95"/>
      <c r="CS18" s="95"/>
      <c r="CT18" s="95"/>
      <c r="CU18" s="95"/>
      <c r="CV18" s="95"/>
      <c r="CW18" s="95"/>
      <c r="CX18" s="95"/>
      <c r="CY18" s="95"/>
      <c r="CZ18" s="95"/>
      <c r="DA18" s="95"/>
      <c r="DB18" s="95"/>
      <c r="DC18" s="95"/>
      <c r="DD18" s="95"/>
      <c r="DE18" s="95"/>
      <c r="DF18" s="95"/>
      <c r="DG18" s="95"/>
      <c r="DH18" s="95"/>
      <c r="DI18" s="95"/>
      <c r="DJ18" s="95"/>
      <c r="DK18" s="95"/>
      <c r="DL18" s="95"/>
      <c r="DM18" s="95"/>
      <c r="DN18" s="95"/>
      <c r="DO18" s="95"/>
      <c r="DP18" s="95"/>
      <c r="DQ18" s="95"/>
      <c r="DR18" s="95"/>
      <c r="DS18" s="95"/>
      <c r="DT18" s="95"/>
      <c r="DU18" s="95"/>
      <c r="DV18" s="95"/>
      <c r="DW18" s="95"/>
      <c r="DX18" s="95"/>
      <c r="DY18" s="95"/>
      <c r="DZ18" s="95"/>
      <c r="EA18" s="95"/>
      <c r="EB18" s="95"/>
      <c r="EC18" s="95"/>
      <c r="ED18" s="95"/>
      <c r="EE18" s="95"/>
      <c r="EF18" s="95"/>
      <c r="EG18" s="95"/>
      <c r="EH18" s="95"/>
      <c r="EI18" s="95"/>
      <c r="EJ18" s="95"/>
      <c r="EK18" s="95"/>
      <c r="EL18" s="95"/>
      <c r="EM18" s="95"/>
      <c r="EN18" s="95"/>
      <c r="EO18" s="95"/>
      <c r="EP18" s="95"/>
      <c r="EQ18" s="95"/>
      <c r="ER18" s="95"/>
      <c r="ES18" s="95"/>
      <c r="ET18" s="95"/>
      <c r="EU18" s="95"/>
      <c r="EV18" s="95"/>
      <c r="EW18" s="95"/>
      <c r="EX18" s="95"/>
      <c r="EY18" s="95"/>
      <c r="EZ18" s="95"/>
      <c r="FA18" s="95"/>
      <c r="FB18" s="95"/>
      <c r="FC18" s="95"/>
      <c r="FD18" s="95"/>
      <c r="FE18" s="95"/>
      <c r="FF18" s="95"/>
      <c r="FG18" s="95"/>
      <c r="FH18" s="95"/>
      <c r="FI18" s="95"/>
      <c r="FJ18" s="95"/>
      <c r="FK18" s="95"/>
      <c r="FL18" s="95"/>
      <c r="FM18" s="95"/>
      <c r="FN18" s="95"/>
      <c r="FO18" s="95"/>
      <c r="FP18" s="95"/>
      <c r="FQ18" s="95"/>
      <c r="FR18" s="95"/>
      <c r="FS18" s="95"/>
      <c r="FT18" s="95"/>
      <c r="FU18" s="95"/>
      <c r="FV18" s="95"/>
      <c r="FW18" s="95"/>
      <c r="FX18" s="95"/>
      <c r="FY18" s="95"/>
      <c r="FZ18" s="95"/>
      <c r="GA18" s="95"/>
      <c r="GB18" s="95"/>
      <c r="GC18" s="95"/>
      <c r="GD18" s="95"/>
      <c r="GE18" s="95"/>
      <c r="GF18" s="95"/>
      <c r="GG18" s="95"/>
      <c r="GH18" s="95"/>
      <c r="GI18" s="95"/>
      <c r="GJ18" s="95"/>
      <c r="GK18" s="95"/>
      <c r="GL18" s="95"/>
      <c r="GM18" s="95"/>
      <c r="GN18" s="95"/>
      <c r="GO18" s="95"/>
      <c r="GP18" s="95"/>
      <c r="GQ18" s="95"/>
      <c r="GR18" s="95"/>
      <c r="GS18" s="95"/>
      <c r="GT18" s="95"/>
      <c r="GU18" s="95"/>
      <c r="GV18" s="95"/>
      <c r="GW18" s="95"/>
      <c r="GX18" s="95"/>
      <c r="GY18" s="95"/>
      <c r="GZ18" s="95"/>
      <c r="HA18" s="95"/>
      <c r="HB18" s="95"/>
      <c r="HC18" s="95"/>
      <c r="HD18" s="95"/>
      <c r="HE18" s="95"/>
      <c r="HF18" s="95"/>
      <c r="HG18" s="95"/>
      <c r="HH18" s="95"/>
      <c r="HI18" s="95"/>
      <c r="HJ18" s="95"/>
      <c r="HK18" s="95"/>
      <c r="HL18" s="95"/>
      <c r="HM18" s="95"/>
      <c r="HN18" s="95"/>
      <c r="HO18" s="95"/>
      <c r="HP18" s="95"/>
      <c r="HQ18" s="95"/>
      <c r="HR18" s="95"/>
      <c r="HS18" s="95"/>
      <c r="HT18" s="95"/>
      <c r="HU18" s="95"/>
      <c r="HV18" s="95"/>
      <c r="HW18" s="95"/>
      <c r="HX18" s="95"/>
      <c r="HY18" s="95"/>
      <c r="HZ18" s="309"/>
    </row>
    <row r="19" spans="1:234" ht="24.75" customHeight="1" x14ac:dyDescent="0.25">
      <c r="A19" s="107" t="s">
        <v>232</v>
      </c>
      <c r="B19" s="108" t="s">
        <v>108</v>
      </c>
      <c r="C19" s="108" t="s">
        <v>88</v>
      </c>
      <c r="D19" s="109" t="s">
        <v>237</v>
      </c>
      <c r="E19" s="109" t="s">
        <v>89</v>
      </c>
      <c r="F19" s="110">
        <f t="shared" si="10"/>
        <v>41184</v>
      </c>
      <c r="G19" s="109">
        <f>IF(L19="Not Executed","",INDEX($U$2:$CF18,1,MATCH(REPT("z",255),$U19:$CF19)))</f>
        <v>143</v>
      </c>
      <c r="H19" s="109" t="str">
        <f t="shared" si="4"/>
        <v>DUT1, DUT2, SUT: QS Build 7.4</v>
      </c>
      <c r="I19" s="109" t="str">
        <f t="shared" si="5"/>
        <v>9200-8.59.29708</v>
      </c>
      <c r="J19" s="109">
        <f t="shared" si="6"/>
        <v>9200</v>
      </c>
      <c r="K19" s="109" t="str">
        <f t="shared" si="7"/>
        <v>v2240</v>
      </c>
      <c r="L19" s="109" t="str">
        <f t="shared" si="11"/>
        <v>Pass</v>
      </c>
      <c r="M19" s="109" t="str">
        <f>IF(L19="NA","NA",IF(COUNTIFS(U19:XAA19,"Pass*",$U$3:$XAA$3,Summary!$C$43)&gt;0,"Pass",IF(COUNTIFS(U19:XAA19,"Fail*",$U$3:$XAA$3,Summary!$C$43)&gt;0,"Fail","Not Executed")))</f>
        <v>Pass</v>
      </c>
      <c r="N19" s="109">
        <f t="shared" si="8"/>
        <v>23</v>
      </c>
      <c r="O19" s="135">
        <f t="shared" si="9"/>
        <v>1</v>
      </c>
      <c r="P19" s="135" t="str">
        <f>IF(VLOOKUP(C19,[1]!BT_Radio,2,FALSE)=0,"",VLOOKUP(C19,[1]!BT_Radio,2,FALSE))</f>
        <v/>
      </c>
      <c r="Q19" s="109" t="str">
        <f>IF(VLOOKUP(C19,[1]!BT_Radio,3,FALSE)=0,"",VLOOKUP(C19,[1]!BT_Radio,3,FALSE))</f>
        <v/>
      </c>
      <c r="R19" s="109" t="str">
        <f>IF(VLOOKUP(C19,[1]!BT_Radio,4,FALSE)=0,"",VLOOKUP(C19,[1]!BT_Radio,4,FALSE))</f>
        <v/>
      </c>
      <c r="S19" s="111"/>
      <c r="T19" s="107"/>
      <c r="U19" s="308" t="s">
        <v>243</v>
      </c>
      <c r="V19" s="95" t="s">
        <v>243</v>
      </c>
      <c r="W19" s="95" t="s">
        <v>243</v>
      </c>
      <c r="X19" s="95"/>
      <c r="Y19" s="95"/>
      <c r="Z19" s="95" t="s">
        <v>243</v>
      </c>
      <c r="AA19" s="95" t="s">
        <v>243</v>
      </c>
      <c r="AB19" s="95"/>
      <c r="AC19" s="95"/>
      <c r="AD19" s="95" t="s">
        <v>243</v>
      </c>
      <c r="AE19" s="95" t="s">
        <v>243</v>
      </c>
      <c r="AF19" s="95" t="s">
        <v>243</v>
      </c>
      <c r="AG19" s="95"/>
      <c r="AH19" s="95"/>
      <c r="AI19" s="95"/>
      <c r="AJ19" s="95"/>
      <c r="AK19" s="95" t="s">
        <v>243</v>
      </c>
      <c r="AL19" s="95" t="s">
        <v>243</v>
      </c>
      <c r="AM19" s="95" t="s">
        <v>243</v>
      </c>
      <c r="AN19" s="95" t="s">
        <v>243</v>
      </c>
      <c r="AO19" s="95"/>
      <c r="AP19" s="95"/>
      <c r="AQ19" s="95" t="s">
        <v>243</v>
      </c>
      <c r="AR19" s="95" t="s">
        <v>243</v>
      </c>
      <c r="AS19" s="95"/>
      <c r="AT19" s="95" t="s">
        <v>243</v>
      </c>
      <c r="AU19" s="95" t="s">
        <v>243</v>
      </c>
      <c r="AV19" s="95" t="s">
        <v>243</v>
      </c>
      <c r="AW19" s="95" t="s">
        <v>243</v>
      </c>
      <c r="AX19" s="95" t="s">
        <v>243</v>
      </c>
      <c r="AY19" s="95" t="s">
        <v>243</v>
      </c>
      <c r="AZ19" s="95" t="s">
        <v>243</v>
      </c>
      <c r="BA19" s="95" t="s">
        <v>243</v>
      </c>
      <c r="BB19" s="95" t="s">
        <v>243</v>
      </c>
      <c r="BC19" s="95"/>
      <c r="BD19" s="95"/>
      <c r="BE19" s="95"/>
      <c r="BF19" s="95"/>
      <c r="BG19" s="95"/>
      <c r="BH19" s="95"/>
      <c r="BI19" s="95"/>
      <c r="BJ19" s="95"/>
      <c r="BK19" s="95"/>
      <c r="BL19" s="95"/>
      <c r="BM19" s="95"/>
      <c r="BN19" s="95"/>
      <c r="BO19" s="95"/>
      <c r="BP19" s="95"/>
      <c r="BQ19" s="95"/>
      <c r="BR19" s="95"/>
      <c r="BS19" s="95"/>
      <c r="BT19" s="95"/>
      <c r="BU19" s="95"/>
      <c r="BV19" s="95"/>
      <c r="BW19" s="95"/>
      <c r="BX19" s="95"/>
      <c r="BY19" s="95"/>
      <c r="BZ19" s="95"/>
      <c r="CA19" s="95"/>
      <c r="CB19" s="95"/>
      <c r="CC19" s="95"/>
      <c r="CD19" s="95"/>
      <c r="CE19" s="95"/>
      <c r="CF19" s="95"/>
      <c r="CG19" s="95"/>
      <c r="CH19" s="95"/>
      <c r="CI19" s="95"/>
      <c r="CJ19" s="95"/>
      <c r="CK19" s="95"/>
      <c r="CL19" s="95"/>
      <c r="CM19" s="95"/>
      <c r="CN19" s="95"/>
      <c r="CO19" s="95"/>
      <c r="CP19" s="95"/>
      <c r="CQ19" s="95"/>
      <c r="CR19" s="95"/>
      <c r="CS19" s="95"/>
      <c r="CT19" s="95"/>
      <c r="CU19" s="95"/>
      <c r="CV19" s="95"/>
      <c r="CW19" s="95"/>
      <c r="CX19" s="95"/>
      <c r="CY19" s="95"/>
      <c r="CZ19" s="95"/>
      <c r="DA19" s="95"/>
      <c r="DB19" s="95"/>
      <c r="DC19" s="95"/>
      <c r="DD19" s="95"/>
      <c r="DE19" s="95"/>
      <c r="DF19" s="95"/>
      <c r="DG19" s="95"/>
      <c r="DH19" s="95"/>
      <c r="DI19" s="95"/>
      <c r="DJ19" s="95"/>
      <c r="DK19" s="95"/>
      <c r="DL19" s="95"/>
      <c r="DM19" s="95"/>
      <c r="DN19" s="95"/>
      <c r="DO19" s="95"/>
      <c r="DP19" s="95"/>
      <c r="DQ19" s="95"/>
      <c r="DR19" s="95"/>
      <c r="DS19" s="95"/>
      <c r="DT19" s="95"/>
      <c r="DU19" s="95"/>
      <c r="DV19" s="95"/>
      <c r="DW19" s="95"/>
      <c r="DX19" s="95"/>
      <c r="DY19" s="95"/>
      <c r="DZ19" s="95"/>
      <c r="EA19" s="95"/>
      <c r="EB19" s="95"/>
      <c r="EC19" s="95"/>
      <c r="ED19" s="95"/>
      <c r="EE19" s="95"/>
      <c r="EF19" s="95"/>
      <c r="EG19" s="95"/>
      <c r="EH19" s="95"/>
      <c r="EI19" s="95"/>
      <c r="EJ19" s="95"/>
      <c r="EK19" s="95"/>
      <c r="EL19" s="95"/>
      <c r="EM19" s="95"/>
      <c r="EN19" s="95"/>
      <c r="EO19" s="95"/>
      <c r="EP19" s="95"/>
      <c r="EQ19" s="95"/>
      <c r="ER19" s="95"/>
      <c r="ES19" s="95"/>
      <c r="ET19" s="95"/>
      <c r="EU19" s="95"/>
      <c r="EV19" s="95"/>
      <c r="EW19" s="95"/>
      <c r="EX19" s="95"/>
      <c r="EY19" s="95"/>
      <c r="EZ19" s="95"/>
      <c r="FA19" s="95"/>
      <c r="FB19" s="95"/>
      <c r="FC19" s="95"/>
      <c r="FD19" s="95"/>
      <c r="FE19" s="95"/>
      <c r="FF19" s="95"/>
      <c r="FG19" s="95"/>
      <c r="FH19" s="95"/>
      <c r="FI19" s="95"/>
      <c r="FJ19" s="95"/>
      <c r="FK19" s="95"/>
      <c r="FL19" s="95"/>
      <c r="FM19" s="95"/>
      <c r="FN19" s="95"/>
      <c r="FO19" s="95"/>
      <c r="FP19" s="95"/>
      <c r="FQ19" s="95"/>
      <c r="FR19" s="95"/>
      <c r="FS19" s="95"/>
      <c r="FT19" s="95"/>
      <c r="FU19" s="95"/>
      <c r="FV19" s="95"/>
      <c r="FW19" s="95"/>
      <c r="FX19" s="95"/>
      <c r="FY19" s="95"/>
      <c r="FZ19" s="95"/>
      <c r="GA19" s="95"/>
      <c r="GB19" s="95"/>
      <c r="GC19" s="95"/>
      <c r="GD19" s="95"/>
      <c r="GE19" s="95"/>
      <c r="GF19" s="95"/>
      <c r="GG19" s="95"/>
      <c r="GH19" s="95"/>
      <c r="GI19" s="95"/>
      <c r="GJ19" s="95"/>
      <c r="GK19" s="95"/>
      <c r="GL19" s="95"/>
      <c r="GM19" s="95"/>
      <c r="GN19" s="95"/>
      <c r="GO19" s="95"/>
      <c r="GP19" s="95"/>
      <c r="GQ19" s="95"/>
      <c r="GR19" s="95"/>
      <c r="GS19" s="95"/>
      <c r="GT19" s="95"/>
      <c r="GU19" s="95"/>
      <c r="GV19" s="95"/>
      <c r="GW19" s="95"/>
      <c r="GX19" s="95"/>
      <c r="GY19" s="95"/>
      <c r="GZ19" s="95"/>
      <c r="HA19" s="95"/>
      <c r="HB19" s="95"/>
      <c r="HC19" s="95"/>
      <c r="HD19" s="95"/>
      <c r="HE19" s="95"/>
      <c r="HF19" s="95"/>
      <c r="HG19" s="95"/>
      <c r="HH19" s="95"/>
      <c r="HI19" s="95"/>
      <c r="HJ19" s="95"/>
      <c r="HK19" s="95"/>
      <c r="HL19" s="95"/>
      <c r="HM19" s="95"/>
      <c r="HN19" s="95"/>
      <c r="HO19" s="95"/>
      <c r="HP19" s="95"/>
      <c r="HQ19" s="95"/>
      <c r="HR19" s="95"/>
      <c r="HS19" s="95"/>
      <c r="HT19" s="95"/>
      <c r="HU19" s="95"/>
      <c r="HV19" s="95"/>
      <c r="HW19" s="95"/>
      <c r="HX19" s="95"/>
      <c r="HY19" s="95"/>
      <c r="HZ19" s="309"/>
    </row>
    <row r="20" spans="1:234" ht="24.75" customHeight="1" x14ac:dyDescent="0.25">
      <c r="A20" s="107" t="s">
        <v>232</v>
      </c>
      <c r="B20" s="108" t="s">
        <v>108</v>
      </c>
      <c r="C20" s="108" t="s">
        <v>92</v>
      </c>
      <c r="D20" s="109" t="s">
        <v>237</v>
      </c>
      <c r="E20" s="109" t="s">
        <v>89</v>
      </c>
      <c r="F20" s="110">
        <f t="shared" si="10"/>
        <v>41184</v>
      </c>
      <c r="G20" s="109">
        <f>IF(L20="Not Executed","",INDEX($U$2:$CF19,1,MATCH(REPT("z",255),$U20:$CF20)))</f>
        <v>143</v>
      </c>
      <c r="H20" s="109" t="str">
        <f t="shared" si="4"/>
        <v>DUT1, DUT2, SUT: QS Build 7.4</v>
      </c>
      <c r="I20" s="109" t="str">
        <f t="shared" si="5"/>
        <v>9200-8.59.29708</v>
      </c>
      <c r="J20" s="109">
        <f t="shared" si="6"/>
        <v>9200</v>
      </c>
      <c r="K20" s="109" t="str">
        <f t="shared" si="7"/>
        <v>v2240</v>
      </c>
      <c r="L20" s="109" t="str">
        <f t="shared" si="11"/>
        <v>Pass</v>
      </c>
      <c r="M20" s="109" t="str">
        <f>IF(L20="NA","NA",IF(COUNTIFS(U20:XAA20,"Pass*",$U$3:$XAA$3,Summary!$C$43)&gt;0,"Pass",IF(COUNTIFS(U20:XAA20,"Fail*",$U$3:$XAA$3,Summary!$C$43)&gt;0,"Fail","Not Executed")))</f>
        <v>Pass</v>
      </c>
      <c r="N20" s="109">
        <f t="shared" si="8"/>
        <v>17</v>
      </c>
      <c r="O20" s="135">
        <f t="shared" si="9"/>
        <v>0.70588235294117652</v>
      </c>
      <c r="P20" s="135" t="str">
        <f>IF(VLOOKUP(C20,[1]!BT_Radio,2,FALSE)=0,"",VLOOKUP(C20,[1]!BT_Radio,2,FALSE))</f>
        <v/>
      </c>
      <c r="Q20" s="109" t="str">
        <f>IF(VLOOKUP(C20,[1]!BT_Radio,3,FALSE)=0,"",VLOOKUP(C20,[1]!BT_Radio,3,FALSE))</f>
        <v/>
      </c>
      <c r="R20" s="109" t="str">
        <f>IF(VLOOKUP(C20,[1]!BT_Radio,4,FALSE)=0,"",VLOOKUP(C20,[1]!BT_Radio,4,FALSE))</f>
        <v>3856052-CLOSED</v>
      </c>
      <c r="S20" s="111"/>
      <c r="T20" s="107"/>
      <c r="U20" s="308" t="s">
        <v>243</v>
      </c>
      <c r="V20" s="95" t="s">
        <v>241</v>
      </c>
      <c r="W20" s="95" t="s">
        <v>243</v>
      </c>
      <c r="X20" s="95"/>
      <c r="Y20" s="95"/>
      <c r="Z20" s="95" t="s">
        <v>241</v>
      </c>
      <c r="AA20" s="95" t="s">
        <v>241</v>
      </c>
      <c r="AB20" s="95"/>
      <c r="AC20" s="95"/>
      <c r="AD20" s="95" t="s">
        <v>243</v>
      </c>
      <c r="AE20" s="95" t="s">
        <v>241</v>
      </c>
      <c r="AF20" s="95" t="s">
        <v>609</v>
      </c>
      <c r="AG20" s="95"/>
      <c r="AH20" s="95"/>
      <c r="AI20" s="95" t="s">
        <v>241</v>
      </c>
      <c r="AJ20" s="95"/>
      <c r="AK20" s="95" t="s">
        <v>243</v>
      </c>
      <c r="AL20" s="95" t="s">
        <v>609</v>
      </c>
      <c r="AM20" s="95" t="s">
        <v>609</v>
      </c>
      <c r="AN20" s="95" t="s">
        <v>243</v>
      </c>
      <c r="AO20" s="95"/>
      <c r="AP20" s="95"/>
      <c r="AQ20" s="95" t="s">
        <v>609</v>
      </c>
      <c r="AR20" s="95" t="s">
        <v>243</v>
      </c>
      <c r="AS20" s="95"/>
      <c r="AT20" s="95" t="s">
        <v>609</v>
      </c>
      <c r="AU20" s="95" t="s">
        <v>609</v>
      </c>
      <c r="AV20" s="95" t="s">
        <v>609</v>
      </c>
      <c r="AW20" s="95" t="s">
        <v>243</v>
      </c>
      <c r="AX20" s="95" t="s">
        <v>243</v>
      </c>
      <c r="AY20" s="95" t="s">
        <v>243</v>
      </c>
      <c r="AZ20" s="95" t="s">
        <v>243</v>
      </c>
      <c r="BA20" s="95" t="s">
        <v>243</v>
      </c>
      <c r="BB20" s="95" t="s">
        <v>243</v>
      </c>
      <c r="BC20" s="95"/>
      <c r="BD20" s="95"/>
      <c r="BE20" s="95"/>
      <c r="BF20" s="95"/>
      <c r="BG20" s="95"/>
      <c r="BH20" s="95"/>
      <c r="BI20" s="95"/>
      <c r="BJ20" s="95"/>
      <c r="BK20" s="95"/>
      <c r="BL20" s="95"/>
      <c r="BM20" s="95"/>
      <c r="BN20" s="95"/>
      <c r="BO20" s="95"/>
      <c r="BP20" s="95"/>
      <c r="BQ20" s="95"/>
      <c r="BR20" s="95"/>
      <c r="BS20" s="95"/>
      <c r="BT20" s="95"/>
      <c r="BU20" s="95"/>
      <c r="BV20" s="95"/>
      <c r="BW20" s="95"/>
      <c r="BX20" s="95"/>
      <c r="BY20" s="95"/>
      <c r="BZ20" s="95"/>
      <c r="CA20" s="95"/>
      <c r="CB20" s="95"/>
      <c r="CC20" s="95"/>
      <c r="CD20" s="95"/>
      <c r="CE20" s="95"/>
      <c r="CF20" s="95"/>
      <c r="CG20" s="95"/>
      <c r="CH20" s="95"/>
      <c r="CI20" s="95"/>
      <c r="CJ20" s="95"/>
      <c r="CK20" s="95"/>
      <c r="CL20" s="95"/>
      <c r="CM20" s="95"/>
      <c r="CN20" s="95"/>
      <c r="CO20" s="95"/>
      <c r="CP20" s="95"/>
      <c r="CQ20" s="95"/>
      <c r="CR20" s="95"/>
      <c r="CS20" s="95"/>
      <c r="CT20" s="95"/>
      <c r="CU20" s="95"/>
      <c r="CV20" s="95"/>
      <c r="CW20" s="95"/>
      <c r="CX20" s="95"/>
      <c r="CY20" s="95"/>
      <c r="CZ20" s="95"/>
      <c r="DA20" s="95"/>
      <c r="DB20" s="95"/>
      <c r="DC20" s="95"/>
      <c r="DD20" s="95"/>
      <c r="DE20" s="95"/>
      <c r="DF20" s="95"/>
      <c r="DG20" s="95"/>
      <c r="DH20" s="95"/>
      <c r="DI20" s="95"/>
      <c r="DJ20" s="95"/>
      <c r="DK20" s="95"/>
      <c r="DL20" s="95"/>
      <c r="DM20" s="95"/>
      <c r="DN20" s="95"/>
      <c r="DO20" s="95"/>
      <c r="DP20" s="95"/>
      <c r="DQ20" s="95"/>
      <c r="DR20" s="95"/>
      <c r="DS20" s="95"/>
      <c r="DT20" s="95"/>
      <c r="DU20" s="95"/>
      <c r="DV20" s="95"/>
      <c r="DW20" s="95"/>
      <c r="DX20" s="95"/>
      <c r="DY20" s="95"/>
      <c r="DZ20" s="95"/>
      <c r="EA20" s="95"/>
      <c r="EB20" s="95"/>
      <c r="EC20" s="95"/>
      <c r="ED20" s="95"/>
      <c r="EE20" s="95"/>
      <c r="EF20" s="95"/>
      <c r="EG20" s="95"/>
      <c r="EH20" s="95"/>
      <c r="EI20" s="95"/>
      <c r="EJ20" s="95"/>
      <c r="EK20" s="95"/>
      <c r="EL20" s="95"/>
      <c r="EM20" s="95"/>
      <c r="EN20" s="95"/>
      <c r="EO20" s="95"/>
      <c r="EP20" s="95"/>
      <c r="EQ20" s="95"/>
      <c r="ER20" s="95"/>
      <c r="ES20" s="95"/>
      <c r="ET20" s="95"/>
      <c r="EU20" s="95"/>
      <c r="EV20" s="95"/>
      <c r="EW20" s="95"/>
      <c r="EX20" s="95"/>
      <c r="EY20" s="95"/>
      <c r="EZ20" s="95"/>
      <c r="FA20" s="95"/>
      <c r="FB20" s="95"/>
      <c r="FC20" s="95"/>
      <c r="FD20" s="95"/>
      <c r="FE20" s="95"/>
      <c r="FF20" s="95"/>
      <c r="FG20" s="95"/>
      <c r="FH20" s="95"/>
      <c r="FI20" s="95"/>
      <c r="FJ20" s="95"/>
      <c r="FK20" s="95"/>
      <c r="FL20" s="95"/>
      <c r="FM20" s="95"/>
      <c r="FN20" s="95"/>
      <c r="FO20" s="95"/>
      <c r="FP20" s="95"/>
      <c r="FQ20" s="95"/>
      <c r="FR20" s="95"/>
      <c r="FS20" s="95"/>
      <c r="FT20" s="95"/>
      <c r="FU20" s="95"/>
      <c r="FV20" s="95"/>
      <c r="FW20" s="95"/>
      <c r="FX20" s="95"/>
      <c r="FY20" s="95"/>
      <c r="FZ20" s="95"/>
      <c r="GA20" s="95"/>
      <c r="GB20" s="95"/>
      <c r="GC20" s="95"/>
      <c r="GD20" s="95"/>
      <c r="GE20" s="95"/>
      <c r="GF20" s="95"/>
      <c r="GG20" s="95"/>
      <c r="GH20" s="95"/>
      <c r="GI20" s="95"/>
      <c r="GJ20" s="95"/>
      <c r="GK20" s="95"/>
      <c r="GL20" s="95"/>
      <c r="GM20" s="95"/>
      <c r="GN20" s="95"/>
      <c r="GO20" s="95"/>
      <c r="GP20" s="95"/>
      <c r="GQ20" s="95"/>
      <c r="GR20" s="95"/>
      <c r="GS20" s="95"/>
      <c r="GT20" s="95"/>
      <c r="GU20" s="95"/>
      <c r="GV20" s="95"/>
      <c r="GW20" s="95"/>
      <c r="GX20" s="95"/>
      <c r="GY20" s="95"/>
      <c r="GZ20" s="95"/>
      <c r="HA20" s="95"/>
      <c r="HB20" s="95"/>
      <c r="HC20" s="95"/>
      <c r="HD20" s="95"/>
      <c r="HE20" s="95"/>
      <c r="HF20" s="95"/>
      <c r="HG20" s="95"/>
      <c r="HH20" s="95"/>
      <c r="HI20" s="95"/>
      <c r="HJ20" s="95"/>
      <c r="HK20" s="95"/>
      <c r="HL20" s="95"/>
      <c r="HM20" s="95"/>
      <c r="HN20" s="95"/>
      <c r="HO20" s="95"/>
      <c r="HP20" s="95"/>
      <c r="HQ20" s="95"/>
      <c r="HR20" s="95"/>
      <c r="HS20" s="95"/>
      <c r="HT20" s="95"/>
      <c r="HU20" s="95"/>
      <c r="HV20" s="95"/>
      <c r="HW20" s="95"/>
      <c r="HX20" s="95"/>
      <c r="HY20" s="95"/>
      <c r="HZ20" s="309"/>
    </row>
    <row r="21" spans="1:234" ht="24.75" customHeight="1" x14ac:dyDescent="0.25">
      <c r="A21" s="107" t="s">
        <v>232</v>
      </c>
      <c r="B21" s="108" t="s">
        <v>108</v>
      </c>
      <c r="C21" s="108" t="s">
        <v>95</v>
      </c>
      <c r="D21" s="109" t="s">
        <v>237</v>
      </c>
      <c r="E21" s="109" t="s">
        <v>89</v>
      </c>
      <c r="F21" s="110">
        <f t="shared" si="10"/>
        <v>41184</v>
      </c>
      <c r="G21" s="109">
        <f>IF(L21="Not Executed","",INDEX($U$2:$CF20,1,MATCH(REPT("z",255),$U21:$CF21)))</f>
        <v>143</v>
      </c>
      <c r="H21" s="109" t="str">
        <f t="shared" si="4"/>
        <v>DUT1, DUT2, SUT: QS Build 7.4</v>
      </c>
      <c r="I21" s="109" t="str">
        <f t="shared" si="5"/>
        <v>9200-8.59.29708</v>
      </c>
      <c r="J21" s="109">
        <f t="shared" si="6"/>
        <v>9200</v>
      </c>
      <c r="K21" s="109" t="str">
        <f t="shared" si="7"/>
        <v>v2240</v>
      </c>
      <c r="L21" s="109" t="str">
        <f t="shared" si="11"/>
        <v>Pass</v>
      </c>
      <c r="M21" s="109" t="str">
        <f>IF(L21="NA","NA",IF(COUNTIFS(U21:XAA21,"Pass*",$U$3:$XAA$3,Summary!$C$43)&gt;0,"Pass",IF(COUNTIFS(U21:XAA21,"Fail*",$U$3:$XAA$3,Summary!$C$43)&gt;0,"Fail","Not Executed")))</f>
        <v>Pass</v>
      </c>
      <c r="N21" s="109">
        <f t="shared" si="8"/>
        <v>23</v>
      </c>
      <c r="O21" s="135">
        <f t="shared" si="9"/>
        <v>1</v>
      </c>
      <c r="P21" s="135" t="str">
        <f>IF(VLOOKUP(C21,[1]!BT_Radio,2,FALSE)=0,"",VLOOKUP(C21,[1]!BT_Radio,2,FALSE))</f>
        <v/>
      </c>
      <c r="Q21" s="109" t="str">
        <f>IF(VLOOKUP(C21,[1]!BT_Radio,3,FALSE)=0,"",VLOOKUP(C21,[1]!BT_Radio,3,FALSE))</f>
        <v/>
      </c>
      <c r="R21" s="109" t="str">
        <f>IF(VLOOKUP(C21,[1]!BT_Radio,4,FALSE)=0,"",VLOOKUP(C21,[1]!BT_Radio,4,FALSE))</f>
        <v/>
      </c>
      <c r="S21" s="111"/>
      <c r="T21" s="107"/>
      <c r="U21" s="308" t="s">
        <v>243</v>
      </c>
      <c r="V21" s="95" t="s">
        <v>243</v>
      </c>
      <c r="W21" s="95" t="s">
        <v>243</v>
      </c>
      <c r="X21" s="95"/>
      <c r="Y21" s="95"/>
      <c r="Z21" s="95" t="s">
        <v>243</v>
      </c>
      <c r="AA21" s="95" t="s">
        <v>243</v>
      </c>
      <c r="AB21" s="95"/>
      <c r="AC21" s="95"/>
      <c r="AD21" s="95" t="s">
        <v>243</v>
      </c>
      <c r="AE21" s="95" t="s">
        <v>243</v>
      </c>
      <c r="AF21" s="95" t="s">
        <v>243</v>
      </c>
      <c r="AG21" s="95"/>
      <c r="AH21" s="95"/>
      <c r="AI21" s="95"/>
      <c r="AJ21" s="95"/>
      <c r="AK21" s="95" t="s">
        <v>243</v>
      </c>
      <c r="AL21" s="95" t="s">
        <v>243</v>
      </c>
      <c r="AM21" s="95" t="s">
        <v>243</v>
      </c>
      <c r="AN21" s="95" t="s">
        <v>243</v>
      </c>
      <c r="AO21" s="95"/>
      <c r="AP21" s="95"/>
      <c r="AQ21" s="95" t="s">
        <v>243</v>
      </c>
      <c r="AR21" s="95" t="s">
        <v>243</v>
      </c>
      <c r="AS21" s="95"/>
      <c r="AT21" s="95" t="s">
        <v>243</v>
      </c>
      <c r="AU21" s="95" t="s">
        <v>243</v>
      </c>
      <c r="AV21" s="95" t="s">
        <v>243</v>
      </c>
      <c r="AW21" s="95" t="s">
        <v>243</v>
      </c>
      <c r="AX21" s="95" t="s">
        <v>243</v>
      </c>
      <c r="AY21" s="95" t="s">
        <v>243</v>
      </c>
      <c r="AZ21" s="95" t="s">
        <v>243</v>
      </c>
      <c r="BA21" s="95" t="s">
        <v>243</v>
      </c>
      <c r="BB21" s="95" t="s">
        <v>243</v>
      </c>
      <c r="BC21" s="95"/>
      <c r="BD21" s="95"/>
      <c r="BE21" s="95"/>
      <c r="BF21" s="95"/>
      <c r="BG21" s="95"/>
      <c r="BH21" s="95"/>
      <c r="BI21" s="95"/>
      <c r="BJ21" s="95"/>
      <c r="BK21" s="95"/>
      <c r="BL21" s="95"/>
      <c r="BM21" s="95"/>
      <c r="BN21" s="95"/>
      <c r="BO21" s="95"/>
      <c r="BP21" s="95"/>
      <c r="BQ21" s="95"/>
      <c r="BR21" s="95"/>
      <c r="BS21" s="95"/>
      <c r="BT21" s="95"/>
      <c r="BU21" s="95"/>
      <c r="BV21" s="95"/>
      <c r="BW21" s="95"/>
      <c r="BX21" s="95"/>
      <c r="BY21" s="95"/>
      <c r="BZ21" s="95"/>
      <c r="CA21" s="95"/>
      <c r="CB21" s="95"/>
      <c r="CC21" s="95"/>
      <c r="CD21" s="95"/>
      <c r="CE21" s="95"/>
      <c r="CF21" s="95"/>
      <c r="CG21" s="95"/>
      <c r="CH21" s="95"/>
      <c r="CI21" s="95"/>
      <c r="CJ21" s="95"/>
      <c r="CK21" s="95"/>
      <c r="CL21" s="95"/>
      <c r="CM21" s="95"/>
      <c r="CN21" s="95"/>
      <c r="CO21" s="95"/>
      <c r="CP21" s="95"/>
      <c r="CQ21" s="95"/>
      <c r="CR21" s="95"/>
      <c r="CS21" s="95"/>
      <c r="CT21" s="95"/>
      <c r="CU21" s="95"/>
      <c r="CV21" s="95"/>
      <c r="CW21" s="95"/>
      <c r="CX21" s="95"/>
      <c r="CY21" s="95"/>
      <c r="CZ21" s="95"/>
      <c r="DA21" s="95"/>
      <c r="DB21" s="95"/>
      <c r="DC21" s="95"/>
      <c r="DD21" s="95"/>
      <c r="DE21" s="95"/>
      <c r="DF21" s="95"/>
      <c r="DG21" s="95"/>
      <c r="DH21" s="95"/>
      <c r="DI21" s="95"/>
      <c r="DJ21" s="95"/>
      <c r="DK21" s="95"/>
      <c r="DL21" s="95"/>
      <c r="DM21" s="95"/>
      <c r="DN21" s="95"/>
      <c r="DO21" s="95"/>
      <c r="DP21" s="95"/>
      <c r="DQ21" s="95"/>
      <c r="DR21" s="95"/>
      <c r="DS21" s="95"/>
      <c r="DT21" s="95"/>
      <c r="DU21" s="95"/>
      <c r="DV21" s="95"/>
      <c r="DW21" s="95"/>
      <c r="DX21" s="95"/>
      <c r="DY21" s="95"/>
      <c r="DZ21" s="95"/>
      <c r="EA21" s="95"/>
      <c r="EB21" s="95"/>
      <c r="EC21" s="95"/>
      <c r="ED21" s="95"/>
      <c r="EE21" s="95"/>
      <c r="EF21" s="95"/>
      <c r="EG21" s="95"/>
      <c r="EH21" s="95"/>
      <c r="EI21" s="95"/>
      <c r="EJ21" s="95"/>
      <c r="EK21" s="95"/>
      <c r="EL21" s="95"/>
      <c r="EM21" s="95"/>
      <c r="EN21" s="95"/>
      <c r="EO21" s="95"/>
      <c r="EP21" s="95"/>
      <c r="EQ21" s="95"/>
      <c r="ER21" s="95"/>
      <c r="ES21" s="95"/>
      <c r="ET21" s="95"/>
      <c r="EU21" s="95"/>
      <c r="EV21" s="95"/>
      <c r="EW21" s="95"/>
      <c r="EX21" s="95"/>
      <c r="EY21" s="95"/>
      <c r="EZ21" s="95"/>
      <c r="FA21" s="95"/>
      <c r="FB21" s="95"/>
      <c r="FC21" s="95"/>
      <c r="FD21" s="95"/>
      <c r="FE21" s="95"/>
      <c r="FF21" s="95"/>
      <c r="FG21" s="95"/>
      <c r="FH21" s="95"/>
      <c r="FI21" s="95"/>
      <c r="FJ21" s="95"/>
      <c r="FK21" s="95"/>
      <c r="FL21" s="95"/>
      <c r="FM21" s="95"/>
      <c r="FN21" s="95"/>
      <c r="FO21" s="95"/>
      <c r="FP21" s="95"/>
      <c r="FQ21" s="95"/>
      <c r="FR21" s="95"/>
      <c r="FS21" s="95"/>
      <c r="FT21" s="95"/>
      <c r="FU21" s="95"/>
      <c r="FV21" s="95"/>
      <c r="FW21" s="95"/>
      <c r="FX21" s="95"/>
      <c r="FY21" s="95"/>
      <c r="FZ21" s="95"/>
      <c r="GA21" s="95"/>
      <c r="GB21" s="95"/>
      <c r="GC21" s="95"/>
      <c r="GD21" s="95"/>
      <c r="GE21" s="95"/>
      <c r="GF21" s="95"/>
      <c r="GG21" s="95"/>
      <c r="GH21" s="95"/>
      <c r="GI21" s="95"/>
      <c r="GJ21" s="95"/>
      <c r="GK21" s="95"/>
      <c r="GL21" s="95"/>
      <c r="GM21" s="95"/>
      <c r="GN21" s="95"/>
      <c r="GO21" s="95"/>
      <c r="GP21" s="95"/>
      <c r="GQ21" s="95"/>
      <c r="GR21" s="95"/>
      <c r="GS21" s="95"/>
      <c r="GT21" s="95"/>
      <c r="GU21" s="95"/>
      <c r="GV21" s="95"/>
      <c r="GW21" s="95"/>
      <c r="GX21" s="95"/>
      <c r="GY21" s="95"/>
      <c r="GZ21" s="95"/>
      <c r="HA21" s="95"/>
      <c r="HB21" s="95"/>
      <c r="HC21" s="95"/>
      <c r="HD21" s="95"/>
      <c r="HE21" s="95"/>
      <c r="HF21" s="95"/>
      <c r="HG21" s="95"/>
      <c r="HH21" s="95"/>
      <c r="HI21" s="95"/>
      <c r="HJ21" s="95"/>
      <c r="HK21" s="95"/>
      <c r="HL21" s="95"/>
      <c r="HM21" s="95"/>
      <c r="HN21" s="95"/>
      <c r="HO21" s="95"/>
      <c r="HP21" s="95"/>
      <c r="HQ21" s="95"/>
      <c r="HR21" s="95"/>
      <c r="HS21" s="95"/>
      <c r="HT21" s="95"/>
      <c r="HU21" s="95"/>
      <c r="HV21" s="95"/>
      <c r="HW21" s="95"/>
      <c r="HX21" s="95"/>
      <c r="HY21" s="95"/>
      <c r="HZ21" s="309"/>
    </row>
    <row r="22" spans="1:234" ht="24.75" customHeight="1" x14ac:dyDescent="0.25">
      <c r="A22" s="107" t="s">
        <v>232</v>
      </c>
      <c r="B22" s="108" t="s">
        <v>108</v>
      </c>
      <c r="C22" s="108" t="s">
        <v>96</v>
      </c>
      <c r="D22" s="109" t="s">
        <v>237</v>
      </c>
      <c r="E22" s="109" t="s">
        <v>97</v>
      </c>
      <c r="F22" s="110">
        <f t="shared" si="10"/>
        <v>41184</v>
      </c>
      <c r="G22" s="109">
        <f>IF(L22="Not Executed","",INDEX($U$2:$CF21,1,MATCH(REPT("z",255),$U22:$CF22)))</f>
        <v>143</v>
      </c>
      <c r="H22" s="109" t="str">
        <f t="shared" si="4"/>
        <v>DUT1, DUT2, SUT: QS Build 7.4</v>
      </c>
      <c r="I22" s="109" t="str">
        <f t="shared" si="5"/>
        <v>9200-8.59.29708</v>
      </c>
      <c r="J22" s="109">
        <f t="shared" si="6"/>
        <v>9200</v>
      </c>
      <c r="K22" s="109" t="str">
        <f t="shared" si="7"/>
        <v>v2240</v>
      </c>
      <c r="L22" s="109" t="str">
        <f t="shared" si="11"/>
        <v>Pass</v>
      </c>
      <c r="M22" s="109" t="str">
        <f>IF(L22="NA","NA",IF(COUNTIFS(U22:XAA22,"Pass*",$U$3:$XAA$3,Summary!$C$43)&gt;0,"Pass",IF(COUNTIFS(U22:XAA22,"Fail*",$U$3:$XAA$3,Summary!$C$43)&gt;0,"Fail","Not Executed")))</f>
        <v>Pass</v>
      </c>
      <c r="N22" s="109">
        <f t="shared" si="8"/>
        <v>23</v>
      </c>
      <c r="O22" s="135">
        <f t="shared" si="9"/>
        <v>1</v>
      </c>
      <c r="P22" s="135" t="str">
        <f>IF(VLOOKUP(C22,[1]!BT_Radio,2,FALSE)=0,"",VLOOKUP(C22,[1]!BT_Radio,2,FALSE))</f>
        <v/>
      </c>
      <c r="Q22" s="109" t="str">
        <f>IF(VLOOKUP(C22,[1]!BT_Radio,3,FALSE)=0,"",VLOOKUP(C22,[1]!BT_Radio,3,FALSE))</f>
        <v/>
      </c>
      <c r="R22" s="109" t="str">
        <f>IF(VLOOKUP(C22,[1]!BT_Radio,4,FALSE)=0,"",VLOOKUP(C22,[1]!BT_Radio,4,FALSE))</f>
        <v/>
      </c>
      <c r="S22" s="111"/>
      <c r="T22" s="107"/>
      <c r="U22" s="308" t="s">
        <v>243</v>
      </c>
      <c r="V22" s="95" t="s">
        <v>243</v>
      </c>
      <c r="W22" s="95" t="s">
        <v>243</v>
      </c>
      <c r="X22" s="95"/>
      <c r="Y22" s="95"/>
      <c r="Z22" s="95" t="s">
        <v>243</v>
      </c>
      <c r="AA22" s="95" t="s">
        <v>243</v>
      </c>
      <c r="AB22" s="95"/>
      <c r="AC22" s="95"/>
      <c r="AD22" s="95" t="s">
        <v>243</v>
      </c>
      <c r="AE22" s="95" t="s">
        <v>243</v>
      </c>
      <c r="AF22" s="95" t="s">
        <v>243</v>
      </c>
      <c r="AG22" s="95"/>
      <c r="AH22" s="95"/>
      <c r="AI22" s="95"/>
      <c r="AJ22" s="95"/>
      <c r="AK22" s="95" t="s">
        <v>243</v>
      </c>
      <c r="AL22" s="95" t="s">
        <v>243</v>
      </c>
      <c r="AM22" s="95" t="s">
        <v>243</v>
      </c>
      <c r="AN22" s="95" t="s">
        <v>243</v>
      </c>
      <c r="AO22" s="95"/>
      <c r="AP22" s="95"/>
      <c r="AQ22" s="95" t="s">
        <v>243</v>
      </c>
      <c r="AR22" s="95" t="s">
        <v>243</v>
      </c>
      <c r="AS22" s="95"/>
      <c r="AT22" s="95" t="s">
        <v>243</v>
      </c>
      <c r="AU22" s="95" t="s">
        <v>243</v>
      </c>
      <c r="AV22" s="95" t="s">
        <v>243</v>
      </c>
      <c r="AW22" s="95" t="s">
        <v>243</v>
      </c>
      <c r="AX22" s="95" t="s">
        <v>243</v>
      </c>
      <c r="AY22" s="95" t="s">
        <v>243</v>
      </c>
      <c r="AZ22" s="95" t="s">
        <v>243</v>
      </c>
      <c r="BA22" s="95" t="s">
        <v>243</v>
      </c>
      <c r="BB22" s="95" t="s">
        <v>243</v>
      </c>
      <c r="BC22" s="95"/>
      <c r="BD22" s="95"/>
      <c r="BE22" s="95"/>
      <c r="BF22" s="95"/>
      <c r="BG22" s="95"/>
      <c r="BH22" s="95"/>
      <c r="BI22" s="95"/>
      <c r="BJ22" s="95"/>
      <c r="BK22" s="95"/>
      <c r="BL22" s="95"/>
      <c r="BM22" s="95"/>
      <c r="BN22" s="95"/>
      <c r="BO22" s="95"/>
      <c r="BP22" s="95"/>
      <c r="BQ22" s="95"/>
      <c r="BR22" s="95"/>
      <c r="BS22" s="95"/>
      <c r="BT22" s="95"/>
      <c r="BU22" s="95"/>
      <c r="BV22" s="95"/>
      <c r="BW22" s="95"/>
      <c r="BX22" s="95"/>
      <c r="BY22" s="95"/>
      <c r="BZ22" s="95"/>
      <c r="CA22" s="95"/>
      <c r="CB22" s="95"/>
      <c r="CC22" s="95"/>
      <c r="CD22" s="95"/>
      <c r="CE22" s="95"/>
      <c r="CF22" s="95"/>
      <c r="CG22" s="95"/>
      <c r="CH22" s="95"/>
      <c r="CI22" s="95"/>
      <c r="CJ22" s="95"/>
      <c r="CK22" s="95"/>
      <c r="CL22" s="95"/>
      <c r="CM22" s="95"/>
      <c r="CN22" s="95"/>
      <c r="CO22" s="95"/>
      <c r="CP22" s="95"/>
      <c r="CQ22" s="95"/>
      <c r="CR22" s="95"/>
      <c r="CS22" s="95"/>
      <c r="CT22" s="95"/>
      <c r="CU22" s="95"/>
      <c r="CV22" s="95"/>
      <c r="CW22" s="95"/>
      <c r="CX22" s="95"/>
      <c r="CY22" s="95"/>
      <c r="CZ22" s="95"/>
      <c r="DA22" s="95"/>
      <c r="DB22" s="95"/>
      <c r="DC22" s="95"/>
      <c r="DD22" s="95"/>
      <c r="DE22" s="95"/>
      <c r="DF22" s="95"/>
      <c r="DG22" s="95"/>
      <c r="DH22" s="95"/>
      <c r="DI22" s="95"/>
      <c r="DJ22" s="95"/>
      <c r="DK22" s="95"/>
      <c r="DL22" s="95"/>
      <c r="DM22" s="95"/>
      <c r="DN22" s="95"/>
      <c r="DO22" s="95"/>
      <c r="DP22" s="95"/>
      <c r="DQ22" s="95"/>
      <c r="DR22" s="95"/>
      <c r="DS22" s="95"/>
      <c r="DT22" s="95"/>
      <c r="DU22" s="95"/>
      <c r="DV22" s="95"/>
      <c r="DW22" s="95"/>
      <c r="DX22" s="95"/>
      <c r="DY22" s="95"/>
      <c r="DZ22" s="95"/>
      <c r="EA22" s="95"/>
      <c r="EB22" s="95"/>
      <c r="EC22" s="95"/>
      <c r="ED22" s="95"/>
      <c r="EE22" s="95"/>
      <c r="EF22" s="95"/>
      <c r="EG22" s="95"/>
      <c r="EH22" s="95"/>
      <c r="EI22" s="95"/>
      <c r="EJ22" s="95"/>
      <c r="EK22" s="95"/>
      <c r="EL22" s="95"/>
      <c r="EM22" s="95"/>
      <c r="EN22" s="95"/>
      <c r="EO22" s="95"/>
      <c r="EP22" s="95"/>
      <c r="EQ22" s="95"/>
      <c r="ER22" s="95"/>
      <c r="ES22" s="95"/>
      <c r="ET22" s="95"/>
      <c r="EU22" s="95"/>
      <c r="EV22" s="95"/>
      <c r="EW22" s="95"/>
      <c r="EX22" s="95"/>
      <c r="EY22" s="95"/>
      <c r="EZ22" s="95"/>
      <c r="FA22" s="95"/>
      <c r="FB22" s="95"/>
      <c r="FC22" s="95"/>
      <c r="FD22" s="95"/>
      <c r="FE22" s="95"/>
      <c r="FF22" s="95"/>
      <c r="FG22" s="95"/>
      <c r="FH22" s="95"/>
      <c r="FI22" s="95"/>
      <c r="FJ22" s="95"/>
      <c r="FK22" s="95"/>
      <c r="FL22" s="95"/>
      <c r="FM22" s="95"/>
      <c r="FN22" s="95"/>
      <c r="FO22" s="95"/>
      <c r="FP22" s="95"/>
      <c r="FQ22" s="95"/>
      <c r="FR22" s="95"/>
      <c r="FS22" s="95"/>
      <c r="FT22" s="95"/>
      <c r="FU22" s="95"/>
      <c r="FV22" s="95"/>
      <c r="FW22" s="95"/>
      <c r="FX22" s="95"/>
      <c r="FY22" s="95"/>
      <c r="FZ22" s="95"/>
      <c r="GA22" s="95"/>
      <c r="GB22" s="95"/>
      <c r="GC22" s="95"/>
      <c r="GD22" s="95"/>
      <c r="GE22" s="95"/>
      <c r="GF22" s="95"/>
      <c r="GG22" s="95"/>
      <c r="GH22" s="95"/>
      <c r="GI22" s="95"/>
      <c r="GJ22" s="95"/>
      <c r="GK22" s="95"/>
      <c r="GL22" s="95"/>
      <c r="GM22" s="95"/>
      <c r="GN22" s="95"/>
      <c r="GO22" s="95"/>
      <c r="GP22" s="95"/>
      <c r="GQ22" s="95"/>
      <c r="GR22" s="95"/>
      <c r="GS22" s="95"/>
      <c r="GT22" s="95"/>
      <c r="GU22" s="95"/>
      <c r="GV22" s="95"/>
      <c r="GW22" s="95"/>
      <c r="GX22" s="95"/>
      <c r="GY22" s="95"/>
      <c r="GZ22" s="95"/>
      <c r="HA22" s="95"/>
      <c r="HB22" s="95"/>
      <c r="HC22" s="95"/>
      <c r="HD22" s="95"/>
      <c r="HE22" s="95"/>
      <c r="HF22" s="95"/>
      <c r="HG22" s="95"/>
      <c r="HH22" s="95"/>
      <c r="HI22" s="95"/>
      <c r="HJ22" s="95"/>
      <c r="HK22" s="95"/>
      <c r="HL22" s="95"/>
      <c r="HM22" s="95"/>
      <c r="HN22" s="95"/>
      <c r="HO22" s="95"/>
      <c r="HP22" s="95"/>
      <c r="HQ22" s="95"/>
      <c r="HR22" s="95"/>
      <c r="HS22" s="95"/>
      <c r="HT22" s="95"/>
      <c r="HU22" s="95"/>
      <c r="HV22" s="95"/>
      <c r="HW22" s="95"/>
      <c r="HX22" s="95"/>
      <c r="HY22" s="95"/>
      <c r="HZ22" s="309"/>
    </row>
    <row r="23" spans="1:234" ht="24.75" customHeight="1" x14ac:dyDescent="0.25">
      <c r="A23" s="107" t="s">
        <v>232</v>
      </c>
      <c r="B23" s="108" t="s">
        <v>108</v>
      </c>
      <c r="C23" s="108" t="s">
        <v>90</v>
      </c>
      <c r="D23" s="109" t="s">
        <v>237</v>
      </c>
      <c r="E23" s="109" t="s">
        <v>91</v>
      </c>
      <c r="F23" s="110">
        <f t="shared" si="10"/>
        <v>41184</v>
      </c>
      <c r="G23" s="109">
        <f>IF(L23="Not Executed","",INDEX($U$2:$CF22,1,MATCH(REPT("z",255),$U23:$CF23)))</f>
        <v>143</v>
      </c>
      <c r="H23" s="109" t="str">
        <f t="shared" si="4"/>
        <v>DUT1, DUT2, SUT: QS Build 7.4</v>
      </c>
      <c r="I23" s="109" t="str">
        <f t="shared" si="5"/>
        <v>9200-8.59.29708</v>
      </c>
      <c r="J23" s="109">
        <f t="shared" si="6"/>
        <v>9200</v>
      </c>
      <c r="K23" s="109" t="str">
        <f t="shared" si="7"/>
        <v>v2240</v>
      </c>
      <c r="L23" s="109" t="str">
        <f t="shared" si="11"/>
        <v>Pass</v>
      </c>
      <c r="M23" s="109" t="str">
        <f>IF(L23="NA","NA",IF(COUNTIFS(U23:XAA23,"Pass*",$U$3:$XAA$3,Summary!$C$43)&gt;0,"Pass",IF(COUNTIFS(U23:XAA23,"Fail*",$U$3:$XAA$3,Summary!$C$43)&gt;0,"Fail","Not Executed")))</f>
        <v>Pass</v>
      </c>
      <c r="N23" s="109">
        <f t="shared" si="8"/>
        <v>24</v>
      </c>
      <c r="O23" s="135">
        <f t="shared" si="9"/>
        <v>1</v>
      </c>
      <c r="P23" s="135" t="str">
        <f>IF(VLOOKUP(C23,[1]!BT_Radio,2,FALSE)=0,"",VLOOKUP(C23,[1]!BT_Radio,2,FALSE))</f>
        <v/>
      </c>
      <c r="Q23" s="109" t="str">
        <f>IF(VLOOKUP(C23,[1]!BT_Radio,3,FALSE)=0,"",VLOOKUP(C23,[1]!BT_Radio,3,FALSE))</f>
        <v/>
      </c>
      <c r="R23" s="109" t="str">
        <f>IF(VLOOKUP(C23,[1]!BT_Radio,4,FALSE)=0,"",VLOOKUP(C23,[1]!BT_Radio,4,FALSE))</f>
        <v/>
      </c>
      <c r="S23" s="111"/>
      <c r="T23" s="107"/>
      <c r="U23" s="308" t="s">
        <v>243</v>
      </c>
      <c r="V23" s="95" t="s">
        <v>243</v>
      </c>
      <c r="W23" s="95" t="s">
        <v>243</v>
      </c>
      <c r="X23" s="95" t="s">
        <v>243</v>
      </c>
      <c r="Y23" s="95"/>
      <c r="Z23" s="95" t="s">
        <v>243</v>
      </c>
      <c r="AA23" s="95" t="s">
        <v>243</v>
      </c>
      <c r="AB23" s="95"/>
      <c r="AC23" s="95"/>
      <c r="AD23" s="95" t="s">
        <v>243</v>
      </c>
      <c r="AE23" s="95" t="s">
        <v>243</v>
      </c>
      <c r="AF23" s="95" t="s">
        <v>243</v>
      </c>
      <c r="AG23" s="95"/>
      <c r="AH23" s="95"/>
      <c r="AI23" s="95"/>
      <c r="AJ23" s="95"/>
      <c r="AK23" s="95" t="s">
        <v>243</v>
      </c>
      <c r="AL23" s="95" t="s">
        <v>243</v>
      </c>
      <c r="AM23" s="95" t="s">
        <v>243</v>
      </c>
      <c r="AN23" s="95" t="s">
        <v>243</v>
      </c>
      <c r="AO23" s="95"/>
      <c r="AP23" s="95"/>
      <c r="AQ23" s="95" t="s">
        <v>243</v>
      </c>
      <c r="AR23" s="95" t="s">
        <v>243</v>
      </c>
      <c r="AS23" s="95"/>
      <c r="AT23" s="95" t="s">
        <v>243</v>
      </c>
      <c r="AU23" s="95" t="s">
        <v>243</v>
      </c>
      <c r="AV23" s="95" t="s">
        <v>243</v>
      </c>
      <c r="AW23" s="95" t="s">
        <v>243</v>
      </c>
      <c r="AX23" s="95" t="s">
        <v>243</v>
      </c>
      <c r="AY23" s="95" t="s">
        <v>243</v>
      </c>
      <c r="AZ23" s="95" t="s">
        <v>243</v>
      </c>
      <c r="BA23" s="95" t="s">
        <v>243</v>
      </c>
      <c r="BB23" s="95" t="s">
        <v>243</v>
      </c>
      <c r="BC23" s="95"/>
      <c r="BD23" s="95"/>
      <c r="BE23" s="95"/>
      <c r="BF23" s="95"/>
      <c r="BG23" s="95"/>
      <c r="BH23" s="95"/>
      <c r="BI23" s="95"/>
      <c r="BJ23" s="95"/>
      <c r="BK23" s="95"/>
      <c r="BL23" s="95"/>
      <c r="BM23" s="95"/>
      <c r="BN23" s="95"/>
      <c r="BO23" s="95"/>
      <c r="BP23" s="95"/>
      <c r="BQ23" s="95"/>
      <c r="BR23" s="95"/>
      <c r="BS23" s="95"/>
      <c r="BT23" s="95"/>
      <c r="BU23" s="95"/>
      <c r="BV23" s="95"/>
      <c r="BW23" s="95"/>
      <c r="BX23" s="95"/>
      <c r="BY23" s="95"/>
      <c r="BZ23" s="95"/>
      <c r="CA23" s="95"/>
      <c r="CB23" s="95"/>
      <c r="CC23" s="95"/>
      <c r="CD23" s="95"/>
      <c r="CE23" s="95"/>
      <c r="CF23" s="95"/>
      <c r="CG23" s="95"/>
      <c r="CH23" s="95"/>
      <c r="CI23" s="95"/>
      <c r="CJ23" s="95"/>
      <c r="CK23" s="95"/>
      <c r="CL23" s="95"/>
      <c r="CM23" s="95"/>
      <c r="CN23" s="95"/>
      <c r="CO23" s="95"/>
      <c r="CP23" s="95"/>
      <c r="CQ23" s="95"/>
      <c r="CR23" s="95"/>
      <c r="CS23" s="95"/>
      <c r="CT23" s="95"/>
      <c r="CU23" s="95"/>
      <c r="CV23" s="95"/>
      <c r="CW23" s="95"/>
      <c r="CX23" s="95"/>
      <c r="CY23" s="95"/>
      <c r="CZ23" s="95"/>
      <c r="DA23" s="95"/>
      <c r="DB23" s="95"/>
      <c r="DC23" s="95"/>
      <c r="DD23" s="95"/>
      <c r="DE23" s="95"/>
      <c r="DF23" s="95"/>
      <c r="DG23" s="95"/>
      <c r="DH23" s="95"/>
      <c r="DI23" s="95"/>
      <c r="DJ23" s="95"/>
      <c r="DK23" s="95"/>
      <c r="DL23" s="95"/>
      <c r="DM23" s="95"/>
      <c r="DN23" s="95"/>
      <c r="DO23" s="95"/>
      <c r="DP23" s="95"/>
      <c r="DQ23" s="95"/>
      <c r="DR23" s="95"/>
      <c r="DS23" s="95"/>
      <c r="DT23" s="95"/>
      <c r="DU23" s="95"/>
      <c r="DV23" s="95"/>
      <c r="DW23" s="95"/>
      <c r="DX23" s="95"/>
      <c r="DY23" s="95"/>
      <c r="DZ23" s="95"/>
      <c r="EA23" s="95"/>
      <c r="EB23" s="95"/>
      <c r="EC23" s="95"/>
      <c r="ED23" s="95"/>
      <c r="EE23" s="95"/>
      <c r="EF23" s="95"/>
      <c r="EG23" s="95"/>
      <c r="EH23" s="95"/>
      <c r="EI23" s="95"/>
      <c r="EJ23" s="95"/>
      <c r="EK23" s="95"/>
      <c r="EL23" s="95"/>
      <c r="EM23" s="95"/>
      <c r="EN23" s="95"/>
      <c r="EO23" s="95"/>
      <c r="EP23" s="95"/>
      <c r="EQ23" s="95"/>
      <c r="ER23" s="95"/>
      <c r="ES23" s="95"/>
      <c r="ET23" s="95"/>
      <c r="EU23" s="95"/>
      <c r="EV23" s="95"/>
      <c r="EW23" s="95"/>
      <c r="EX23" s="95"/>
      <c r="EY23" s="95"/>
      <c r="EZ23" s="95"/>
      <c r="FA23" s="95"/>
      <c r="FB23" s="95"/>
      <c r="FC23" s="95"/>
      <c r="FD23" s="95"/>
      <c r="FE23" s="95"/>
      <c r="FF23" s="95"/>
      <c r="FG23" s="95"/>
      <c r="FH23" s="95"/>
      <c r="FI23" s="95"/>
      <c r="FJ23" s="95"/>
      <c r="FK23" s="95"/>
      <c r="FL23" s="95"/>
      <c r="FM23" s="95"/>
      <c r="FN23" s="95"/>
      <c r="FO23" s="95"/>
      <c r="FP23" s="95"/>
      <c r="FQ23" s="95"/>
      <c r="FR23" s="95"/>
      <c r="FS23" s="95"/>
      <c r="FT23" s="95"/>
      <c r="FU23" s="95"/>
      <c r="FV23" s="95"/>
      <c r="FW23" s="95"/>
      <c r="FX23" s="95"/>
      <c r="FY23" s="95"/>
      <c r="FZ23" s="95"/>
      <c r="GA23" s="95"/>
      <c r="GB23" s="95"/>
      <c r="GC23" s="95"/>
      <c r="GD23" s="95"/>
      <c r="GE23" s="95"/>
      <c r="GF23" s="95"/>
      <c r="GG23" s="95"/>
      <c r="GH23" s="95"/>
      <c r="GI23" s="95"/>
      <c r="GJ23" s="95"/>
      <c r="GK23" s="95"/>
      <c r="GL23" s="95"/>
      <c r="GM23" s="95"/>
      <c r="GN23" s="95"/>
      <c r="GO23" s="95"/>
      <c r="GP23" s="95"/>
      <c r="GQ23" s="95"/>
      <c r="GR23" s="95"/>
      <c r="GS23" s="95"/>
      <c r="GT23" s="95"/>
      <c r="GU23" s="95"/>
      <c r="GV23" s="95"/>
      <c r="GW23" s="95"/>
      <c r="GX23" s="95"/>
      <c r="GY23" s="95"/>
      <c r="GZ23" s="95"/>
      <c r="HA23" s="95"/>
      <c r="HB23" s="95"/>
      <c r="HC23" s="95"/>
      <c r="HD23" s="95"/>
      <c r="HE23" s="95"/>
      <c r="HF23" s="95"/>
      <c r="HG23" s="95"/>
      <c r="HH23" s="95"/>
      <c r="HI23" s="95"/>
      <c r="HJ23" s="95"/>
      <c r="HK23" s="95"/>
      <c r="HL23" s="95"/>
      <c r="HM23" s="95"/>
      <c r="HN23" s="95"/>
      <c r="HO23" s="95"/>
      <c r="HP23" s="95"/>
      <c r="HQ23" s="95"/>
      <c r="HR23" s="95"/>
      <c r="HS23" s="95"/>
      <c r="HT23" s="95"/>
      <c r="HU23" s="95"/>
      <c r="HV23" s="95"/>
      <c r="HW23" s="95"/>
      <c r="HX23" s="95"/>
      <c r="HY23" s="95"/>
      <c r="HZ23" s="309"/>
    </row>
    <row r="24" spans="1:234" ht="24.75" customHeight="1" x14ac:dyDescent="0.25">
      <c r="A24" s="107" t="s">
        <v>232</v>
      </c>
      <c r="B24" s="108" t="s">
        <v>108</v>
      </c>
      <c r="C24" s="108" t="s">
        <v>103</v>
      </c>
      <c r="D24" s="109" t="s">
        <v>237</v>
      </c>
      <c r="E24" s="109" t="s">
        <v>89</v>
      </c>
      <c r="F24" s="110">
        <f t="shared" si="10"/>
        <v>41184</v>
      </c>
      <c r="G24" s="109">
        <f>IF(L24="Not Executed","",INDEX($U$2:$CF23,1,MATCH(REPT("z",255),$U24:$CF24)))</f>
        <v>143</v>
      </c>
      <c r="H24" s="109" t="str">
        <f t="shared" si="4"/>
        <v>DUT1, DUT2, SUT: QS Build 7.4</v>
      </c>
      <c r="I24" s="109" t="str">
        <f t="shared" si="5"/>
        <v>9200-8.59.29708</v>
      </c>
      <c r="J24" s="109">
        <f t="shared" si="6"/>
        <v>9200</v>
      </c>
      <c r="K24" s="109" t="str">
        <f t="shared" si="7"/>
        <v>v2240</v>
      </c>
      <c r="L24" s="109" t="str">
        <f t="shared" si="11"/>
        <v>Pass</v>
      </c>
      <c r="M24" s="109" t="str">
        <f>IF(L24="NA","NA",IF(COUNTIFS(U24:XAA24,"Pass*",$U$3:$XAA$3,Summary!$C$43)&gt;0,"Pass",IF(COUNTIFS(U24:XAA24,"Fail*",$U$3:$XAA$3,Summary!$C$43)&gt;0,"Fail","Not Executed")))</f>
        <v>Pass</v>
      </c>
      <c r="N24" s="109">
        <f t="shared" si="8"/>
        <v>9</v>
      </c>
      <c r="O24" s="135">
        <f t="shared" si="9"/>
        <v>1</v>
      </c>
      <c r="P24" s="135" t="str">
        <f>IF(VLOOKUP(C24,[1]!BT_Radio,2,FALSE)=0,"",VLOOKUP(C24,[1]!BT_Radio,2,FALSE))</f>
        <v/>
      </c>
      <c r="Q24" s="109" t="str">
        <f>IF(VLOOKUP(C24,[1]!BT_Radio,3,FALSE)=0,"",VLOOKUP(C24,[1]!BT_Radio,3,FALSE))</f>
        <v/>
      </c>
      <c r="R24" s="109" t="str">
        <f>IF(VLOOKUP(C24,[1]!BT_Radio,4,FALSE)=0,"",VLOOKUP(C24,[1]!BT_Radio,4,FALSE))</f>
        <v/>
      </c>
      <c r="S24" s="111"/>
      <c r="T24" s="107"/>
      <c r="U24" s="308" t="s">
        <v>243</v>
      </c>
      <c r="V24" s="95" t="s">
        <v>243</v>
      </c>
      <c r="W24" s="95" t="s">
        <v>249</v>
      </c>
      <c r="X24" s="95"/>
      <c r="Y24" s="95"/>
      <c r="Z24" s="95"/>
      <c r="AA24" s="95"/>
      <c r="AB24" s="95"/>
      <c r="AC24" s="95"/>
      <c r="AD24" s="95"/>
      <c r="AE24" s="95"/>
      <c r="AF24" s="95"/>
      <c r="AG24" s="95"/>
      <c r="AH24" s="95"/>
      <c r="AI24" s="95"/>
      <c r="AJ24" s="95"/>
      <c r="AK24" s="95"/>
      <c r="AL24" s="95"/>
      <c r="AM24" s="95"/>
      <c r="AN24" s="95"/>
      <c r="AO24" s="95"/>
      <c r="AP24" s="95"/>
      <c r="AQ24" s="95"/>
      <c r="AR24" s="95" t="s">
        <v>243</v>
      </c>
      <c r="AS24" s="95"/>
      <c r="AT24" s="95"/>
      <c r="AU24" s="95"/>
      <c r="AV24" s="95"/>
      <c r="AW24" s="95" t="s">
        <v>243</v>
      </c>
      <c r="AX24" s="95" t="s">
        <v>243</v>
      </c>
      <c r="AY24" s="95" t="s">
        <v>243</v>
      </c>
      <c r="AZ24" s="95" t="s">
        <v>243</v>
      </c>
      <c r="BA24" s="95" t="s">
        <v>243</v>
      </c>
      <c r="BB24" s="95" t="s">
        <v>243</v>
      </c>
      <c r="BC24" s="95"/>
      <c r="BD24" s="95"/>
      <c r="BE24" s="95"/>
      <c r="BF24" s="95"/>
      <c r="BG24" s="95"/>
      <c r="BH24" s="95"/>
      <c r="BI24" s="95"/>
      <c r="BJ24" s="95"/>
      <c r="BK24" s="95"/>
      <c r="BL24" s="95"/>
      <c r="BM24" s="95"/>
      <c r="BN24" s="95"/>
      <c r="BO24" s="95"/>
      <c r="BP24" s="95"/>
      <c r="BQ24" s="95"/>
      <c r="BR24" s="95"/>
      <c r="BS24" s="95"/>
      <c r="BT24" s="95"/>
      <c r="BU24" s="95"/>
      <c r="BV24" s="95"/>
      <c r="BW24" s="95"/>
      <c r="BX24" s="95"/>
      <c r="BY24" s="95"/>
      <c r="BZ24" s="95"/>
      <c r="CA24" s="95"/>
      <c r="CB24" s="95"/>
      <c r="CC24" s="95"/>
      <c r="CD24" s="95"/>
      <c r="CE24" s="95"/>
      <c r="CF24" s="95"/>
      <c r="CG24" s="95"/>
      <c r="CH24" s="95"/>
      <c r="CI24" s="95"/>
      <c r="CJ24" s="95"/>
      <c r="CK24" s="95"/>
      <c r="CL24" s="95"/>
      <c r="CM24" s="95"/>
      <c r="CN24" s="95"/>
      <c r="CO24" s="95"/>
      <c r="CP24" s="95"/>
      <c r="CQ24" s="95"/>
      <c r="CR24" s="95"/>
      <c r="CS24" s="95"/>
      <c r="CT24" s="95"/>
      <c r="CU24" s="95"/>
      <c r="CV24" s="95"/>
      <c r="CW24" s="95"/>
      <c r="CX24" s="95"/>
      <c r="CY24" s="95"/>
      <c r="CZ24" s="95"/>
      <c r="DA24" s="95"/>
      <c r="DB24" s="95"/>
      <c r="DC24" s="95"/>
      <c r="DD24" s="95"/>
      <c r="DE24" s="95"/>
      <c r="DF24" s="95"/>
      <c r="DG24" s="95"/>
      <c r="DH24" s="95"/>
      <c r="DI24" s="95"/>
      <c r="DJ24" s="95"/>
      <c r="DK24" s="95"/>
      <c r="DL24" s="95"/>
      <c r="DM24" s="95"/>
      <c r="DN24" s="95"/>
      <c r="DO24" s="95"/>
      <c r="DP24" s="95"/>
      <c r="DQ24" s="95"/>
      <c r="DR24" s="95"/>
      <c r="DS24" s="95"/>
      <c r="DT24" s="95"/>
      <c r="DU24" s="95"/>
      <c r="DV24" s="95"/>
      <c r="DW24" s="95"/>
      <c r="DX24" s="95"/>
      <c r="DY24" s="95"/>
      <c r="DZ24" s="95"/>
      <c r="EA24" s="95"/>
      <c r="EB24" s="95"/>
      <c r="EC24" s="95"/>
      <c r="ED24" s="95"/>
      <c r="EE24" s="95"/>
      <c r="EF24" s="95"/>
      <c r="EG24" s="95"/>
      <c r="EH24" s="95"/>
      <c r="EI24" s="95"/>
      <c r="EJ24" s="95"/>
      <c r="EK24" s="95"/>
      <c r="EL24" s="95"/>
      <c r="EM24" s="95"/>
      <c r="EN24" s="95"/>
      <c r="EO24" s="95"/>
      <c r="EP24" s="95"/>
      <c r="EQ24" s="95"/>
      <c r="ER24" s="95"/>
      <c r="ES24" s="95"/>
      <c r="ET24" s="95"/>
      <c r="EU24" s="95"/>
      <c r="EV24" s="95"/>
      <c r="EW24" s="95"/>
      <c r="EX24" s="95"/>
      <c r="EY24" s="95"/>
      <c r="EZ24" s="95"/>
      <c r="FA24" s="95"/>
      <c r="FB24" s="95"/>
      <c r="FC24" s="95"/>
      <c r="FD24" s="95"/>
      <c r="FE24" s="95"/>
      <c r="FF24" s="95"/>
      <c r="FG24" s="95"/>
      <c r="FH24" s="95"/>
      <c r="FI24" s="95"/>
      <c r="FJ24" s="95"/>
      <c r="FK24" s="95"/>
      <c r="FL24" s="95"/>
      <c r="FM24" s="95"/>
      <c r="FN24" s="95"/>
      <c r="FO24" s="95"/>
      <c r="FP24" s="95"/>
      <c r="FQ24" s="95"/>
      <c r="FR24" s="95"/>
      <c r="FS24" s="95"/>
      <c r="FT24" s="95"/>
      <c r="FU24" s="95"/>
      <c r="FV24" s="95"/>
      <c r="FW24" s="95"/>
      <c r="FX24" s="95"/>
      <c r="FY24" s="95"/>
      <c r="FZ24" s="95"/>
      <c r="GA24" s="95"/>
      <c r="GB24" s="95"/>
      <c r="GC24" s="95"/>
      <c r="GD24" s="95"/>
      <c r="GE24" s="95"/>
      <c r="GF24" s="95"/>
      <c r="GG24" s="95"/>
      <c r="GH24" s="95"/>
      <c r="GI24" s="95"/>
      <c r="GJ24" s="95"/>
      <c r="GK24" s="95"/>
      <c r="GL24" s="95"/>
      <c r="GM24" s="95"/>
      <c r="GN24" s="95"/>
      <c r="GO24" s="95"/>
      <c r="GP24" s="95"/>
      <c r="GQ24" s="95"/>
      <c r="GR24" s="95"/>
      <c r="GS24" s="95"/>
      <c r="GT24" s="95"/>
      <c r="GU24" s="95"/>
      <c r="GV24" s="95"/>
      <c r="GW24" s="95"/>
      <c r="GX24" s="95"/>
      <c r="GY24" s="95"/>
      <c r="GZ24" s="95"/>
      <c r="HA24" s="95"/>
      <c r="HB24" s="95"/>
      <c r="HC24" s="95"/>
      <c r="HD24" s="95"/>
      <c r="HE24" s="95"/>
      <c r="HF24" s="95"/>
      <c r="HG24" s="95"/>
      <c r="HH24" s="95"/>
      <c r="HI24" s="95"/>
      <c r="HJ24" s="95"/>
      <c r="HK24" s="95"/>
      <c r="HL24" s="95"/>
      <c r="HM24" s="95"/>
      <c r="HN24" s="95"/>
      <c r="HO24" s="95"/>
      <c r="HP24" s="95"/>
      <c r="HQ24" s="95"/>
      <c r="HR24" s="95"/>
      <c r="HS24" s="95"/>
      <c r="HT24" s="95"/>
      <c r="HU24" s="95"/>
      <c r="HV24" s="95"/>
      <c r="HW24" s="95"/>
      <c r="HX24" s="95"/>
      <c r="HY24" s="95"/>
      <c r="HZ24" s="309"/>
    </row>
    <row r="25" spans="1:234" ht="24.75" customHeight="1" x14ac:dyDescent="0.25">
      <c r="A25" s="107" t="s">
        <v>232</v>
      </c>
      <c r="B25" s="108" t="s">
        <v>108</v>
      </c>
      <c r="C25" s="108" t="s">
        <v>104</v>
      </c>
      <c r="D25" s="109" t="s">
        <v>237</v>
      </c>
      <c r="E25" s="109" t="s">
        <v>89</v>
      </c>
      <c r="F25" s="110">
        <f t="shared" si="10"/>
        <v>41184</v>
      </c>
      <c r="G25" s="109">
        <f>IF(L25="Not Executed","",INDEX($U$2:$CF24,1,MATCH(REPT("z",255),$U25:$CF25)))</f>
        <v>143</v>
      </c>
      <c r="H25" s="109" t="str">
        <f t="shared" si="4"/>
        <v>DUT1, DUT2, SUT: QS Build 7.4</v>
      </c>
      <c r="I25" s="109" t="str">
        <f t="shared" si="5"/>
        <v>9200-8.59.29708</v>
      </c>
      <c r="J25" s="109">
        <f t="shared" si="6"/>
        <v>9200</v>
      </c>
      <c r="K25" s="109" t="str">
        <f t="shared" si="7"/>
        <v>v2240</v>
      </c>
      <c r="L25" s="109" t="str">
        <f t="shared" si="11"/>
        <v>Pass</v>
      </c>
      <c r="M25" s="109" t="str">
        <f>IF(L25="NA","NA",IF(COUNTIFS(U25:XAA25,"Pass*",$U$3:$XAA$3,Summary!$C$43)&gt;0,"Pass",IF(COUNTIFS(U25:XAA25,"Fail*",$U$3:$XAA$3,Summary!$C$43)&gt;0,"Fail","Not Executed")))</f>
        <v>Pass</v>
      </c>
      <c r="N25" s="109">
        <f t="shared" si="8"/>
        <v>23</v>
      </c>
      <c r="O25" s="135">
        <f t="shared" si="9"/>
        <v>0.95652173913043481</v>
      </c>
      <c r="P25" s="135" t="str">
        <f>IF(VLOOKUP(C25,[1]!BT_Radio,2,FALSE)=0,"",VLOOKUP(C25,[1]!BT_Radio,2,FALSE))</f>
        <v/>
      </c>
      <c r="Q25" s="109" t="str">
        <f>IF(VLOOKUP(C25,[1]!BT_Radio,3,FALSE)=0,"",VLOOKUP(C25,[1]!BT_Radio,3,FALSE))</f>
        <v/>
      </c>
      <c r="R25" s="109" t="str">
        <f>IF(VLOOKUP(C25,[1]!BT_Radio,4,FALSE)=0,"",VLOOKUP(C25,[1]!BT_Radio,4,FALSE))</f>
        <v/>
      </c>
      <c r="S25" s="111"/>
      <c r="T25" s="107"/>
      <c r="U25" s="308" t="s">
        <v>241</v>
      </c>
      <c r="V25" s="95" t="s">
        <v>243</v>
      </c>
      <c r="W25" s="95" t="s">
        <v>243</v>
      </c>
      <c r="X25" s="95"/>
      <c r="Y25" s="95"/>
      <c r="Z25" s="95" t="s">
        <v>243</v>
      </c>
      <c r="AA25" s="95" t="s">
        <v>243</v>
      </c>
      <c r="AB25" s="95"/>
      <c r="AC25" s="95"/>
      <c r="AD25" s="95" t="s">
        <v>243</v>
      </c>
      <c r="AE25" s="95" t="s">
        <v>243</v>
      </c>
      <c r="AF25" s="95" t="s">
        <v>243</v>
      </c>
      <c r="AG25" s="95"/>
      <c r="AH25" s="95"/>
      <c r="AI25" s="95"/>
      <c r="AJ25" s="95"/>
      <c r="AK25" s="95" t="s">
        <v>243</v>
      </c>
      <c r="AL25" s="95" t="s">
        <v>243</v>
      </c>
      <c r="AM25" s="95" t="s">
        <v>243</v>
      </c>
      <c r="AN25" s="95" t="s">
        <v>243</v>
      </c>
      <c r="AO25" s="95"/>
      <c r="AP25" s="95"/>
      <c r="AQ25" s="95" t="s">
        <v>243</v>
      </c>
      <c r="AR25" s="95" t="s">
        <v>243</v>
      </c>
      <c r="AS25" s="95"/>
      <c r="AT25" s="95" t="s">
        <v>243</v>
      </c>
      <c r="AU25" s="95" t="s">
        <v>243</v>
      </c>
      <c r="AV25" s="95" t="s">
        <v>243</v>
      </c>
      <c r="AW25" s="95" t="s">
        <v>243</v>
      </c>
      <c r="AX25" s="95" t="s">
        <v>243</v>
      </c>
      <c r="AY25" s="95" t="s">
        <v>243</v>
      </c>
      <c r="AZ25" s="95" t="s">
        <v>243</v>
      </c>
      <c r="BA25" s="95" t="s">
        <v>243</v>
      </c>
      <c r="BB25" s="95" t="s">
        <v>243</v>
      </c>
      <c r="BC25" s="95"/>
      <c r="BD25" s="95"/>
      <c r="BE25" s="95"/>
      <c r="BF25" s="95"/>
      <c r="BG25" s="95"/>
      <c r="BH25" s="95"/>
      <c r="BI25" s="95"/>
      <c r="BJ25" s="95"/>
      <c r="BK25" s="95"/>
      <c r="BL25" s="95"/>
      <c r="BM25" s="95"/>
      <c r="BN25" s="95"/>
      <c r="BO25" s="95"/>
      <c r="BP25" s="95"/>
      <c r="BQ25" s="95"/>
      <c r="BR25" s="95"/>
      <c r="BS25" s="95"/>
      <c r="BT25" s="95"/>
      <c r="BU25" s="95"/>
      <c r="BV25" s="95"/>
      <c r="BW25" s="95"/>
      <c r="BX25" s="95"/>
      <c r="BY25" s="95"/>
      <c r="BZ25" s="95"/>
      <c r="CA25" s="95"/>
      <c r="CB25" s="95"/>
      <c r="CC25" s="95"/>
      <c r="CD25" s="95"/>
      <c r="CE25" s="95"/>
      <c r="CF25" s="95"/>
      <c r="CG25" s="95"/>
      <c r="CH25" s="95"/>
      <c r="CI25" s="95"/>
      <c r="CJ25" s="95"/>
      <c r="CK25" s="95"/>
      <c r="CL25" s="95"/>
      <c r="CM25" s="95"/>
      <c r="CN25" s="95"/>
      <c r="CO25" s="95"/>
      <c r="CP25" s="95"/>
      <c r="CQ25" s="95"/>
      <c r="CR25" s="95"/>
      <c r="CS25" s="95"/>
      <c r="CT25" s="95"/>
      <c r="CU25" s="95"/>
      <c r="CV25" s="95"/>
      <c r="CW25" s="95"/>
      <c r="CX25" s="95"/>
      <c r="CY25" s="95"/>
      <c r="CZ25" s="95"/>
      <c r="DA25" s="95"/>
      <c r="DB25" s="95"/>
      <c r="DC25" s="95"/>
      <c r="DD25" s="95"/>
      <c r="DE25" s="95"/>
      <c r="DF25" s="95"/>
      <c r="DG25" s="95"/>
      <c r="DH25" s="95"/>
      <c r="DI25" s="95"/>
      <c r="DJ25" s="95"/>
      <c r="DK25" s="95"/>
      <c r="DL25" s="95"/>
      <c r="DM25" s="95"/>
      <c r="DN25" s="95"/>
      <c r="DO25" s="95"/>
      <c r="DP25" s="95"/>
      <c r="DQ25" s="95"/>
      <c r="DR25" s="95"/>
      <c r="DS25" s="95"/>
      <c r="DT25" s="95"/>
      <c r="DU25" s="95"/>
      <c r="DV25" s="95"/>
      <c r="DW25" s="95"/>
      <c r="DX25" s="95"/>
      <c r="DY25" s="95"/>
      <c r="DZ25" s="95"/>
      <c r="EA25" s="95"/>
      <c r="EB25" s="95"/>
      <c r="EC25" s="95"/>
      <c r="ED25" s="95"/>
      <c r="EE25" s="95"/>
      <c r="EF25" s="95"/>
      <c r="EG25" s="95"/>
      <c r="EH25" s="95"/>
      <c r="EI25" s="95"/>
      <c r="EJ25" s="95"/>
      <c r="EK25" s="95"/>
      <c r="EL25" s="95"/>
      <c r="EM25" s="95"/>
      <c r="EN25" s="95"/>
      <c r="EO25" s="95"/>
      <c r="EP25" s="95"/>
      <c r="EQ25" s="95"/>
      <c r="ER25" s="95"/>
      <c r="ES25" s="95"/>
      <c r="ET25" s="95"/>
      <c r="EU25" s="95"/>
      <c r="EV25" s="95"/>
      <c r="EW25" s="95"/>
      <c r="EX25" s="95"/>
      <c r="EY25" s="95"/>
      <c r="EZ25" s="95"/>
      <c r="FA25" s="95"/>
      <c r="FB25" s="95"/>
      <c r="FC25" s="95"/>
      <c r="FD25" s="95"/>
      <c r="FE25" s="95"/>
      <c r="FF25" s="95"/>
      <c r="FG25" s="95"/>
      <c r="FH25" s="95"/>
      <c r="FI25" s="95"/>
      <c r="FJ25" s="95"/>
      <c r="FK25" s="95"/>
      <c r="FL25" s="95"/>
      <c r="FM25" s="95"/>
      <c r="FN25" s="95"/>
      <c r="FO25" s="95"/>
      <c r="FP25" s="95"/>
      <c r="FQ25" s="95"/>
      <c r="FR25" s="95"/>
      <c r="FS25" s="95"/>
      <c r="FT25" s="95"/>
      <c r="FU25" s="95"/>
      <c r="FV25" s="95"/>
      <c r="FW25" s="95"/>
      <c r="FX25" s="95"/>
      <c r="FY25" s="95"/>
      <c r="FZ25" s="95"/>
      <c r="GA25" s="95"/>
      <c r="GB25" s="95"/>
      <c r="GC25" s="95"/>
      <c r="GD25" s="95"/>
      <c r="GE25" s="95"/>
      <c r="GF25" s="95"/>
      <c r="GG25" s="95"/>
      <c r="GH25" s="95"/>
      <c r="GI25" s="95"/>
      <c r="GJ25" s="95"/>
      <c r="GK25" s="95"/>
      <c r="GL25" s="95"/>
      <c r="GM25" s="95"/>
      <c r="GN25" s="95"/>
      <c r="GO25" s="95"/>
      <c r="GP25" s="95"/>
      <c r="GQ25" s="95"/>
      <c r="GR25" s="95"/>
      <c r="GS25" s="95"/>
      <c r="GT25" s="95"/>
      <c r="GU25" s="95"/>
      <c r="GV25" s="95"/>
      <c r="GW25" s="95"/>
      <c r="GX25" s="95"/>
      <c r="GY25" s="95"/>
      <c r="GZ25" s="95"/>
      <c r="HA25" s="95"/>
      <c r="HB25" s="95"/>
      <c r="HC25" s="95"/>
      <c r="HD25" s="95"/>
      <c r="HE25" s="95"/>
      <c r="HF25" s="95"/>
      <c r="HG25" s="95"/>
      <c r="HH25" s="95"/>
      <c r="HI25" s="95"/>
      <c r="HJ25" s="95"/>
      <c r="HK25" s="95"/>
      <c r="HL25" s="95"/>
      <c r="HM25" s="95"/>
      <c r="HN25" s="95"/>
      <c r="HO25" s="95"/>
      <c r="HP25" s="95"/>
      <c r="HQ25" s="95"/>
      <c r="HR25" s="95"/>
      <c r="HS25" s="95"/>
      <c r="HT25" s="95"/>
      <c r="HU25" s="95"/>
      <c r="HV25" s="95"/>
      <c r="HW25" s="95"/>
      <c r="HX25" s="95"/>
      <c r="HY25" s="95"/>
      <c r="HZ25" s="309"/>
    </row>
    <row r="26" spans="1:234" ht="24.75" customHeight="1" x14ac:dyDescent="0.25">
      <c r="A26" s="107" t="s">
        <v>232</v>
      </c>
      <c r="B26" s="108" t="s">
        <v>108</v>
      </c>
      <c r="C26" s="108" t="s">
        <v>93</v>
      </c>
      <c r="D26" s="109" t="s">
        <v>237</v>
      </c>
      <c r="E26" s="109" t="s">
        <v>89</v>
      </c>
      <c r="F26" s="110">
        <f t="shared" si="10"/>
        <v>41184</v>
      </c>
      <c r="G26" s="109">
        <f>IF(L26="Not Executed","",INDEX($U$2:$CF25,1,MATCH(REPT("z",255),$U26:$CF26)))</f>
        <v>143</v>
      </c>
      <c r="H26" s="109" t="str">
        <f t="shared" si="4"/>
        <v>DUT1, DUT2, SUT: QS Build 7.4</v>
      </c>
      <c r="I26" s="109" t="str">
        <f t="shared" si="5"/>
        <v>9200-8.59.29708</v>
      </c>
      <c r="J26" s="109">
        <f t="shared" si="6"/>
        <v>9200</v>
      </c>
      <c r="K26" s="109" t="str">
        <f t="shared" si="7"/>
        <v>v2240</v>
      </c>
      <c r="L26" s="109" t="str">
        <f t="shared" si="11"/>
        <v>Pass</v>
      </c>
      <c r="M26" s="109" t="str">
        <f>IF(L26="NA","NA",IF(COUNTIFS(U26:XAA26,"Pass*",$U$3:$XAA$3,Summary!$C$43)&gt;0,"Pass",IF(COUNTIFS(U26:XAA26,"Fail*",$U$3:$XAA$3,Summary!$C$43)&gt;0,"Fail","Not Executed")))</f>
        <v>Pass</v>
      </c>
      <c r="N26" s="109">
        <f t="shared" si="8"/>
        <v>23</v>
      </c>
      <c r="O26" s="135">
        <f t="shared" si="9"/>
        <v>0.95652173913043481</v>
      </c>
      <c r="P26" s="135" t="str">
        <f>IF(VLOOKUP(C26,[1]!BT_Radio,2,FALSE)=0,"",VLOOKUP(C26,[1]!BT_Radio,2,FALSE))</f>
        <v/>
      </c>
      <c r="Q26" s="109" t="str">
        <f>IF(VLOOKUP(C26,[1]!BT_Radio,3,FALSE)=0,"",VLOOKUP(C26,[1]!BT_Radio,3,FALSE))</f>
        <v/>
      </c>
      <c r="R26" s="109" t="str">
        <f>IF(VLOOKUP(C26,[1]!BT_Radio,4,FALSE)=0,"",VLOOKUP(C26,[1]!BT_Radio,4,FALSE))</f>
        <v/>
      </c>
      <c r="S26" s="111"/>
      <c r="T26" s="107"/>
      <c r="U26" s="308" t="s">
        <v>241</v>
      </c>
      <c r="V26" s="95" t="s">
        <v>243</v>
      </c>
      <c r="W26" s="95" t="s">
        <v>243</v>
      </c>
      <c r="X26" s="95"/>
      <c r="Y26" s="95"/>
      <c r="Z26" s="95" t="s">
        <v>243</v>
      </c>
      <c r="AA26" s="95" t="s">
        <v>243</v>
      </c>
      <c r="AB26" s="95"/>
      <c r="AC26" s="95"/>
      <c r="AD26" s="95" t="s">
        <v>243</v>
      </c>
      <c r="AE26" s="95" t="s">
        <v>243</v>
      </c>
      <c r="AF26" s="95" t="s">
        <v>243</v>
      </c>
      <c r="AG26" s="95"/>
      <c r="AH26" s="95"/>
      <c r="AI26" s="95"/>
      <c r="AJ26" s="95"/>
      <c r="AK26" s="95" t="s">
        <v>243</v>
      </c>
      <c r="AL26" s="95" t="s">
        <v>243</v>
      </c>
      <c r="AM26" s="95" t="s">
        <v>243</v>
      </c>
      <c r="AN26" s="95" t="s">
        <v>243</v>
      </c>
      <c r="AO26" s="95"/>
      <c r="AP26" s="95"/>
      <c r="AQ26" s="95" t="s">
        <v>243</v>
      </c>
      <c r="AR26" s="95" t="s">
        <v>243</v>
      </c>
      <c r="AS26" s="95"/>
      <c r="AT26" s="95" t="s">
        <v>243</v>
      </c>
      <c r="AU26" s="95" t="s">
        <v>243</v>
      </c>
      <c r="AV26" s="95" t="s">
        <v>243</v>
      </c>
      <c r="AW26" s="95" t="s">
        <v>243</v>
      </c>
      <c r="AX26" s="95" t="s">
        <v>243</v>
      </c>
      <c r="AY26" s="95" t="s">
        <v>243</v>
      </c>
      <c r="AZ26" s="95" t="s">
        <v>243</v>
      </c>
      <c r="BA26" s="95" t="s">
        <v>243</v>
      </c>
      <c r="BB26" s="95" t="s">
        <v>243</v>
      </c>
      <c r="BC26" s="95"/>
      <c r="BD26" s="95"/>
      <c r="BE26" s="95"/>
      <c r="BF26" s="95"/>
      <c r="BG26" s="95"/>
      <c r="BH26" s="95"/>
      <c r="BI26" s="95"/>
      <c r="BJ26" s="95"/>
      <c r="BK26" s="95"/>
      <c r="BL26" s="95"/>
      <c r="BM26" s="95"/>
      <c r="BN26" s="95"/>
      <c r="BO26" s="95"/>
      <c r="BP26" s="95"/>
      <c r="BQ26" s="95"/>
      <c r="BR26" s="95"/>
      <c r="BS26" s="95"/>
      <c r="BT26" s="95"/>
      <c r="BU26" s="95"/>
      <c r="BV26" s="95"/>
      <c r="BW26" s="95"/>
      <c r="BX26" s="95"/>
      <c r="BY26" s="95"/>
      <c r="BZ26" s="95"/>
      <c r="CA26" s="95"/>
      <c r="CB26" s="95"/>
      <c r="CC26" s="95"/>
      <c r="CD26" s="95"/>
      <c r="CE26" s="95"/>
      <c r="CF26" s="95"/>
      <c r="CG26" s="95"/>
      <c r="CH26" s="95"/>
      <c r="CI26" s="95"/>
      <c r="CJ26" s="95"/>
      <c r="CK26" s="95"/>
      <c r="CL26" s="95"/>
      <c r="CM26" s="95"/>
      <c r="CN26" s="95"/>
      <c r="CO26" s="95"/>
      <c r="CP26" s="95"/>
      <c r="CQ26" s="95"/>
      <c r="CR26" s="95"/>
      <c r="CS26" s="95"/>
      <c r="CT26" s="95"/>
      <c r="CU26" s="95"/>
      <c r="CV26" s="95"/>
      <c r="CW26" s="95"/>
      <c r="CX26" s="95"/>
      <c r="CY26" s="95"/>
      <c r="CZ26" s="95"/>
      <c r="DA26" s="95"/>
      <c r="DB26" s="95"/>
      <c r="DC26" s="95"/>
      <c r="DD26" s="95"/>
      <c r="DE26" s="95"/>
      <c r="DF26" s="95"/>
      <c r="DG26" s="95"/>
      <c r="DH26" s="95"/>
      <c r="DI26" s="95"/>
      <c r="DJ26" s="95"/>
      <c r="DK26" s="95"/>
      <c r="DL26" s="95"/>
      <c r="DM26" s="95"/>
      <c r="DN26" s="95"/>
      <c r="DO26" s="95"/>
      <c r="DP26" s="95"/>
      <c r="DQ26" s="95"/>
      <c r="DR26" s="95"/>
      <c r="DS26" s="95"/>
      <c r="DT26" s="95"/>
      <c r="DU26" s="95"/>
      <c r="DV26" s="95"/>
      <c r="DW26" s="95"/>
      <c r="DX26" s="95"/>
      <c r="DY26" s="95"/>
      <c r="DZ26" s="95"/>
      <c r="EA26" s="95"/>
      <c r="EB26" s="95"/>
      <c r="EC26" s="95"/>
      <c r="ED26" s="95"/>
      <c r="EE26" s="95"/>
      <c r="EF26" s="95"/>
      <c r="EG26" s="95"/>
      <c r="EH26" s="95"/>
      <c r="EI26" s="95"/>
      <c r="EJ26" s="95"/>
      <c r="EK26" s="95"/>
      <c r="EL26" s="95"/>
      <c r="EM26" s="95"/>
      <c r="EN26" s="95"/>
      <c r="EO26" s="95"/>
      <c r="EP26" s="95"/>
      <c r="EQ26" s="95"/>
      <c r="ER26" s="95"/>
      <c r="ES26" s="95"/>
      <c r="ET26" s="95"/>
      <c r="EU26" s="95"/>
      <c r="EV26" s="95"/>
      <c r="EW26" s="95"/>
      <c r="EX26" s="95"/>
      <c r="EY26" s="95"/>
      <c r="EZ26" s="95"/>
      <c r="FA26" s="95"/>
      <c r="FB26" s="95"/>
      <c r="FC26" s="95"/>
      <c r="FD26" s="95"/>
      <c r="FE26" s="95"/>
      <c r="FF26" s="95"/>
      <c r="FG26" s="95"/>
      <c r="FH26" s="95"/>
      <c r="FI26" s="95"/>
      <c r="FJ26" s="95"/>
      <c r="FK26" s="95"/>
      <c r="FL26" s="95"/>
      <c r="FM26" s="95"/>
      <c r="FN26" s="95"/>
      <c r="FO26" s="95"/>
      <c r="FP26" s="95"/>
      <c r="FQ26" s="95"/>
      <c r="FR26" s="95"/>
      <c r="FS26" s="95"/>
      <c r="FT26" s="95"/>
      <c r="FU26" s="95"/>
      <c r="FV26" s="95"/>
      <c r="FW26" s="95"/>
      <c r="FX26" s="95"/>
      <c r="FY26" s="95"/>
      <c r="FZ26" s="95"/>
      <c r="GA26" s="95"/>
      <c r="GB26" s="95"/>
      <c r="GC26" s="95"/>
      <c r="GD26" s="95"/>
      <c r="GE26" s="95"/>
      <c r="GF26" s="95"/>
      <c r="GG26" s="95"/>
      <c r="GH26" s="95"/>
      <c r="GI26" s="95"/>
      <c r="GJ26" s="95"/>
      <c r="GK26" s="95"/>
      <c r="GL26" s="95"/>
      <c r="GM26" s="95"/>
      <c r="GN26" s="95"/>
      <c r="GO26" s="95"/>
      <c r="GP26" s="95"/>
      <c r="GQ26" s="95"/>
      <c r="GR26" s="95"/>
      <c r="GS26" s="95"/>
      <c r="GT26" s="95"/>
      <c r="GU26" s="95"/>
      <c r="GV26" s="95"/>
      <c r="GW26" s="95"/>
      <c r="GX26" s="95"/>
      <c r="GY26" s="95"/>
      <c r="GZ26" s="95"/>
      <c r="HA26" s="95"/>
      <c r="HB26" s="95"/>
      <c r="HC26" s="95"/>
      <c r="HD26" s="95"/>
      <c r="HE26" s="95"/>
      <c r="HF26" s="95"/>
      <c r="HG26" s="95"/>
      <c r="HH26" s="95"/>
      <c r="HI26" s="95"/>
      <c r="HJ26" s="95"/>
      <c r="HK26" s="95"/>
      <c r="HL26" s="95"/>
      <c r="HM26" s="95"/>
      <c r="HN26" s="95"/>
      <c r="HO26" s="95"/>
      <c r="HP26" s="95"/>
      <c r="HQ26" s="95"/>
      <c r="HR26" s="95"/>
      <c r="HS26" s="95"/>
      <c r="HT26" s="95"/>
      <c r="HU26" s="95"/>
      <c r="HV26" s="95"/>
      <c r="HW26" s="95"/>
      <c r="HX26" s="95"/>
      <c r="HY26" s="95"/>
      <c r="HZ26" s="309"/>
    </row>
    <row r="27" spans="1:234" ht="24.75" customHeight="1" x14ac:dyDescent="0.25">
      <c r="A27" s="107" t="s">
        <v>232</v>
      </c>
      <c r="B27" s="108" t="s">
        <v>108</v>
      </c>
      <c r="C27" s="108" t="s">
        <v>101</v>
      </c>
      <c r="D27" s="109" t="s">
        <v>237</v>
      </c>
      <c r="E27" s="109" t="s">
        <v>89</v>
      </c>
      <c r="F27" s="110">
        <f t="shared" si="10"/>
        <v>41184</v>
      </c>
      <c r="G27" s="109">
        <f>IF(L27="Not Executed","",INDEX($U$2:$CF26,1,MATCH(REPT("z",255),$U27:$CF27)))</f>
        <v>143</v>
      </c>
      <c r="H27" s="109" t="str">
        <f t="shared" si="4"/>
        <v>DUT1, DUT2, SUT: QS Build 7.4</v>
      </c>
      <c r="I27" s="109" t="str">
        <f t="shared" si="5"/>
        <v>9200-8.59.29708</v>
      </c>
      <c r="J27" s="109">
        <f t="shared" si="6"/>
        <v>9200</v>
      </c>
      <c r="K27" s="109" t="str">
        <f t="shared" si="7"/>
        <v>v2240</v>
      </c>
      <c r="L27" s="109" t="str">
        <f t="shared" si="11"/>
        <v>Pass</v>
      </c>
      <c r="M27" s="109" t="str">
        <f>IF(L27="NA","NA",IF(COUNTIFS(U27:XAA27,"Pass*",$U$3:$XAA$3,Summary!$C$43)&gt;0,"Pass",IF(COUNTIFS(U27:XAA27,"Fail*",$U$3:$XAA$3,Summary!$C$43)&gt;0,"Fail","Not Executed")))</f>
        <v>Pass</v>
      </c>
      <c r="N27" s="109">
        <f t="shared" si="8"/>
        <v>24</v>
      </c>
      <c r="O27" s="135">
        <f t="shared" si="9"/>
        <v>0.75</v>
      </c>
      <c r="P27" s="135" t="str">
        <f>IF(VLOOKUP(C27,[1]!BT_Radio,2,FALSE)=0,"",VLOOKUP(C27,[1]!BT_Radio,2,FALSE))</f>
        <v>none, 
851441</v>
      </c>
      <c r="Q27" s="109" t="str">
        <f>IF(VLOOKUP(C27,[1]!BT_Radio,3,FALSE)=0,"",VLOOKUP(C27,[1]!BT_Radio,3,FALSE))</f>
        <v/>
      </c>
      <c r="R27" s="109" t="str">
        <f>IF(VLOOKUP(C27,[1]!BT_Radio,4,FALSE)=0,"",VLOOKUP(C27,[1]!BT_Radio,4,FALSE))</f>
        <v>3855953-CLOSED</v>
      </c>
      <c r="S27" s="106"/>
      <c r="T27" s="107"/>
      <c r="U27" s="308" t="s">
        <v>241</v>
      </c>
      <c r="V27" s="95" t="s">
        <v>241</v>
      </c>
      <c r="W27" s="95" t="s">
        <v>241</v>
      </c>
      <c r="X27" s="95" t="s">
        <v>241</v>
      </c>
      <c r="Y27" s="95"/>
      <c r="Z27" s="95" t="s">
        <v>241</v>
      </c>
      <c r="AA27" s="95" t="s">
        <v>241</v>
      </c>
      <c r="AB27" s="95"/>
      <c r="AC27" s="95"/>
      <c r="AD27" s="95" t="s">
        <v>243</v>
      </c>
      <c r="AE27" s="95" t="s">
        <v>243</v>
      </c>
      <c r="AF27" s="95" t="s">
        <v>243</v>
      </c>
      <c r="AG27" s="95"/>
      <c r="AH27" s="95"/>
      <c r="AI27" s="95"/>
      <c r="AJ27" s="95"/>
      <c r="AK27" s="95" t="s">
        <v>243</v>
      </c>
      <c r="AL27" s="95" t="s">
        <v>243</v>
      </c>
      <c r="AM27" s="95" t="s">
        <v>243</v>
      </c>
      <c r="AN27" s="95" t="s">
        <v>243</v>
      </c>
      <c r="AO27" s="95"/>
      <c r="AP27" s="95"/>
      <c r="AQ27" s="95" t="s">
        <v>243</v>
      </c>
      <c r="AR27" s="95" t="s">
        <v>243</v>
      </c>
      <c r="AS27" s="95" t="s">
        <v>243</v>
      </c>
      <c r="AT27" s="95" t="s">
        <v>243</v>
      </c>
      <c r="AU27" s="95" t="s">
        <v>243</v>
      </c>
      <c r="AV27" s="95" t="s">
        <v>243</v>
      </c>
      <c r="AW27" s="95" t="s">
        <v>243</v>
      </c>
      <c r="AX27" s="95" t="s">
        <v>243</v>
      </c>
      <c r="AY27" s="95" t="s">
        <v>243</v>
      </c>
      <c r="AZ27" s="95"/>
      <c r="BA27" s="95" t="s">
        <v>243</v>
      </c>
      <c r="BB27" s="95" t="s">
        <v>243</v>
      </c>
      <c r="BC27" s="95"/>
      <c r="BD27" s="95"/>
      <c r="BE27" s="95"/>
      <c r="BF27" s="95"/>
      <c r="BG27" s="95"/>
      <c r="BH27" s="95"/>
      <c r="BI27" s="95"/>
      <c r="BJ27" s="95"/>
      <c r="BK27" s="95"/>
      <c r="BL27" s="95"/>
      <c r="BM27" s="95"/>
      <c r="BN27" s="95"/>
      <c r="BO27" s="95"/>
      <c r="BP27" s="95"/>
      <c r="BQ27" s="95"/>
      <c r="BR27" s="95"/>
      <c r="BS27" s="95"/>
      <c r="BT27" s="95"/>
      <c r="BU27" s="95"/>
      <c r="BV27" s="95"/>
      <c r="BW27" s="95"/>
      <c r="BX27" s="95"/>
      <c r="BY27" s="95"/>
      <c r="BZ27" s="95"/>
      <c r="CA27" s="95"/>
      <c r="CB27" s="95"/>
      <c r="CC27" s="95"/>
      <c r="CD27" s="95"/>
      <c r="CE27" s="95"/>
      <c r="CF27" s="95"/>
      <c r="CG27" s="95"/>
      <c r="CH27" s="95"/>
      <c r="CI27" s="95"/>
      <c r="CJ27" s="95"/>
      <c r="CK27" s="95"/>
      <c r="CL27" s="95"/>
      <c r="CM27" s="95"/>
      <c r="CN27" s="95"/>
      <c r="CO27" s="95"/>
      <c r="CP27" s="95"/>
      <c r="CQ27" s="95"/>
      <c r="CR27" s="95"/>
      <c r="CS27" s="95"/>
      <c r="CT27" s="95"/>
      <c r="CU27" s="95"/>
      <c r="CV27" s="95"/>
      <c r="CW27" s="95"/>
      <c r="CX27" s="95"/>
      <c r="CY27" s="95"/>
      <c r="CZ27" s="95"/>
      <c r="DA27" s="95"/>
      <c r="DB27" s="95"/>
      <c r="DC27" s="95"/>
      <c r="DD27" s="95"/>
      <c r="DE27" s="95"/>
      <c r="DF27" s="95"/>
      <c r="DG27" s="95"/>
      <c r="DH27" s="95"/>
      <c r="DI27" s="95"/>
      <c r="DJ27" s="95"/>
      <c r="DK27" s="95"/>
      <c r="DL27" s="95"/>
      <c r="DM27" s="95"/>
      <c r="DN27" s="95"/>
      <c r="DO27" s="95"/>
      <c r="DP27" s="95"/>
      <c r="DQ27" s="95"/>
      <c r="DR27" s="95"/>
      <c r="DS27" s="95"/>
      <c r="DT27" s="95"/>
      <c r="DU27" s="95"/>
      <c r="DV27" s="95"/>
      <c r="DW27" s="95"/>
      <c r="DX27" s="95"/>
      <c r="DY27" s="95"/>
      <c r="DZ27" s="95"/>
      <c r="EA27" s="95"/>
      <c r="EB27" s="95"/>
      <c r="EC27" s="95"/>
      <c r="ED27" s="95"/>
      <c r="EE27" s="95"/>
      <c r="EF27" s="95"/>
      <c r="EG27" s="95"/>
      <c r="EH27" s="95"/>
      <c r="EI27" s="95"/>
      <c r="EJ27" s="95"/>
      <c r="EK27" s="95"/>
      <c r="EL27" s="95"/>
      <c r="EM27" s="95"/>
      <c r="EN27" s="95"/>
      <c r="EO27" s="95"/>
      <c r="EP27" s="95"/>
      <c r="EQ27" s="95"/>
      <c r="ER27" s="95"/>
      <c r="ES27" s="95"/>
      <c r="ET27" s="95"/>
      <c r="EU27" s="95"/>
      <c r="EV27" s="95"/>
      <c r="EW27" s="95"/>
      <c r="EX27" s="95"/>
      <c r="EY27" s="95"/>
      <c r="EZ27" s="95"/>
      <c r="FA27" s="95"/>
      <c r="FB27" s="95"/>
      <c r="FC27" s="95"/>
      <c r="FD27" s="95"/>
      <c r="FE27" s="95"/>
      <c r="FF27" s="95"/>
      <c r="FG27" s="95"/>
      <c r="FH27" s="95"/>
      <c r="FI27" s="95"/>
      <c r="FJ27" s="95"/>
      <c r="FK27" s="95"/>
      <c r="FL27" s="95"/>
      <c r="FM27" s="95"/>
      <c r="FN27" s="95"/>
      <c r="FO27" s="95"/>
      <c r="FP27" s="95"/>
      <c r="FQ27" s="95"/>
      <c r="FR27" s="95"/>
      <c r="FS27" s="95"/>
      <c r="FT27" s="95"/>
      <c r="FU27" s="95"/>
      <c r="FV27" s="95"/>
      <c r="FW27" s="95"/>
      <c r="FX27" s="95"/>
      <c r="FY27" s="95"/>
      <c r="FZ27" s="95"/>
      <c r="GA27" s="95"/>
      <c r="GB27" s="95"/>
      <c r="GC27" s="95"/>
      <c r="GD27" s="95"/>
      <c r="GE27" s="95"/>
      <c r="GF27" s="95"/>
      <c r="GG27" s="95"/>
      <c r="GH27" s="95"/>
      <c r="GI27" s="95"/>
      <c r="GJ27" s="95"/>
      <c r="GK27" s="95"/>
      <c r="GL27" s="95"/>
      <c r="GM27" s="95"/>
      <c r="GN27" s="95"/>
      <c r="GO27" s="95"/>
      <c r="GP27" s="95"/>
      <c r="GQ27" s="95"/>
      <c r="GR27" s="95"/>
      <c r="GS27" s="95"/>
      <c r="GT27" s="95"/>
      <c r="GU27" s="95"/>
      <c r="GV27" s="95"/>
      <c r="GW27" s="95"/>
      <c r="GX27" s="95"/>
      <c r="GY27" s="95"/>
      <c r="GZ27" s="95"/>
      <c r="HA27" s="95"/>
      <c r="HB27" s="95"/>
      <c r="HC27" s="95"/>
      <c r="HD27" s="95"/>
      <c r="HE27" s="95"/>
      <c r="HF27" s="95"/>
      <c r="HG27" s="95"/>
      <c r="HH27" s="95"/>
      <c r="HI27" s="95"/>
      <c r="HJ27" s="95"/>
      <c r="HK27" s="95"/>
      <c r="HL27" s="95"/>
      <c r="HM27" s="95"/>
      <c r="HN27" s="95"/>
      <c r="HO27" s="95"/>
      <c r="HP27" s="95"/>
      <c r="HQ27" s="95"/>
      <c r="HR27" s="95"/>
      <c r="HS27" s="95"/>
      <c r="HT27" s="95"/>
      <c r="HU27" s="95"/>
      <c r="HV27" s="95"/>
      <c r="HW27" s="95"/>
      <c r="HX27" s="95"/>
      <c r="HY27" s="95"/>
      <c r="HZ27" s="309"/>
    </row>
    <row r="28" spans="1:234" ht="24.75" customHeight="1" x14ac:dyDescent="0.25">
      <c r="A28" s="107" t="s">
        <v>232</v>
      </c>
      <c r="B28" s="108" t="s">
        <v>108</v>
      </c>
      <c r="C28" s="108" t="s">
        <v>94</v>
      </c>
      <c r="D28" s="109" t="s">
        <v>237</v>
      </c>
      <c r="E28" s="109" t="s">
        <v>26</v>
      </c>
      <c r="F28" s="110">
        <f t="shared" si="10"/>
        <v>41184</v>
      </c>
      <c r="G28" s="109">
        <f>IF(L28="Not Executed","",INDEX($U$2:$CF27,1,MATCH(REPT("z",255),$U28:$CF28)))</f>
        <v>143</v>
      </c>
      <c r="H28" s="109" t="str">
        <f t="shared" si="4"/>
        <v>DUT1, DUT2, SUT: QS Build 7.4</v>
      </c>
      <c r="I28" s="109" t="str">
        <f t="shared" si="5"/>
        <v>9200-8.59.29708</v>
      </c>
      <c r="J28" s="109">
        <f t="shared" si="6"/>
        <v>9200</v>
      </c>
      <c r="K28" s="109" t="str">
        <f t="shared" si="7"/>
        <v>v2240</v>
      </c>
      <c r="L28" s="109" t="str">
        <f t="shared" si="11"/>
        <v>Pass</v>
      </c>
      <c r="M28" s="109" t="str">
        <f>IF(L28="NA","NA",IF(COUNTIFS(U28:XAA28,"Pass*",$U$3:$XAA$3,Summary!$C$43)&gt;0,"Pass",IF(COUNTIFS(U28:XAA28,"Fail*",$U$3:$XAA$3,Summary!$C$43)&gt;0,"Fail","Not Executed")))</f>
        <v>Pass</v>
      </c>
      <c r="N28" s="109">
        <f t="shared" si="8"/>
        <v>24</v>
      </c>
      <c r="O28" s="135">
        <f t="shared" si="9"/>
        <v>1</v>
      </c>
      <c r="P28" s="135" t="str">
        <f>IF(VLOOKUP(C28,[1]!BT_Radio,2,FALSE)=0,"",VLOOKUP(C28,[1]!BT_Radio,2,FALSE))</f>
        <v/>
      </c>
      <c r="Q28" s="109" t="str">
        <f>IF(VLOOKUP(C28,[1]!BT_Radio,3,FALSE)=0,"",VLOOKUP(C28,[1]!BT_Radio,3,FALSE))</f>
        <v/>
      </c>
      <c r="R28" s="109" t="str">
        <f>IF(VLOOKUP(C28,[1]!BT_Radio,4,FALSE)=0,"",VLOOKUP(C28,[1]!BT_Radio,4,FALSE))</f>
        <v/>
      </c>
      <c r="S28" s="111"/>
      <c r="T28" s="107"/>
      <c r="U28" s="308" t="s">
        <v>243</v>
      </c>
      <c r="V28" s="95" t="s">
        <v>243</v>
      </c>
      <c r="W28" s="95" t="s">
        <v>243</v>
      </c>
      <c r="X28" s="95" t="s">
        <v>243</v>
      </c>
      <c r="Y28" s="95"/>
      <c r="Z28" s="95" t="s">
        <v>243</v>
      </c>
      <c r="AA28" s="95" t="s">
        <v>243</v>
      </c>
      <c r="AB28" s="95"/>
      <c r="AC28" s="95"/>
      <c r="AD28" s="95" t="s">
        <v>243</v>
      </c>
      <c r="AE28" s="95" t="s">
        <v>243</v>
      </c>
      <c r="AF28" s="95" t="s">
        <v>243</v>
      </c>
      <c r="AG28" s="95"/>
      <c r="AH28" s="95"/>
      <c r="AI28" s="95"/>
      <c r="AJ28" s="95"/>
      <c r="AK28" s="95" t="s">
        <v>243</v>
      </c>
      <c r="AL28" s="95" t="s">
        <v>243</v>
      </c>
      <c r="AM28" s="95" t="s">
        <v>243</v>
      </c>
      <c r="AN28" s="95" t="s">
        <v>243</v>
      </c>
      <c r="AO28" s="95"/>
      <c r="AP28" s="95"/>
      <c r="AQ28" s="95" t="s">
        <v>243</v>
      </c>
      <c r="AR28" s="95" t="s">
        <v>243</v>
      </c>
      <c r="AS28" s="95"/>
      <c r="AT28" s="95" t="s">
        <v>243</v>
      </c>
      <c r="AU28" s="95" t="s">
        <v>243</v>
      </c>
      <c r="AV28" s="95" t="s">
        <v>243</v>
      </c>
      <c r="AW28" s="95" t="s">
        <v>243</v>
      </c>
      <c r="AX28" s="95" t="s">
        <v>243</v>
      </c>
      <c r="AY28" s="95" t="s">
        <v>243</v>
      </c>
      <c r="AZ28" s="95" t="s">
        <v>243</v>
      </c>
      <c r="BA28" s="95" t="s">
        <v>243</v>
      </c>
      <c r="BB28" s="95" t="s">
        <v>243</v>
      </c>
      <c r="BC28" s="95"/>
      <c r="BD28" s="95"/>
      <c r="BE28" s="95"/>
      <c r="BF28" s="95"/>
      <c r="BG28" s="95"/>
      <c r="BH28" s="95"/>
      <c r="BI28" s="95"/>
      <c r="BJ28" s="95"/>
      <c r="BK28" s="95"/>
      <c r="BL28" s="95"/>
      <c r="BM28" s="95"/>
      <c r="BN28" s="95"/>
      <c r="BO28" s="95"/>
      <c r="BP28" s="95"/>
      <c r="BQ28" s="95"/>
      <c r="BR28" s="95"/>
      <c r="BS28" s="95"/>
      <c r="BT28" s="95"/>
      <c r="BU28" s="95"/>
      <c r="BV28" s="95"/>
      <c r="BW28" s="95"/>
      <c r="BX28" s="95"/>
      <c r="BY28" s="95"/>
      <c r="BZ28" s="95"/>
      <c r="CA28" s="95"/>
      <c r="CB28" s="95"/>
      <c r="CC28" s="95"/>
      <c r="CD28" s="95"/>
      <c r="CE28" s="95"/>
      <c r="CF28" s="95"/>
      <c r="CG28" s="95"/>
      <c r="CH28" s="95"/>
      <c r="CI28" s="95"/>
      <c r="CJ28" s="95"/>
      <c r="CK28" s="95"/>
      <c r="CL28" s="95"/>
      <c r="CM28" s="95"/>
      <c r="CN28" s="95"/>
      <c r="CO28" s="95"/>
      <c r="CP28" s="95"/>
      <c r="CQ28" s="95"/>
      <c r="CR28" s="95"/>
      <c r="CS28" s="95"/>
      <c r="CT28" s="95"/>
      <c r="CU28" s="95"/>
      <c r="CV28" s="95"/>
      <c r="CW28" s="95"/>
      <c r="CX28" s="95"/>
      <c r="CY28" s="95"/>
      <c r="CZ28" s="95"/>
      <c r="DA28" s="95"/>
      <c r="DB28" s="95"/>
      <c r="DC28" s="95"/>
      <c r="DD28" s="95"/>
      <c r="DE28" s="95"/>
      <c r="DF28" s="95"/>
      <c r="DG28" s="95"/>
      <c r="DH28" s="95"/>
      <c r="DI28" s="95"/>
      <c r="DJ28" s="95"/>
      <c r="DK28" s="95"/>
      <c r="DL28" s="95"/>
      <c r="DM28" s="95"/>
      <c r="DN28" s="95"/>
      <c r="DO28" s="95"/>
      <c r="DP28" s="95"/>
      <c r="DQ28" s="95"/>
      <c r="DR28" s="95"/>
      <c r="DS28" s="95"/>
      <c r="DT28" s="95"/>
      <c r="DU28" s="95"/>
      <c r="DV28" s="95"/>
      <c r="DW28" s="95"/>
      <c r="DX28" s="95"/>
      <c r="DY28" s="95"/>
      <c r="DZ28" s="95"/>
      <c r="EA28" s="95"/>
      <c r="EB28" s="95"/>
      <c r="EC28" s="95"/>
      <c r="ED28" s="95"/>
      <c r="EE28" s="95"/>
      <c r="EF28" s="95"/>
      <c r="EG28" s="95"/>
      <c r="EH28" s="95"/>
      <c r="EI28" s="95"/>
      <c r="EJ28" s="95"/>
      <c r="EK28" s="95"/>
      <c r="EL28" s="95"/>
      <c r="EM28" s="95"/>
      <c r="EN28" s="95"/>
      <c r="EO28" s="95"/>
      <c r="EP28" s="95"/>
      <c r="EQ28" s="95"/>
      <c r="ER28" s="95"/>
      <c r="ES28" s="95"/>
      <c r="ET28" s="95"/>
      <c r="EU28" s="95"/>
      <c r="EV28" s="95"/>
      <c r="EW28" s="95"/>
      <c r="EX28" s="95"/>
      <c r="EY28" s="95"/>
      <c r="EZ28" s="95"/>
      <c r="FA28" s="95"/>
      <c r="FB28" s="95"/>
      <c r="FC28" s="95"/>
      <c r="FD28" s="95"/>
      <c r="FE28" s="95"/>
      <c r="FF28" s="95"/>
      <c r="FG28" s="95"/>
      <c r="FH28" s="95"/>
      <c r="FI28" s="95"/>
      <c r="FJ28" s="95"/>
      <c r="FK28" s="95"/>
      <c r="FL28" s="95"/>
      <c r="FM28" s="95"/>
      <c r="FN28" s="95"/>
      <c r="FO28" s="95"/>
      <c r="FP28" s="95"/>
      <c r="FQ28" s="95"/>
      <c r="FR28" s="95"/>
      <c r="FS28" s="95"/>
      <c r="FT28" s="95"/>
      <c r="FU28" s="95"/>
      <c r="FV28" s="95"/>
      <c r="FW28" s="95"/>
      <c r="FX28" s="95"/>
      <c r="FY28" s="95"/>
      <c r="FZ28" s="95"/>
      <c r="GA28" s="95"/>
      <c r="GB28" s="95"/>
      <c r="GC28" s="95"/>
      <c r="GD28" s="95"/>
      <c r="GE28" s="95"/>
      <c r="GF28" s="95"/>
      <c r="GG28" s="95"/>
      <c r="GH28" s="95"/>
      <c r="GI28" s="95"/>
      <c r="GJ28" s="95"/>
      <c r="GK28" s="95"/>
      <c r="GL28" s="95"/>
      <c r="GM28" s="95"/>
      <c r="GN28" s="95"/>
      <c r="GO28" s="95"/>
      <c r="GP28" s="95"/>
      <c r="GQ28" s="95"/>
      <c r="GR28" s="95"/>
      <c r="GS28" s="95"/>
      <c r="GT28" s="95"/>
      <c r="GU28" s="95"/>
      <c r="GV28" s="95"/>
      <c r="GW28" s="95"/>
      <c r="GX28" s="95"/>
      <c r="GY28" s="95"/>
      <c r="GZ28" s="95"/>
      <c r="HA28" s="95"/>
      <c r="HB28" s="95"/>
      <c r="HC28" s="95"/>
      <c r="HD28" s="95"/>
      <c r="HE28" s="95"/>
      <c r="HF28" s="95"/>
      <c r="HG28" s="95"/>
      <c r="HH28" s="95"/>
      <c r="HI28" s="95"/>
      <c r="HJ28" s="95"/>
      <c r="HK28" s="95"/>
      <c r="HL28" s="95"/>
      <c r="HM28" s="95"/>
      <c r="HN28" s="95"/>
      <c r="HO28" s="95"/>
      <c r="HP28" s="95"/>
      <c r="HQ28" s="95"/>
      <c r="HR28" s="95"/>
      <c r="HS28" s="95"/>
      <c r="HT28" s="95"/>
      <c r="HU28" s="95"/>
      <c r="HV28" s="95"/>
      <c r="HW28" s="95"/>
      <c r="HX28" s="95"/>
      <c r="HY28" s="95"/>
      <c r="HZ28" s="309"/>
    </row>
    <row r="29" spans="1:234" ht="24.75" customHeight="1" x14ac:dyDescent="0.25">
      <c r="A29" s="107" t="s">
        <v>232</v>
      </c>
      <c r="B29" s="108" t="s">
        <v>108</v>
      </c>
      <c r="C29" s="108" t="s">
        <v>99</v>
      </c>
      <c r="D29" s="109" t="s">
        <v>237</v>
      </c>
      <c r="E29" s="109" t="s">
        <v>100</v>
      </c>
      <c r="F29" s="110">
        <f t="shared" si="10"/>
        <v>41184</v>
      </c>
      <c r="G29" s="109">
        <f>IF(L29="Not Executed","",INDEX($U$2:$CF28,1,MATCH(REPT("z",255),$U29:$CF29)))</f>
        <v>143</v>
      </c>
      <c r="H29" s="109" t="str">
        <f t="shared" si="4"/>
        <v>DUT1, DUT2, SUT: QS Build 7.4</v>
      </c>
      <c r="I29" s="109" t="str">
        <f t="shared" si="5"/>
        <v>9200-8.59.29708</v>
      </c>
      <c r="J29" s="109">
        <f t="shared" si="6"/>
        <v>9200</v>
      </c>
      <c r="K29" s="109" t="str">
        <f t="shared" si="7"/>
        <v>v2240</v>
      </c>
      <c r="L29" s="109" t="str">
        <f t="shared" si="11"/>
        <v>Pass</v>
      </c>
      <c r="M29" s="109" t="str">
        <f>IF(L29="NA","NA",IF(COUNTIFS(U29:XAA29,"Pass*",$U$3:$XAA$3,Summary!$C$43)&gt;0,"Pass",IF(COUNTIFS(U29:XAA29,"Fail*",$U$3:$XAA$3,Summary!$C$43)&gt;0,"Fail","Not Executed")))</f>
        <v>Pass</v>
      </c>
      <c r="N29" s="109">
        <f t="shared" si="8"/>
        <v>24</v>
      </c>
      <c r="O29" s="135">
        <f t="shared" si="9"/>
        <v>1</v>
      </c>
      <c r="P29" s="135" t="str">
        <f>IF(VLOOKUP(C29,[1]!BT_Radio,2,FALSE)=0,"",VLOOKUP(C29,[1]!BT_Radio,2,FALSE))</f>
        <v/>
      </c>
      <c r="Q29" s="109" t="str">
        <f>IF(VLOOKUP(C29,[1]!BT_Radio,3,FALSE)=0,"",VLOOKUP(C29,[1]!BT_Radio,3,FALSE))</f>
        <v/>
      </c>
      <c r="R29" s="109" t="str">
        <f>IF(VLOOKUP(C29,[1]!BT_Radio,4,FALSE)=0,"",VLOOKUP(C29,[1]!BT_Radio,4,FALSE))</f>
        <v/>
      </c>
      <c r="S29" s="111"/>
      <c r="T29" s="107"/>
      <c r="U29" s="308" t="s">
        <v>243</v>
      </c>
      <c r="V29" s="95" t="s">
        <v>243</v>
      </c>
      <c r="W29" s="95" t="s">
        <v>243</v>
      </c>
      <c r="X29" s="95" t="s">
        <v>243</v>
      </c>
      <c r="Y29" s="95"/>
      <c r="Z29" s="95" t="s">
        <v>243</v>
      </c>
      <c r="AA29" s="95" t="s">
        <v>243</v>
      </c>
      <c r="AB29" s="95"/>
      <c r="AC29" s="95"/>
      <c r="AD29" s="95" t="s">
        <v>243</v>
      </c>
      <c r="AE29" s="95" t="s">
        <v>243</v>
      </c>
      <c r="AF29" s="95" t="s">
        <v>243</v>
      </c>
      <c r="AG29" s="95"/>
      <c r="AH29" s="95"/>
      <c r="AI29" s="95"/>
      <c r="AJ29" s="95"/>
      <c r="AK29" s="95" t="s">
        <v>243</v>
      </c>
      <c r="AL29" s="95" t="s">
        <v>243</v>
      </c>
      <c r="AM29" s="95" t="s">
        <v>243</v>
      </c>
      <c r="AN29" s="95" t="s">
        <v>243</v>
      </c>
      <c r="AO29" s="95"/>
      <c r="AP29" s="95"/>
      <c r="AQ29" s="95" t="s">
        <v>243</v>
      </c>
      <c r="AR29" s="95" t="s">
        <v>243</v>
      </c>
      <c r="AS29" s="95"/>
      <c r="AT29" s="95" t="s">
        <v>243</v>
      </c>
      <c r="AU29" s="95" t="s">
        <v>243</v>
      </c>
      <c r="AV29" s="95" t="s">
        <v>243</v>
      </c>
      <c r="AW29" s="95" t="s">
        <v>243</v>
      </c>
      <c r="AX29" s="95" t="s">
        <v>243</v>
      </c>
      <c r="AY29" s="95" t="s">
        <v>243</v>
      </c>
      <c r="AZ29" s="95" t="s">
        <v>243</v>
      </c>
      <c r="BA29" s="95" t="s">
        <v>243</v>
      </c>
      <c r="BB29" s="95" t="s">
        <v>243</v>
      </c>
      <c r="BC29" s="95"/>
      <c r="BD29" s="95"/>
      <c r="BE29" s="95"/>
      <c r="BF29" s="95"/>
      <c r="BG29" s="95"/>
      <c r="BH29" s="95"/>
      <c r="BI29" s="95"/>
      <c r="BJ29" s="95"/>
      <c r="BK29" s="95"/>
      <c r="BL29" s="95"/>
      <c r="BM29" s="95"/>
      <c r="BN29" s="95"/>
      <c r="BO29" s="95"/>
      <c r="BP29" s="95"/>
      <c r="BQ29" s="95"/>
      <c r="BR29" s="95"/>
      <c r="BS29" s="95"/>
      <c r="BT29" s="95"/>
      <c r="BU29" s="95"/>
      <c r="BV29" s="95"/>
      <c r="BW29" s="95"/>
      <c r="BX29" s="95"/>
      <c r="BY29" s="95"/>
      <c r="BZ29" s="95"/>
      <c r="CA29" s="95"/>
      <c r="CB29" s="95"/>
      <c r="CC29" s="95"/>
      <c r="CD29" s="95"/>
      <c r="CE29" s="95"/>
      <c r="CF29" s="95"/>
      <c r="CG29" s="95"/>
      <c r="CH29" s="95"/>
      <c r="CI29" s="95"/>
      <c r="CJ29" s="95"/>
      <c r="CK29" s="95"/>
      <c r="CL29" s="95"/>
      <c r="CM29" s="95"/>
      <c r="CN29" s="95"/>
      <c r="CO29" s="95"/>
      <c r="CP29" s="95"/>
      <c r="CQ29" s="95"/>
      <c r="CR29" s="95"/>
      <c r="CS29" s="95"/>
      <c r="CT29" s="95"/>
      <c r="CU29" s="95"/>
      <c r="CV29" s="95"/>
      <c r="CW29" s="95"/>
      <c r="CX29" s="95"/>
      <c r="CY29" s="95"/>
      <c r="CZ29" s="95"/>
      <c r="DA29" s="95"/>
      <c r="DB29" s="95"/>
      <c r="DC29" s="95"/>
      <c r="DD29" s="95"/>
      <c r="DE29" s="95"/>
      <c r="DF29" s="95"/>
      <c r="DG29" s="95"/>
      <c r="DH29" s="95"/>
      <c r="DI29" s="95"/>
      <c r="DJ29" s="95"/>
      <c r="DK29" s="95"/>
      <c r="DL29" s="95"/>
      <c r="DM29" s="95"/>
      <c r="DN29" s="95"/>
      <c r="DO29" s="95"/>
      <c r="DP29" s="95"/>
      <c r="DQ29" s="95"/>
      <c r="DR29" s="95"/>
      <c r="DS29" s="95"/>
      <c r="DT29" s="95"/>
      <c r="DU29" s="95"/>
      <c r="DV29" s="95"/>
      <c r="DW29" s="95"/>
      <c r="DX29" s="95"/>
      <c r="DY29" s="95"/>
      <c r="DZ29" s="95"/>
      <c r="EA29" s="95"/>
      <c r="EB29" s="95"/>
      <c r="EC29" s="95"/>
      <c r="ED29" s="95"/>
      <c r="EE29" s="95"/>
      <c r="EF29" s="95"/>
      <c r="EG29" s="95"/>
      <c r="EH29" s="95"/>
      <c r="EI29" s="95"/>
      <c r="EJ29" s="95"/>
      <c r="EK29" s="95"/>
      <c r="EL29" s="95"/>
      <c r="EM29" s="95"/>
      <c r="EN29" s="95"/>
      <c r="EO29" s="95"/>
      <c r="EP29" s="95"/>
      <c r="EQ29" s="95"/>
      <c r="ER29" s="95"/>
      <c r="ES29" s="95"/>
      <c r="ET29" s="95"/>
      <c r="EU29" s="95"/>
      <c r="EV29" s="95"/>
      <c r="EW29" s="95"/>
      <c r="EX29" s="95"/>
      <c r="EY29" s="95"/>
      <c r="EZ29" s="95"/>
      <c r="FA29" s="95"/>
      <c r="FB29" s="95"/>
      <c r="FC29" s="95"/>
      <c r="FD29" s="95"/>
      <c r="FE29" s="95"/>
      <c r="FF29" s="95"/>
      <c r="FG29" s="95"/>
      <c r="FH29" s="95"/>
      <c r="FI29" s="95"/>
      <c r="FJ29" s="95"/>
      <c r="FK29" s="95"/>
      <c r="FL29" s="95"/>
      <c r="FM29" s="95"/>
      <c r="FN29" s="95"/>
      <c r="FO29" s="95"/>
      <c r="FP29" s="95"/>
      <c r="FQ29" s="95"/>
      <c r="FR29" s="95"/>
      <c r="FS29" s="95"/>
      <c r="FT29" s="95"/>
      <c r="FU29" s="95"/>
      <c r="FV29" s="95"/>
      <c r="FW29" s="95"/>
      <c r="FX29" s="95"/>
      <c r="FY29" s="95"/>
      <c r="FZ29" s="95"/>
      <c r="GA29" s="95"/>
      <c r="GB29" s="95"/>
      <c r="GC29" s="95"/>
      <c r="GD29" s="95"/>
      <c r="GE29" s="95"/>
      <c r="GF29" s="95"/>
      <c r="GG29" s="95"/>
      <c r="GH29" s="95"/>
      <c r="GI29" s="95"/>
      <c r="GJ29" s="95"/>
      <c r="GK29" s="95"/>
      <c r="GL29" s="95"/>
      <c r="GM29" s="95"/>
      <c r="GN29" s="95"/>
      <c r="GO29" s="95"/>
      <c r="GP29" s="95"/>
      <c r="GQ29" s="95"/>
      <c r="GR29" s="95"/>
      <c r="GS29" s="95"/>
      <c r="GT29" s="95"/>
      <c r="GU29" s="95"/>
      <c r="GV29" s="95"/>
      <c r="GW29" s="95"/>
      <c r="GX29" s="95"/>
      <c r="GY29" s="95"/>
      <c r="GZ29" s="95"/>
      <c r="HA29" s="95"/>
      <c r="HB29" s="95"/>
      <c r="HC29" s="95"/>
      <c r="HD29" s="95"/>
      <c r="HE29" s="95"/>
      <c r="HF29" s="95"/>
      <c r="HG29" s="95"/>
      <c r="HH29" s="95"/>
      <c r="HI29" s="95"/>
      <c r="HJ29" s="95"/>
      <c r="HK29" s="95"/>
      <c r="HL29" s="95"/>
      <c r="HM29" s="95"/>
      <c r="HN29" s="95"/>
      <c r="HO29" s="95"/>
      <c r="HP29" s="95"/>
      <c r="HQ29" s="95"/>
      <c r="HR29" s="95"/>
      <c r="HS29" s="95"/>
      <c r="HT29" s="95"/>
      <c r="HU29" s="95"/>
      <c r="HV29" s="95"/>
      <c r="HW29" s="95"/>
      <c r="HX29" s="95"/>
      <c r="HY29" s="95"/>
      <c r="HZ29" s="309"/>
    </row>
    <row r="30" spans="1:234" ht="24.75" customHeight="1" x14ac:dyDescent="0.25">
      <c r="A30" s="107" t="s">
        <v>232</v>
      </c>
      <c r="B30" s="108" t="s">
        <v>450</v>
      </c>
      <c r="C30" s="108" t="s">
        <v>124</v>
      </c>
      <c r="D30" s="109" t="s">
        <v>237</v>
      </c>
      <c r="E30" s="109" t="s">
        <v>100</v>
      </c>
      <c r="F30" s="110">
        <f t="shared" si="10"/>
        <v>41184</v>
      </c>
      <c r="G30" s="109">
        <f>IF(L30="Not Executed","",INDEX($U$2:$CF29,1,MATCH(REPT("z",255),$U30:$CF30)))</f>
        <v>143</v>
      </c>
      <c r="H30" s="109" t="str">
        <f t="shared" si="4"/>
        <v>DUT1, DUT2, SUT: QS Build 7.4</v>
      </c>
      <c r="I30" s="109" t="str">
        <f t="shared" si="5"/>
        <v>9200-8.59.29708</v>
      </c>
      <c r="J30" s="109">
        <f t="shared" si="6"/>
        <v>9200</v>
      </c>
      <c r="K30" s="109" t="str">
        <f t="shared" si="7"/>
        <v>v2240</v>
      </c>
      <c r="L30" s="109" t="str">
        <f t="shared" si="11"/>
        <v>Pass</v>
      </c>
      <c r="M30" s="109" t="str">
        <f>IF(L30="NA","NA",IF(COUNTIFS(U30:XAA30,"Pass*",$U$3:$XAA$3,Summary!$C$43)&gt;0,"Pass",IF(COUNTIFS(U30:XAA30,"Fail*",$U$3:$XAA$3,Summary!$C$43)&gt;0,"Fail","Not Executed")))</f>
        <v>Pass</v>
      </c>
      <c r="N30" s="109">
        <f t="shared" ref="N30:N46" si="12">COUNTIF(U30:CD30,"Pass")+COUNTIF(U30:CD30,"Fail")</f>
        <v>19</v>
      </c>
      <c r="O30" s="135">
        <f t="shared" ref="O30:O46" si="13">IF(N30&gt;0,COUNTIF(U30:CD30,"Pass")/N30,"")</f>
        <v>1</v>
      </c>
      <c r="P30" s="135" t="str">
        <f>IF(VLOOKUP(C30,[1]!BT_Serial_Defects,2,FALSE)=0,"",VLOOKUP(C30,[1]!BT_Serial_Defects,2,FALSE))</f>
        <v/>
      </c>
      <c r="Q30" s="109" t="str">
        <f>IF(VLOOKUP(C30,[1]!BT_Serial_Defects,3,FALSE)=0,"",VLOOKUP(C30,[1]!BT_Serial_Defects,3,FALSE))</f>
        <v/>
      </c>
      <c r="R30" s="109" t="str">
        <f>IF(VLOOKUP(C30,[1]!BT_Serial_Defects,4,FALSE)=0,"",VLOOKUP(C30,[1]!BT_Serial_Defects,4,FALSE))</f>
        <v/>
      </c>
      <c r="S30" s="111"/>
      <c r="T30" s="107"/>
      <c r="U30" s="308"/>
      <c r="V30" s="95"/>
      <c r="W30" s="95"/>
      <c r="X30" s="95"/>
      <c r="Y30" s="95"/>
      <c r="Z30" s="95"/>
      <c r="AA30" s="95"/>
      <c r="AB30" s="95" t="s">
        <v>243</v>
      </c>
      <c r="AC30" s="95"/>
      <c r="AD30" s="95" t="s">
        <v>243</v>
      </c>
      <c r="AE30" s="95" t="s">
        <v>243</v>
      </c>
      <c r="AF30" s="95" t="s">
        <v>243</v>
      </c>
      <c r="AG30" s="95"/>
      <c r="AH30" s="95"/>
      <c r="AI30" s="95"/>
      <c r="AJ30" s="95"/>
      <c r="AK30" s="95" t="s">
        <v>243</v>
      </c>
      <c r="AL30" s="95" t="s">
        <v>243</v>
      </c>
      <c r="AM30" s="95" t="s">
        <v>243</v>
      </c>
      <c r="AN30" s="95" t="s">
        <v>243</v>
      </c>
      <c r="AO30" s="95"/>
      <c r="AP30" s="95"/>
      <c r="AQ30" s="95" t="s">
        <v>243</v>
      </c>
      <c r="AR30" s="95" t="s">
        <v>243</v>
      </c>
      <c r="AS30" s="95"/>
      <c r="AT30" s="95" t="s">
        <v>243</v>
      </c>
      <c r="AU30" s="95" t="s">
        <v>243</v>
      </c>
      <c r="AV30" s="95" t="s">
        <v>243</v>
      </c>
      <c r="AW30" s="95" t="s">
        <v>243</v>
      </c>
      <c r="AX30" s="95" t="s">
        <v>243</v>
      </c>
      <c r="AY30" s="95" t="s">
        <v>243</v>
      </c>
      <c r="AZ30" s="95" t="s">
        <v>243</v>
      </c>
      <c r="BA30" s="95" t="s">
        <v>243</v>
      </c>
      <c r="BB30" s="95" t="s">
        <v>243</v>
      </c>
      <c r="BC30" s="95"/>
      <c r="BD30" s="95"/>
      <c r="BE30" s="95"/>
      <c r="BF30" s="95"/>
      <c r="BG30" s="95"/>
      <c r="BH30" s="95"/>
      <c r="BI30" s="95"/>
      <c r="BJ30" s="95"/>
      <c r="BK30" s="95"/>
      <c r="BL30" s="95"/>
      <c r="BM30" s="95"/>
      <c r="BN30" s="95"/>
      <c r="BO30" s="95"/>
      <c r="BP30" s="95"/>
      <c r="BQ30" s="95"/>
      <c r="BR30" s="95"/>
      <c r="BS30" s="95"/>
      <c r="BT30" s="95"/>
      <c r="BU30" s="95"/>
      <c r="BV30" s="95"/>
      <c r="BW30" s="95"/>
      <c r="BX30" s="95"/>
      <c r="BY30" s="95"/>
      <c r="BZ30" s="95"/>
      <c r="CA30" s="95"/>
      <c r="CB30" s="95"/>
      <c r="CC30" s="95"/>
      <c r="CD30" s="95"/>
      <c r="CE30" s="95"/>
      <c r="CF30" s="95"/>
      <c r="CG30" s="95"/>
      <c r="CH30" s="95"/>
      <c r="CI30" s="95"/>
      <c r="CJ30" s="95"/>
      <c r="CK30" s="95"/>
      <c r="CL30" s="95"/>
      <c r="CM30" s="95"/>
      <c r="CN30" s="95"/>
      <c r="CO30" s="95"/>
      <c r="CP30" s="95"/>
      <c r="CQ30" s="95"/>
      <c r="CR30" s="95"/>
      <c r="CS30" s="95"/>
      <c r="CT30" s="95"/>
      <c r="CU30" s="95"/>
      <c r="CV30" s="95"/>
      <c r="CW30" s="95"/>
      <c r="CX30" s="95"/>
      <c r="CY30" s="95"/>
      <c r="CZ30" s="95"/>
      <c r="DA30" s="95"/>
      <c r="DB30" s="95"/>
      <c r="DC30" s="95"/>
      <c r="DD30" s="95"/>
      <c r="DE30" s="95"/>
      <c r="DF30" s="95"/>
      <c r="DG30" s="95"/>
      <c r="DH30" s="95"/>
      <c r="DI30" s="95"/>
      <c r="DJ30" s="95"/>
      <c r="DK30" s="95"/>
      <c r="DL30" s="95"/>
      <c r="DM30" s="95"/>
      <c r="DN30" s="95"/>
      <c r="DO30" s="95"/>
      <c r="DP30" s="95"/>
      <c r="DQ30" s="95"/>
      <c r="DR30" s="95"/>
      <c r="DS30" s="95"/>
      <c r="DT30" s="95"/>
      <c r="DU30" s="95"/>
      <c r="DV30" s="95"/>
      <c r="DW30" s="95"/>
      <c r="DX30" s="95"/>
      <c r="DY30" s="95"/>
      <c r="DZ30" s="95"/>
      <c r="EA30" s="95"/>
      <c r="EB30" s="95"/>
      <c r="EC30" s="95"/>
      <c r="ED30" s="95"/>
      <c r="EE30" s="95"/>
      <c r="EF30" s="95"/>
      <c r="EG30" s="95"/>
      <c r="EH30" s="95"/>
      <c r="EI30" s="95"/>
      <c r="EJ30" s="95"/>
      <c r="EK30" s="95"/>
      <c r="EL30" s="95"/>
      <c r="EM30" s="95"/>
      <c r="EN30" s="95"/>
      <c r="EO30" s="95"/>
      <c r="EP30" s="95"/>
      <c r="EQ30" s="95"/>
      <c r="ER30" s="95"/>
      <c r="ES30" s="95"/>
      <c r="ET30" s="95"/>
      <c r="EU30" s="95"/>
      <c r="EV30" s="95"/>
      <c r="EW30" s="95"/>
      <c r="EX30" s="95"/>
      <c r="EY30" s="95"/>
      <c r="EZ30" s="95"/>
      <c r="FA30" s="95"/>
      <c r="FB30" s="95"/>
      <c r="FC30" s="95"/>
      <c r="FD30" s="95"/>
      <c r="FE30" s="95"/>
      <c r="FF30" s="95"/>
      <c r="FG30" s="95"/>
      <c r="FH30" s="95"/>
      <c r="FI30" s="95"/>
      <c r="FJ30" s="95"/>
      <c r="FK30" s="95"/>
      <c r="FL30" s="95"/>
      <c r="FM30" s="95"/>
      <c r="FN30" s="95"/>
      <c r="FO30" s="95"/>
      <c r="FP30" s="95"/>
      <c r="FQ30" s="95"/>
      <c r="FR30" s="95"/>
      <c r="FS30" s="95"/>
      <c r="FT30" s="95"/>
      <c r="FU30" s="95"/>
      <c r="FV30" s="95"/>
      <c r="FW30" s="95"/>
      <c r="FX30" s="95"/>
      <c r="FY30" s="95"/>
      <c r="FZ30" s="95"/>
      <c r="GA30" s="95"/>
      <c r="GB30" s="95"/>
      <c r="GC30" s="95"/>
      <c r="GD30" s="95"/>
      <c r="GE30" s="95"/>
      <c r="GF30" s="95"/>
      <c r="GG30" s="95"/>
      <c r="GH30" s="95"/>
      <c r="GI30" s="95"/>
      <c r="GJ30" s="95"/>
      <c r="GK30" s="95"/>
      <c r="GL30" s="95"/>
      <c r="GM30" s="95"/>
      <c r="GN30" s="95"/>
      <c r="GO30" s="95"/>
      <c r="GP30" s="95"/>
      <c r="GQ30" s="95"/>
      <c r="GR30" s="95"/>
      <c r="GS30" s="95"/>
      <c r="GT30" s="95"/>
      <c r="GU30" s="95"/>
      <c r="GV30" s="95"/>
      <c r="GW30" s="95"/>
      <c r="GX30" s="95"/>
      <c r="GY30" s="95"/>
      <c r="GZ30" s="95"/>
      <c r="HA30" s="95"/>
      <c r="HB30" s="95"/>
      <c r="HC30" s="95"/>
      <c r="HD30" s="95"/>
      <c r="HE30" s="95"/>
      <c r="HF30" s="95"/>
      <c r="HG30" s="95"/>
      <c r="HH30" s="95"/>
      <c r="HI30" s="95"/>
      <c r="HJ30" s="95"/>
      <c r="HK30" s="95"/>
      <c r="HL30" s="95"/>
      <c r="HM30" s="95"/>
      <c r="HN30" s="95"/>
      <c r="HO30" s="95"/>
      <c r="HP30" s="95"/>
      <c r="HQ30" s="95"/>
      <c r="HR30" s="95"/>
      <c r="HS30" s="95"/>
      <c r="HT30" s="95"/>
      <c r="HU30" s="95"/>
      <c r="HV30" s="95"/>
      <c r="HW30" s="95"/>
      <c r="HX30" s="95"/>
      <c r="HY30" s="95"/>
      <c r="HZ30" s="309"/>
    </row>
    <row r="31" spans="1:234" ht="24.75" customHeight="1" x14ac:dyDescent="0.25">
      <c r="A31" s="107" t="s">
        <v>232</v>
      </c>
      <c r="B31" s="108" t="s">
        <v>450</v>
      </c>
      <c r="C31" s="108" t="s">
        <v>105</v>
      </c>
      <c r="D31" s="109" t="s">
        <v>237</v>
      </c>
      <c r="E31" s="109" t="s">
        <v>89</v>
      </c>
      <c r="F31" s="110">
        <f t="shared" si="10"/>
        <v>41184</v>
      </c>
      <c r="G31" s="109">
        <f>IF(L31="Not Executed","",INDEX($U$2:$CF30,1,MATCH(REPT("z",255),$U31:$CF31)))</f>
        <v>143</v>
      </c>
      <c r="H31" s="109" t="str">
        <f t="shared" si="4"/>
        <v>DUT1, DUT2, SUT: QS Build 7.4</v>
      </c>
      <c r="I31" s="109" t="str">
        <f t="shared" si="5"/>
        <v>9200-8.59.29708</v>
      </c>
      <c r="J31" s="109">
        <f t="shared" si="6"/>
        <v>9200</v>
      </c>
      <c r="K31" s="109" t="str">
        <f t="shared" si="7"/>
        <v>v2240</v>
      </c>
      <c r="L31" s="109" t="str">
        <f t="shared" si="11"/>
        <v>Pass</v>
      </c>
      <c r="M31" s="109" t="str">
        <f>IF(L31="NA","NA",IF(COUNTIFS(U31:XAA31,"Pass*",$U$3:$XAA$3,Summary!$C$43)&gt;0,"Pass",IF(COUNTIFS(U31:XAA31,"Fail*",$U$3:$XAA$3,Summary!$C$43)&gt;0,"Fail","Not Executed")))</f>
        <v>Pass</v>
      </c>
      <c r="N31" s="109">
        <f t="shared" si="12"/>
        <v>10</v>
      </c>
      <c r="O31" s="135">
        <f t="shared" si="13"/>
        <v>0.9</v>
      </c>
      <c r="P31" s="135" t="str">
        <f>IF(VLOOKUP(C31,[1]!BT_Serial_Defects,2,FALSE)=0,"",VLOOKUP(C31,[1]!BT_Serial_Defects,2,FALSE))</f>
        <v>none, 
880581</v>
      </c>
      <c r="Q31" s="109" t="str">
        <f>IF(VLOOKUP(C31,[1]!BT_Serial_Defects,3,FALSE)=0,"",VLOOKUP(C31,[1]!BT_Serial_Defects,3,FALSE))</f>
        <v/>
      </c>
      <c r="R31" s="109" t="str">
        <f>IF(VLOOKUP(C31,[1]!BT_Serial_Defects,4,FALSE)=0,"",VLOOKUP(C31,[1]!BT_Serial_Defects,4,FALSE))</f>
        <v>3856053-CLOSED</v>
      </c>
      <c r="S31" s="267"/>
      <c r="T31" s="107"/>
      <c r="U31" s="308"/>
      <c r="V31" s="95"/>
      <c r="W31" s="95"/>
      <c r="X31" s="95"/>
      <c r="Y31" s="95"/>
      <c r="Z31" s="95"/>
      <c r="AA31" s="95"/>
      <c r="AB31" s="95" t="s">
        <v>241</v>
      </c>
      <c r="AC31" s="95"/>
      <c r="AD31" s="95" t="s">
        <v>243</v>
      </c>
      <c r="AE31" s="95" t="s">
        <v>243</v>
      </c>
      <c r="AF31" s="95"/>
      <c r="AG31" s="95"/>
      <c r="AH31" s="95"/>
      <c r="AI31" s="95"/>
      <c r="AJ31" s="95"/>
      <c r="AK31" s="95" t="s">
        <v>243</v>
      </c>
      <c r="AL31" s="95" t="s">
        <v>243</v>
      </c>
      <c r="AM31" s="95" t="s">
        <v>609</v>
      </c>
      <c r="AN31" s="95" t="s">
        <v>609</v>
      </c>
      <c r="AO31" s="95"/>
      <c r="AP31" s="95"/>
      <c r="AQ31" s="95" t="s">
        <v>609</v>
      </c>
      <c r="AR31" s="95" t="s">
        <v>609</v>
      </c>
      <c r="AS31" s="95"/>
      <c r="AT31" s="95" t="s">
        <v>609</v>
      </c>
      <c r="AU31" s="95" t="s">
        <v>243</v>
      </c>
      <c r="AV31" s="95"/>
      <c r="AW31" s="95" t="s">
        <v>609</v>
      </c>
      <c r="AX31" s="95" t="s">
        <v>243</v>
      </c>
      <c r="AY31" s="95" t="s">
        <v>243</v>
      </c>
      <c r="AZ31" s="95"/>
      <c r="BA31" s="95" t="s">
        <v>243</v>
      </c>
      <c r="BB31" s="95" t="s">
        <v>243</v>
      </c>
      <c r="BC31" s="95"/>
      <c r="BD31" s="95"/>
      <c r="BE31" s="95"/>
      <c r="BF31" s="95"/>
      <c r="BG31" s="95"/>
      <c r="BH31" s="95"/>
      <c r="BI31" s="95"/>
      <c r="BJ31" s="95"/>
      <c r="BK31" s="95"/>
      <c r="BL31" s="95"/>
      <c r="BM31" s="95"/>
      <c r="BN31" s="95"/>
      <c r="BO31" s="95"/>
      <c r="BP31" s="95"/>
      <c r="BQ31" s="95"/>
      <c r="BR31" s="95"/>
      <c r="BS31" s="95"/>
      <c r="BT31" s="95"/>
      <c r="BU31" s="95"/>
      <c r="BV31" s="95"/>
      <c r="BW31" s="95"/>
      <c r="BX31" s="95"/>
      <c r="BY31" s="95"/>
      <c r="BZ31" s="95"/>
      <c r="CA31" s="95"/>
      <c r="CB31" s="95"/>
      <c r="CC31" s="95"/>
      <c r="CD31" s="95"/>
      <c r="CE31" s="95"/>
      <c r="CF31" s="95"/>
      <c r="CG31" s="95"/>
      <c r="CH31" s="95"/>
      <c r="CI31" s="95"/>
      <c r="CJ31" s="95"/>
      <c r="CK31" s="95"/>
      <c r="CL31" s="95"/>
      <c r="CM31" s="95"/>
      <c r="CN31" s="95"/>
      <c r="CO31" s="95"/>
      <c r="CP31" s="95"/>
      <c r="CQ31" s="95"/>
      <c r="CR31" s="95"/>
      <c r="CS31" s="95"/>
      <c r="CT31" s="95"/>
      <c r="CU31" s="95"/>
      <c r="CV31" s="95"/>
      <c r="CW31" s="95"/>
      <c r="CX31" s="95"/>
      <c r="CY31" s="95"/>
      <c r="CZ31" s="95"/>
      <c r="DA31" s="95"/>
      <c r="DB31" s="95"/>
      <c r="DC31" s="95"/>
      <c r="DD31" s="95"/>
      <c r="DE31" s="95"/>
      <c r="DF31" s="95"/>
      <c r="DG31" s="95"/>
      <c r="DH31" s="95"/>
      <c r="DI31" s="95"/>
      <c r="DJ31" s="95"/>
      <c r="DK31" s="95"/>
      <c r="DL31" s="95"/>
      <c r="DM31" s="95"/>
      <c r="DN31" s="95"/>
      <c r="DO31" s="95"/>
      <c r="DP31" s="95"/>
      <c r="DQ31" s="95"/>
      <c r="DR31" s="95"/>
      <c r="DS31" s="95"/>
      <c r="DT31" s="95"/>
      <c r="DU31" s="95"/>
      <c r="DV31" s="95"/>
      <c r="DW31" s="95"/>
      <c r="DX31" s="95"/>
      <c r="DY31" s="95"/>
      <c r="DZ31" s="95"/>
      <c r="EA31" s="95"/>
      <c r="EB31" s="95"/>
      <c r="EC31" s="95"/>
      <c r="ED31" s="95"/>
      <c r="EE31" s="95"/>
      <c r="EF31" s="95"/>
      <c r="EG31" s="95"/>
      <c r="EH31" s="95"/>
      <c r="EI31" s="95"/>
      <c r="EJ31" s="95"/>
      <c r="EK31" s="95"/>
      <c r="EL31" s="95"/>
      <c r="EM31" s="95"/>
      <c r="EN31" s="95"/>
      <c r="EO31" s="95"/>
      <c r="EP31" s="95"/>
      <c r="EQ31" s="95"/>
      <c r="ER31" s="95"/>
      <c r="ES31" s="95"/>
      <c r="ET31" s="95"/>
      <c r="EU31" s="95"/>
      <c r="EV31" s="95"/>
      <c r="EW31" s="95"/>
      <c r="EX31" s="95"/>
      <c r="EY31" s="95"/>
      <c r="EZ31" s="95"/>
      <c r="FA31" s="95"/>
      <c r="FB31" s="95"/>
      <c r="FC31" s="95"/>
      <c r="FD31" s="95"/>
      <c r="FE31" s="95"/>
      <c r="FF31" s="95"/>
      <c r="FG31" s="95"/>
      <c r="FH31" s="95"/>
      <c r="FI31" s="95"/>
      <c r="FJ31" s="95"/>
      <c r="FK31" s="95"/>
      <c r="FL31" s="95"/>
      <c r="FM31" s="95"/>
      <c r="FN31" s="95"/>
      <c r="FO31" s="95"/>
      <c r="FP31" s="95"/>
      <c r="FQ31" s="95"/>
      <c r="FR31" s="95"/>
      <c r="FS31" s="95"/>
      <c r="FT31" s="95"/>
      <c r="FU31" s="95"/>
      <c r="FV31" s="95"/>
      <c r="FW31" s="95"/>
      <c r="FX31" s="95"/>
      <c r="FY31" s="95"/>
      <c r="FZ31" s="95"/>
      <c r="GA31" s="95"/>
      <c r="GB31" s="95"/>
      <c r="GC31" s="95"/>
      <c r="GD31" s="95"/>
      <c r="GE31" s="95"/>
      <c r="GF31" s="95"/>
      <c r="GG31" s="95"/>
      <c r="GH31" s="95"/>
      <c r="GI31" s="95"/>
      <c r="GJ31" s="95"/>
      <c r="GK31" s="95"/>
      <c r="GL31" s="95"/>
      <c r="GM31" s="95"/>
      <c r="GN31" s="95"/>
      <c r="GO31" s="95"/>
      <c r="GP31" s="95"/>
      <c r="GQ31" s="95"/>
      <c r="GR31" s="95"/>
      <c r="GS31" s="95"/>
      <c r="GT31" s="95"/>
      <c r="GU31" s="95"/>
      <c r="GV31" s="95"/>
      <c r="GW31" s="95"/>
      <c r="GX31" s="95"/>
      <c r="GY31" s="95"/>
      <c r="GZ31" s="95"/>
      <c r="HA31" s="95"/>
      <c r="HB31" s="95"/>
      <c r="HC31" s="95"/>
      <c r="HD31" s="95"/>
      <c r="HE31" s="95"/>
      <c r="HF31" s="95"/>
      <c r="HG31" s="95"/>
      <c r="HH31" s="95"/>
      <c r="HI31" s="95"/>
      <c r="HJ31" s="95"/>
      <c r="HK31" s="95"/>
      <c r="HL31" s="95"/>
      <c r="HM31" s="95"/>
      <c r="HN31" s="95"/>
      <c r="HO31" s="95"/>
      <c r="HP31" s="95"/>
      <c r="HQ31" s="95"/>
      <c r="HR31" s="95"/>
      <c r="HS31" s="95"/>
      <c r="HT31" s="95"/>
      <c r="HU31" s="95"/>
      <c r="HV31" s="95"/>
      <c r="HW31" s="95"/>
      <c r="HX31" s="95"/>
      <c r="HY31" s="95"/>
      <c r="HZ31" s="309"/>
    </row>
    <row r="32" spans="1:234" ht="24.75" customHeight="1" x14ac:dyDescent="0.25">
      <c r="A32" s="107" t="s">
        <v>232</v>
      </c>
      <c r="B32" s="108" t="s">
        <v>450</v>
      </c>
      <c r="C32" s="108" t="s">
        <v>192</v>
      </c>
      <c r="D32" s="109" t="s">
        <v>237</v>
      </c>
      <c r="E32" s="109" t="s">
        <v>91</v>
      </c>
      <c r="F32" s="110">
        <f t="shared" si="10"/>
        <v>41184</v>
      </c>
      <c r="G32" s="109">
        <f>IF(L32="Not Executed","",INDEX($U$2:$CF31,1,MATCH(REPT("z",255),$U32:$CF32)))</f>
        <v>143</v>
      </c>
      <c r="H32" s="109" t="str">
        <f t="shared" si="4"/>
        <v>DUT1, DUT2, SUT: QS Build 7.4</v>
      </c>
      <c r="I32" s="109" t="str">
        <f t="shared" si="5"/>
        <v>9200-8.59.29708</v>
      </c>
      <c r="J32" s="109">
        <f t="shared" si="6"/>
        <v>9200</v>
      </c>
      <c r="K32" s="109" t="str">
        <f t="shared" si="7"/>
        <v>v2240</v>
      </c>
      <c r="L32" s="109" t="str">
        <f t="shared" si="11"/>
        <v>Pass</v>
      </c>
      <c r="M32" s="109" t="str">
        <f>IF(L32="NA","NA",IF(COUNTIFS(U32:XAA32,"Pass*",$U$3:$XAA$3,Summary!$C$43)&gt;0,"Pass",IF(COUNTIFS(U32:XAA32,"Fail*",$U$3:$XAA$3,Summary!$C$43)&gt;0,"Fail","Not Executed")))</f>
        <v>Pass</v>
      </c>
      <c r="N32" s="109">
        <f t="shared" si="12"/>
        <v>19</v>
      </c>
      <c r="O32" s="135">
        <f t="shared" si="13"/>
        <v>1</v>
      </c>
      <c r="P32" s="135" t="str">
        <f>IF(VLOOKUP(C32,[1]!BT_Serial_Defects,2,FALSE)=0,"",VLOOKUP(C32,[1]!BT_Serial_Defects,2,FALSE))</f>
        <v/>
      </c>
      <c r="Q32" s="109" t="str">
        <f>IF(VLOOKUP(C32,[1]!BT_Serial_Defects,3,FALSE)=0,"",VLOOKUP(C32,[1]!BT_Serial_Defects,3,FALSE))</f>
        <v/>
      </c>
      <c r="R32" s="109" t="str">
        <f>IF(VLOOKUP(C32,[1]!BT_Serial_Defects,4,FALSE)=0,"",VLOOKUP(C32,[1]!BT_Serial_Defects,4,FALSE))</f>
        <v/>
      </c>
      <c r="S32" s="111"/>
      <c r="T32" s="107"/>
      <c r="U32" s="308"/>
      <c r="V32" s="95"/>
      <c r="W32" s="95"/>
      <c r="X32" s="95"/>
      <c r="Y32" s="95"/>
      <c r="Z32" s="95"/>
      <c r="AA32" s="95"/>
      <c r="AB32" s="95" t="s">
        <v>243</v>
      </c>
      <c r="AC32" s="95"/>
      <c r="AD32" s="95" t="s">
        <v>243</v>
      </c>
      <c r="AE32" s="95" t="s">
        <v>243</v>
      </c>
      <c r="AF32" s="95" t="s">
        <v>243</v>
      </c>
      <c r="AG32" s="95"/>
      <c r="AH32" s="95"/>
      <c r="AI32" s="95"/>
      <c r="AJ32" s="95"/>
      <c r="AK32" s="95" t="s">
        <v>243</v>
      </c>
      <c r="AL32" s="95" t="s">
        <v>243</v>
      </c>
      <c r="AM32" s="95" t="s">
        <v>243</v>
      </c>
      <c r="AN32" s="95" t="s">
        <v>243</v>
      </c>
      <c r="AO32" s="95"/>
      <c r="AP32" s="95"/>
      <c r="AQ32" s="95" t="s">
        <v>243</v>
      </c>
      <c r="AR32" s="95" t="s">
        <v>243</v>
      </c>
      <c r="AS32" s="95"/>
      <c r="AT32" s="95" t="s">
        <v>243</v>
      </c>
      <c r="AU32" s="95" t="s">
        <v>243</v>
      </c>
      <c r="AV32" s="95" t="s">
        <v>243</v>
      </c>
      <c r="AW32" s="95" t="s">
        <v>243</v>
      </c>
      <c r="AX32" s="95" t="s">
        <v>243</v>
      </c>
      <c r="AY32" s="95" t="s">
        <v>243</v>
      </c>
      <c r="AZ32" s="95" t="s">
        <v>243</v>
      </c>
      <c r="BA32" s="95" t="s">
        <v>243</v>
      </c>
      <c r="BB32" s="95" t="s">
        <v>243</v>
      </c>
      <c r="BC32" s="95"/>
      <c r="BD32" s="95"/>
      <c r="BE32" s="95"/>
      <c r="BF32" s="95"/>
      <c r="BG32" s="95"/>
      <c r="BH32" s="95"/>
      <c r="BI32" s="95"/>
      <c r="BJ32" s="95"/>
      <c r="BK32" s="95"/>
      <c r="BL32" s="95"/>
      <c r="BM32" s="95"/>
      <c r="BN32" s="95"/>
      <c r="BO32" s="95"/>
      <c r="BP32" s="95"/>
      <c r="BQ32" s="95"/>
      <c r="BR32" s="95"/>
      <c r="BS32" s="95"/>
      <c r="BT32" s="95"/>
      <c r="BU32" s="95"/>
      <c r="BV32" s="95"/>
      <c r="BW32" s="95"/>
      <c r="BX32" s="95"/>
      <c r="BY32" s="95"/>
      <c r="BZ32" s="95"/>
      <c r="CA32" s="95"/>
      <c r="CB32" s="95"/>
      <c r="CC32" s="95"/>
      <c r="CD32" s="95"/>
      <c r="CE32" s="95"/>
      <c r="CF32" s="95"/>
      <c r="CG32" s="95"/>
      <c r="CH32" s="95"/>
      <c r="CI32" s="95"/>
      <c r="CJ32" s="95"/>
      <c r="CK32" s="95"/>
      <c r="CL32" s="95"/>
      <c r="CM32" s="95"/>
      <c r="CN32" s="95"/>
      <c r="CO32" s="95"/>
      <c r="CP32" s="95"/>
      <c r="CQ32" s="95"/>
      <c r="CR32" s="95"/>
      <c r="CS32" s="95"/>
      <c r="CT32" s="95"/>
      <c r="CU32" s="95"/>
      <c r="CV32" s="95"/>
      <c r="CW32" s="95"/>
      <c r="CX32" s="95"/>
      <c r="CY32" s="95"/>
      <c r="CZ32" s="95"/>
      <c r="DA32" s="95"/>
      <c r="DB32" s="95"/>
      <c r="DC32" s="95"/>
      <c r="DD32" s="95"/>
      <c r="DE32" s="95"/>
      <c r="DF32" s="95"/>
      <c r="DG32" s="95"/>
      <c r="DH32" s="95"/>
      <c r="DI32" s="95"/>
      <c r="DJ32" s="95"/>
      <c r="DK32" s="95"/>
      <c r="DL32" s="95"/>
      <c r="DM32" s="95"/>
      <c r="DN32" s="95"/>
      <c r="DO32" s="95"/>
      <c r="DP32" s="95"/>
      <c r="DQ32" s="95"/>
      <c r="DR32" s="95"/>
      <c r="DS32" s="95"/>
      <c r="DT32" s="95"/>
      <c r="DU32" s="95"/>
      <c r="DV32" s="95"/>
      <c r="DW32" s="95"/>
      <c r="DX32" s="95"/>
      <c r="DY32" s="95"/>
      <c r="DZ32" s="95"/>
      <c r="EA32" s="95"/>
      <c r="EB32" s="95"/>
      <c r="EC32" s="95"/>
      <c r="ED32" s="95"/>
      <c r="EE32" s="95"/>
      <c r="EF32" s="95"/>
      <c r="EG32" s="95"/>
      <c r="EH32" s="95"/>
      <c r="EI32" s="95"/>
      <c r="EJ32" s="95"/>
      <c r="EK32" s="95"/>
      <c r="EL32" s="95"/>
      <c r="EM32" s="95"/>
      <c r="EN32" s="95"/>
      <c r="EO32" s="95"/>
      <c r="EP32" s="95"/>
      <c r="EQ32" s="95"/>
      <c r="ER32" s="95"/>
      <c r="ES32" s="95"/>
      <c r="ET32" s="95"/>
      <c r="EU32" s="95"/>
      <c r="EV32" s="95"/>
      <c r="EW32" s="95"/>
      <c r="EX32" s="95"/>
      <c r="EY32" s="95"/>
      <c r="EZ32" s="95"/>
      <c r="FA32" s="95"/>
      <c r="FB32" s="95"/>
      <c r="FC32" s="95"/>
      <c r="FD32" s="95"/>
      <c r="FE32" s="95"/>
      <c r="FF32" s="95"/>
      <c r="FG32" s="95"/>
      <c r="FH32" s="95"/>
      <c r="FI32" s="95"/>
      <c r="FJ32" s="95"/>
      <c r="FK32" s="95"/>
      <c r="FL32" s="95"/>
      <c r="FM32" s="95"/>
      <c r="FN32" s="95"/>
      <c r="FO32" s="95"/>
      <c r="FP32" s="95"/>
      <c r="FQ32" s="95"/>
      <c r="FR32" s="95"/>
      <c r="FS32" s="95"/>
      <c r="FT32" s="95"/>
      <c r="FU32" s="95"/>
      <c r="FV32" s="95"/>
      <c r="FW32" s="95"/>
      <c r="FX32" s="95"/>
      <c r="FY32" s="95"/>
      <c r="FZ32" s="95"/>
      <c r="GA32" s="95"/>
      <c r="GB32" s="95"/>
      <c r="GC32" s="95"/>
      <c r="GD32" s="95"/>
      <c r="GE32" s="95"/>
      <c r="GF32" s="95"/>
      <c r="GG32" s="95"/>
      <c r="GH32" s="95"/>
      <c r="GI32" s="95"/>
      <c r="GJ32" s="95"/>
      <c r="GK32" s="95"/>
      <c r="GL32" s="95"/>
      <c r="GM32" s="95"/>
      <c r="GN32" s="95"/>
      <c r="GO32" s="95"/>
      <c r="GP32" s="95"/>
      <c r="GQ32" s="95"/>
      <c r="GR32" s="95"/>
      <c r="GS32" s="95"/>
      <c r="GT32" s="95"/>
      <c r="GU32" s="95"/>
      <c r="GV32" s="95"/>
      <c r="GW32" s="95"/>
      <c r="GX32" s="95"/>
      <c r="GY32" s="95"/>
      <c r="GZ32" s="95"/>
      <c r="HA32" s="95"/>
      <c r="HB32" s="95"/>
      <c r="HC32" s="95"/>
      <c r="HD32" s="95"/>
      <c r="HE32" s="95"/>
      <c r="HF32" s="95"/>
      <c r="HG32" s="95"/>
      <c r="HH32" s="95"/>
      <c r="HI32" s="95"/>
      <c r="HJ32" s="95"/>
      <c r="HK32" s="95"/>
      <c r="HL32" s="95"/>
      <c r="HM32" s="95"/>
      <c r="HN32" s="95"/>
      <c r="HO32" s="95"/>
      <c r="HP32" s="95"/>
      <c r="HQ32" s="95"/>
      <c r="HR32" s="95"/>
      <c r="HS32" s="95"/>
      <c r="HT32" s="95"/>
      <c r="HU32" s="95"/>
      <c r="HV32" s="95"/>
      <c r="HW32" s="95"/>
      <c r="HX32" s="95"/>
      <c r="HY32" s="95"/>
      <c r="HZ32" s="309"/>
    </row>
    <row r="33" spans="1:234" ht="24.75" customHeight="1" x14ac:dyDescent="0.25">
      <c r="A33" s="107" t="s">
        <v>232</v>
      </c>
      <c r="B33" s="108" t="s">
        <v>450</v>
      </c>
      <c r="C33" s="108" t="s">
        <v>98</v>
      </c>
      <c r="D33" s="109" t="s">
        <v>237</v>
      </c>
      <c r="E33" s="109" t="s">
        <v>91</v>
      </c>
      <c r="F33" s="110">
        <f t="shared" si="10"/>
        <v>41184</v>
      </c>
      <c r="G33" s="109">
        <f>IF(L33="Not Executed","",INDEX($U$2:$CF32,1,MATCH(REPT("z",255),$U33:$CF33)))</f>
        <v>143</v>
      </c>
      <c r="H33" s="109" t="str">
        <f t="shared" si="4"/>
        <v>DUT1, DUT2, SUT: QS Build 7.4</v>
      </c>
      <c r="I33" s="109" t="str">
        <f t="shared" si="5"/>
        <v>9200-8.59.29708</v>
      </c>
      <c r="J33" s="109">
        <f t="shared" si="6"/>
        <v>9200</v>
      </c>
      <c r="K33" s="109" t="str">
        <f t="shared" si="7"/>
        <v>v2240</v>
      </c>
      <c r="L33" s="109" t="str">
        <f t="shared" si="11"/>
        <v>Pass</v>
      </c>
      <c r="M33" s="109" t="str">
        <f>IF(L33="NA","NA",IF(COUNTIFS(U33:XAA33,"Pass*",$U$3:$XAA$3,Summary!$C$43)&gt;0,"Pass",IF(COUNTIFS(U33:XAA33,"Fail*",$U$3:$XAA$3,Summary!$C$43)&gt;0,"Fail","Not Executed")))</f>
        <v>Pass</v>
      </c>
      <c r="N33" s="109">
        <f t="shared" si="12"/>
        <v>20</v>
      </c>
      <c r="O33" s="135">
        <f t="shared" si="13"/>
        <v>1</v>
      </c>
      <c r="P33" s="135" t="str">
        <f>IF(VLOOKUP(C33,[1]!BT_Serial_Defects,2,FALSE)=0,"",VLOOKUP(C33,[1]!BT_Serial_Defects,2,FALSE))</f>
        <v/>
      </c>
      <c r="Q33" s="109" t="str">
        <f>IF(VLOOKUP(C33,[1]!BT_Serial_Defects,3,FALSE)=0,"",VLOOKUP(C33,[1]!BT_Serial_Defects,3,FALSE))</f>
        <v/>
      </c>
      <c r="R33" s="109" t="str">
        <f>IF(VLOOKUP(C33,[1]!BT_Serial_Defects,4,FALSE)=0,"",VLOOKUP(C33,[1]!BT_Serial_Defects,4,FALSE))</f>
        <v/>
      </c>
      <c r="S33" s="111"/>
      <c r="T33" s="107"/>
      <c r="U33" s="308"/>
      <c r="V33" s="95"/>
      <c r="W33" s="95"/>
      <c r="X33" s="95"/>
      <c r="Y33" s="95"/>
      <c r="Z33" s="95"/>
      <c r="AA33" s="95"/>
      <c r="AB33" s="95" t="s">
        <v>243</v>
      </c>
      <c r="AC33" s="95"/>
      <c r="AD33" s="95" t="s">
        <v>243</v>
      </c>
      <c r="AE33" s="95" t="s">
        <v>243</v>
      </c>
      <c r="AF33" s="95" t="s">
        <v>243</v>
      </c>
      <c r="AG33" s="95"/>
      <c r="AH33" s="95"/>
      <c r="AI33" s="95"/>
      <c r="AJ33" s="95"/>
      <c r="AK33" s="95" t="s">
        <v>243</v>
      </c>
      <c r="AL33" s="95" t="s">
        <v>243</v>
      </c>
      <c r="AM33" s="95" t="s">
        <v>243</v>
      </c>
      <c r="AN33" s="95" t="s">
        <v>243</v>
      </c>
      <c r="AO33" s="95"/>
      <c r="AP33" s="95"/>
      <c r="AQ33" s="95" t="s">
        <v>243</v>
      </c>
      <c r="AR33" s="95" t="s">
        <v>243</v>
      </c>
      <c r="AS33" s="95" t="s">
        <v>243</v>
      </c>
      <c r="AT33" s="95" t="s">
        <v>243</v>
      </c>
      <c r="AU33" s="95" t="s">
        <v>243</v>
      </c>
      <c r="AV33" s="95" t="s">
        <v>243</v>
      </c>
      <c r="AW33" s="95" t="s">
        <v>243</v>
      </c>
      <c r="AX33" s="95" t="s">
        <v>243</v>
      </c>
      <c r="AY33" s="95" t="s">
        <v>243</v>
      </c>
      <c r="AZ33" s="95" t="s">
        <v>243</v>
      </c>
      <c r="BA33" s="95" t="s">
        <v>243</v>
      </c>
      <c r="BB33" s="95" t="s">
        <v>243</v>
      </c>
      <c r="BC33" s="95"/>
      <c r="BD33" s="95"/>
      <c r="BE33" s="95"/>
      <c r="BF33" s="95"/>
      <c r="BG33" s="95"/>
      <c r="BH33" s="95"/>
      <c r="BI33" s="95"/>
      <c r="BJ33" s="95"/>
      <c r="BK33" s="95"/>
      <c r="BL33" s="95"/>
      <c r="BM33" s="95"/>
      <c r="BN33" s="95"/>
      <c r="BO33" s="95"/>
      <c r="BP33" s="95"/>
      <c r="BQ33" s="95"/>
      <c r="BR33" s="95"/>
      <c r="BS33" s="95"/>
      <c r="BT33" s="95"/>
      <c r="BU33" s="95"/>
      <c r="BV33" s="95"/>
      <c r="BW33" s="95"/>
      <c r="BX33" s="95"/>
      <c r="BY33" s="95"/>
      <c r="BZ33" s="95"/>
      <c r="CA33" s="95"/>
      <c r="CB33" s="95"/>
      <c r="CC33" s="95"/>
      <c r="CD33" s="95"/>
      <c r="CE33" s="95"/>
      <c r="CF33" s="95"/>
      <c r="CG33" s="95"/>
      <c r="CH33" s="95"/>
      <c r="CI33" s="95"/>
      <c r="CJ33" s="95"/>
      <c r="CK33" s="95"/>
      <c r="CL33" s="95"/>
      <c r="CM33" s="95"/>
      <c r="CN33" s="95"/>
      <c r="CO33" s="95"/>
      <c r="CP33" s="95"/>
      <c r="CQ33" s="95"/>
      <c r="CR33" s="95"/>
      <c r="CS33" s="95"/>
      <c r="CT33" s="95"/>
      <c r="CU33" s="95"/>
      <c r="CV33" s="95"/>
      <c r="CW33" s="95"/>
      <c r="CX33" s="95"/>
      <c r="CY33" s="95"/>
      <c r="CZ33" s="95"/>
      <c r="DA33" s="95"/>
      <c r="DB33" s="95"/>
      <c r="DC33" s="95"/>
      <c r="DD33" s="95"/>
      <c r="DE33" s="95"/>
      <c r="DF33" s="95"/>
      <c r="DG33" s="95"/>
      <c r="DH33" s="95"/>
      <c r="DI33" s="95"/>
      <c r="DJ33" s="95"/>
      <c r="DK33" s="95"/>
      <c r="DL33" s="95"/>
      <c r="DM33" s="95"/>
      <c r="DN33" s="95"/>
      <c r="DO33" s="95"/>
      <c r="DP33" s="95"/>
      <c r="DQ33" s="95"/>
      <c r="DR33" s="95"/>
      <c r="DS33" s="95"/>
      <c r="DT33" s="95"/>
      <c r="DU33" s="95"/>
      <c r="DV33" s="95"/>
      <c r="DW33" s="95"/>
      <c r="DX33" s="95"/>
      <c r="DY33" s="95"/>
      <c r="DZ33" s="95"/>
      <c r="EA33" s="95"/>
      <c r="EB33" s="95"/>
      <c r="EC33" s="95"/>
      <c r="ED33" s="95"/>
      <c r="EE33" s="95"/>
      <c r="EF33" s="95"/>
      <c r="EG33" s="95"/>
      <c r="EH33" s="95"/>
      <c r="EI33" s="95"/>
      <c r="EJ33" s="95"/>
      <c r="EK33" s="95"/>
      <c r="EL33" s="95"/>
      <c r="EM33" s="95"/>
      <c r="EN33" s="95"/>
      <c r="EO33" s="95"/>
      <c r="EP33" s="95"/>
      <c r="EQ33" s="95"/>
      <c r="ER33" s="95"/>
      <c r="ES33" s="95"/>
      <c r="ET33" s="95"/>
      <c r="EU33" s="95"/>
      <c r="EV33" s="95"/>
      <c r="EW33" s="95"/>
      <c r="EX33" s="95"/>
      <c r="EY33" s="95"/>
      <c r="EZ33" s="95"/>
      <c r="FA33" s="95"/>
      <c r="FB33" s="95"/>
      <c r="FC33" s="95"/>
      <c r="FD33" s="95"/>
      <c r="FE33" s="95"/>
      <c r="FF33" s="95"/>
      <c r="FG33" s="95"/>
      <c r="FH33" s="95"/>
      <c r="FI33" s="95"/>
      <c r="FJ33" s="95"/>
      <c r="FK33" s="95"/>
      <c r="FL33" s="95"/>
      <c r="FM33" s="95"/>
      <c r="FN33" s="95"/>
      <c r="FO33" s="95"/>
      <c r="FP33" s="95"/>
      <c r="FQ33" s="95"/>
      <c r="FR33" s="95"/>
      <c r="FS33" s="95"/>
      <c r="FT33" s="95"/>
      <c r="FU33" s="95"/>
      <c r="FV33" s="95"/>
      <c r="FW33" s="95"/>
      <c r="FX33" s="95"/>
      <c r="FY33" s="95"/>
      <c r="FZ33" s="95"/>
      <c r="GA33" s="95"/>
      <c r="GB33" s="95"/>
      <c r="GC33" s="95"/>
      <c r="GD33" s="95"/>
      <c r="GE33" s="95"/>
      <c r="GF33" s="95"/>
      <c r="GG33" s="95"/>
      <c r="GH33" s="95"/>
      <c r="GI33" s="95"/>
      <c r="GJ33" s="95"/>
      <c r="GK33" s="95"/>
      <c r="GL33" s="95"/>
      <c r="GM33" s="95"/>
      <c r="GN33" s="95"/>
      <c r="GO33" s="95"/>
      <c r="GP33" s="95"/>
      <c r="GQ33" s="95"/>
      <c r="GR33" s="95"/>
      <c r="GS33" s="95"/>
      <c r="GT33" s="95"/>
      <c r="GU33" s="95"/>
      <c r="GV33" s="95"/>
      <c r="GW33" s="95"/>
      <c r="GX33" s="95"/>
      <c r="GY33" s="95"/>
      <c r="GZ33" s="95"/>
      <c r="HA33" s="95"/>
      <c r="HB33" s="95"/>
      <c r="HC33" s="95"/>
      <c r="HD33" s="95"/>
      <c r="HE33" s="95"/>
      <c r="HF33" s="95"/>
      <c r="HG33" s="95"/>
      <c r="HH33" s="95"/>
      <c r="HI33" s="95"/>
      <c r="HJ33" s="95"/>
      <c r="HK33" s="95"/>
      <c r="HL33" s="95"/>
      <c r="HM33" s="95"/>
      <c r="HN33" s="95"/>
      <c r="HO33" s="95"/>
      <c r="HP33" s="95"/>
      <c r="HQ33" s="95"/>
      <c r="HR33" s="95"/>
      <c r="HS33" s="95"/>
      <c r="HT33" s="95"/>
      <c r="HU33" s="95"/>
      <c r="HV33" s="95"/>
      <c r="HW33" s="95"/>
      <c r="HX33" s="95"/>
      <c r="HY33" s="95"/>
      <c r="HZ33" s="309"/>
    </row>
    <row r="34" spans="1:234" ht="24.75" customHeight="1" x14ac:dyDescent="0.25">
      <c r="A34" s="107" t="s">
        <v>232</v>
      </c>
      <c r="B34" s="108" t="s">
        <v>450</v>
      </c>
      <c r="C34" s="108" t="s">
        <v>102</v>
      </c>
      <c r="D34" s="109" t="s">
        <v>237</v>
      </c>
      <c r="E34" s="109" t="s">
        <v>26</v>
      </c>
      <c r="F34" s="110">
        <f t="shared" si="10"/>
        <v>41184</v>
      </c>
      <c r="G34" s="109">
        <f>IF(L34="Not Executed","",INDEX($U$2:$CF33,1,MATCH(REPT("z",255),$U34:$CF34)))</f>
        <v>143</v>
      </c>
      <c r="H34" s="109" t="str">
        <f t="shared" si="4"/>
        <v>DUT1, DUT2, SUT: QS Build 7.4</v>
      </c>
      <c r="I34" s="109" t="str">
        <f t="shared" si="5"/>
        <v>9200-8.59.29708</v>
      </c>
      <c r="J34" s="109">
        <f t="shared" si="6"/>
        <v>9200</v>
      </c>
      <c r="K34" s="109" t="str">
        <f t="shared" si="7"/>
        <v>v2240</v>
      </c>
      <c r="L34" s="109" t="str">
        <f t="shared" si="11"/>
        <v>Pass</v>
      </c>
      <c r="M34" s="109" t="str">
        <f>IF(L34="NA","NA",IF(COUNTIFS(U34:XAA34,"Pass*",$U$3:$XAA$3,Summary!$C$43)&gt;0,"Pass",IF(COUNTIFS(U34:XAA34,"Fail*",$U$3:$XAA$3,Summary!$C$43)&gt;0,"Fail","Not Executed")))</f>
        <v>Pass</v>
      </c>
      <c r="N34" s="109">
        <f t="shared" si="12"/>
        <v>20</v>
      </c>
      <c r="O34" s="135">
        <f t="shared" si="13"/>
        <v>1</v>
      </c>
      <c r="P34" s="135" t="str">
        <f>IF(VLOOKUP(C34,[1]!BT_Serial_Defects,2,FALSE)=0,"",VLOOKUP(C34,[1]!BT_Serial_Defects,2,FALSE))</f>
        <v/>
      </c>
      <c r="Q34" s="109" t="str">
        <f>IF(VLOOKUP(C34,[1]!BT_Serial_Defects,3,FALSE)=0,"",VLOOKUP(C34,[1]!BT_Serial_Defects,3,FALSE))</f>
        <v/>
      </c>
      <c r="R34" s="109" t="str">
        <f>IF(VLOOKUP(C34,[1]!BT_Serial_Defects,4,FALSE)=0,"",VLOOKUP(C34,[1]!BT_Serial_Defects,4,FALSE))</f>
        <v/>
      </c>
      <c r="S34" s="111"/>
      <c r="T34" s="107"/>
      <c r="U34" s="308"/>
      <c r="V34" s="95"/>
      <c r="W34" s="95"/>
      <c r="X34" s="95"/>
      <c r="Y34" s="95"/>
      <c r="Z34" s="95"/>
      <c r="AA34" s="95"/>
      <c r="AB34" s="95" t="s">
        <v>243</v>
      </c>
      <c r="AC34" s="95"/>
      <c r="AD34" s="95" t="s">
        <v>243</v>
      </c>
      <c r="AE34" s="95" t="s">
        <v>243</v>
      </c>
      <c r="AF34" s="95" t="s">
        <v>243</v>
      </c>
      <c r="AG34" s="95"/>
      <c r="AH34" s="95"/>
      <c r="AI34" s="95"/>
      <c r="AJ34" s="95"/>
      <c r="AK34" s="95" t="s">
        <v>243</v>
      </c>
      <c r="AL34" s="95" t="s">
        <v>243</v>
      </c>
      <c r="AM34" s="95" t="s">
        <v>243</v>
      </c>
      <c r="AN34" s="95" t="s">
        <v>243</v>
      </c>
      <c r="AO34" s="95"/>
      <c r="AP34" s="95"/>
      <c r="AQ34" s="95" t="s">
        <v>243</v>
      </c>
      <c r="AR34" s="95" t="s">
        <v>243</v>
      </c>
      <c r="AS34" s="95" t="s">
        <v>243</v>
      </c>
      <c r="AT34" s="95" t="s">
        <v>243</v>
      </c>
      <c r="AU34" s="95" t="s">
        <v>243</v>
      </c>
      <c r="AV34" s="95" t="s">
        <v>243</v>
      </c>
      <c r="AW34" s="95" t="s">
        <v>243</v>
      </c>
      <c r="AX34" s="95" t="s">
        <v>243</v>
      </c>
      <c r="AY34" s="95" t="s">
        <v>243</v>
      </c>
      <c r="AZ34" s="95" t="s">
        <v>243</v>
      </c>
      <c r="BA34" s="95" t="s">
        <v>243</v>
      </c>
      <c r="BB34" s="95" t="s">
        <v>243</v>
      </c>
      <c r="BC34" s="95"/>
      <c r="BD34" s="95"/>
      <c r="BE34" s="95"/>
      <c r="BF34" s="95"/>
      <c r="BG34" s="95"/>
      <c r="BH34" s="95"/>
      <c r="BI34" s="95"/>
      <c r="BJ34" s="95"/>
      <c r="BK34" s="95"/>
      <c r="BL34" s="95"/>
      <c r="BM34" s="95"/>
      <c r="BN34" s="95"/>
      <c r="BO34" s="95"/>
      <c r="BP34" s="95"/>
      <c r="BQ34" s="95"/>
      <c r="BR34" s="95"/>
      <c r="BS34" s="95"/>
      <c r="BT34" s="95"/>
      <c r="BU34" s="95"/>
      <c r="BV34" s="95"/>
      <c r="BW34" s="95"/>
      <c r="BX34" s="95"/>
      <c r="BY34" s="95"/>
      <c r="BZ34" s="95"/>
      <c r="CA34" s="95"/>
      <c r="CB34" s="95"/>
      <c r="CC34" s="95"/>
      <c r="CD34" s="95"/>
      <c r="CE34" s="95"/>
      <c r="CF34" s="95"/>
      <c r="CG34" s="95"/>
      <c r="CH34" s="95"/>
      <c r="CI34" s="95"/>
      <c r="CJ34" s="95"/>
      <c r="CK34" s="95"/>
      <c r="CL34" s="95"/>
      <c r="CM34" s="95"/>
      <c r="CN34" s="95"/>
      <c r="CO34" s="95"/>
      <c r="CP34" s="95"/>
      <c r="CQ34" s="95"/>
      <c r="CR34" s="95"/>
      <c r="CS34" s="95"/>
      <c r="CT34" s="95"/>
      <c r="CU34" s="95"/>
      <c r="CV34" s="95"/>
      <c r="CW34" s="95"/>
      <c r="CX34" s="95"/>
      <c r="CY34" s="95"/>
      <c r="CZ34" s="95"/>
      <c r="DA34" s="95"/>
      <c r="DB34" s="95"/>
      <c r="DC34" s="95"/>
      <c r="DD34" s="95"/>
      <c r="DE34" s="95"/>
      <c r="DF34" s="95"/>
      <c r="DG34" s="95"/>
      <c r="DH34" s="95"/>
      <c r="DI34" s="95"/>
      <c r="DJ34" s="95"/>
      <c r="DK34" s="95"/>
      <c r="DL34" s="95"/>
      <c r="DM34" s="95"/>
      <c r="DN34" s="95"/>
      <c r="DO34" s="95"/>
      <c r="DP34" s="95"/>
      <c r="DQ34" s="95"/>
      <c r="DR34" s="95"/>
      <c r="DS34" s="95"/>
      <c r="DT34" s="95"/>
      <c r="DU34" s="95"/>
      <c r="DV34" s="95"/>
      <c r="DW34" s="95"/>
      <c r="DX34" s="95"/>
      <c r="DY34" s="95"/>
      <c r="DZ34" s="95"/>
      <c r="EA34" s="95"/>
      <c r="EB34" s="95"/>
      <c r="EC34" s="95"/>
      <c r="ED34" s="95"/>
      <c r="EE34" s="95"/>
      <c r="EF34" s="95"/>
      <c r="EG34" s="95"/>
      <c r="EH34" s="95"/>
      <c r="EI34" s="95"/>
      <c r="EJ34" s="95"/>
      <c r="EK34" s="95"/>
      <c r="EL34" s="95"/>
      <c r="EM34" s="95"/>
      <c r="EN34" s="95"/>
      <c r="EO34" s="95"/>
      <c r="EP34" s="95"/>
      <c r="EQ34" s="95"/>
      <c r="ER34" s="95"/>
      <c r="ES34" s="95"/>
      <c r="ET34" s="95"/>
      <c r="EU34" s="95"/>
      <c r="EV34" s="95"/>
      <c r="EW34" s="95"/>
      <c r="EX34" s="95"/>
      <c r="EY34" s="95"/>
      <c r="EZ34" s="95"/>
      <c r="FA34" s="95"/>
      <c r="FB34" s="95"/>
      <c r="FC34" s="95"/>
      <c r="FD34" s="95"/>
      <c r="FE34" s="95"/>
      <c r="FF34" s="95"/>
      <c r="FG34" s="95"/>
      <c r="FH34" s="95"/>
      <c r="FI34" s="95"/>
      <c r="FJ34" s="95"/>
      <c r="FK34" s="95"/>
      <c r="FL34" s="95"/>
      <c r="FM34" s="95"/>
      <c r="FN34" s="95"/>
      <c r="FO34" s="95"/>
      <c r="FP34" s="95"/>
      <c r="FQ34" s="95"/>
      <c r="FR34" s="95"/>
      <c r="FS34" s="95"/>
      <c r="FT34" s="95"/>
      <c r="FU34" s="95"/>
      <c r="FV34" s="95"/>
      <c r="FW34" s="95"/>
      <c r="FX34" s="95"/>
      <c r="FY34" s="95"/>
      <c r="FZ34" s="95"/>
      <c r="GA34" s="95"/>
      <c r="GB34" s="95"/>
      <c r="GC34" s="95"/>
      <c r="GD34" s="95"/>
      <c r="GE34" s="95"/>
      <c r="GF34" s="95"/>
      <c r="GG34" s="95"/>
      <c r="GH34" s="95"/>
      <c r="GI34" s="95"/>
      <c r="GJ34" s="95"/>
      <c r="GK34" s="95"/>
      <c r="GL34" s="95"/>
      <c r="GM34" s="95"/>
      <c r="GN34" s="95"/>
      <c r="GO34" s="95"/>
      <c r="GP34" s="95"/>
      <c r="GQ34" s="95"/>
      <c r="GR34" s="95"/>
      <c r="GS34" s="95"/>
      <c r="GT34" s="95"/>
      <c r="GU34" s="95"/>
      <c r="GV34" s="95"/>
      <c r="GW34" s="95"/>
      <c r="GX34" s="95"/>
      <c r="GY34" s="95"/>
      <c r="GZ34" s="95"/>
      <c r="HA34" s="95"/>
      <c r="HB34" s="95"/>
      <c r="HC34" s="95"/>
      <c r="HD34" s="95"/>
      <c r="HE34" s="95"/>
      <c r="HF34" s="95"/>
      <c r="HG34" s="95"/>
      <c r="HH34" s="95"/>
      <c r="HI34" s="95"/>
      <c r="HJ34" s="95"/>
      <c r="HK34" s="95"/>
      <c r="HL34" s="95"/>
      <c r="HM34" s="95"/>
      <c r="HN34" s="95"/>
      <c r="HO34" s="95"/>
      <c r="HP34" s="95"/>
      <c r="HQ34" s="95"/>
      <c r="HR34" s="95"/>
      <c r="HS34" s="95"/>
      <c r="HT34" s="95"/>
      <c r="HU34" s="95"/>
      <c r="HV34" s="95"/>
      <c r="HW34" s="95"/>
      <c r="HX34" s="95"/>
      <c r="HY34" s="95"/>
      <c r="HZ34" s="309"/>
    </row>
    <row r="35" spans="1:234" ht="24.75" customHeight="1" x14ac:dyDescent="0.25">
      <c r="A35" s="107" t="s">
        <v>232</v>
      </c>
      <c r="B35" s="108" t="s">
        <v>450</v>
      </c>
      <c r="C35" s="108" t="s">
        <v>88</v>
      </c>
      <c r="D35" s="109" t="s">
        <v>237</v>
      </c>
      <c r="E35" s="109" t="s">
        <v>89</v>
      </c>
      <c r="F35" s="110">
        <f t="shared" si="10"/>
        <v>41184</v>
      </c>
      <c r="G35" s="109">
        <f>IF(L35="Not Executed","",INDEX($U$2:$CF34,1,MATCH(REPT("z",255),$U35:$CF35)))</f>
        <v>143</v>
      </c>
      <c r="H35" s="109" t="str">
        <f t="shared" si="4"/>
        <v>DUT1, DUT2, SUT: QS Build 7.4</v>
      </c>
      <c r="I35" s="109" t="str">
        <f t="shared" si="5"/>
        <v>9200-8.59.29708</v>
      </c>
      <c r="J35" s="109">
        <f t="shared" si="6"/>
        <v>9200</v>
      </c>
      <c r="K35" s="109" t="str">
        <f t="shared" si="7"/>
        <v>v2240</v>
      </c>
      <c r="L35" s="109" t="str">
        <f t="shared" si="11"/>
        <v>Pass</v>
      </c>
      <c r="M35" s="109" t="str">
        <f>IF(L35="NA","NA",IF(COUNTIFS(U35:XAA35,"Pass*",$U$3:$XAA$3,Summary!$C$43)&gt;0,"Pass",IF(COUNTIFS(U35:XAA35,"Fail*",$U$3:$XAA$3,Summary!$C$43)&gt;0,"Fail","Not Executed")))</f>
        <v>Pass</v>
      </c>
      <c r="N35" s="109">
        <f t="shared" si="12"/>
        <v>19</v>
      </c>
      <c r="O35" s="135">
        <f t="shared" si="13"/>
        <v>1</v>
      </c>
      <c r="P35" s="135" t="str">
        <f>IF(VLOOKUP(C35,[1]!BT_Serial_Defects,2,FALSE)=0,"",VLOOKUP(C35,[1]!BT_Serial_Defects,2,FALSE))</f>
        <v/>
      </c>
      <c r="Q35" s="109" t="str">
        <f>IF(VLOOKUP(C35,[1]!BT_Serial_Defects,3,FALSE)=0,"",VLOOKUP(C35,[1]!BT_Serial_Defects,3,FALSE))</f>
        <v/>
      </c>
      <c r="R35" s="109" t="str">
        <f>IF(VLOOKUP(C35,[1]!BT_Serial_Defects,4,FALSE)=0,"",VLOOKUP(C35,[1]!BT_Serial_Defects,4,FALSE))</f>
        <v/>
      </c>
      <c r="S35" s="111"/>
      <c r="T35" s="107"/>
      <c r="U35" s="308"/>
      <c r="V35" s="95"/>
      <c r="W35" s="95"/>
      <c r="X35" s="95"/>
      <c r="Y35" s="95"/>
      <c r="Z35" s="95"/>
      <c r="AA35" s="95"/>
      <c r="AB35" s="95" t="s">
        <v>243</v>
      </c>
      <c r="AC35" s="95"/>
      <c r="AD35" s="95" t="s">
        <v>243</v>
      </c>
      <c r="AE35" s="95" t="s">
        <v>243</v>
      </c>
      <c r="AF35" s="95" t="s">
        <v>243</v>
      </c>
      <c r="AG35" s="95"/>
      <c r="AH35" s="95"/>
      <c r="AI35" s="95"/>
      <c r="AJ35" s="95"/>
      <c r="AK35" s="95" t="s">
        <v>243</v>
      </c>
      <c r="AL35" s="95" t="s">
        <v>243</v>
      </c>
      <c r="AM35" s="95" t="s">
        <v>243</v>
      </c>
      <c r="AN35" s="95" t="s">
        <v>243</v>
      </c>
      <c r="AO35" s="95"/>
      <c r="AP35" s="95"/>
      <c r="AQ35" s="95" t="s">
        <v>243</v>
      </c>
      <c r="AR35" s="95" t="s">
        <v>243</v>
      </c>
      <c r="AS35" s="95"/>
      <c r="AT35" s="95" t="s">
        <v>243</v>
      </c>
      <c r="AU35" s="95" t="s">
        <v>243</v>
      </c>
      <c r="AV35" s="95" t="s">
        <v>243</v>
      </c>
      <c r="AW35" s="95" t="s">
        <v>243</v>
      </c>
      <c r="AX35" s="95" t="s">
        <v>243</v>
      </c>
      <c r="AY35" s="95" t="s">
        <v>243</v>
      </c>
      <c r="AZ35" s="95" t="s">
        <v>243</v>
      </c>
      <c r="BA35" s="95" t="s">
        <v>243</v>
      </c>
      <c r="BB35" s="95" t="s">
        <v>243</v>
      </c>
      <c r="BC35" s="95"/>
      <c r="BD35" s="95"/>
      <c r="BE35" s="95"/>
      <c r="BF35" s="95"/>
      <c r="BG35" s="95"/>
      <c r="BH35" s="95"/>
      <c r="BI35" s="95"/>
      <c r="BJ35" s="95"/>
      <c r="BK35" s="95"/>
      <c r="BL35" s="95"/>
      <c r="BM35" s="95"/>
      <c r="BN35" s="95"/>
      <c r="BO35" s="95"/>
      <c r="BP35" s="95"/>
      <c r="BQ35" s="95"/>
      <c r="BR35" s="95"/>
      <c r="BS35" s="95"/>
      <c r="BT35" s="95"/>
      <c r="BU35" s="95"/>
      <c r="BV35" s="95"/>
      <c r="BW35" s="95"/>
      <c r="BX35" s="95"/>
      <c r="BY35" s="95"/>
      <c r="BZ35" s="95"/>
      <c r="CA35" s="95"/>
      <c r="CB35" s="95"/>
      <c r="CC35" s="95"/>
      <c r="CD35" s="95"/>
      <c r="CE35" s="95"/>
      <c r="CF35" s="95"/>
      <c r="CG35" s="95"/>
      <c r="CH35" s="95"/>
      <c r="CI35" s="95"/>
      <c r="CJ35" s="95"/>
      <c r="CK35" s="95"/>
      <c r="CL35" s="95"/>
      <c r="CM35" s="95"/>
      <c r="CN35" s="95"/>
      <c r="CO35" s="95"/>
      <c r="CP35" s="95"/>
      <c r="CQ35" s="95"/>
      <c r="CR35" s="95"/>
      <c r="CS35" s="95"/>
      <c r="CT35" s="95"/>
      <c r="CU35" s="95"/>
      <c r="CV35" s="95"/>
      <c r="CW35" s="95"/>
      <c r="CX35" s="95"/>
      <c r="CY35" s="95"/>
      <c r="CZ35" s="95"/>
      <c r="DA35" s="95"/>
      <c r="DB35" s="95"/>
      <c r="DC35" s="95"/>
      <c r="DD35" s="95"/>
      <c r="DE35" s="95"/>
      <c r="DF35" s="95"/>
      <c r="DG35" s="95"/>
      <c r="DH35" s="95"/>
      <c r="DI35" s="95"/>
      <c r="DJ35" s="95"/>
      <c r="DK35" s="95"/>
      <c r="DL35" s="95"/>
      <c r="DM35" s="95"/>
      <c r="DN35" s="95"/>
      <c r="DO35" s="95"/>
      <c r="DP35" s="95"/>
      <c r="DQ35" s="95"/>
      <c r="DR35" s="95"/>
      <c r="DS35" s="95"/>
      <c r="DT35" s="95"/>
      <c r="DU35" s="95"/>
      <c r="DV35" s="95"/>
      <c r="DW35" s="95"/>
      <c r="DX35" s="95"/>
      <c r="DY35" s="95"/>
      <c r="DZ35" s="95"/>
      <c r="EA35" s="95"/>
      <c r="EB35" s="95"/>
      <c r="EC35" s="95"/>
      <c r="ED35" s="95"/>
      <c r="EE35" s="95"/>
      <c r="EF35" s="95"/>
      <c r="EG35" s="95"/>
      <c r="EH35" s="95"/>
      <c r="EI35" s="95"/>
      <c r="EJ35" s="95"/>
      <c r="EK35" s="95"/>
      <c r="EL35" s="95"/>
      <c r="EM35" s="95"/>
      <c r="EN35" s="95"/>
      <c r="EO35" s="95"/>
      <c r="EP35" s="95"/>
      <c r="EQ35" s="95"/>
      <c r="ER35" s="95"/>
      <c r="ES35" s="95"/>
      <c r="ET35" s="95"/>
      <c r="EU35" s="95"/>
      <c r="EV35" s="95"/>
      <c r="EW35" s="95"/>
      <c r="EX35" s="95"/>
      <c r="EY35" s="95"/>
      <c r="EZ35" s="95"/>
      <c r="FA35" s="95"/>
      <c r="FB35" s="95"/>
      <c r="FC35" s="95"/>
      <c r="FD35" s="95"/>
      <c r="FE35" s="95"/>
      <c r="FF35" s="95"/>
      <c r="FG35" s="95"/>
      <c r="FH35" s="95"/>
      <c r="FI35" s="95"/>
      <c r="FJ35" s="95"/>
      <c r="FK35" s="95"/>
      <c r="FL35" s="95"/>
      <c r="FM35" s="95"/>
      <c r="FN35" s="95"/>
      <c r="FO35" s="95"/>
      <c r="FP35" s="95"/>
      <c r="FQ35" s="95"/>
      <c r="FR35" s="95"/>
      <c r="FS35" s="95"/>
      <c r="FT35" s="95"/>
      <c r="FU35" s="95"/>
      <c r="FV35" s="95"/>
      <c r="FW35" s="95"/>
      <c r="FX35" s="95"/>
      <c r="FY35" s="95"/>
      <c r="FZ35" s="95"/>
      <c r="GA35" s="95"/>
      <c r="GB35" s="95"/>
      <c r="GC35" s="95"/>
      <c r="GD35" s="95"/>
      <c r="GE35" s="95"/>
      <c r="GF35" s="95"/>
      <c r="GG35" s="95"/>
      <c r="GH35" s="95"/>
      <c r="GI35" s="95"/>
      <c r="GJ35" s="95"/>
      <c r="GK35" s="95"/>
      <c r="GL35" s="95"/>
      <c r="GM35" s="95"/>
      <c r="GN35" s="95"/>
      <c r="GO35" s="95"/>
      <c r="GP35" s="95"/>
      <c r="GQ35" s="95"/>
      <c r="GR35" s="95"/>
      <c r="GS35" s="95"/>
      <c r="GT35" s="95"/>
      <c r="GU35" s="95"/>
      <c r="GV35" s="95"/>
      <c r="GW35" s="95"/>
      <c r="GX35" s="95"/>
      <c r="GY35" s="95"/>
      <c r="GZ35" s="95"/>
      <c r="HA35" s="95"/>
      <c r="HB35" s="95"/>
      <c r="HC35" s="95"/>
      <c r="HD35" s="95"/>
      <c r="HE35" s="95"/>
      <c r="HF35" s="95"/>
      <c r="HG35" s="95"/>
      <c r="HH35" s="95"/>
      <c r="HI35" s="95"/>
      <c r="HJ35" s="95"/>
      <c r="HK35" s="95"/>
      <c r="HL35" s="95"/>
      <c r="HM35" s="95"/>
      <c r="HN35" s="95"/>
      <c r="HO35" s="95"/>
      <c r="HP35" s="95"/>
      <c r="HQ35" s="95"/>
      <c r="HR35" s="95"/>
      <c r="HS35" s="95"/>
      <c r="HT35" s="95"/>
      <c r="HU35" s="95"/>
      <c r="HV35" s="95"/>
      <c r="HW35" s="95"/>
      <c r="HX35" s="95"/>
      <c r="HY35" s="95"/>
      <c r="HZ35" s="309"/>
    </row>
    <row r="36" spans="1:234" ht="24.75" customHeight="1" x14ac:dyDescent="0.25">
      <c r="A36" s="107" t="s">
        <v>232</v>
      </c>
      <c r="B36" s="108" t="s">
        <v>450</v>
      </c>
      <c r="C36" s="108" t="s">
        <v>92</v>
      </c>
      <c r="D36" s="109" t="s">
        <v>237</v>
      </c>
      <c r="E36" s="109" t="s">
        <v>89</v>
      </c>
      <c r="F36" s="110">
        <f t="shared" si="10"/>
        <v>41184</v>
      </c>
      <c r="G36" s="109">
        <f>IF(L36="Not Executed","",INDEX($U$2:$CF35,1,MATCH(REPT("z",255),$U36:$CF36)))</f>
        <v>143</v>
      </c>
      <c r="H36" s="109" t="str">
        <f t="shared" si="4"/>
        <v>DUT1, DUT2, SUT: QS Build 7.4</v>
      </c>
      <c r="I36" s="109" t="str">
        <f t="shared" si="5"/>
        <v>9200-8.59.29708</v>
      </c>
      <c r="J36" s="109">
        <f t="shared" si="6"/>
        <v>9200</v>
      </c>
      <c r="K36" s="109" t="str">
        <f t="shared" si="7"/>
        <v>v2240</v>
      </c>
      <c r="L36" s="109" t="str">
        <f t="shared" si="11"/>
        <v>Pass</v>
      </c>
      <c r="M36" s="109" t="str">
        <f>IF(L36="NA","NA",IF(COUNTIFS(U36:XAA36,"Pass*",$U$3:$XAA$3,Summary!$C$43)&gt;0,"Pass",IF(COUNTIFS(U36:XAA36,"Fail*",$U$3:$XAA$3,Summary!$C$43)&gt;0,"Fail","Not Executed")))</f>
        <v>Pass</v>
      </c>
      <c r="N36" s="109">
        <f t="shared" si="12"/>
        <v>14</v>
      </c>
      <c r="O36" s="135">
        <f t="shared" si="13"/>
        <v>0.8571428571428571</v>
      </c>
      <c r="P36" s="135" t="str">
        <f>IF(VLOOKUP(C36,[1]!BT_Serial_Defects,2,FALSE)=0,"",VLOOKUP(C36,[1]!BT_Serial_Defects,2,FALSE))</f>
        <v/>
      </c>
      <c r="Q36" s="109" t="str">
        <f>IF(VLOOKUP(C36,[1]!BT_Serial_Defects,3,FALSE)=0,"",VLOOKUP(C36,[1]!BT_Serial_Defects,3,FALSE))</f>
        <v/>
      </c>
      <c r="R36" s="109" t="str">
        <f>IF(VLOOKUP(C36,[1]!BT_Serial_Defects,4,FALSE)=0,"",VLOOKUP(C36,[1]!BT_Serial_Defects,4,FALSE))</f>
        <v>3856054-CLOSED</v>
      </c>
      <c r="S36" s="111"/>
      <c r="T36" s="107"/>
      <c r="U36" s="308"/>
      <c r="V36" s="95"/>
      <c r="W36" s="95"/>
      <c r="X36" s="95"/>
      <c r="Y36" s="95"/>
      <c r="Z36" s="95"/>
      <c r="AA36" s="95"/>
      <c r="AB36" s="95" t="s">
        <v>241</v>
      </c>
      <c r="AC36" s="95"/>
      <c r="AD36" s="95" t="s">
        <v>243</v>
      </c>
      <c r="AE36" s="95" t="s">
        <v>241</v>
      </c>
      <c r="AF36" s="95" t="s">
        <v>609</v>
      </c>
      <c r="AG36" s="95"/>
      <c r="AH36" s="95"/>
      <c r="AI36" s="95" t="s">
        <v>243</v>
      </c>
      <c r="AJ36" s="95"/>
      <c r="AK36" s="95" t="s">
        <v>243</v>
      </c>
      <c r="AL36" s="95" t="s">
        <v>243</v>
      </c>
      <c r="AM36" s="95" t="s">
        <v>609</v>
      </c>
      <c r="AN36" s="95" t="s">
        <v>243</v>
      </c>
      <c r="AO36" s="95"/>
      <c r="AP36" s="95"/>
      <c r="AQ36" s="95" t="s">
        <v>609</v>
      </c>
      <c r="AR36" s="95" t="s">
        <v>243</v>
      </c>
      <c r="AS36" s="95"/>
      <c r="AT36" s="95" t="s">
        <v>609</v>
      </c>
      <c r="AU36" s="95" t="s">
        <v>609</v>
      </c>
      <c r="AV36" s="95" t="s">
        <v>609</v>
      </c>
      <c r="AW36" s="95" t="s">
        <v>243</v>
      </c>
      <c r="AX36" s="95" t="s">
        <v>243</v>
      </c>
      <c r="AY36" s="95" t="s">
        <v>243</v>
      </c>
      <c r="AZ36" s="95" t="s">
        <v>243</v>
      </c>
      <c r="BA36" s="95" t="s">
        <v>243</v>
      </c>
      <c r="BB36" s="95" t="s">
        <v>243</v>
      </c>
      <c r="BC36" s="95"/>
      <c r="BD36" s="95"/>
      <c r="BE36" s="95"/>
      <c r="BF36" s="95"/>
      <c r="BG36" s="95"/>
      <c r="BH36" s="95"/>
      <c r="BI36" s="95"/>
      <c r="BJ36" s="95"/>
      <c r="BK36" s="95"/>
      <c r="BL36" s="95"/>
      <c r="BM36" s="95"/>
      <c r="BN36" s="95"/>
      <c r="BO36" s="95"/>
      <c r="BP36" s="95"/>
      <c r="BQ36" s="95"/>
      <c r="BR36" s="95"/>
      <c r="BS36" s="95"/>
      <c r="BT36" s="95"/>
      <c r="BU36" s="95"/>
      <c r="BV36" s="95"/>
      <c r="BW36" s="95"/>
      <c r="BX36" s="95"/>
      <c r="BY36" s="95"/>
      <c r="BZ36" s="95"/>
      <c r="CA36" s="95"/>
      <c r="CB36" s="95"/>
      <c r="CC36" s="95"/>
      <c r="CD36" s="95"/>
      <c r="CE36" s="95"/>
      <c r="CF36" s="95"/>
      <c r="CG36" s="95"/>
      <c r="CH36" s="95"/>
      <c r="CI36" s="95"/>
      <c r="CJ36" s="95"/>
      <c r="CK36" s="95"/>
      <c r="CL36" s="95"/>
      <c r="CM36" s="95"/>
      <c r="CN36" s="95"/>
      <c r="CO36" s="95"/>
      <c r="CP36" s="95"/>
      <c r="CQ36" s="95"/>
      <c r="CR36" s="95"/>
      <c r="CS36" s="95"/>
      <c r="CT36" s="95"/>
      <c r="CU36" s="95"/>
      <c r="CV36" s="95"/>
      <c r="CW36" s="95"/>
      <c r="CX36" s="95"/>
      <c r="CY36" s="95"/>
      <c r="CZ36" s="95"/>
      <c r="DA36" s="95"/>
      <c r="DB36" s="95"/>
      <c r="DC36" s="95"/>
      <c r="DD36" s="95"/>
      <c r="DE36" s="95"/>
      <c r="DF36" s="95"/>
      <c r="DG36" s="95"/>
      <c r="DH36" s="95"/>
      <c r="DI36" s="95"/>
      <c r="DJ36" s="95"/>
      <c r="DK36" s="95"/>
      <c r="DL36" s="95"/>
      <c r="DM36" s="95"/>
      <c r="DN36" s="95"/>
      <c r="DO36" s="95"/>
      <c r="DP36" s="95"/>
      <c r="DQ36" s="95"/>
      <c r="DR36" s="95"/>
      <c r="DS36" s="95"/>
      <c r="DT36" s="95"/>
      <c r="DU36" s="95"/>
      <c r="DV36" s="95"/>
      <c r="DW36" s="95"/>
      <c r="DX36" s="95"/>
      <c r="DY36" s="95"/>
      <c r="DZ36" s="95"/>
      <c r="EA36" s="95"/>
      <c r="EB36" s="95"/>
      <c r="EC36" s="95"/>
      <c r="ED36" s="95"/>
      <c r="EE36" s="95"/>
      <c r="EF36" s="95"/>
      <c r="EG36" s="95"/>
      <c r="EH36" s="95"/>
      <c r="EI36" s="95"/>
      <c r="EJ36" s="95"/>
      <c r="EK36" s="95"/>
      <c r="EL36" s="95"/>
      <c r="EM36" s="95"/>
      <c r="EN36" s="95"/>
      <c r="EO36" s="95"/>
      <c r="EP36" s="95"/>
      <c r="EQ36" s="95"/>
      <c r="ER36" s="95"/>
      <c r="ES36" s="95"/>
      <c r="ET36" s="95"/>
      <c r="EU36" s="95"/>
      <c r="EV36" s="95"/>
      <c r="EW36" s="95"/>
      <c r="EX36" s="95"/>
      <c r="EY36" s="95"/>
      <c r="EZ36" s="95"/>
      <c r="FA36" s="95"/>
      <c r="FB36" s="95"/>
      <c r="FC36" s="95"/>
      <c r="FD36" s="95"/>
      <c r="FE36" s="95"/>
      <c r="FF36" s="95"/>
      <c r="FG36" s="95"/>
      <c r="FH36" s="95"/>
      <c r="FI36" s="95"/>
      <c r="FJ36" s="95"/>
      <c r="FK36" s="95"/>
      <c r="FL36" s="95"/>
      <c r="FM36" s="95"/>
      <c r="FN36" s="95"/>
      <c r="FO36" s="95"/>
      <c r="FP36" s="95"/>
      <c r="FQ36" s="95"/>
      <c r="FR36" s="95"/>
      <c r="FS36" s="95"/>
      <c r="FT36" s="95"/>
      <c r="FU36" s="95"/>
      <c r="FV36" s="95"/>
      <c r="FW36" s="95"/>
      <c r="FX36" s="95"/>
      <c r="FY36" s="95"/>
      <c r="FZ36" s="95"/>
      <c r="GA36" s="95"/>
      <c r="GB36" s="95"/>
      <c r="GC36" s="95"/>
      <c r="GD36" s="95"/>
      <c r="GE36" s="95"/>
      <c r="GF36" s="95"/>
      <c r="GG36" s="95"/>
      <c r="GH36" s="95"/>
      <c r="GI36" s="95"/>
      <c r="GJ36" s="95"/>
      <c r="GK36" s="95"/>
      <c r="GL36" s="95"/>
      <c r="GM36" s="95"/>
      <c r="GN36" s="95"/>
      <c r="GO36" s="95"/>
      <c r="GP36" s="95"/>
      <c r="GQ36" s="95"/>
      <c r="GR36" s="95"/>
      <c r="GS36" s="95"/>
      <c r="GT36" s="95"/>
      <c r="GU36" s="95"/>
      <c r="GV36" s="95"/>
      <c r="GW36" s="95"/>
      <c r="GX36" s="95"/>
      <c r="GY36" s="95"/>
      <c r="GZ36" s="95"/>
      <c r="HA36" s="95"/>
      <c r="HB36" s="95"/>
      <c r="HC36" s="95"/>
      <c r="HD36" s="95"/>
      <c r="HE36" s="95"/>
      <c r="HF36" s="95"/>
      <c r="HG36" s="95"/>
      <c r="HH36" s="95"/>
      <c r="HI36" s="95"/>
      <c r="HJ36" s="95"/>
      <c r="HK36" s="95"/>
      <c r="HL36" s="95"/>
      <c r="HM36" s="95"/>
      <c r="HN36" s="95"/>
      <c r="HO36" s="95"/>
      <c r="HP36" s="95"/>
      <c r="HQ36" s="95"/>
      <c r="HR36" s="95"/>
      <c r="HS36" s="95"/>
      <c r="HT36" s="95"/>
      <c r="HU36" s="95"/>
      <c r="HV36" s="95"/>
      <c r="HW36" s="95"/>
      <c r="HX36" s="95"/>
      <c r="HY36" s="95"/>
      <c r="HZ36" s="309"/>
    </row>
    <row r="37" spans="1:234" ht="24.75" customHeight="1" x14ac:dyDescent="0.25">
      <c r="A37" s="107" t="s">
        <v>232</v>
      </c>
      <c r="B37" s="108" t="s">
        <v>450</v>
      </c>
      <c r="C37" s="108" t="s">
        <v>95</v>
      </c>
      <c r="D37" s="109" t="s">
        <v>237</v>
      </c>
      <c r="E37" s="109" t="s">
        <v>89</v>
      </c>
      <c r="F37" s="110">
        <f t="shared" si="10"/>
        <v>41184</v>
      </c>
      <c r="G37" s="109">
        <f>IF(L37="Not Executed","",INDEX($U$2:$CF36,1,MATCH(REPT("z",255),$U37:$CF37)))</f>
        <v>143</v>
      </c>
      <c r="H37" s="109" t="str">
        <f t="shared" si="4"/>
        <v>DUT1, DUT2, SUT: QS Build 7.4</v>
      </c>
      <c r="I37" s="109" t="str">
        <f t="shared" si="5"/>
        <v>9200-8.59.29708</v>
      </c>
      <c r="J37" s="109">
        <f t="shared" si="6"/>
        <v>9200</v>
      </c>
      <c r="K37" s="109" t="str">
        <f t="shared" si="7"/>
        <v>v2240</v>
      </c>
      <c r="L37" s="109" t="str">
        <f t="shared" si="11"/>
        <v>Pass</v>
      </c>
      <c r="M37" s="109" t="str">
        <f>IF(L37="NA","NA",IF(COUNTIFS(U37:XAA37,"Pass*",$U$3:$XAA$3,Summary!$C$43)&gt;0,"Pass",IF(COUNTIFS(U37:XAA37,"Fail*",$U$3:$XAA$3,Summary!$C$43)&gt;0,"Fail","Not Executed")))</f>
        <v>Pass</v>
      </c>
      <c r="N37" s="109">
        <f t="shared" si="12"/>
        <v>19</v>
      </c>
      <c r="O37" s="135">
        <f t="shared" si="13"/>
        <v>1</v>
      </c>
      <c r="P37" s="135" t="str">
        <f>IF(VLOOKUP(C37,[1]!BT_Serial_Defects,2,FALSE)=0,"",VLOOKUP(C37,[1]!BT_Serial_Defects,2,FALSE))</f>
        <v/>
      </c>
      <c r="Q37" s="109" t="str">
        <f>IF(VLOOKUP(C37,[1]!BT_Serial_Defects,3,FALSE)=0,"",VLOOKUP(C37,[1]!BT_Serial_Defects,3,FALSE))</f>
        <v/>
      </c>
      <c r="R37" s="109" t="str">
        <f>IF(VLOOKUP(C37,[1]!BT_Serial_Defects,4,FALSE)=0,"",VLOOKUP(C37,[1]!BT_Serial_Defects,4,FALSE))</f>
        <v/>
      </c>
      <c r="S37" s="111"/>
      <c r="T37" s="107"/>
      <c r="U37" s="308"/>
      <c r="V37" s="95"/>
      <c r="W37" s="95"/>
      <c r="X37" s="95"/>
      <c r="Y37" s="95"/>
      <c r="Z37" s="95"/>
      <c r="AA37" s="95"/>
      <c r="AB37" s="95" t="s">
        <v>243</v>
      </c>
      <c r="AC37" s="95"/>
      <c r="AD37" s="95" t="s">
        <v>243</v>
      </c>
      <c r="AE37" s="95" t="s">
        <v>243</v>
      </c>
      <c r="AF37" s="95" t="s">
        <v>243</v>
      </c>
      <c r="AG37" s="95"/>
      <c r="AH37" s="95"/>
      <c r="AI37" s="95"/>
      <c r="AJ37" s="95"/>
      <c r="AK37" s="95" t="s">
        <v>243</v>
      </c>
      <c r="AL37" s="95" t="s">
        <v>243</v>
      </c>
      <c r="AM37" s="95" t="s">
        <v>243</v>
      </c>
      <c r="AN37" s="95" t="s">
        <v>243</v>
      </c>
      <c r="AO37" s="95"/>
      <c r="AP37" s="95"/>
      <c r="AQ37" s="95" t="s">
        <v>243</v>
      </c>
      <c r="AR37" s="95" t="s">
        <v>243</v>
      </c>
      <c r="AS37" s="95"/>
      <c r="AT37" s="95" t="s">
        <v>243</v>
      </c>
      <c r="AU37" s="95" t="s">
        <v>243</v>
      </c>
      <c r="AV37" s="95" t="s">
        <v>243</v>
      </c>
      <c r="AW37" s="95" t="s">
        <v>243</v>
      </c>
      <c r="AX37" s="95" t="s">
        <v>243</v>
      </c>
      <c r="AY37" s="95" t="s">
        <v>243</v>
      </c>
      <c r="AZ37" s="95" t="s">
        <v>243</v>
      </c>
      <c r="BA37" s="95" t="s">
        <v>243</v>
      </c>
      <c r="BB37" s="95" t="s">
        <v>243</v>
      </c>
      <c r="BC37" s="95"/>
      <c r="BD37" s="95"/>
      <c r="BE37" s="95"/>
      <c r="BF37" s="95"/>
      <c r="BG37" s="95"/>
      <c r="BH37" s="95"/>
      <c r="BI37" s="95"/>
      <c r="BJ37" s="95"/>
      <c r="BK37" s="95"/>
      <c r="BL37" s="95"/>
      <c r="BM37" s="95"/>
      <c r="BN37" s="95"/>
      <c r="BO37" s="95"/>
      <c r="BP37" s="95"/>
      <c r="BQ37" s="95"/>
      <c r="BR37" s="95"/>
      <c r="BS37" s="95"/>
      <c r="BT37" s="95"/>
      <c r="BU37" s="95"/>
      <c r="BV37" s="95"/>
      <c r="BW37" s="95"/>
      <c r="BX37" s="95"/>
      <c r="BY37" s="95"/>
      <c r="BZ37" s="95"/>
      <c r="CA37" s="95"/>
      <c r="CB37" s="95"/>
      <c r="CC37" s="95"/>
      <c r="CD37" s="95"/>
      <c r="CE37" s="95"/>
      <c r="CF37" s="95"/>
      <c r="CG37" s="95"/>
      <c r="CH37" s="95"/>
      <c r="CI37" s="95"/>
      <c r="CJ37" s="95"/>
      <c r="CK37" s="95"/>
      <c r="CL37" s="95"/>
      <c r="CM37" s="95"/>
      <c r="CN37" s="95"/>
      <c r="CO37" s="95"/>
      <c r="CP37" s="95"/>
      <c r="CQ37" s="95"/>
      <c r="CR37" s="95"/>
      <c r="CS37" s="95"/>
      <c r="CT37" s="95"/>
      <c r="CU37" s="95"/>
      <c r="CV37" s="95"/>
      <c r="CW37" s="95"/>
      <c r="CX37" s="95"/>
      <c r="CY37" s="95"/>
      <c r="CZ37" s="95"/>
      <c r="DA37" s="95"/>
      <c r="DB37" s="95"/>
      <c r="DC37" s="95"/>
      <c r="DD37" s="95"/>
      <c r="DE37" s="95"/>
      <c r="DF37" s="95"/>
      <c r="DG37" s="95"/>
      <c r="DH37" s="95"/>
      <c r="DI37" s="95"/>
      <c r="DJ37" s="95"/>
      <c r="DK37" s="95"/>
      <c r="DL37" s="95"/>
      <c r="DM37" s="95"/>
      <c r="DN37" s="95"/>
      <c r="DO37" s="95"/>
      <c r="DP37" s="95"/>
      <c r="DQ37" s="95"/>
      <c r="DR37" s="95"/>
      <c r="DS37" s="95"/>
      <c r="DT37" s="95"/>
      <c r="DU37" s="95"/>
      <c r="DV37" s="95"/>
      <c r="DW37" s="95"/>
      <c r="DX37" s="95"/>
      <c r="DY37" s="95"/>
      <c r="DZ37" s="95"/>
      <c r="EA37" s="95"/>
      <c r="EB37" s="95"/>
      <c r="EC37" s="95"/>
      <c r="ED37" s="95"/>
      <c r="EE37" s="95"/>
      <c r="EF37" s="95"/>
      <c r="EG37" s="95"/>
      <c r="EH37" s="95"/>
      <c r="EI37" s="95"/>
      <c r="EJ37" s="95"/>
      <c r="EK37" s="95"/>
      <c r="EL37" s="95"/>
      <c r="EM37" s="95"/>
      <c r="EN37" s="95"/>
      <c r="EO37" s="95"/>
      <c r="EP37" s="95"/>
      <c r="EQ37" s="95"/>
      <c r="ER37" s="95"/>
      <c r="ES37" s="95"/>
      <c r="ET37" s="95"/>
      <c r="EU37" s="95"/>
      <c r="EV37" s="95"/>
      <c r="EW37" s="95"/>
      <c r="EX37" s="95"/>
      <c r="EY37" s="95"/>
      <c r="EZ37" s="95"/>
      <c r="FA37" s="95"/>
      <c r="FB37" s="95"/>
      <c r="FC37" s="95"/>
      <c r="FD37" s="95"/>
      <c r="FE37" s="95"/>
      <c r="FF37" s="95"/>
      <c r="FG37" s="95"/>
      <c r="FH37" s="95"/>
      <c r="FI37" s="95"/>
      <c r="FJ37" s="95"/>
      <c r="FK37" s="95"/>
      <c r="FL37" s="95"/>
      <c r="FM37" s="95"/>
      <c r="FN37" s="95"/>
      <c r="FO37" s="95"/>
      <c r="FP37" s="95"/>
      <c r="FQ37" s="95"/>
      <c r="FR37" s="95"/>
      <c r="FS37" s="95"/>
      <c r="FT37" s="95"/>
      <c r="FU37" s="95"/>
      <c r="FV37" s="95"/>
      <c r="FW37" s="95"/>
      <c r="FX37" s="95"/>
      <c r="FY37" s="95"/>
      <c r="FZ37" s="95"/>
      <c r="GA37" s="95"/>
      <c r="GB37" s="95"/>
      <c r="GC37" s="95"/>
      <c r="GD37" s="95"/>
      <c r="GE37" s="95"/>
      <c r="GF37" s="95"/>
      <c r="GG37" s="95"/>
      <c r="GH37" s="95"/>
      <c r="GI37" s="95"/>
      <c r="GJ37" s="95"/>
      <c r="GK37" s="95"/>
      <c r="GL37" s="95"/>
      <c r="GM37" s="95"/>
      <c r="GN37" s="95"/>
      <c r="GO37" s="95"/>
      <c r="GP37" s="95"/>
      <c r="GQ37" s="95"/>
      <c r="GR37" s="95"/>
      <c r="GS37" s="95"/>
      <c r="GT37" s="95"/>
      <c r="GU37" s="95"/>
      <c r="GV37" s="95"/>
      <c r="GW37" s="95"/>
      <c r="GX37" s="95"/>
      <c r="GY37" s="95"/>
      <c r="GZ37" s="95"/>
      <c r="HA37" s="95"/>
      <c r="HB37" s="95"/>
      <c r="HC37" s="95"/>
      <c r="HD37" s="95"/>
      <c r="HE37" s="95"/>
      <c r="HF37" s="95"/>
      <c r="HG37" s="95"/>
      <c r="HH37" s="95"/>
      <c r="HI37" s="95"/>
      <c r="HJ37" s="95"/>
      <c r="HK37" s="95"/>
      <c r="HL37" s="95"/>
      <c r="HM37" s="95"/>
      <c r="HN37" s="95"/>
      <c r="HO37" s="95"/>
      <c r="HP37" s="95"/>
      <c r="HQ37" s="95"/>
      <c r="HR37" s="95"/>
      <c r="HS37" s="95"/>
      <c r="HT37" s="95"/>
      <c r="HU37" s="95"/>
      <c r="HV37" s="95"/>
      <c r="HW37" s="95"/>
      <c r="HX37" s="95"/>
      <c r="HY37" s="95"/>
      <c r="HZ37" s="309"/>
    </row>
    <row r="38" spans="1:234" ht="24.75" customHeight="1" x14ac:dyDescent="0.25">
      <c r="A38" s="107" t="s">
        <v>232</v>
      </c>
      <c r="B38" s="108" t="s">
        <v>450</v>
      </c>
      <c r="C38" s="108" t="s">
        <v>96</v>
      </c>
      <c r="D38" s="109" t="s">
        <v>237</v>
      </c>
      <c r="E38" s="109" t="s">
        <v>97</v>
      </c>
      <c r="F38" s="110">
        <f t="shared" si="10"/>
        <v>41184</v>
      </c>
      <c r="G38" s="109">
        <f>IF(L38="Not Executed","",INDEX($U$2:$CF37,1,MATCH(REPT("z",255),$U38:$CF38)))</f>
        <v>143</v>
      </c>
      <c r="H38" s="109" t="str">
        <f t="shared" si="4"/>
        <v>DUT1, DUT2, SUT: QS Build 7.4</v>
      </c>
      <c r="I38" s="109" t="str">
        <f t="shared" si="5"/>
        <v>9200-8.59.29708</v>
      </c>
      <c r="J38" s="109">
        <f t="shared" si="6"/>
        <v>9200</v>
      </c>
      <c r="K38" s="109" t="str">
        <f t="shared" si="7"/>
        <v>v2240</v>
      </c>
      <c r="L38" s="109" t="str">
        <f t="shared" si="11"/>
        <v>Pass</v>
      </c>
      <c r="M38" s="109" t="str">
        <f>IF(L38="NA","NA",IF(COUNTIFS(U38:XAA38,"Pass*",$U$3:$XAA$3,Summary!$C$43)&gt;0,"Pass",IF(COUNTIFS(U38:XAA38,"Fail*",$U$3:$XAA$3,Summary!$C$43)&gt;0,"Fail","Not Executed")))</f>
        <v>Pass</v>
      </c>
      <c r="N38" s="109">
        <f t="shared" si="12"/>
        <v>19</v>
      </c>
      <c r="O38" s="135">
        <f t="shared" si="13"/>
        <v>1</v>
      </c>
      <c r="P38" s="135" t="str">
        <f>IF(VLOOKUP(C38,[1]!BT_Serial_Defects,2,FALSE)=0,"",VLOOKUP(C38,[1]!BT_Serial_Defects,2,FALSE))</f>
        <v/>
      </c>
      <c r="Q38" s="109" t="str">
        <f>IF(VLOOKUP(C38,[1]!BT_Serial_Defects,3,FALSE)=0,"",VLOOKUP(C38,[1]!BT_Serial_Defects,3,FALSE))</f>
        <v/>
      </c>
      <c r="R38" s="109" t="str">
        <f>IF(VLOOKUP(C38,[1]!BT_Serial_Defects,4,FALSE)=0,"",VLOOKUP(C38,[1]!BT_Serial_Defects,4,FALSE))</f>
        <v/>
      </c>
      <c r="S38" s="111"/>
      <c r="T38" s="107"/>
      <c r="U38" s="308"/>
      <c r="V38" s="95"/>
      <c r="W38" s="95"/>
      <c r="X38" s="95"/>
      <c r="Y38" s="95"/>
      <c r="Z38" s="95"/>
      <c r="AA38" s="95"/>
      <c r="AB38" s="95" t="s">
        <v>243</v>
      </c>
      <c r="AC38" s="95"/>
      <c r="AD38" s="95" t="s">
        <v>243</v>
      </c>
      <c r="AE38" s="95" t="s">
        <v>243</v>
      </c>
      <c r="AF38" s="95" t="s">
        <v>243</v>
      </c>
      <c r="AG38" s="95"/>
      <c r="AH38" s="95"/>
      <c r="AI38" s="95"/>
      <c r="AJ38" s="95"/>
      <c r="AK38" s="95" t="s">
        <v>243</v>
      </c>
      <c r="AL38" s="95" t="s">
        <v>243</v>
      </c>
      <c r="AM38" s="95" t="s">
        <v>243</v>
      </c>
      <c r="AN38" s="95" t="s">
        <v>243</v>
      </c>
      <c r="AO38" s="95"/>
      <c r="AP38" s="95"/>
      <c r="AQ38" s="95" t="s">
        <v>243</v>
      </c>
      <c r="AR38" s="95" t="s">
        <v>243</v>
      </c>
      <c r="AS38" s="95"/>
      <c r="AT38" s="95" t="s">
        <v>243</v>
      </c>
      <c r="AU38" s="95" t="s">
        <v>243</v>
      </c>
      <c r="AV38" s="95" t="s">
        <v>243</v>
      </c>
      <c r="AW38" s="95" t="s">
        <v>243</v>
      </c>
      <c r="AX38" s="95" t="s">
        <v>243</v>
      </c>
      <c r="AY38" s="95" t="s">
        <v>243</v>
      </c>
      <c r="AZ38" s="95" t="s">
        <v>243</v>
      </c>
      <c r="BA38" s="95" t="s">
        <v>243</v>
      </c>
      <c r="BB38" s="95" t="s">
        <v>243</v>
      </c>
      <c r="BC38" s="95"/>
      <c r="BD38" s="95"/>
      <c r="BE38" s="95"/>
      <c r="BF38" s="95"/>
      <c r="BG38" s="95"/>
      <c r="BH38" s="95"/>
      <c r="BI38" s="95"/>
      <c r="BJ38" s="95"/>
      <c r="BK38" s="95"/>
      <c r="BL38" s="95"/>
      <c r="BM38" s="95"/>
      <c r="BN38" s="95"/>
      <c r="BO38" s="95"/>
      <c r="BP38" s="95"/>
      <c r="BQ38" s="95"/>
      <c r="BR38" s="95"/>
      <c r="BS38" s="95"/>
      <c r="BT38" s="95"/>
      <c r="BU38" s="95"/>
      <c r="BV38" s="95"/>
      <c r="BW38" s="95"/>
      <c r="BX38" s="95"/>
      <c r="BY38" s="95"/>
      <c r="BZ38" s="95"/>
      <c r="CA38" s="95"/>
      <c r="CB38" s="95"/>
      <c r="CC38" s="95"/>
      <c r="CD38" s="95"/>
      <c r="CE38" s="95"/>
      <c r="CF38" s="95"/>
      <c r="CG38" s="95"/>
      <c r="CH38" s="95"/>
      <c r="CI38" s="95"/>
      <c r="CJ38" s="95"/>
      <c r="CK38" s="95"/>
      <c r="CL38" s="95"/>
      <c r="CM38" s="95"/>
      <c r="CN38" s="95"/>
      <c r="CO38" s="95"/>
      <c r="CP38" s="95"/>
      <c r="CQ38" s="95"/>
      <c r="CR38" s="95"/>
      <c r="CS38" s="95"/>
      <c r="CT38" s="95"/>
      <c r="CU38" s="95"/>
      <c r="CV38" s="95"/>
      <c r="CW38" s="95"/>
      <c r="CX38" s="95"/>
      <c r="CY38" s="95"/>
      <c r="CZ38" s="95"/>
      <c r="DA38" s="95"/>
      <c r="DB38" s="95"/>
      <c r="DC38" s="95"/>
      <c r="DD38" s="95"/>
      <c r="DE38" s="95"/>
      <c r="DF38" s="95"/>
      <c r="DG38" s="95"/>
      <c r="DH38" s="95"/>
      <c r="DI38" s="95"/>
      <c r="DJ38" s="95"/>
      <c r="DK38" s="95"/>
      <c r="DL38" s="95"/>
      <c r="DM38" s="95"/>
      <c r="DN38" s="95"/>
      <c r="DO38" s="95"/>
      <c r="DP38" s="95"/>
      <c r="DQ38" s="95"/>
      <c r="DR38" s="95"/>
      <c r="DS38" s="95"/>
      <c r="DT38" s="95"/>
      <c r="DU38" s="95"/>
      <c r="DV38" s="95"/>
      <c r="DW38" s="95"/>
      <c r="DX38" s="95"/>
      <c r="DY38" s="95"/>
      <c r="DZ38" s="95"/>
      <c r="EA38" s="95"/>
      <c r="EB38" s="95"/>
      <c r="EC38" s="95"/>
      <c r="ED38" s="95"/>
      <c r="EE38" s="95"/>
      <c r="EF38" s="95"/>
      <c r="EG38" s="95"/>
      <c r="EH38" s="95"/>
      <c r="EI38" s="95"/>
      <c r="EJ38" s="95"/>
      <c r="EK38" s="95"/>
      <c r="EL38" s="95"/>
      <c r="EM38" s="95"/>
      <c r="EN38" s="95"/>
      <c r="EO38" s="95"/>
      <c r="EP38" s="95"/>
      <c r="EQ38" s="95"/>
      <c r="ER38" s="95"/>
      <c r="ES38" s="95"/>
      <c r="ET38" s="95"/>
      <c r="EU38" s="95"/>
      <c r="EV38" s="95"/>
      <c r="EW38" s="95"/>
      <c r="EX38" s="95"/>
      <c r="EY38" s="95"/>
      <c r="EZ38" s="95"/>
      <c r="FA38" s="95"/>
      <c r="FB38" s="95"/>
      <c r="FC38" s="95"/>
      <c r="FD38" s="95"/>
      <c r="FE38" s="95"/>
      <c r="FF38" s="95"/>
      <c r="FG38" s="95"/>
      <c r="FH38" s="95"/>
      <c r="FI38" s="95"/>
      <c r="FJ38" s="95"/>
      <c r="FK38" s="95"/>
      <c r="FL38" s="95"/>
      <c r="FM38" s="95"/>
      <c r="FN38" s="95"/>
      <c r="FO38" s="95"/>
      <c r="FP38" s="95"/>
      <c r="FQ38" s="95"/>
      <c r="FR38" s="95"/>
      <c r="FS38" s="95"/>
      <c r="FT38" s="95"/>
      <c r="FU38" s="95"/>
      <c r="FV38" s="95"/>
      <c r="FW38" s="95"/>
      <c r="FX38" s="95"/>
      <c r="FY38" s="95"/>
      <c r="FZ38" s="95"/>
      <c r="GA38" s="95"/>
      <c r="GB38" s="95"/>
      <c r="GC38" s="95"/>
      <c r="GD38" s="95"/>
      <c r="GE38" s="95"/>
      <c r="GF38" s="95"/>
      <c r="GG38" s="95"/>
      <c r="GH38" s="95"/>
      <c r="GI38" s="95"/>
      <c r="GJ38" s="95"/>
      <c r="GK38" s="95"/>
      <c r="GL38" s="95"/>
      <c r="GM38" s="95"/>
      <c r="GN38" s="95"/>
      <c r="GO38" s="95"/>
      <c r="GP38" s="95"/>
      <c r="GQ38" s="95"/>
      <c r="GR38" s="95"/>
      <c r="GS38" s="95"/>
      <c r="GT38" s="95"/>
      <c r="GU38" s="95"/>
      <c r="GV38" s="95"/>
      <c r="GW38" s="95"/>
      <c r="GX38" s="95"/>
      <c r="GY38" s="95"/>
      <c r="GZ38" s="95"/>
      <c r="HA38" s="95"/>
      <c r="HB38" s="95"/>
      <c r="HC38" s="95"/>
      <c r="HD38" s="95"/>
      <c r="HE38" s="95"/>
      <c r="HF38" s="95"/>
      <c r="HG38" s="95"/>
      <c r="HH38" s="95"/>
      <c r="HI38" s="95"/>
      <c r="HJ38" s="95"/>
      <c r="HK38" s="95"/>
      <c r="HL38" s="95"/>
      <c r="HM38" s="95"/>
      <c r="HN38" s="95"/>
      <c r="HO38" s="95"/>
      <c r="HP38" s="95"/>
      <c r="HQ38" s="95"/>
      <c r="HR38" s="95"/>
      <c r="HS38" s="95"/>
      <c r="HT38" s="95"/>
      <c r="HU38" s="95"/>
      <c r="HV38" s="95"/>
      <c r="HW38" s="95"/>
      <c r="HX38" s="95"/>
      <c r="HY38" s="95"/>
      <c r="HZ38" s="309"/>
    </row>
    <row r="39" spans="1:234" ht="24.75" customHeight="1" x14ac:dyDescent="0.25">
      <c r="A39" s="107" t="s">
        <v>232</v>
      </c>
      <c r="B39" s="108" t="s">
        <v>450</v>
      </c>
      <c r="C39" s="108" t="s">
        <v>90</v>
      </c>
      <c r="D39" s="109" t="s">
        <v>237</v>
      </c>
      <c r="E39" s="109" t="s">
        <v>91</v>
      </c>
      <c r="F39" s="110">
        <f t="shared" si="10"/>
        <v>41184</v>
      </c>
      <c r="G39" s="109">
        <f>IF(L39="Not Executed","",INDEX($U$2:$CF38,1,MATCH(REPT("z",255),$U39:$CF39)))</f>
        <v>143</v>
      </c>
      <c r="H39" s="109" t="str">
        <f t="shared" si="4"/>
        <v>DUT1, DUT2, SUT: QS Build 7.4</v>
      </c>
      <c r="I39" s="109" t="str">
        <f t="shared" si="5"/>
        <v>9200-8.59.29708</v>
      </c>
      <c r="J39" s="109">
        <f t="shared" si="6"/>
        <v>9200</v>
      </c>
      <c r="K39" s="109" t="str">
        <f t="shared" si="7"/>
        <v>v2240</v>
      </c>
      <c r="L39" s="109" t="str">
        <f t="shared" si="11"/>
        <v>Pass</v>
      </c>
      <c r="M39" s="109" t="str">
        <f>IF(L39="NA","NA",IF(COUNTIFS(U39:XAA39,"Pass*",$U$3:$XAA$3,Summary!$C$43)&gt;0,"Pass",IF(COUNTIFS(U39:XAA39,"Fail*",$U$3:$XAA$3,Summary!$C$43)&gt;0,"Fail","Not Executed")))</f>
        <v>Pass</v>
      </c>
      <c r="N39" s="109">
        <f t="shared" si="12"/>
        <v>19</v>
      </c>
      <c r="O39" s="135">
        <f t="shared" si="13"/>
        <v>1</v>
      </c>
      <c r="P39" s="135" t="str">
        <f>IF(VLOOKUP(C39,[1]!BT_Serial_Defects,2,FALSE)=0,"",VLOOKUP(C39,[1]!BT_Serial_Defects,2,FALSE))</f>
        <v/>
      </c>
      <c r="Q39" s="109" t="str">
        <f>IF(VLOOKUP(C39,[1]!BT_Serial_Defects,3,FALSE)=0,"",VLOOKUP(C39,[1]!BT_Serial_Defects,3,FALSE))</f>
        <v/>
      </c>
      <c r="R39" s="109" t="str">
        <f>IF(VLOOKUP(C39,[1]!BT_Serial_Defects,4,FALSE)=0,"",VLOOKUP(C39,[1]!BT_Serial_Defects,4,FALSE))</f>
        <v/>
      </c>
      <c r="S39" s="111"/>
      <c r="T39" s="107"/>
      <c r="U39" s="308"/>
      <c r="V39" s="95"/>
      <c r="W39" s="95"/>
      <c r="X39" s="95"/>
      <c r="Y39" s="95"/>
      <c r="Z39" s="95"/>
      <c r="AA39" s="95"/>
      <c r="AB39" s="95" t="s">
        <v>243</v>
      </c>
      <c r="AC39" s="95"/>
      <c r="AD39" s="95" t="s">
        <v>243</v>
      </c>
      <c r="AE39" s="95" t="s">
        <v>243</v>
      </c>
      <c r="AF39" s="95" t="s">
        <v>243</v>
      </c>
      <c r="AG39" s="95"/>
      <c r="AH39" s="95"/>
      <c r="AI39" s="95"/>
      <c r="AJ39" s="95"/>
      <c r="AK39" s="95" t="s">
        <v>243</v>
      </c>
      <c r="AL39" s="95" t="s">
        <v>243</v>
      </c>
      <c r="AM39" s="95" t="s">
        <v>243</v>
      </c>
      <c r="AN39" s="95" t="s">
        <v>243</v>
      </c>
      <c r="AO39" s="95"/>
      <c r="AP39" s="95"/>
      <c r="AQ39" s="95" t="s">
        <v>243</v>
      </c>
      <c r="AR39" s="95" t="s">
        <v>243</v>
      </c>
      <c r="AS39" s="95"/>
      <c r="AT39" s="95" t="s">
        <v>243</v>
      </c>
      <c r="AU39" s="95" t="s">
        <v>243</v>
      </c>
      <c r="AV39" s="95" t="s">
        <v>243</v>
      </c>
      <c r="AW39" s="95" t="s">
        <v>243</v>
      </c>
      <c r="AX39" s="95" t="s">
        <v>243</v>
      </c>
      <c r="AY39" s="95" t="s">
        <v>243</v>
      </c>
      <c r="AZ39" s="95" t="s">
        <v>243</v>
      </c>
      <c r="BA39" s="95" t="s">
        <v>243</v>
      </c>
      <c r="BB39" s="95" t="s">
        <v>243</v>
      </c>
      <c r="BC39" s="95"/>
      <c r="BD39" s="95"/>
      <c r="BE39" s="95"/>
      <c r="BF39" s="95"/>
      <c r="BG39" s="95"/>
      <c r="BH39" s="95"/>
      <c r="BI39" s="95"/>
      <c r="BJ39" s="95"/>
      <c r="BK39" s="95"/>
      <c r="BL39" s="95"/>
      <c r="BM39" s="95"/>
      <c r="BN39" s="95"/>
      <c r="BO39" s="95"/>
      <c r="BP39" s="95"/>
      <c r="BQ39" s="95"/>
      <c r="BR39" s="95"/>
      <c r="BS39" s="95"/>
      <c r="BT39" s="95"/>
      <c r="BU39" s="95"/>
      <c r="BV39" s="95"/>
      <c r="BW39" s="95"/>
      <c r="BX39" s="95"/>
      <c r="BY39" s="95"/>
      <c r="BZ39" s="95"/>
      <c r="CA39" s="95"/>
      <c r="CB39" s="95"/>
      <c r="CC39" s="95"/>
      <c r="CD39" s="95"/>
      <c r="CE39" s="95"/>
      <c r="CF39" s="95"/>
      <c r="CG39" s="95"/>
      <c r="CH39" s="95"/>
      <c r="CI39" s="95"/>
      <c r="CJ39" s="95"/>
      <c r="CK39" s="95"/>
      <c r="CL39" s="95"/>
      <c r="CM39" s="95"/>
      <c r="CN39" s="95"/>
      <c r="CO39" s="95"/>
      <c r="CP39" s="95"/>
      <c r="CQ39" s="95"/>
      <c r="CR39" s="95"/>
      <c r="CS39" s="95"/>
      <c r="CT39" s="95"/>
      <c r="CU39" s="95"/>
      <c r="CV39" s="95"/>
      <c r="CW39" s="95"/>
      <c r="CX39" s="95"/>
      <c r="CY39" s="95"/>
      <c r="CZ39" s="95"/>
      <c r="DA39" s="95"/>
      <c r="DB39" s="95"/>
      <c r="DC39" s="95"/>
      <c r="DD39" s="95"/>
      <c r="DE39" s="95"/>
      <c r="DF39" s="95"/>
      <c r="DG39" s="95"/>
      <c r="DH39" s="95"/>
      <c r="DI39" s="95"/>
      <c r="DJ39" s="95"/>
      <c r="DK39" s="95"/>
      <c r="DL39" s="95"/>
      <c r="DM39" s="95"/>
      <c r="DN39" s="95"/>
      <c r="DO39" s="95"/>
      <c r="DP39" s="95"/>
      <c r="DQ39" s="95"/>
      <c r="DR39" s="95"/>
      <c r="DS39" s="95"/>
      <c r="DT39" s="95"/>
      <c r="DU39" s="95"/>
      <c r="DV39" s="95"/>
      <c r="DW39" s="95"/>
      <c r="DX39" s="95"/>
      <c r="DY39" s="95"/>
      <c r="DZ39" s="95"/>
      <c r="EA39" s="95"/>
      <c r="EB39" s="95"/>
      <c r="EC39" s="95"/>
      <c r="ED39" s="95"/>
      <c r="EE39" s="95"/>
      <c r="EF39" s="95"/>
      <c r="EG39" s="95"/>
      <c r="EH39" s="95"/>
      <c r="EI39" s="95"/>
      <c r="EJ39" s="95"/>
      <c r="EK39" s="95"/>
      <c r="EL39" s="95"/>
      <c r="EM39" s="95"/>
      <c r="EN39" s="95"/>
      <c r="EO39" s="95"/>
      <c r="EP39" s="95"/>
      <c r="EQ39" s="95"/>
      <c r="ER39" s="95"/>
      <c r="ES39" s="95"/>
      <c r="ET39" s="95"/>
      <c r="EU39" s="95"/>
      <c r="EV39" s="95"/>
      <c r="EW39" s="95"/>
      <c r="EX39" s="95"/>
      <c r="EY39" s="95"/>
      <c r="EZ39" s="95"/>
      <c r="FA39" s="95"/>
      <c r="FB39" s="95"/>
      <c r="FC39" s="95"/>
      <c r="FD39" s="95"/>
      <c r="FE39" s="95"/>
      <c r="FF39" s="95"/>
      <c r="FG39" s="95"/>
      <c r="FH39" s="95"/>
      <c r="FI39" s="95"/>
      <c r="FJ39" s="95"/>
      <c r="FK39" s="95"/>
      <c r="FL39" s="95"/>
      <c r="FM39" s="95"/>
      <c r="FN39" s="95"/>
      <c r="FO39" s="95"/>
      <c r="FP39" s="95"/>
      <c r="FQ39" s="95"/>
      <c r="FR39" s="95"/>
      <c r="FS39" s="95"/>
      <c r="FT39" s="95"/>
      <c r="FU39" s="95"/>
      <c r="FV39" s="95"/>
      <c r="FW39" s="95"/>
      <c r="FX39" s="95"/>
      <c r="FY39" s="95"/>
      <c r="FZ39" s="95"/>
      <c r="GA39" s="95"/>
      <c r="GB39" s="95"/>
      <c r="GC39" s="95"/>
      <c r="GD39" s="95"/>
      <c r="GE39" s="95"/>
      <c r="GF39" s="95"/>
      <c r="GG39" s="95"/>
      <c r="GH39" s="95"/>
      <c r="GI39" s="95"/>
      <c r="GJ39" s="95"/>
      <c r="GK39" s="95"/>
      <c r="GL39" s="95"/>
      <c r="GM39" s="95"/>
      <c r="GN39" s="95"/>
      <c r="GO39" s="95"/>
      <c r="GP39" s="95"/>
      <c r="GQ39" s="95"/>
      <c r="GR39" s="95"/>
      <c r="GS39" s="95"/>
      <c r="GT39" s="95"/>
      <c r="GU39" s="95"/>
      <c r="GV39" s="95"/>
      <c r="GW39" s="95"/>
      <c r="GX39" s="95"/>
      <c r="GY39" s="95"/>
      <c r="GZ39" s="95"/>
      <c r="HA39" s="95"/>
      <c r="HB39" s="95"/>
      <c r="HC39" s="95"/>
      <c r="HD39" s="95"/>
      <c r="HE39" s="95"/>
      <c r="HF39" s="95"/>
      <c r="HG39" s="95"/>
      <c r="HH39" s="95"/>
      <c r="HI39" s="95"/>
      <c r="HJ39" s="95"/>
      <c r="HK39" s="95"/>
      <c r="HL39" s="95"/>
      <c r="HM39" s="95"/>
      <c r="HN39" s="95"/>
      <c r="HO39" s="95"/>
      <c r="HP39" s="95"/>
      <c r="HQ39" s="95"/>
      <c r="HR39" s="95"/>
      <c r="HS39" s="95"/>
      <c r="HT39" s="95"/>
      <c r="HU39" s="95"/>
      <c r="HV39" s="95"/>
      <c r="HW39" s="95"/>
      <c r="HX39" s="95"/>
      <c r="HY39" s="95"/>
      <c r="HZ39" s="309"/>
    </row>
    <row r="40" spans="1:234" ht="24.75" customHeight="1" x14ac:dyDescent="0.25">
      <c r="A40" s="107" t="s">
        <v>232</v>
      </c>
      <c r="B40" s="108" t="s">
        <v>450</v>
      </c>
      <c r="C40" s="108" t="s">
        <v>103</v>
      </c>
      <c r="D40" s="109" t="s">
        <v>237</v>
      </c>
      <c r="E40" s="109" t="s">
        <v>89</v>
      </c>
      <c r="F40" s="110">
        <f t="shared" si="10"/>
        <v>41184</v>
      </c>
      <c r="G40" s="109">
        <f>IF(L40="Not Executed","",INDEX($U$2:$CF39,1,MATCH(REPT("z",255),$U40:$CF40)))</f>
        <v>143</v>
      </c>
      <c r="H40" s="109" t="str">
        <f t="shared" si="4"/>
        <v>DUT1, DUT2, SUT: QS Build 7.4</v>
      </c>
      <c r="I40" s="109" t="str">
        <f t="shared" si="5"/>
        <v>9200-8.59.29708</v>
      </c>
      <c r="J40" s="109">
        <f t="shared" si="6"/>
        <v>9200</v>
      </c>
      <c r="K40" s="109" t="str">
        <f t="shared" si="7"/>
        <v>v2240</v>
      </c>
      <c r="L40" s="109" t="s">
        <v>249</v>
      </c>
      <c r="M40" s="109" t="str">
        <f>IF(L40="NA","NA",IF(COUNTIFS(U40:XAA40,"Pass*",$U$3:$XAA$3,Summary!$C$43)&gt;0,"Pass",IF(COUNTIFS(U40:XAA40,"Fail*",$U$3:$XAA$3,Summary!$C$43)&gt;0,"Fail","Not Executed")))</f>
        <v>NA</v>
      </c>
      <c r="N40" s="109">
        <f t="shared" si="12"/>
        <v>7</v>
      </c>
      <c r="O40" s="135">
        <f t="shared" si="13"/>
        <v>1</v>
      </c>
      <c r="P40" s="135" t="str">
        <f>IF(VLOOKUP(C40,[1]!BT_Serial_Defects,2,FALSE)=0,"",VLOOKUP(C40,[1]!BT_Serial_Defects,2,FALSE))</f>
        <v/>
      </c>
      <c r="Q40" s="109" t="str">
        <f>IF(VLOOKUP(C40,[1]!BT_Serial_Defects,3,FALSE)=0,"",VLOOKUP(C40,[1]!BT_Serial_Defects,3,FALSE))</f>
        <v/>
      </c>
      <c r="R40" s="109" t="str">
        <f>IF(VLOOKUP(C40,[1]!BT_Serial_Defects,4,FALSE)=0,"",VLOOKUP(C40,[1]!BT_Serial_Defects,4,FALSE))</f>
        <v/>
      </c>
      <c r="S40" s="111"/>
      <c r="T40" s="107"/>
      <c r="U40" s="308"/>
      <c r="V40" s="95"/>
      <c r="W40" s="95"/>
      <c r="X40" s="95"/>
      <c r="Y40" s="95"/>
      <c r="Z40" s="95"/>
      <c r="AA40" s="95"/>
      <c r="AB40" s="95" t="s">
        <v>249</v>
      </c>
      <c r="AC40" s="95"/>
      <c r="AD40" s="95"/>
      <c r="AE40" s="95"/>
      <c r="AF40" s="95"/>
      <c r="AG40" s="95"/>
      <c r="AH40" s="95"/>
      <c r="AI40" s="95"/>
      <c r="AJ40" s="95"/>
      <c r="AK40" s="95"/>
      <c r="AL40" s="95"/>
      <c r="AM40" s="95"/>
      <c r="AN40" s="95"/>
      <c r="AO40" s="95"/>
      <c r="AP40" s="95"/>
      <c r="AQ40" s="95"/>
      <c r="AR40" s="95" t="s">
        <v>243</v>
      </c>
      <c r="AS40" s="95"/>
      <c r="AT40" s="95"/>
      <c r="AU40" s="95"/>
      <c r="AV40" s="95"/>
      <c r="AW40" s="95" t="s">
        <v>243</v>
      </c>
      <c r="AX40" s="95" t="s">
        <v>243</v>
      </c>
      <c r="AY40" s="95" t="s">
        <v>243</v>
      </c>
      <c r="AZ40" s="95" t="s">
        <v>243</v>
      </c>
      <c r="BA40" s="95" t="s">
        <v>243</v>
      </c>
      <c r="BB40" s="95" t="s">
        <v>243</v>
      </c>
      <c r="BC40" s="95"/>
      <c r="BD40" s="95"/>
      <c r="BE40" s="95"/>
      <c r="BF40" s="95"/>
      <c r="BG40" s="95"/>
      <c r="BH40" s="95"/>
      <c r="BI40" s="95"/>
      <c r="BJ40" s="95"/>
      <c r="BK40" s="95"/>
      <c r="BL40" s="95"/>
      <c r="BM40" s="95"/>
      <c r="BN40" s="95"/>
      <c r="BO40" s="95"/>
      <c r="BP40" s="95"/>
      <c r="BQ40" s="95"/>
      <c r="BR40" s="95"/>
      <c r="BS40" s="95"/>
      <c r="BT40" s="95"/>
      <c r="BU40" s="95"/>
      <c r="BV40" s="95"/>
      <c r="BW40" s="95"/>
      <c r="BX40" s="95"/>
      <c r="BY40" s="95"/>
      <c r="BZ40" s="95"/>
      <c r="CA40" s="95"/>
      <c r="CB40" s="95"/>
      <c r="CC40" s="95"/>
      <c r="CD40" s="95"/>
      <c r="CE40" s="95"/>
      <c r="CF40" s="95"/>
      <c r="CG40" s="95"/>
      <c r="CH40" s="95"/>
      <c r="CI40" s="95"/>
      <c r="CJ40" s="95"/>
      <c r="CK40" s="95"/>
      <c r="CL40" s="95"/>
      <c r="CM40" s="95"/>
      <c r="CN40" s="95"/>
      <c r="CO40" s="95"/>
      <c r="CP40" s="95"/>
      <c r="CQ40" s="95"/>
      <c r="CR40" s="95"/>
      <c r="CS40" s="95"/>
      <c r="CT40" s="95"/>
      <c r="CU40" s="95"/>
      <c r="CV40" s="95"/>
      <c r="CW40" s="95"/>
      <c r="CX40" s="95"/>
      <c r="CY40" s="95"/>
      <c r="CZ40" s="95"/>
      <c r="DA40" s="95"/>
      <c r="DB40" s="95"/>
      <c r="DC40" s="95"/>
      <c r="DD40" s="95"/>
      <c r="DE40" s="95"/>
      <c r="DF40" s="95"/>
      <c r="DG40" s="95"/>
      <c r="DH40" s="95"/>
      <c r="DI40" s="95"/>
      <c r="DJ40" s="95"/>
      <c r="DK40" s="95"/>
      <c r="DL40" s="95"/>
      <c r="DM40" s="95"/>
      <c r="DN40" s="95"/>
      <c r="DO40" s="95"/>
      <c r="DP40" s="95"/>
      <c r="DQ40" s="95"/>
      <c r="DR40" s="95"/>
      <c r="DS40" s="95"/>
      <c r="DT40" s="95"/>
      <c r="DU40" s="95"/>
      <c r="DV40" s="95"/>
      <c r="DW40" s="95"/>
      <c r="DX40" s="95"/>
      <c r="DY40" s="95"/>
      <c r="DZ40" s="95"/>
      <c r="EA40" s="95"/>
      <c r="EB40" s="95"/>
      <c r="EC40" s="95"/>
      <c r="ED40" s="95"/>
      <c r="EE40" s="95"/>
      <c r="EF40" s="95"/>
      <c r="EG40" s="95"/>
      <c r="EH40" s="95"/>
      <c r="EI40" s="95"/>
      <c r="EJ40" s="95"/>
      <c r="EK40" s="95"/>
      <c r="EL40" s="95"/>
      <c r="EM40" s="95"/>
      <c r="EN40" s="95"/>
      <c r="EO40" s="95"/>
      <c r="EP40" s="95"/>
      <c r="EQ40" s="95"/>
      <c r="ER40" s="95"/>
      <c r="ES40" s="95"/>
      <c r="ET40" s="95"/>
      <c r="EU40" s="95"/>
      <c r="EV40" s="95"/>
      <c r="EW40" s="95"/>
      <c r="EX40" s="95"/>
      <c r="EY40" s="95"/>
      <c r="EZ40" s="95"/>
      <c r="FA40" s="95"/>
      <c r="FB40" s="95"/>
      <c r="FC40" s="95"/>
      <c r="FD40" s="95"/>
      <c r="FE40" s="95"/>
      <c r="FF40" s="95"/>
      <c r="FG40" s="95"/>
      <c r="FH40" s="95"/>
      <c r="FI40" s="95"/>
      <c r="FJ40" s="95"/>
      <c r="FK40" s="95"/>
      <c r="FL40" s="95"/>
      <c r="FM40" s="95"/>
      <c r="FN40" s="95"/>
      <c r="FO40" s="95"/>
      <c r="FP40" s="95"/>
      <c r="FQ40" s="95"/>
      <c r="FR40" s="95"/>
      <c r="FS40" s="95"/>
      <c r="FT40" s="95"/>
      <c r="FU40" s="95"/>
      <c r="FV40" s="95"/>
      <c r="FW40" s="95"/>
      <c r="FX40" s="95"/>
      <c r="FY40" s="95"/>
      <c r="FZ40" s="95"/>
      <c r="GA40" s="95"/>
      <c r="GB40" s="95"/>
      <c r="GC40" s="95"/>
      <c r="GD40" s="95"/>
      <c r="GE40" s="95"/>
      <c r="GF40" s="95"/>
      <c r="GG40" s="95"/>
      <c r="GH40" s="95"/>
      <c r="GI40" s="95"/>
      <c r="GJ40" s="95"/>
      <c r="GK40" s="95"/>
      <c r="GL40" s="95"/>
      <c r="GM40" s="95"/>
      <c r="GN40" s="95"/>
      <c r="GO40" s="95"/>
      <c r="GP40" s="95"/>
      <c r="GQ40" s="95"/>
      <c r="GR40" s="95"/>
      <c r="GS40" s="95"/>
      <c r="GT40" s="95"/>
      <c r="GU40" s="95"/>
      <c r="GV40" s="95"/>
      <c r="GW40" s="95"/>
      <c r="GX40" s="95"/>
      <c r="GY40" s="95"/>
      <c r="GZ40" s="95"/>
      <c r="HA40" s="95"/>
      <c r="HB40" s="95"/>
      <c r="HC40" s="95"/>
      <c r="HD40" s="95"/>
      <c r="HE40" s="95"/>
      <c r="HF40" s="95"/>
      <c r="HG40" s="95"/>
      <c r="HH40" s="95"/>
      <c r="HI40" s="95"/>
      <c r="HJ40" s="95"/>
      <c r="HK40" s="95"/>
      <c r="HL40" s="95"/>
      <c r="HM40" s="95"/>
      <c r="HN40" s="95"/>
      <c r="HO40" s="95"/>
      <c r="HP40" s="95"/>
      <c r="HQ40" s="95"/>
      <c r="HR40" s="95"/>
      <c r="HS40" s="95"/>
      <c r="HT40" s="95"/>
      <c r="HU40" s="95"/>
      <c r="HV40" s="95"/>
      <c r="HW40" s="95"/>
      <c r="HX40" s="95"/>
      <c r="HY40" s="95"/>
      <c r="HZ40" s="309"/>
    </row>
    <row r="41" spans="1:234" ht="24.75" customHeight="1" x14ac:dyDescent="0.25">
      <c r="A41" s="107" t="s">
        <v>232</v>
      </c>
      <c r="B41" s="108" t="s">
        <v>450</v>
      </c>
      <c r="C41" s="108" t="s">
        <v>104</v>
      </c>
      <c r="D41" s="109" t="s">
        <v>237</v>
      </c>
      <c r="E41" s="109" t="s">
        <v>89</v>
      </c>
      <c r="F41" s="110">
        <f t="shared" si="10"/>
        <v>41184</v>
      </c>
      <c r="G41" s="109">
        <f>IF(L41="Not Executed","",INDEX($U$2:$CF40,1,MATCH(REPT("z",255),$U41:$CF41)))</f>
        <v>143</v>
      </c>
      <c r="H41" s="109" t="str">
        <f t="shared" si="4"/>
        <v>DUT1, DUT2, SUT: QS Build 7.4</v>
      </c>
      <c r="I41" s="109" t="str">
        <f t="shared" si="5"/>
        <v>9200-8.59.29708</v>
      </c>
      <c r="J41" s="109">
        <f t="shared" si="6"/>
        <v>9200</v>
      </c>
      <c r="K41" s="109" t="str">
        <f t="shared" si="7"/>
        <v>v2240</v>
      </c>
      <c r="L41" s="109" t="str">
        <f t="shared" si="11"/>
        <v>Pass</v>
      </c>
      <c r="M41" s="109" t="str">
        <f>IF(L41="NA","NA",IF(COUNTIFS(U41:XAA41,"Pass*",$U$3:$XAA$3,Summary!$C$43)&gt;0,"Pass",IF(COUNTIFS(U41:XAA41,"Fail*",$U$3:$XAA$3,Summary!$C$43)&gt;0,"Fail","Not Executed")))</f>
        <v>Pass</v>
      </c>
      <c r="N41" s="109">
        <f t="shared" si="12"/>
        <v>16</v>
      </c>
      <c r="O41" s="135">
        <f t="shared" si="13"/>
        <v>0.75</v>
      </c>
      <c r="P41" s="135" t="str">
        <f>IF(VLOOKUP(C41,[1]!BT_Serial_Defects,2,FALSE)=0,"",VLOOKUP(C41,[1]!BT_Serial_Defects,2,FALSE))</f>
        <v>BRCM-965726</v>
      </c>
      <c r="Q41" s="109">
        <f>IF(VLOOKUP(C41,[1]!BT_Serial_Defects,3,FALSE)=0,"",VLOOKUP(C41,[1]!BT_Serial_Defects,3,FALSE))</f>
        <v>551870</v>
      </c>
      <c r="R41" s="109" t="str">
        <f>IF(VLOOKUP(C41,[1]!BT_Serial_Defects,4,FALSE)=0,"",VLOOKUP(C41,[1]!BT_Serial_Defects,4,FALSE))</f>
        <v>3856055-CLOSED</v>
      </c>
      <c r="S41" s="111"/>
      <c r="T41" s="107"/>
      <c r="U41" s="308"/>
      <c r="V41" s="95"/>
      <c r="W41" s="95"/>
      <c r="X41" s="95"/>
      <c r="Y41" s="95"/>
      <c r="Z41" s="95"/>
      <c r="AA41" s="95"/>
      <c r="AB41" s="95" t="s">
        <v>241</v>
      </c>
      <c r="AC41" s="95"/>
      <c r="AD41" s="95" t="s">
        <v>241</v>
      </c>
      <c r="AE41" s="95"/>
      <c r="AF41" s="95" t="s">
        <v>241</v>
      </c>
      <c r="AG41" s="95"/>
      <c r="AH41" s="95"/>
      <c r="AI41" s="95"/>
      <c r="AJ41" s="95"/>
      <c r="AK41" s="95" t="s">
        <v>241</v>
      </c>
      <c r="AL41" s="95" t="s">
        <v>610</v>
      </c>
      <c r="AM41" s="95" t="s">
        <v>610</v>
      </c>
      <c r="AN41" s="95" t="s">
        <v>610</v>
      </c>
      <c r="AO41" s="95" t="s">
        <v>243</v>
      </c>
      <c r="AP41" s="95" t="s">
        <v>243</v>
      </c>
      <c r="AQ41" s="95" t="s">
        <v>243</v>
      </c>
      <c r="AR41" s="95" t="s">
        <v>243</v>
      </c>
      <c r="AS41" s="95"/>
      <c r="AT41" s="95" t="s">
        <v>243</v>
      </c>
      <c r="AU41" s="95" t="s">
        <v>243</v>
      </c>
      <c r="AV41" s="95"/>
      <c r="AW41" s="95" t="s">
        <v>243</v>
      </c>
      <c r="AX41" s="95" t="s">
        <v>243</v>
      </c>
      <c r="AY41" s="95" t="s">
        <v>243</v>
      </c>
      <c r="AZ41" s="95" t="s">
        <v>243</v>
      </c>
      <c r="BA41" s="95" t="s">
        <v>243</v>
      </c>
      <c r="BB41" s="95" t="s">
        <v>243</v>
      </c>
      <c r="BC41" s="95"/>
      <c r="BD41" s="95"/>
      <c r="BE41" s="95"/>
      <c r="BF41" s="95"/>
      <c r="BG41" s="95"/>
      <c r="BH41" s="95"/>
      <c r="BI41" s="95"/>
      <c r="BJ41" s="95"/>
      <c r="BK41" s="95"/>
      <c r="BL41" s="95"/>
      <c r="BM41" s="95"/>
      <c r="BN41" s="95"/>
      <c r="BO41" s="95"/>
      <c r="BP41" s="95"/>
      <c r="BQ41" s="95"/>
      <c r="BR41" s="95"/>
      <c r="BS41" s="95"/>
      <c r="BT41" s="95"/>
      <c r="BU41" s="95"/>
      <c r="BV41" s="95"/>
      <c r="BW41" s="95"/>
      <c r="BX41" s="95"/>
      <c r="BY41" s="95"/>
      <c r="BZ41" s="95"/>
      <c r="CA41" s="95"/>
      <c r="CB41" s="95"/>
      <c r="CC41" s="95"/>
      <c r="CD41" s="95"/>
      <c r="CE41" s="95"/>
      <c r="CF41" s="95"/>
      <c r="CG41" s="95"/>
      <c r="CH41" s="95"/>
      <c r="CI41" s="95"/>
      <c r="CJ41" s="95"/>
      <c r="CK41" s="95"/>
      <c r="CL41" s="95"/>
      <c r="CM41" s="95"/>
      <c r="CN41" s="95"/>
      <c r="CO41" s="95"/>
      <c r="CP41" s="95"/>
      <c r="CQ41" s="95"/>
      <c r="CR41" s="95"/>
      <c r="CS41" s="95"/>
      <c r="CT41" s="95"/>
      <c r="CU41" s="95"/>
      <c r="CV41" s="95"/>
      <c r="CW41" s="95"/>
      <c r="CX41" s="95"/>
      <c r="CY41" s="95"/>
      <c r="CZ41" s="95"/>
      <c r="DA41" s="95"/>
      <c r="DB41" s="95"/>
      <c r="DC41" s="95"/>
      <c r="DD41" s="95"/>
      <c r="DE41" s="95"/>
      <c r="DF41" s="95"/>
      <c r="DG41" s="95"/>
      <c r="DH41" s="95"/>
      <c r="DI41" s="95"/>
      <c r="DJ41" s="95"/>
      <c r="DK41" s="95"/>
      <c r="DL41" s="95"/>
      <c r="DM41" s="95"/>
      <c r="DN41" s="95"/>
      <c r="DO41" s="95"/>
      <c r="DP41" s="95"/>
      <c r="DQ41" s="95"/>
      <c r="DR41" s="95"/>
      <c r="DS41" s="95"/>
      <c r="DT41" s="95"/>
      <c r="DU41" s="95"/>
      <c r="DV41" s="95"/>
      <c r="DW41" s="95"/>
      <c r="DX41" s="95"/>
      <c r="DY41" s="95"/>
      <c r="DZ41" s="95"/>
      <c r="EA41" s="95"/>
      <c r="EB41" s="95"/>
      <c r="EC41" s="95"/>
      <c r="ED41" s="95"/>
      <c r="EE41" s="95"/>
      <c r="EF41" s="95"/>
      <c r="EG41" s="95"/>
      <c r="EH41" s="95"/>
      <c r="EI41" s="95"/>
      <c r="EJ41" s="95"/>
      <c r="EK41" s="95"/>
      <c r="EL41" s="95"/>
      <c r="EM41" s="95"/>
      <c r="EN41" s="95"/>
      <c r="EO41" s="95"/>
      <c r="EP41" s="95"/>
      <c r="EQ41" s="95"/>
      <c r="ER41" s="95"/>
      <c r="ES41" s="95"/>
      <c r="ET41" s="95"/>
      <c r="EU41" s="95"/>
      <c r="EV41" s="95"/>
      <c r="EW41" s="95"/>
      <c r="EX41" s="95"/>
      <c r="EY41" s="95"/>
      <c r="EZ41" s="95"/>
      <c r="FA41" s="95"/>
      <c r="FB41" s="95"/>
      <c r="FC41" s="95"/>
      <c r="FD41" s="95"/>
      <c r="FE41" s="95"/>
      <c r="FF41" s="95"/>
      <c r="FG41" s="95"/>
      <c r="FH41" s="95"/>
      <c r="FI41" s="95"/>
      <c r="FJ41" s="95"/>
      <c r="FK41" s="95"/>
      <c r="FL41" s="95"/>
      <c r="FM41" s="95"/>
      <c r="FN41" s="95"/>
      <c r="FO41" s="95"/>
      <c r="FP41" s="95"/>
      <c r="FQ41" s="95"/>
      <c r="FR41" s="95"/>
      <c r="FS41" s="95"/>
      <c r="FT41" s="95"/>
      <c r="FU41" s="95"/>
      <c r="FV41" s="95"/>
      <c r="FW41" s="95"/>
      <c r="FX41" s="95"/>
      <c r="FY41" s="95"/>
      <c r="FZ41" s="95"/>
      <c r="GA41" s="95"/>
      <c r="GB41" s="95"/>
      <c r="GC41" s="95"/>
      <c r="GD41" s="95"/>
      <c r="GE41" s="95"/>
      <c r="GF41" s="95"/>
      <c r="GG41" s="95"/>
      <c r="GH41" s="95"/>
      <c r="GI41" s="95"/>
      <c r="GJ41" s="95"/>
      <c r="GK41" s="95"/>
      <c r="GL41" s="95"/>
      <c r="GM41" s="95"/>
      <c r="GN41" s="95"/>
      <c r="GO41" s="95"/>
      <c r="GP41" s="95"/>
      <c r="GQ41" s="95"/>
      <c r="GR41" s="95"/>
      <c r="GS41" s="95"/>
      <c r="GT41" s="95"/>
      <c r="GU41" s="95"/>
      <c r="GV41" s="95"/>
      <c r="GW41" s="95"/>
      <c r="GX41" s="95"/>
      <c r="GY41" s="95"/>
      <c r="GZ41" s="95"/>
      <c r="HA41" s="95"/>
      <c r="HB41" s="95"/>
      <c r="HC41" s="95"/>
      <c r="HD41" s="95"/>
      <c r="HE41" s="95"/>
      <c r="HF41" s="95"/>
      <c r="HG41" s="95"/>
      <c r="HH41" s="95"/>
      <c r="HI41" s="95"/>
      <c r="HJ41" s="95"/>
      <c r="HK41" s="95"/>
      <c r="HL41" s="95"/>
      <c r="HM41" s="95"/>
      <c r="HN41" s="95"/>
      <c r="HO41" s="95"/>
      <c r="HP41" s="95"/>
      <c r="HQ41" s="95"/>
      <c r="HR41" s="95"/>
      <c r="HS41" s="95"/>
      <c r="HT41" s="95"/>
      <c r="HU41" s="95"/>
      <c r="HV41" s="95"/>
      <c r="HW41" s="95"/>
      <c r="HX41" s="95"/>
      <c r="HY41" s="95"/>
      <c r="HZ41" s="309"/>
    </row>
    <row r="42" spans="1:234" ht="24.75" customHeight="1" x14ac:dyDescent="0.25">
      <c r="A42" s="107" t="s">
        <v>232</v>
      </c>
      <c r="B42" s="108" t="s">
        <v>450</v>
      </c>
      <c r="C42" s="108" t="s">
        <v>93</v>
      </c>
      <c r="D42" s="109" t="s">
        <v>237</v>
      </c>
      <c r="E42" s="109" t="s">
        <v>89</v>
      </c>
      <c r="F42" s="110">
        <f t="shared" si="10"/>
        <v>41184</v>
      </c>
      <c r="G42" s="109">
        <f>IF(L42="Not Executed","",INDEX($U$2:$CF41,1,MATCH(REPT("z",255),$U42:$CF42)))</f>
        <v>143</v>
      </c>
      <c r="H42" s="109" t="str">
        <f t="shared" si="4"/>
        <v>DUT1, DUT2, SUT: QS Build 7.4</v>
      </c>
      <c r="I42" s="109" t="str">
        <f t="shared" si="5"/>
        <v>9200-8.59.29708</v>
      </c>
      <c r="J42" s="109">
        <f t="shared" si="6"/>
        <v>9200</v>
      </c>
      <c r="K42" s="109" t="str">
        <f t="shared" si="7"/>
        <v>v2240</v>
      </c>
      <c r="L42" s="109" t="str">
        <f t="shared" si="11"/>
        <v>Pass</v>
      </c>
      <c r="M42" s="109" t="str">
        <f>IF(L42="NA","NA",IF(COUNTIFS(U42:XAA42,"Pass*",$U$3:$XAA$3,Summary!$C$43)&gt;0,"Pass",IF(COUNTIFS(U42:XAA42,"Fail*",$U$3:$XAA$3,Summary!$C$43)&gt;0,"Fail","Not Executed")))</f>
        <v>Pass</v>
      </c>
      <c r="N42" s="109">
        <f t="shared" si="12"/>
        <v>19</v>
      </c>
      <c r="O42" s="135">
        <f t="shared" si="13"/>
        <v>1</v>
      </c>
      <c r="P42" s="135" t="str">
        <f>IF(VLOOKUP(C42,[1]!BT_Serial_Defects,2,FALSE)=0,"",VLOOKUP(C42,[1]!BT_Serial_Defects,2,FALSE))</f>
        <v/>
      </c>
      <c r="Q42" s="109" t="str">
        <f>IF(VLOOKUP(C42,[1]!BT_Serial_Defects,3,FALSE)=0,"",VLOOKUP(C42,[1]!BT_Serial_Defects,3,FALSE))</f>
        <v/>
      </c>
      <c r="R42" s="109" t="str">
        <f>IF(VLOOKUP(C42,[1]!BT_Serial_Defects,4,FALSE)=0,"",VLOOKUP(C42,[1]!BT_Serial_Defects,4,FALSE))</f>
        <v/>
      </c>
      <c r="S42" s="111"/>
      <c r="T42" s="107"/>
      <c r="U42" s="308"/>
      <c r="V42" s="95"/>
      <c r="W42" s="95"/>
      <c r="X42" s="95"/>
      <c r="Y42" s="95"/>
      <c r="Z42" s="95"/>
      <c r="AA42" s="95"/>
      <c r="AB42" s="95" t="s">
        <v>243</v>
      </c>
      <c r="AC42" s="95"/>
      <c r="AD42" s="95" t="s">
        <v>243</v>
      </c>
      <c r="AE42" s="95" t="s">
        <v>243</v>
      </c>
      <c r="AF42" s="95" t="s">
        <v>243</v>
      </c>
      <c r="AG42" s="95"/>
      <c r="AH42" s="95"/>
      <c r="AI42" s="95"/>
      <c r="AJ42" s="95"/>
      <c r="AK42" s="95" t="s">
        <v>243</v>
      </c>
      <c r="AL42" s="95" t="s">
        <v>243</v>
      </c>
      <c r="AM42" s="95" t="s">
        <v>243</v>
      </c>
      <c r="AN42" s="95" t="s">
        <v>243</v>
      </c>
      <c r="AO42" s="95"/>
      <c r="AP42" s="95"/>
      <c r="AQ42" s="95" t="s">
        <v>243</v>
      </c>
      <c r="AR42" s="95" t="s">
        <v>243</v>
      </c>
      <c r="AS42" s="95"/>
      <c r="AT42" s="95" t="s">
        <v>243</v>
      </c>
      <c r="AU42" s="95" t="s">
        <v>243</v>
      </c>
      <c r="AV42" s="95" t="s">
        <v>243</v>
      </c>
      <c r="AW42" s="95" t="s">
        <v>243</v>
      </c>
      <c r="AX42" s="95" t="s">
        <v>243</v>
      </c>
      <c r="AY42" s="95" t="s">
        <v>243</v>
      </c>
      <c r="AZ42" s="95" t="s">
        <v>243</v>
      </c>
      <c r="BA42" s="95" t="s">
        <v>243</v>
      </c>
      <c r="BB42" s="95" t="s">
        <v>243</v>
      </c>
      <c r="BC42" s="95"/>
      <c r="BD42" s="95"/>
      <c r="BE42" s="95"/>
      <c r="BF42" s="95"/>
      <c r="BG42" s="95"/>
      <c r="BH42" s="95"/>
      <c r="BI42" s="95"/>
      <c r="BJ42" s="95"/>
      <c r="BK42" s="95"/>
      <c r="BL42" s="95"/>
      <c r="BM42" s="95"/>
      <c r="BN42" s="95"/>
      <c r="BO42" s="95"/>
      <c r="BP42" s="95"/>
      <c r="BQ42" s="95"/>
      <c r="BR42" s="95"/>
      <c r="BS42" s="95"/>
      <c r="BT42" s="95"/>
      <c r="BU42" s="95"/>
      <c r="BV42" s="95"/>
      <c r="BW42" s="95"/>
      <c r="BX42" s="95"/>
      <c r="BY42" s="95"/>
      <c r="BZ42" s="95"/>
      <c r="CA42" s="95"/>
      <c r="CB42" s="95"/>
      <c r="CC42" s="95"/>
      <c r="CD42" s="95"/>
      <c r="CE42" s="95"/>
      <c r="CF42" s="95"/>
      <c r="CG42" s="95"/>
      <c r="CH42" s="95"/>
      <c r="CI42" s="95"/>
      <c r="CJ42" s="95"/>
      <c r="CK42" s="95"/>
      <c r="CL42" s="95"/>
      <c r="CM42" s="95"/>
      <c r="CN42" s="95"/>
      <c r="CO42" s="95"/>
      <c r="CP42" s="95"/>
      <c r="CQ42" s="95"/>
      <c r="CR42" s="95"/>
      <c r="CS42" s="95"/>
      <c r="CT42" s="95"/>
      <c r="CU42" s="95"/>
      <c r="CV42" s="95"/>
      <c r="CW42" s="95"/>
      <c r="CX42" s="95"/>
      <c r="CY42" s="95"/>
      <c r="CZ42" s="95"/>
      <c r="DA42" s="95"/>
      <c r="DB42" s="95"/>
      <c r="DC42" s="95"/>
      <c r="DD42" s="95"/>
      <c r="DE42" s="95"/>
      <c r="DF42" s="95"/>
      <c r="DG42" s="95"/>
      <c r="DH42" s="95"/>
      <c r="DI42" s="95"/>
      <c r="DJ42" s="95"/>
      <c r="DK42" s="95"/>
      <c r="DL42" s="95"/>
      <c r="DM42" s="95"/>
      <c r="DN42" s="95"/>
      <c r="DO42" s="95"/>
      <c r="DP42" s="95"/>
      <c r="DQ42" s="95"/>
      <c r="DR42" s="95"/>
      <c r="DS42" s="95"/>
      <c r="DT42" s="95"/>
      <c r="DU42" s="95"/>
      <c r="DV42" s="95"/>
      <c r="DW42" s="95"/>
      <c r="DX42" s="95"/>
      <c r="DY42" s="95"/>
      <c r="DZ42" s="95"/>
      <c r="EA42" s="95"/>
      <c r="EB42" s="95"/>
      <c r="EC42" s="95"/>
      <c r="ED42" s="95"/>
      <c r="EE42" s="95"/>
      <c r="EF42" s="95"/>
      <c r="EG42" s="95"/>
      <c r="EH42" s="95"/>
      <c r="EI42" s="95"/>
      <c r="EJ42" s="95"/>
      <c r="EK42" s="95"/>
      <c r="EL42" s="95"/>
      <c r="EM42" s="95"/>
      <c r="EN42" s="95"/>
      <c r="EO42" s="95"/>
      <c r="EP42" s="95"/>
      <c r="EQ42" s="95"/>
      <c r="ER42" s="95"/>
      <c r="ES42" s="95"/>
      <c r="ET42" s="95"/>
      <c r="EU42" s="95"/>
      <c r="EV42" s="95"/>
      <c r="EW42" s="95"/>
      <c r="EX42" s="95"/>
      <c r="EY42" s="95"/>
      <c r="EZ42" s="95"/>
      <c r="FA42" s="95"/>
      <c r="FB42" s="95"/>
      <c r="FC42" s="95"/>
      <c r="FD42" s="95"/>
      <c r="FE42" s="95"/>
      <c r="FF42" s="95"/>
      <c r="FG42" s="95"/>
      <c r="FH42" s="95"/>
      <c r="FI42" s="95"/>
      <c r="FJ42" s="95"/>
      <c r="FK42" s="95"/>
      <c r="FL42" s="95"/>
      <c r="FM42" s="95"/>
      <c r="FN42" s="95"/>
      <c r="FO42" s="95"/>
      <c r="FP42" s="95"/>
      <c r="FQ42" s="95"/>
      <c r="FR42" s="95"/>
      <c r="FS42" s="95"/>
      <c r="FT42" s="95"/>
      <c r="FU42" s="95"/>
      <c r="FV42" s="95"/>
      <c r="FW42" s="95"/>
      <c r="FX42" s="95"/>
      <c r="FY42" s="95"/>
      <c r="FZ42" s="95"/>
      <c r="GA42" s="95"/>
      <c r="GB42" s="95"/>
      <c r="GC42" s="95"/>
      <c r="GD42" s="95"/>
      <c r="GE42" s="95"/>
      <c r="GF42" s="95"/>
      <c r="GG42" s="95"/>
      <c r="GH42" s="95"/>
      <c r="GI42" s="95"/>
      <c r="GJ42" s="95"/>
      <c r="GK42" s="95"/>
      <c r="GL42" s="95"/>
      <c r="GM42" s="95"/>
      <c r="GN42" s="95"/>
      <c r="GO42" s="95"/>
      <c r="GP42" s="95"/>
      <c r="GQ42" s="95"/>
      <c r="GR42" s="95"/>
      <c r="GS42" s="95"/>
      <c r="GT42" s="95"/>
      <c r="GU42" s="95"/>
      <c r="GV42" s="95"/>
      <c r="GW42" s="95"/>
      <c r="GX42" s="95"/>
      <c r="GY42" s="95"/>
      <c r="GZ42" s="95"/>
      <c r="HA42" s="95"/>
      <c r="HB42" s="95"/>
      <c r="HC42" s="95"/>
      <c r="HD42" s="95"/>
      <c r="HE42" s="95"/>
      <c r="HF42" s="95"/>
      <c r="HG42" s="95"/>
      <c r="HH42" s="95"/>
      <c r="HI42" s="95"/>
      <c r="HJ42" s="95"/>
      <c r="HK42" s="95"/>
      <c r="HL42" s="95"/>
      <c r="HM42" s="95"/>
      <c r="HN42" s="95"/>
      <c r="HO42" s="95"/>
      <c r="HP42" s="95"/>
      <c r="HQ42" s="95"/>
      <c r="HR42" s="95"/>
      <c r="HS42" s="95"/>
      <c r="HT42" s="95"/>
      <c r="HU42" s="95"/>
      <c r="HV42" s="95"/>
      <c r="HW42" s="95"/>
      <c r="HX42" s="95"/>
      <c r="HY42" s="95"/>
      <c r="HZ42" s="309"/>
    </row>
    <row r="43" spans="1:234" ht="24.75" customHeight="1" x14ac:dyDescent="0.25">
      <c r="A43" s="107" t="s">
        <v>232</v>
      </c>
      <c r="B43" s="108" t="s">
        <v>450</v>
      </c>
      <c r="C43" s="108" t="s">
        <v>101</v>
      </c>
      <c r="D43" s="109" t="s">
        <v>237</v>
      </c>
      <c r="E43" s="109" t="s">
        <v>89</v>
      </c>
      <c r="F43" s="110">
        <f t="shared" si="10"/>
        <v>41184</v>
      </c>
      <c r="G43" s="109">
        <f>IF(L43="Not Executed","",INDEX($U$2:$CF42,1,MATCH(REPT("z",255),$U43:$CF43)))</f>
        <v>143</v>
      </c>
      <c r="H43" s="109" t="str">
        <f t="shared" si="4"/>
        <v>DUT1, DUT2, SUT: QS Build 7.4</v>
      </c>
      <c r="I43" s="109" t="str">
        <f t="shared" si="5"/>
        <v>9200-8.59.29708</v>
      </c>
      <c r="J43" s="109">
        <f t="shared" si="6"/>
        <v>9200</v>
      </c>
      <c r="K43" s="109" t="str">
        <f t="shared" si="7"/>
        <v>v2240</v>
      </c>
      <c r="L43" s="109" t="str">
        <f t="shared" si="11"/>
        <v>Pass</v>
      </c>
      <c r="M43" s="109" t="str">
        <f>IF(L43="NA","NA",IF(COUNTIFS(U43:XAA43,"Pass*",$U$3:$XAA$3,Summary!$C$43)&gt;0,"Pass",IF(COUNTIFS(U43:XAA43,"Fail*",$U$3:$XAA$3,Summary!$C$43)&gt;0,"Fail","Not Executed")))</f>
        <v>Pass</v>
      </c>
      <c r="N43" s="109">
        <f t="shared" si="12"/>
        <v>18</v>
      </c>
      <c r="O43" s="135">
        <f t="shared" si="13"/>
        <v>0.94444444444444442</v>
      </c>
      <c r="P43" s="135" t="str">
        <f>IF(VLOOKUP(C43,[1]!BT_Serial_Defects,2,FALSE)=0,"",VLOOKUP(C43,[1]!BT_Serial_Defects,2,FALSE))</f>
        <v>none, 
851441</v>
      </c>
      <c r="Q43" s="109" t="str">
        <f>IF(VLOOKUP(C43,[1]!BT_Serial_Defects,3,FALSE)=0,"",VLOOKUP(C43,[1]!BT_Serial_Defects,3,FALSE))</f>
        <v/>
      </c>
      <c r="R43" s="109" t="str">
        <f>IF(VLOOKUP(C43,[1]!BT_Serial_Defects,4,FALSE)=0,"",VLOOKUP(C43,[1]!BT_Serial_Defects,4,FALSE))</f>
        <v>3856056-CLOSED</v>
      </c>
      <c r="S43" s="267"/>
      <c r="T43" s="107"/>
      <c r="U43" s="308"/>
      <c r="V43" s="95"/>
      <c r="W43" s="95"/>
      <c r="X43" s="95"/>
      <c r="Y43" s="95"/>
      <c r="Z43" s="95"/>
      <c r="AA43" s="95"/>
      <c r="AB43" s="95" t="s">
        <v>241</v>
      </c>
      <c r="AC43" s="95"/>
      <c r="AD43" s="95" t="s">
        <v>243</v>
      </c>
      <c r="AE43" s="95" t="s">
        <v>243</v>
      </c>
      <c r="AF43" s="95" t="s">
        <v>243</v>
      </c>
      <c r="AG43" s="95"/>
      <c r="AH43" s="95"/>
      <c r="AI43" s="95"/>
      <c r="AJ43" s="95"/>
      <c r="AK43" s="95" t="s">
        <v>243</v>
      </c>
      <c r="AL43" s="95" t="s">
        <v>243</v>
      </c>
      <c r="AM43" s="95" t="s">
        <v>243</v>
      </c>
      <c r="AN43" s="95" t="s">
        <v>243</v>
      </c>
      <c r="AO43" s="95"/>
      <c r="AP43" s="95"/>
      <c r="AQ43" s="95" t="s">
        <v>243</v>
      </c>
      <c r="AR43" s="95" t="s">
        <v>243</v>
      </c>
      <c r="AS43" s="95" t="s">
        <v>243</v>
      </c>
      <c r="AT43" s="95" t="s">
        <v>243</v>
      </c>
      <c r="AU43" s="95" t="s">
        <v>243</v>
      </c>
      <c r="AV43" s="95"/>
      <c r="AW43" s="95" t="s">
        <v>243</v>
      </c>
      <c r="AX43" s="95" t="s">
        <v>243</v>
      </c>
      <c r="AY43" s="95" t="s">
        <v>243</v>
      </c>
      <c r="AZ43" s="95"/>
      <c r="BA43" s="95" t="s">
        <v>243</v>
      </c>
      <c r="BB43" s="95" t="s">
        <v>243</v>
      </c>
      <c r="BC43" s="95"/>
      <c r="BD43" s="95"/>
      <c r="BE43" s="95"/>
      <c r="BF43" s="95"/>
      <c r="BG43" s="95"/>
      <c r="BH43" s="95"/>
      <c r="BI43" s="95"/>
      <c r="BJ43" s="95"/>
      <c r="BK43" s="95"/>
      <c r="BL43" s="95"/>
      <c r="BM43" s="95"/>
      <c r="BN43" s="95"/>
      <c r="BO43" s="95"/>
      <c r="BP43" s="95"/>
      <c r="BQ43" s="95"/>
      <c r="BR43" s="95"/>
      <c r="BS43" s="95"/>
      <c r="BT43" s="95"/>
      <c r="BU43" s="95"/>
      <c r="BV43" s="95"/>
      <c r="BW43" s="95"/>
      <c r="BX43" s="95"/>
      <c r="BY43" s="95"/>
      <c r="BZ43" s="95"/>
      <c r="CA43" s="95"/>
      <c r="CB43" s="95"/>
      <c r="CC43" s="95"/>
      <c r="CD43" s="95"/>
      <c r="CE43" s="95"/>
      <c r="CF43" s="95"/>
      <c r="CG43" s="95"/>
      <c r="CH43" s="95"/>
      <c r="CI43" s="95"/>
      <c r="CJ43" s="95"/>
      <c r="CK43" s="95"/>
      <c r="CL43" s="95"/>
      <c r="CM43" s="95"/>
      <c r="CN43" s="95"/>
      <c r="CO43" s="95"/>
      <c r="CP43" s="95"/>
      <c r="CQ43" s="95"/>
      <c r="CR43" s="95"/>
      <c r="CS43" s="95"/>
      <c r="CT43" s="95"/>
      <c r="CU43" s="95"/>
      <c r="CV43" s="95"/>
      <c r="CW43" s="95"/>
      <c r="CX43" s="95"/>
      <c r="CY43" s="95"/>
      <c r="CZ43" s="95"/>
      <c r="DA43" s="95"/>
      <c r="DB43" s="95"/>
      <c r="DC43" s="95"/>
      <c r="DD43" s="95"/>
      <c r="DE43" s="95"/>
      <c r="DF43" s="95"/>
      <c r="DG43" s="95"/>
      <c r="DH43" s="95"/>
      <c r="DI43" s="95"/>
      <c r="DJ43" s="95"/>
      <c r="DK43" s="95"/>
      <c r="DL43" s="95"/>
      <c r="DM43" s="95"/>
      <c r="DN43" s="95"/>
      <c r="DO43" s="95"/>
      <c r="DP43" s="95"/>
      <c r="DQ43" s="95"/>
      <c r="DR43" s="95"/>
      <c r="DS43" s="95"/>
      <c r="DT43" s="95"/>
      <c r="DU43" s="95"/>
      <c r="DV43" s="95"/>
      <c r="DW43" s="95"/>
      <c r="DX43" s="95"/>
      <c r="DY43" s="95"/>
      <c r="DZ43" s="95"/>
      <c r="EA43" s="95"/>
      <c r="EB43" s="95"/>
      <c r="EC43" s="95"/>
      <c r="ED43" s="95"/>
      <c r="EE43" s="95"/>
      <c r="EF43" s="95"/>
      <c r="EG43" s="95"/>
      <c r="EH43" s="95"/>
      <c r="EI43" s="95"/>
      <c r="EJ43" s="95"/>
      <c r="EK43" s="95"/>
      <c r="EL43" s="95"/>
      <c r="EM43" s="95"/>
      <c r="EN43" s="95"/>
      <c r="EO43" s="95"/>
      <c r="EP43" s="95"/>
      <c r="EQ43" s="95"/>
      <c r="ER43" s="95"/>
      <c r="ES43" s="95"/>
      <c r="ET43" s="95"/>
      <c r="EU43" s="95"/>
      <c r="EV43" s="95"/>
      <c r="EW43" s="95"/>
      <c r="EX43" s="95"/>
      <c r="EY43" s="95"/>
      <c r="EZ43" s="95"/>
      <c r="FA43" s="95"/>
      <c r="FB43" s="95"/>
      <c r="FC43" s="95"/>
      <c r="FD43" s="95"/>
      <c r="FE43" s="95"/>
      <c r="FF43" s="95"/>
      <c r="FG43" s="95"/>
      <c r="FH43" s="95"/>
      <c r="FI43" s="95"/>
      <c r="FJ43" s="95"/>
      <c r="FK43" s="95"/>
      <c r="FL43" s="95"/>
      <c r="FM43" s="95"/>
      <c r="FN43" s="95"/>
      <c r="FO43" s="95"/>
      <c r="FP43" s="95"/>
      <c r="FQ43" s="95"/>
      <c r="FR43" s="95"/>
      <c r="FS43" s="95"/>
      <c r="FT43" s="95"/>
      <c r="FU43" s="95"/>
      <c r="FV43" s="95"/>
      <c r="FW43" s="95"/>
      <c r="FX43" s="95"/>
      <c r="FY43" s="95"/>
      <c r="FZ43" s="95"/>
      <c r="GA43" s="95"/>
      <c r="GB43" s="95"/>
      <c r="GC43" s="95"/>
      <c r="GD43" s="95"/>
      <c r="GE43" s="95"/>
      <c r="GF43" s="95"/>
      <c r="GG43" s="95"/>
      <c r="GH43" s="95"/>
      <c r="GI43" s="95"/>
      <c r="GJ43" s="95"/>
      <c r="GK43" s="95"/>
      <c r="GL43" s="95"/>
      <c r="GM43" s="95"/>
      <c r="GN43" s="95"/>
      <c r="GO43" s="95"/>
      <c r="GP43" s="95"/>
      <c r="GQ43" s="95"/>
      <c r="GR43" s="95"/>
      <c r="GS43" s="95"/>
      <c r="GT43" s="95"/>
      <c r="GU43" s="95"/>
      <c r="GV43" s="95"/>
      <c r="GW43" s="95"/>
      <c r="GX43" s="95"/>
      <c r="GY43" s="95"/>
      <c r="GZ43" s="95"/>
      <c r="HA43" s="95"/>
      <c r="HB43" s="95"/>
      <c r="HC43" s="95"/>
      <c r="HD43" s="95"/>
      <c r="HE43" s="95"/>
      <c r="HF43" s="95"/>
      <c r="HG43" s="95"/>
      <c r="HH43" s="95"/>
      <c r="HI43" s="95"/>
      <c r="HJ43" s="95"/>
      <c r="HK43" s="95"/>
      <c r="HL43" s="95"/>
      <c r="HM43" s="95"/>
      <c r="HN43" s="95"/>
      <c r="HO43" s="95"/>
      <c r="HP43" s="95"/>
      <c r="HQ43" s="95"/>
      <c r="HR43" s="95"/>
      <c r="HS43" s="95"/>
      <c r="HT43" s="95"/>
      <c r="HU43" s="95"/>
      <c r="HV43" s="95"/>
      <c r="HW43" s="95"/>
      <c r="HX43" s="95"/>
      <c r="HY43" s="95"/>
      <c r="HZ43" s="309"/>
    </row>
    <row r="44" spans="1:234" ht="24.75" customHeight="1" x14ac:dyDescent="0.25">
      <c r="A44" s="107" t="s">
        <v>232</v>
      </c>
      <c r="B44" s="108" t="s">
        <v>450</v>
      </c>
      <c r="C44" s="108" t="s">
        <v>94</v>
      </c>
      <c r="D44" s="109" t="s">
        <v>237</v>
      </c>
      <c r="E44" s="109" t="s">
        <v>26</v>
      </c>
      <c r="F44" s="110">
        <f t="shared" si="10"/>
        <v>41184</v>
      </c>
      <c r="G44" s="109">
        <f>IF(L44="Not Executed","",INDEX($U$2:$CF43,1,MATCH(REPT("z",255),$U44:$CF44)))</f>
        <v>143</v>
      </c>
      <c r="H44" s="109" t="str">
        <f t="shared" si="4"/>
        <v>DUT1, DUT2, SUT: QS Build 7.4</v>
      </c>
      <c r="I44" s="109" t="str">
        <f t="shared" si="5"/>
        <v>9200-8.59.29708</v>
      </c>
      <c r="J44" s="109">
        <f t="shared" si="6"/>
        <v>9200</v>
      </c>
      <c r="K44" s="109" t="str">
        <f t="shared" si="7"/>
        <v>v2240</v>
      </c>
      <c r="L44" s="109" t="str">
        <f t="shared" si="11"/>
        <v>Pass</v>
      </c>
      <c r="M44" s="109" t="str">
        <f>IF(L44="NA","NA",IF(COUNTIFS(U44:XAA44,"Pass*",$U$3:$XAA$3,Summary!$C$43)&gt;0,"Pass",IF(COUNTIFS(U44:XAA44,"Fail*",$U$3:$XAA$3,Summary!$C$43)&gt;0,"Fail","Not Executed")))</f>
        <v>Pass</v>
      </c>
      <c r="N44" s="109">
        <f t="shared" si="12"/>
        <v>19</v>
      </c>
      <c r="O44" s="135">
        <f t="shared" si="13"/>
        <v>1</v>
      </c>
      <c r="P44" s="135" t="str">
        <f>IF(VLOOKUP(C44,[1]!BT_Serial_Defects,2,FALSE)=0,"",VLOOKUP(C44,[1]!BT_Serial_Defects,2,FALSE))</f>
        <v/>
      </c>
      <c r="Q44" s="109" t="str">
        <f>IF(VLOOKUP(C44,[1]!BT_Serial_Defects,3,FALSE)=0,"",VLOOKUP(C44,[1]!BT_Serial_Defects,3,FALSE))</f>
        <v/>
      </c>
      <c r="R44" s="109" t="str">
        <f>IF(VLOOKUP(C44,[1]!BT_Serial_Defects,4,FALSE)=0,"",VLOOKUP(C44,[1]!BT_Serial_Defects,4,FALSE))</f>
        <v/>
      </c>
      <c r="S44" s="111"/>
      <c r="T44" s="107"/>
      <c r="U44" s="308"/>
      <c r="V44" s="95"/>
      <c r="W44" s="95"/>
      <c r="X44" s="95"/>
      <c r="Y44" s="95"/>
      <c r="Z44" s="95"/>
      <c r="AA44" s="95"/>
      <c r="AB44" s="95" t="s">
        <v>243</v>
      </c>
      <c r="AC44" s="95"/>
      <c r="AD44" s="95" t="s">
        <v>243</v>
      </c>
      <c r="AE44" s="95" t="s">
        <v>243</v>
      </c>
      <c r="AF44" s="95" t="s">
        <v>243</v>
      </c>
      <c r="AG44" s="95"/>
      <c r="AH44" s="95"/>
      <c r="AI44" s="95"/>
      <c r="AJ44" s="95"/>
      <c r="AK44" s="95" t="s">
        <v>243</v>
      </c>
      <c r="AL44" s="95" t="s">
        <v>243</v>
      </c>
      <c r="AM44" s="95" t="s">
        <v>243</v>
      </c>
      <c r="AN44" s="95" t="s">
        <v>243</v>
      </c>
      <c r="AO44" s="95"/>
      <c r="AP44" s="95"/>
      <c r="AQ44" s="95" t="s">
        <v>243</v>
      </c>
      <c r="AR44" s="95" t="s">
        <v>243</v>
      </c>
      <c r="AS44" s="95"/>
      <c r="AT44" s="95" t="s">
        <v>243</v>
      </c>
      <c r="AU44" s="95" t="s">
        <v>243</v>
      </c>
      <c r="AV44" s="95" t="s">
        <v>243</v>
      </c>
      <c r="AW44" s="95" t="s">
        <v>243</v>
      </c>
      <c r="AX44" s="95" t="s">
        <v>243</v>
      </c>
      <c r="AY44" s="95" t="s">
        <v>243</v>
      </c>
      <c r="AZ44" s="95" t="s">
        <v>243</v>
      </c>
      <c r="BA44" s="95" t="s">
        <v>243</v>
      </c>
      <c r="BB44" s="95" t="s">
        <v>243</v>
      </c>
      <c r="BC44" s="95"/>
      <c r="BD44" s="95"/>
      <c r="BE44" s="95"/>
      <c r="BF44" s="95"/>
      <c r="BG44" s="95"/>
      <c r="BH44" s="95"/>
      <c r="BI44" s="95"/>
      <c r="BJ44" s="95"/>
      <c r="BK44" s="95"/>
      <c r="BL44" s="95"/>
      <c r="BM44" s="95"/>
      <c r="BN44" s="95"/>
      <c r="BO44" s="95"/>
      <c r="BP44" s="95"/>
      <c r="BQ44" s="95"/>
      <c r="BR44" s="95"/>
      <c r="BS44" s="95"/>
      <c r="BT44" s="95"/>
      <c r="BU44" s="95"/>
      <c r="BV44" s="95"/>
      <c r="BW44" s="95"/>
      <c r="BX44" s="95"/>
      <c r="BY44" s="95"/>
      <c r="BZ44" s="95"/>
      <c r="CA44" s="95"/>
      <c r="CB44" s="95"/>
      <c r="CC44" s="95"/>
      <c r="CD44" s="95"/>
      <c r="CE44" s="95"/>
      <c r="CF44" s="95"/>
      <c r="CG44" s="95"/>
      <c r="CH44" s="95"/>
      <c r="CI44" s="95"/>
      <c r="CJ44" s="95"/>
      <c r="CK44" s="95"/>
      <c r="CL44" s="95"/>
      <c r="CM44" s="95"/>
      <c r="CN44" s="95"/>
      <c r="CO44" s="95"/>
      <c r="CP44" s="95"/>
      <c r="CQ44" s="95"/>
      <c r="CR44" s="95"/>
      <c r="CS44" s="95"/>
      <c r="CT44" s="95"/>
      <c r="CU44" s="95"/>
      <c r="CV44" s="95"/>
      <c r="CW44" s="95"/>
      <c r="CX44" s="95"/>
      <c r="CY44" s="95"/>
      <c r="CZ44" s="95"/>
      <c r="DA44" s="95"/>
      <c r="DB44" s="95"/>
      <c r="DC44" s="95"/>
      <c r="DD44" s="95"/>
      <c r="DE44" s="95"/>
      <c r="DF44" s="95"/>
      <c r="DG44" s="95"/>
      <c r="DH44" s="95"/>
      <c r="DI44" s="95"/>
      <c r="DJ44" s="95"/>
      <c r="DK44" s="95"/>
      <c r="DL44" s="95"/>
      <c r="DM44" s="95"/>
      <c r="DN44" s="95"/>
      <c r="DO44" s="95"/>
      <c r="DP44" s="95"/>
      <c r="DQ44" s="95"/>
      <c r="DR44" s="95"/>
      <c r="DS44" s="95"/>
      <c r="DT44" s="95"/>
      <c r="DU44" s="95"/>
      <c r="DV44" s="95"/>
      <c r="DW44" s="95"/>
      <c r="DX44" s="95"/>
      <c r="DY44" s="95"/>
      <c r="DZ44" s="95"/>
      <c r="EA44" s="95"/>
      <c r="EB44" s="95"/>
      <c r="EC44" s="95"/>
      <c r="ED44" s="95"/>
      <c r="EE44" s="95"/>
      <c r="EF44" s="95"/>
      <c r="EG44" s="95"/>
      <c r="EH44" s="95"/>
      <c r="EI44" s="95"/>
      <c r="EJ44" s="95"/>
      <c r="EK44" s="95"/>
      <c r="EL44" s="95"/>
      <c r="EM44" s="95"/>
      <c r="EN44" s="95"/>
      <c r="EO44" s="95"/>
      <c r="EP44" s="95"/>
      <c r="EQ44" s="95"/>
      <c r="ER44" s="95"/>
      <c r="ES44" s="95"/>
      <c r="ET44" s="95"/>
      <c r="EU44" s="95"/>
      <c r="EV44" s="95"/>
      <c r="EW44" s="95"/>
      <c r="EX44" s="95"/>
      <c r="EY44" s="95"/>
      <c r="EZ44" s="95"/>
      <c r="FA44" s="95"/>
      <c r="FB44" s="95"/>
      <c r="FC44" s="95"/>
      <c r="FD44" s="95"/>
      <c r="FE44" s="95"/>
      <c r="FF44" s="95"/>
      <c r="FG44" s="95"/>
      <c r="FH44" s="95"/>
      <c r="FI44" s="95"/>
      <c r="FJ44" s="95"/>
      <c r="FK44" s="95"/>
      <c r="FL44" s="95"/>
      <c r="FM44" s="95"/>
      <c r="FN44" s="95"/>
      <c r="FO44" s="95"/>
      <c r="FP44" s="95"/>
      <c r="FQ44" s="95"/>
      <c r="FR44" s="95"/>
      <c r="FS44" s="95"/>
      <c r="FT44" s="95"/>
      <c r="FU44" s="95"/>
      <c r="FV44" s="95"/>
      <c r="FW44" s="95"/>
      <c r="FX44" s="95"/>
      <c r="FY44" s="95"/>
      <c r="FZ44" s="95"/>
      <c r="GA44" s="95"/>
      <c r="GB44" s="95"/>
      <c r="GC44" s="95"/>
      <c r="GD44" s="95"/>
      <c r="GE44" s="95"/>
      <c r="GF44" s="95"/>
      <c r="GG44" s="95"/>
      <c r="GH44" s="95"/>
      <c r="GI44" s="95"/>
      <c r="GJ44" s="95"/>
      <c r="GK44" s="95"/>
      <c r="GL44" s="95"/>
      <c r="GM44" s="95"/>
      <c r="GN44" s="95"/>
      <c r="GO44" s="95"/>
      <c r="GP44" s="95"/>
      <c r="GQ44" s="95"/>
      <c r="GR44" s="95"/>
      <c r="GS44" s="95"/>
      <c r="GT44" s="95"/>
      <c r="GU44" s="95"/>
      <c r="GV44" s="95"/>
      <c r="GW44" s="95"/>
      <c r="GX44" s="95"/>
      <c r="GY44" s="95"/>
      <c r="GZ44" s="95"/>
      <c r="HA44" s="95"/>
      <c r="HB44" s="95"/>
      <c r="HC44" s="95"/>
      <c r="HD44" s="95"/>
      <c r="HE44" s="95"/>
      <c r="HF44" s="95"/>
      <c r="HG44" s="95"/>
      <c r="HH44" s="95"/>
      <c r="HI44" s="95"/>
      <c r="HJ44" s="95"/>
      <c r="HK44" s="95"/>
      <c r="HL44" s="95"/>
      <c r="HM44" s="95"/>
      <c r="HN44" s="95"/>
      <c r="HO44" s="95"/>
      <c r="HP44" s="95"/>
      <c r="HQ44" s="95"/>
      <c r="HR44" s="95"/>
      <c r="HS44" s="95"/>
      <c r="HT44" s="95"/>
      <c r="HU44" s="95"/>
      <c r="HV44" s="95"/>
      <c r="HW44" s="95"/>
      <c r="HX44" s="95"/>
      <c r="HY44" s="95"/>
      <c r="HZ44" s="309"/>
    </row>
    <row r="45" spans="1:234" ht="24.75" customHeight="1" x14ac:dyDescent="0.25">
      <c r="A45" s="107" t="s">
        <v>232</v>
      </c>
      <c r="B45" s="108" t="s">
        <v>450</v>
      </c>
      <c r="C45" s="108" t="s">
        <v>99</v>
      </c>
      <c r="D45" s="109" t="s">
        <v>237</v>
      </c>
      <c r="E45" s="109" t="s">
        <v>100</v>
      </c>
      <c r="F45" s="110">
        <f t="shared" si="10"/>
        <v>41184</v>
      </c>
      <c r="G45" s="109">
        <f>IF(L45="Not Executed","",INDEX($U$2:$CF44,1,MATCH(REPT("z",255),$U45:$CF45)))</f>
        <v>143</v>
      </c>
      <c r="H45" s="109" t="str">
        <f t="shared" si="4"/>
        <v>DUT1, DUT2, SUT: QS Build 7.4</v>
      </c>
      <c r="I45" s="109" t="str">
        <f t="shared" si="5"/>
        <v>9200-8.59.29708</v>
      </c>
      <c r="J45" s="109">
        <f t="shared" si="6"/>
        <v>9200</v>
      </c>
      <c r="K45" s="109" t="str">
        <f t="shared" si="7"/>
        <v>v2240</v>
      </c>
      <c r="L45" s="109" t="str">
        <f t="shared" si="11"/>
        <v>Pass</v>
      </c>
      <c r="M45" s="109" t="str">
        <f>IF(L45="NA","NA",IF(COUNTIFS(U45:XAA45,"Pass*",$U$3:$XAA$3,Summary!$C$43)&gt;0,"Pass",IF(COUNTIFS(U45:XAA45,"Fail*",$U$3:$XAA$3,Summary!$C$43)&gt;0,"Fail","Not Executed")))</f>
        <v>Pass</v>
      </c>
      <c r="N45" s="109">
        <f t="shared" si="12"/>
        <v>19</v>
      </c>
      <c r="O45" s="135">
        <f t="shared" si="13"/>
        <v>1</v>
      </c>
      <c r="P45" s="135" t="str">
        <f>IF(VLOOKUP(C45,[1]!BT_Serial_Defects,2,FALSE)=0,"",VLOOKUP(C45,[1]!BT_Serial_Defects,2,FALSE))</f>
        <v/>
      </c>
      <c r="Q45" s="109" t="str">
        <f>IF(VLOOKUP(C45,[1]!BT_Serial_Defects,3,FALSE)=0,"",VLOOKUP(C45,[1]!BT_Serial_Defects,3,FALSE))</f>
        <v/>
      </c>
      <c r="R45" s="109" t="str">
        <f>IF(VLOOKUP(C45,[1]!BT_Serial_Defects,4,FALSE)=0,"",VLOOKUP(C45,[1]!BT_Serial_Defects,4,FALSE))</f>
        <v/>
      </c>
      <c r="S45" s="111"/>
      <c r="T45" s="107"/>
      <c r="U45" s="308"/>
      <c r="V45" s="95"/>
      <c r="W45" s="95"/>
      <c r="X45" s="95"/>
      <c r="Y45" s="95"/>
      <c r="Z45" s="95"/>
      <c r="AA45" s="95"/>
      <c r="AB45" s="95" t="s">
        <v>243</v>
      </c>
      <c r="AC45" s="95"/>
      <c r="AD45" s="95" t="s">
        <v>243</v>
      </c>
      <c r="AE45" s="95" t="s">
        <v>243</v>
      </c>
      <c r="AF45" s="95" t="s">
        <v>243</v>
      </c>
      <c r="AG45" s="95"/>
      <c r="AH45" s="95"/>
      <c r="AI45" s="95"/>
      <c r="AJ45" s="95"/>
      <c r="AK45" s="95" t="s">
        <v>243</v>
      </c>
      <c r="AL45" s="95" t="s">
        <v>243</v>
      </c>
      <c r="AM45" s="95" t="s">
        <v>243</v>
      </c>
      <c r="AN45" s="95" t="s">
        <v>243</v>
      </c>
      <c r="AO45" s="95"/>
      <c r="AP45" s="95"/>
      <c r="AQ45" s="95" t="s">
        <v>243</v>
      </c>
      <c r="AR45" s="95" t="s">
        <v>243</v>
      </c>
      <c r="AS45" s="95"/>
      <c r="AT45" s="95" t="s">
        <v>243</v>
      </c>
      <c r="AU45" s="95" t="s">
        <v>243</v>
      </c>
      <c r="AV45" s="95" t="s">
        <v>243</v>
      </c>
      <c r="AW45" s="95" t="s">
        <v>243</v>
      </c>
      <c r="AX45" s="95" t="s">
        <v>243</v>
      </c>
      <c r="AY45" s="95" t="s">
        <v>243</v>
      </c>
      <c r="AZ45" s="95" t="s">
        <v>243</v>
      </c>
      <c r="BA45" s="95" t="s">
        <v>243</v>
      </c>
      <c r="BB45" s="95" t="s">
        <v>243</v>
      </c>
      <c r="BC45" s="95"/>
      <c r="BD45" s="95"/>
      <c r="BE45" s="95"/>
      <c r="BF45" s="95"/>
      <c r="BG45" s="95"/>
      <c r="BH45" s="95"/>
      <c r="BI45" s="95"/>
      <c r="BJ45" s="95"/>
      <c r="BK45" s="95"/>
      <c r="BL45" s="95"/>
      <c r="BM45" s="95"/>
      <c r="BN45" s="95"/>
      <c r="BO45" s="95"/>
      <c r="BP45" s="95"/>
      <c r="BQ45" s="95"/>
      <c r="BR45" s="95"/>
      <c r="BS45" s="95"/>
      <c r="BT45" s="95"/>
      <c r="BU45" s="95"/>
      <c r="BV45" s="95"/>
      <c r="BW45" s="95"/>
      <c r="BX45" s="95"/>
      <c r="BY45" s="95"/>
      <c r="BZ45" s="95"/>
      <c r="CA45" s="95"/>
      <c r="CB45" s="95"/>
      <c r="CC45" s="95"/>
      <c r="CD45" s="95"/>
      <c r="CE45" s="95"/>
      <c r="CF45" s="95"/>
      <c r="CG45" s="95"/>
      <c r="CH45" s="95"/>
      <c r="CI45" s="95"/>
      <c r="CJ45" s="95"/>
      <c r="CK45" s="95"/>
      <c r="CL45" s="95"/>
      <c r="CM45" s="95"/>
      <c r="CN45" s="95"/>
      <c r="CO45" s="95"/>
      <c r="CP45" s="95"/>
      <c r="CQ45" s="95"/>
      <c r="CR45" s="95"/>
      <c r="CS45" s="95"/>
      <c r="CT45" s="95"/>
      <c r="CU45" s="95"/>
      <c r="CV45" s="95"/>
      <c r="CW45" s="95"/>
      <c r="CX45" s="95"/>
      <c r="CY45" s="95"/>
      <c r="CZ45" s="95"/>
      <c r="DA45" s="95"/>
      <c r="DB45" s="95"/>
      <c r="DC45" s="95"/>
      <c r="DD45" s="95"/>
      <c r="DE45" s="95"/>
      <c r="DF45" s="95"/>
      <c r="DG45" s="95"/>
      <c r="DH45" s="95"/>
      <c r="DI45" s="95"/>
      <c r="DJ45" s="95"/>
      <c r="DK45" s="95"/>
      <c r="DL45" s="95"/>
      <c r="DM45" s="95"/>
      <c r="DN45" s="95"/>
      <c r="DO45" s="95"/>
      <c r="DP45" s="95"/>
      <c r="DQ45" s="95"/>
      <c r="DR45" s="95"/>
      <c r="DS45" s="95"/>
      <c r="DT45" s="95"/>
      <c r="DU45" s="95"/>
      <c r="DV45" s="95"/>
      <c r="DW45" s="95"/>
      <c r="DX45" s="95"/>
      <c r="DY45" s="95"/>
      <c r="DZ45" s="95"/>
      <c r="EA45" s="95"/>
      <c r="EB45" s="95"/>
      <c r="EC45" s="95"/>
      <c r="ED45" s="95"/>
      <c r="EE45" s="95"/>
      <c r="EF45" s="95"/>
      <c r="EG45" s="95"/>
      <c r="EH45" s="95"/>
      <c r="EI45" s="95"/>
      <c r="EJ45" s="95"/>
      <c r="EK45" s="95"/>
      <c r="EL45" s="95"/>
      <c r="EM45" s="95"/>
      <c r="EN45" s="95"/>
      <c r="EO45" s="95"/>
      <c r="EP45" s="95"/>
      <c r="EQ45" s="95"/>
      <c r="ER45" s="95"/>
      <c r="ES45" s="95"/>
      <c r="ET45" s="95"/>
      <c r="EU45" s="95"/>
      <c r="EV45" s="95"/>
      <c r="EW45" s="95"/>
      <c r="EX45" s="95"/>
      <c r="EY45" s="95"/>
      <c r="EZ45" s="95"/>
      <c r="FA45" s="95"/>
      <c r="FB45" s="95"/>
      <c r="FC45" s="95"/>
      <c r="FD45" s="95"/>
      <c r="FE45" s="95"/>
      <c r="FF45" s="95"/>
      <c r="FG45" s="95"/>
      <c r="FH45" s="95"/>
      <c r="FI45" s="95"/>
      <c r="FJ45" s="95"/>
      <c r="FK45" s="95"/>
      <c r="FL45" s="95"/>
      <c r="FM45" s="95"/>
      <c r="FN45" s="95"/>
      <c r="FO45" s="95"/>
      <c r="FP45" s="95"/>
      <c r="FQ45" s="95"/>
      <c r="FR45" s="95"/>
      <c r="FS45" s="95"/>
      <c r="FT45" s="95"/>
      <c r="FU45" s="95"/>
      <c r="FV45" s="95"/>
      <c r="FW45" s="95"/>
      <c r="FX45" s="95"/>
      <c r="FY45" s="95"/>
      <c r="FZ45" s="95"/>
      <c r="GA45" s="95"/>
      <c r="GB45" s="95"/>
      <c r="GC45" s="95"/>
      <c r="GD45" s="95"/>
      <c r="GE45" s="95"/>
      <c r="GF45" s="95"/>
      <c r="GG45" s="95"/>
      <c r="GH45" s="95"/>
      <c r="GI45" s="95"/>
      <c r="GJ45" s="95"/>
      <c r="GK45" s="95"/>
      <c r="GL45" s="95"/>
      <c r="GM45" s="95"/>
      <c r="GN45" s="95"/>
      <c r="GO45" s="95"/>
      <c r="GP45" s="95"/>
      <c r="GQ45" s="95"/>
      <c r="GR45" s="95"/>
      <c r="GS45" s="95"/>
      <c r="GT45" s="95"/>
      <c r="GU45" s="95"/>
      <c r="GV45" s="95"/>
      <c r="GW45" s="95"/>
      <c r="GX45" s="95"/>
      <c r="GY45" s="95"/>
      <c r="GZ45" s="95"/>
      <c r="HA45" s="95"/>
      <c r="HB45" s="95"/>
      <c r="HC45" s="95"/>
      <c r="HD45" s="95"/>
      <c r="HE45" s="95"/>
      <c r="HF45" s="95"/>
      <c r="HG45" s="95"/>
      <c r="HH45" s="95"/>
      <c r="HI45" s="95"/>
      <c r="HJ45" s="95"/>
      <c r="HK45" s="95"/>
      <c r="HL45" s="95"/>
      <c r="HM45" s="95"/>
      <c r="HN45" s="95"/>
      <c r="HO45" s="95"/>
      <c r="HP45" s="95"/>
      <c r="HQ45" s="95"/>
      <c r="HR45" s="95"/>
      <c r="HS45" s="95"/>
      <c r="HT45" s="95"/>
      <c r="HU45" s="95"/>
      <c r="HV45" s="95"/>
      <c r="HW45" s="95"/>
      <c r="HX45" s="95"/>
      <c r="HY45" s="95"/>
      <c r="HZ45" s="309"/>
    </row>
    <row r="46" spans="1:234" ht="24.75" customHeight="1" x14ac:dyDescent="0.25">
      <c r="A46" s="107" t="s">
        <v>232</v>
      </c>
      <c r="B46" s="108" t="s">
        <v>450</v>
      </c>
      <c r="C46" s="108" t="s">
        <v>125</v>
      </c>
      <c r="D46" s="109" t="s">
        <v>237</v>
      </c>
      <c r="E46" s="109" t="s">
        <v>126</v>
      </c>
      <c r="F46" s="110">
        <f t="shared" si="10"/>
        <v>41184</v>
      </c>
      <c r="G46" s="109">
        <f>IF(L46="Not Executed","",INDEX($U$2:$CF45,1,MATCH(REPT("z",255),$U46:$CF46)))</f>
        <v>143</v>
      </c>
      <c r="H46" s="109" t="str">
        <f t="shared" si="4"/>
        <v>DUT1, DUT2, SUT: QS Build 7.4</v>
      </c>
      <c r="I46" s="109" t="str">
        <f t="shared" si="5"/>
        <v>9200-8.59.29708</v>
      </c>
      <c r="J46" s="109">
        <f t="shared" si="6"/>
        <v>9200</v>
      </c>
      <c r="K46" s="109" t="str">
        <f t="shared" si="7"/>
        <v>v2240</v>
      </c>
      <c r="L46" s="109" t="str">
        <f t="shared" si="11"/>
        <v>Pass-Erata715</v>
      </c>
      <c r="M46" s="109" t="str">
        <f>IF(L46="NA","NA",IF(COUNTIFS(U46:XAA46,"Pass*",$U$3:$XAA$3,Summary!$C$43)&gt;0,"Pass",IF(COUNTIFS(U46:XAA46,"Fail*",$U$3:$XAA$3,Summary!$C$43)&gt;0,"Fail","Not Executed")))</f>
        <v>Pass</v>
      </c>
      <c r="N46" s="109">
        <f t="shared" si="12"/>
        <v>15</v>
      </c>
      <c r="O46" s="135">
        <f t="shared" si="13"/>
        <v>0.2</v>
      </c>
      <c r="P46" s="135" t="str">
        <f>IF(VLOOKUP(C46,[1]!BT_Serial_Defects,2,FALSE)=0,"",VLOOKUP(C46,[1]!BT_Serial_Defects,2,FALSE))</f>
        <v>969963_x000D_
BRCM-112072560663261</v>
      </c>
      <c r="Q46" s="109" t="str">
        <f>IF(VLOOKUP(C46,[1]!BT_Serial_Defects,3,FALSE)=0,"",VLOOKUP(C46,[1]!BT_Serial_Defects,3,FALSE))</f>
        <v>555039
546885-CLOSED</v>
      </c>
      <c r="R46" s="109">
        <f>IF(VLOOKUP(C46,[1]!BT_Serial_Defects,4,FALSE)=0,"",VLOOKUP(C46,[1]!BT_Serial_Defects,4,FALSE))</f>
        <v>3856045</v>
      </c>
      <c r="S46" s="111"/>
      <c r="T46" s="107"/>
      <c r="U46" s="308"/>
      <c r="V46" s="95"/>
      <c r="W46" s="95"/>
      <c r="X46" s="95"/>
      <c r="Y46" s="95"/>
      <c r="Z46" s="95"/>
      <c r="AA46" s="95"/>
      <c r="AB46" s="95" t="s">
        <v>241</v>
      </c>
      <c r="AC46" s="95"/>
      <c r="AD46" s="95" t="s">
        <v>241</v>
      </c>
      <c r="AE46" s="95" t="s">
        <v>241</v>
      </c>
      <c r="AF46" s="95" t="s">
        <v>241</v>
      </c>
      <c r="AG46" s="95" t="s">
        <v>243</v>
      </c>
      <c r="AH46" s="95" t="s">
        <v>241</v>
      </c>
      <c r="AI46" s="95"/>
      <c r="AJ46" s="95"/>
      <c r="AK46" s="95" t="s">
        <v>241</v>
      </c>
      <c r="AL46" s="95" t="s">
        <v>241</v>
      </c>
      <c r="AM46" s="95" t="s">
        <v>241</v>
      </c>
      <c r="AN46" s="95" t="s">
        <v>243</v>
      </c>
      <c r="AO46" s="95" t="s">
        <v>243</v>
      </c>
      <c r="AP46" s="95"/>
      <c r="AQ46" s="95" t="s">
        <v>241</v>
      </c>
      <c r="AR46" s="95" t="s">
        <v>241</v>
      </c>
      <c r="AS46" s="95"/>
      <c r="AT46" s="95"/>
      <c r="AU46" s="95" t="s">
        <v>241</v>
      </c>
      <c r="AV46" s="95"/>
      <c r="AW46" s="95" t="s">
        <v>241</v>
      </c>
      <c r="AX46" s="548" t="s">
        <v>907</v>
      </c>
      <c r="AY46" s="548" t="s">
        <v>936</v>
      </c>
      <c r="AZ46" s="95"/>
      <c r="BA46" s="548" t="s">
        <v>936</v>
      </c>
      <c r="BB46" s="548" t="s">
        <v>936</v>
      </c>
      <c r="BC46" s="95"/>
      <c r="BD46" s="95"/>
      <c r="BE46" s="95"/>
      <c r="BF46" s="95"/>
      <c r="BG46" s="95"/>
      <c r="BH46" s="95"/>
      <c r="BI46" s="95"/>
      <c r="BJ46" s="95"/>
      <c r="BK46" s="95"/>
      <c r="BL46" s="95"/>
      <c r="BM46" s="95"/>
      <c r="BN46" s="95"/>
      <c r="BO46" s="95"/>
      <c r="BP46" s="95"/>
      <c r="BQ46" s="95"/>
      <c r="BR46" s="95"/>
      <c r="BS46" s="95"/>
      <c r="BT46" s="95"/>
      <c r="BU46" s="95"/>
      <c r="BV46" s="95"/>
      <c r="BW46" s="95"/>
      <c r="BX46" s="95"/>
      <c r="BY46" s="95"/>
      <c r="BZ46" s="95"/>
      <c r="CA46" s="95"/>
      <c r="CB46" s="95"/>
      <c r="CC46" s="95"/>
      <c r="CD46" s="95"/>
      <c r="CE46" s="95"/>
      <c r="CF46" s="95"/>
      <c r="CG46" s="95"/>
      <c r="CH46" s="95"/>
      <c r="CI46" s="95"/>
      <c r="CJ46" s="95"/>
      <c r="CK46" s="95"/>
      <c r="CL46" s="95"/>
      <c r="CM46" s="95"/>
      <c r="CN46" s="95"/>
      <c r="CO46" s="95"/>
      <c r="CP46" s="95"/>
      <c r="CQ46" s="95"/>
      <c r="CR46" s="95"/>
      <c r="CS46" s="95"/>
      <c r="CT46" s="95"/>
      <c r="CU46" s="95"/>
      <c r="CV46" s="95"/>
      <c r="CW46" s="95"/>
      <c r="CX46" s="95"/>
      <c r="CY46" s="95"/>
      <c r="CZ46" s="95"/>
      <c r="DA46" s="95"/>
      <c r="DB46" s="95"/>
      <c r="DC46" s="95"/>
      <c r="DD46" s="95"/>
      <c r="DE46" s="95"/>
      <c r="DF46" s="95"/>
      <c r="DG46" s="95"/>
      <c r="DH46" s="95"/>
      <c r="DI46" s="95"/>
      <c r="DJ46" s="95"/>
      <c r="DK46" s="95"/>
      <c r="DL46" s="95"/>
      <c r="DM46" s="95"/>
      <c r="DN46" s="95"/>
      <c r="DO46" s="95"/>
      <c r="DP46" s="95"/>
      <c r="DQ46" s="95"/>
      <c r="DR46" s="95"/>
      <c r="DS46" s="95"/>
      <c r="DT46" s="95"/>
      <c r="DU46" s="95"/>
      <c r="DV46" s="95"/>
      <c r="DW46" s="95"/>
      <c r="DX46" s="95"/>
      <c r="DY46" s="95"/>
      <c r="DZ46" s="95"/>
      <c r="EA46" s="95"/>
      <c r="EB46" s="95"/>
      <c r="EC46" s="95"/>
      <c r="ED46" s="95"/>
      <c r="EE46" s="95"/>
      <c r="EF46" s="95"/>
      <c r="EG46" s="95"/>
      <c r="EH46" s="95"/>
      <c r="EI46" s="95"/>
      <c r="EJ46" s="95"/>
      <c r="EK46" s="95"/>
      <c r="EL46" s="95"/>
      <c r="EM46" s="95"/>
      <c r="EN46" s="95"/>
      <c r="EO46" s="95"/>
      <c r="EP46" s="95"/>
      <c r="EQ46" s="95"/>
      <c r="ER46" s="95"/>
      <c r="ES46" s="95"/>
      <c r="ET46" s="95"/>
      <c r="EU46" s="95"/>
      <c r="EV46" s="95"/>
      <c r="EW46" s="95"/>
      <c r="EX46" s="95"/>
      <c r="EY46" s="95"/>
      <c r="EZ46" s="95"/>
      <c r="FA46" s="95"/>
      <c r="FB46" s="95"/>
      <c r="FC46" s="95"/>
      <c r="FD46" s="95"/>
      <c r="FE46" s="95"/>
      <c r="FF46" s="95"/>
      <c r="FG46" s="95"/>
      <c r="FH46" s="95"/>
      <c r="FI46" s="95"/>
      <c r="FJ46" s="95"/>
      <c r="FK46" s="95"/>
      <c r="FL46" s="95"/>
      <c r="FM46" s="95"/>
      <c r="FN46" s="95"/>
      <c r="FO46" s="95"/>
      <c r="FP46" s="95"/>
      <c r="FQ46" s="95"/>
      <c r="FR46" s="95"/>
      <c r="FS46" s="95"/>
      <c r="FT46" s="95"/>
      <c r="FU46" s="95"/>
      <c r="FV46" s="95"/>
      <c r="FW46" s="95"/>
      <c r="FX46" s="95"/>
      <c r="FY46" s="95"/>
      <c r="FZ46" s="95"/>
      <c r="GA46" s="95"/>
      <c r="GB46" s="95"/>
      <c r="GC46" s="95"/>
      <c r="GD46" s="95"/>
      <c r="GE46" s="95"/>
      <c r="GF46" s="95"/>
      <c r="GG46" s="95"/>
      <c r="GH46" s="95"/>
      <c r="GI46" s="95"/>
      <c r="GJ46" s="95"/>
      <c r="GK46" s="95"/>
      <c r="GL46" s="95"/>
      <c r="GM46" s="95"/>
      <c r="GN46" s="95"/>
      <c r="GO46" s="95"/>
      <c r="GP46" s="95"/>
      <c r="GQ46" s="95"/>
      <c r="GR46" s="95"/>
      <c r="GS46" s="95"/>
      <c r="GT46" s="95"/>
      <c r="GU46" s="95"/>
      <c r="GV46" s="95"/>
      <c r="GW46" s="95"/>
      <c r="GX46" s="95"/>
      <c r="GY46" s="95"/>
      <c r="GZ46" s="95"/>
      <c r="HA46" s="95"/>
      <c r="HB46" s="95"/>
      <c r="HC46" s="95"/>
      <c r="HD46" s="95"/>
      <c r="HE46" s="95"/>
      <c r="HF46" s="95"/>
      <c r="HG46" s="95"/>
      <c r="HH46" s="95"/>
      <c r="HI46" s="95"/>
      <c r="HJ46" s="95"/>
      <c r="HK46" s="95"/>
      <c r="HL46" s="95"/>
      <c r="HM46" s="95"/>
      <c r="HN46" s="95"/>
      <c r="HO46" s="95"/>
      <c r="HP46" s="95"/>
      <c r="HQ46" s="95"/>
      <c r="HR46" s="95"/>
      <c r="HS46" s="95"/>
      <c r="HT46" s="95"/>
      <c r="HU46" s="95"/>
      <c r="HV46" s="95"/>
      <c r="HW46" s="95"/>
      <c r="HX46" s="95"/>
      <c r="HY46" s="95"/>
      <c r="HZ46" s="309"/>
    </row>
    <row r="47" spans="1:234" ht="24.75" customHeight="1" x14ac:dyDescent="0.25">
      <c r="A47" s="125" t="s">
        <v>232</v>
      </c>
      <c r="B47" s="126" t="s">
        <v>256</v>
      </c>
      <c r="C47" s="126" t="s">
        <v>383</v>
      </c>
      <c r="D47" s="127" t="s">
        <v>237</v>
      </c>
      <c r="E47" s="127" t="s">
        <v>107</v>
      </c>
      <c r="F47" s="110">
        <f t="shared" si="10"/>
        <v>41184</v>
      </c>
      <c r="G47" s="109">
        <f>IF(L47="Not Executed","",INDEX($U$2:$CF29,1,MATCH(REPT("z",255),$U47:$CF47)))</f>
        <v>143</v>
      </c>
      <c r="H47" s="109" t="str">
        <f t="shared" si="4"/>
        <v>DUT1, DUT2, SUT: QS Build 7.4</v>
      </c>
      <c r="I47" s="109" t="str">
        <f t="shared" si="5"/>
        <v>9200-8.59.29708</v>
      </c>
      <c r="J47" s="109">
        <f t="shared" si="6"/>
        <v>9200</v>
      </c>
      <c r="K47" s="109" t="str">
        <f t="shared" si="7"/>
        <v>v2240</v>
      </c>
      <c r="L47" s="109" t="s">
        <v>249</v>
      </c>
      <c r="M47" s="109" t="str">
        <f>IF(L47="NA","NA",IF(COUNTIFS(U47:XAA47,"Pass*",$U$3:$XAA$3,Summary!$C$43)&gt;0,"Pass",IF(COUNTIFS(U47:XAA47,"Fail*",$U$3:$XAA$3,Summary!$C$43)&gt;0,"Fail","Not Executed")))</f>
        <v>NA</v>
      </c>
      <c r="N47" s="109">
        <f t="shared" ref="N47:N50" si="14">COUNTIF(U47:CD47,"Pass")+COUNTIF(U47:CD47,"Fail")</f>
        <v>14</v>
      </c>
      <c r="O47" s="135">
        <f t="shared" si="9"/>
        <v>0.7142857142857143</v>
      </c>
      <c r="P47" s="135" t="str">
        <f>IF(VLOOKUP(C47,[1]!BT_Radio,2,FALSE)=0,"",VLOOKUP(C47,[1]!BT_Radio,2,FALSE))</f>
        <v/>
      </c>
      <c r="Q47" s="109" t="str">
        <f>IF(VLOOKUP(C47,[1]!BT_Radio,3,FALSE)=0,"",VLOOKUP(C47,[1]!BT_Radio,3,FALSE))</f>
        <v/>
      </c>
      <c r="R47" s="109" t="str">
        <f>IF(VLOOKUP(C47,[1]!BT_Radio,4,FALSE)=0,"",VLOOKUP(C47,[1]!BT_Radio,4,FALSE))</f>
        <v>3855939-CLOSED,
3856077-CLOSED</v>
      </c>
      <c r="S47" s="111" t="s">
        <v>391</v>
      </c>
      <c r="T47" s="107"/>
      <c r="U47" s="308" t="s">
        <v>241</v>
      </c>
      <c r="V47" s="95" t="s">
        <v>241</v>
      </c>
      <c r="W47" s="95" t="s">
        <v>249</v>
      </c>
      <c r="X47" s="95"/>
      <c r="Y47" s="95" t="s">
        <v>243</v>
      </c>
      <c r="Z47" s="95"/>
      <c r="AA47" s="95" t="s">
        <v>241</v>
      </c>
      <c r="AB47" s="95"/>
      <c r="AC47" s="95" t="s">
        <v>241</v>
      </c>
      <c r="AD47" s="95" t="s">
        <v>243</v>
      </c>
      <c r="AE47" s="95"/>
      <c r="AF47" s="95"/>
      <c r="AG47" s="95"/>
      <c r="AH47" s="95"/>
      <c r="AI47" s="95"/>
      <c r="AJ47" s="95"/>
      <c r="AK47" s="95"/>
      <c r="AL47" s="95" t="s">
        <v>243</v>
      </c>
      <c r="AM47" s="95"/>
      <c r="AN47" s="95" t="s">
        <v>609</v>
      </c>
      <c r="AO47" s="95"/>
      <c r="AP47" s="95"/>
      <c r="AQ47" s="95"/>
      <c r="AR47" s="95"/>
      <c r="AS47" s="95"/>
      <c r="AT47" s="95"/>
      <c r="AU47" s="95" t="s">
        <v>243</v>
      </c>
      <c r="AV47" s="95"/>
      <c r="AW47" s="95" t="s">
        <v>243</v>
      </c>
      <c r="AX47" s="95" t="s">
        <v>243</v>
      </c>
      <c r="AY47" s="95" t="s">
        <v>243</v>
      </c>
      <c r="AZ47" s="95" t="s">
        <v>243</v>
      </c>
      <c r="BA47" s="95" t="s">
        <v>243</v>
      </c>
      <c r="BB47" s="95" t="s">
        <v>243</v>
      </c>
      <c r="BC47" s="95"/>
      <c r="BD47" s="95"/>
      <c r="BE47" s="95"/>
      <c r="BF47" s="95"/>
      <c r="BG47" s="95"/>
      <c r="BH47" s="95"/>
      <c r="BI47" s="95"/>
      <c r="BJ47" s="95"/>
      <c r="BK47" s="95"/>
      <c r="BL47" s="95"/>
      <c r="BM47" s="95"/>
      <c r="BN47" s="95"/>
      <c r="BO47" s="95"/>
      <c r="BP47" s="95"/>
      <c r="BQ47" s="95"/>
      <c r="BR47" s="95"/>
      <c r="BS47" s="95"/>
      <c r="BT47" s="95"/>
      <c r="BU47" s="95"/>
      <c r="BV47" s="95"/>
      <c r="BW47" s="95"/>
      <c r="BX47" s="95"/>
      <c r="BY47" s="95"/>
      <c r="BZ47" s="95"/>
      <c r="CA47" s="95"/>
      <c r="CB47" s="95"/>
      <c r="CC47" s="95"/>
      <c r="CD47" s="95"/>
      <c r="CE47" s="95"/>
      <c r="CF47" s="95"/>
      <c r="CG47" s="95"/>
      <c r="CH47" s="95"/>
      <c r="CI47" s="95"/>
      <c r="CJ47" s="95"/>
      <c r="CK47" s="95"/>
      <c r="CL47" s="95"/>
      <c r="CM47" s="95"/>
      <c r="CN47" s="95"/>
      <c r="CO47" s="95"/>
      <c r="CP47" s="95"/>
      <c r="CQ47" s="95"/>
      <c r="CR47" s="95"/>
      <c r="CS47" s="95"/>
      <c r="CT47" s="95"/>
      <c r="CU47" s="95"/>
      <c r="CV47" s="95"/>
      <c r="CW47" s="95"/>
      <c r="CX47" s="95"/>
      <c r="CY47" s="95"/>
      <c r="CZ47" s="95"/>
      <c r="DA47" s="95"/>
      <c r="DB47" s="95"/>
      <c r="DC47" s="95"/>
      <c r="DD47" s="95"/>
      <c r="DE47" s="95"/>
      <c r="DF47" s="95"/>
      <c r="DG47" s="95"/>
      <c r="DH47" s="95"/>
      <c r="DI47" s="95"/>
      <c r="DJ47" s="95"/>
      <c r="DK47" s="95"/>
      <c r="DL47" s="95"/>
      <c r="DM47" s="95"/>
      <c r="DN47" s="95"/>
      <c r="DO47" s="95"/>
      <c r="DP47" s="95"/>
      <c r="DQ47" s="95"/>
      <c r="DR47" s="95"/>
      <c r="DS47" s="95"/>
      <c r="DT47" s="95"/>
      <c r="DU47" s="95"/>
      <c r="DV47" s="95"/>
      <c r="DW47" s="95"/>
      <c r="DX47" s="95"/>
      <c r="DY47" s="95"/>
      <c r="DZ47" s="95"/>
      <c r="EA47" s="95"/>
      <c r="EB47" s="95"/>
      <c r="EC47" s="95"/>
      <c r="ED47" s="95"/>
      <c r="EE47" s="95"/>
      <c r="EF47" s="95"/>
      <c r="EG47" s="95"/>
      <c r="EH47" s="95"/>
      <c r="EI47" s="95"/>
      <c r="EJ47" s="95"/>
      <c r="EK47" s="95"/>
      <c r="EL47" s="95"/>
      <c r="EM47" s="95"/>
      <c r="EN47" s="95"/>
      <c r="EO47" s="95"/>
      <c r="EP47" s="95"/>
      <c r="EQ47" s="95"/>
      <c r="ER47" s="95"/>
      <c r="ES47" s="95"/>
      <c r="ET47" s="95"/>
      <c r="EU47" s="95"/>
      <c r="EV47" s="95"/>
      <c r="EW47" s="95"/>
      <c r="EX47" s="95"/>
      <c r="EY47" s="95"/>
      <c r="EZ47" s="95"/>
      <c r="FA47" s="95"/>
      <c r="FB47" s="95"/>
      <c r="FC47" s="95"/>
      <c r="FD47" s="95"/>
      <c r="FE47" s="95"/>
      <c r="FF47" s="95"/>
      <c r="FG47" s="95"/>
      <c r="FH47" s="95"/>
      <c r="FI47" s="95"/>
      <c r="FJ47" s="95"/>
      <c r="FK47" s="95"/>
      <c r="FL47" s="95"/>
      <c r="FM47" s="95"/>
      <c r="FN47" s="95"/>
      <c r="FO47" s="95"/>
      <c r="FP47" s="95"/>
      <c r="FQ47" s="95"/>
      <c r="FR47" s="95"/>
      <c r="FS47" s="95"/>
      <c r="FT47" s="95"/>
      <c r="FU47" s="95"/>
      <c r="FV47" s="95"/>
      <c r="FW47" s="95"/>
      <c r="FX47" s="95"/>
      <c r="FY47" s="95"/>
      <c r="FZ47" s="95"/>
      <c r="GA47" s="95"/>
      <c r="GB47" s="95"/>
      <c r="GC47" s="95"/>
      <c r="GD47" s="95"/>
      <c r="GE47" s="95"/>
      <c r="GF47" s="95"/>
      <c r="GG47" s="95"/>
      <c r="GH47" s="95"/>
      <c r="GI47" s="95"/>
      <c r="GJ47" s="95"/>
      <c r="GK47" s="95"/>
      <c r="GL47" s="95"/>
      <c r="GM47" s="95"/>
      <c r="GN47" s="95"/>
      <c r="GO47" s="95"/>
      <c r="GP47" s="95"/>
      <c r="GQ47" s="95"/>
      <c r="GR47" s="95"/>
      <c r="GS47" s="95"/>
      <c r="GT47" s="95"/>
      <c r="GU47" s="95"/>
      <c r="GV47" s="95"/>
      <c r="GW47" s="95"/>
      <c r="GX47" s="95"/>
      <c r="GY47" s="95"/>
      <c r="GZ47" s="95"/>
      <c r="HA47" s="95"/>
      <c r="HB47" s="95"/>
      <c r="HC47" s="95"/>
      <c r="HD47" s="95"/>
      <c r="HE47" s="95"/>
      <c r="HF47" s="95"/>
      <c r="HG47" s="95"/>
      <c r="HH47" s="95"/>
      <c r="HI47" s="95"/>
      <c r="HJ47" s="95"/>
      <c r="HK47" s="95"/>
      <c r="HL47" s="95"/>
      <c r="HM47" s="95"/>
      <c r="HN47" s="95"/>
      <c r="HO47" s="95"/>
      <c r="HP47" s="95"/>
      <c r="HQ47" s="95"/>
      <c r="HR47" s="95"/>
      <c r="HS47" s="95"/>
      <c r="HT47" s="95"/>
      <c r="HU47" s="95"/>
      <c r="HV47" s="95"/>
      <c r="HW47" s="95"/>
      <c r="HX47" s="95"/>
      <c r="HY47" s="95"/>
      <c r="HZ47" s="309"/>
    </row>
    <row r="48" spans="1:234" ht="24.75" customHeight="1" x14ac:dyDescent="0.25">
      <c r="A48" s="125" t="s">
        <v>232</v>
      </c>
      <c r="B48" s="126" t="s">
        <v>256</v>
      </c>
      <c r="C48" s="126" t="s">
        <v>384</v>
      </c>
      <c r="D48" s="127" t="s">
        <v>237</v>
      </c>
      <c r="E48" s="127" t="s">
        <v>107</v>
      </c>
      <c r="F48" s="110">
        <f t="shared" si="10"/>
        <v>41184</v>
      </c>
      <c r="G48" s="109">
        <f>IF(L48="Not Executed","",INDEX($U$2:$CF47,1,MATCH(REPT("z",255),$U48:$CF48)))</f>
        <v>143</v>
      </c>
      <c r="H48" s="109" t="str">
        <f t="shared" si="4"/>
        <v>DUT1, DUT2, SUT: QS Build 7.4</v>
      </c>
      <c r="I48" s="109" t="str">
        <f t="shared" si="5"/>
        <v>9200-8.59.29708</v>
      </c>
      <c r="J48" s="109">
        <f t="shared" si="6"/>
        <v>9200</v>
      </c>
      <c r="K48" s="109" t="str">
        <f t="shared" si="7"/>
        <v>v2240</v>
      </c>
      <c r="L48" s="109" t="s">
        <v>249</v>
      </c>
      <c r="M48" s="109" t="str">
        <f>IF(L48="NA","NA",IF(COUNTIFS(U48:XAA48,"Pass*",$U$3:$XAA$3,Summary!$C$43)&gt;0,"Pass",IF(COUNTIFS(U48:XAA48,"Fail*",$U$3:$XAA$3,Summary!$C$43)&gt;0,"Fail","Not Executed")))</f>
        <v>NA</v>
      </c>
      <c r="N48" s="109">
        <f t="shared" si="14"/>
        <v>14</v>
      </c>
      <c r="O48" s="135">
        <f t="shared" si="9"/>
        <v>0.9285714285714286</v>
      </c>
      <c r="P48" s="135" t="str">
        <f>IF(VLOOKUP(C48,[1]!BT_Radio,2,FALSE)=0,"",VLOOKUP(C48,[1]!BT_Radio,2,FALSE))</f>
        <v/>
      </c>
      <c r="Q48" s="109" t="str">
        <f>IF(VLOOKUP(C48,[1]!BT_Radio,3,FALSE)=0,"",VLOOKUP(C48,[1]!BT_Radio,3,FALSE))</f>
        <v/>
      </c>
      <c r="R48" s="109" t="str">
        <f>IF(VLOOKUP(C48,[1]!BT_Radio,4,FALSE)=0,"",VLOOKUP(C48,[1]!BT_Radio,4,FALSE))</f>
        <v/>
      </c>
      <c r="S48" s="111" t="s">
        <v>391</v>
      </c>
      <c r="T48" s="107"/>
      <c r="U48" s="308" t="s">
        <v>241</v>
      </c>
      <c r="V48" s="95" t="s">
        <v>243</v>
      </c>
      <c r="W48" s="95" t="s">
        <v>249</v>
      </c>
      <c r="X48" s="95"/>
      <c r="Y48" s="95" t="s">
        <v>243</v>
      </c>
      <c r="Z48" s="95"/>
      <c r="AA48" s="95" t="s">
        <v>243</v>
      </c>
      <c r="AB48" s="95"/>
      <c r="AC48" s="95"/>
      <c r="AD48" s="95" t="s">
        <v>243</v>
      </c>
      <c r="AE48" s="95"/>
      <c r="AF48" s="95"/>
      <c r="AG48" s="95"/>
      <c r="AH48" s="95"/>
      <c r="AI48" s="95"/>
      <c r="AJ48" s="95"/>
      <c r="AK48" s="95"/>
      <c r="AL48" s="95" t="s">
        <v>243</v>
      </c>
      <c r="AM48" s="95"/>
      <c r="AN48" s="95" t="s">
        <v>243</v>
      </c>
      <c r="AO48" s="95"/>
      <c r="AP48" s="95"/>
      <c r="AQ48" s="95"/>
      <c r="AR48" s="95"/>
      <c r="AS48" s="95"/>
      <c r="AT48" s="95"/>
      <c r="AU48" s="95" t="s">
        <v>243</v>
      </c>
      <c r="AV48" s="95"/>
      <c r="AW48" s="95" t="s">
        <v>243</v>
      </c>
      <c r="AX48" s="95" t="s">
        <v>243</v>
      </c>
      <c r="AY48" s="95" t="s">
        <v>243</v>
      </c>
      <c r="AZ48" s="95" t="s">
        <v>243</v>
      </c>
      <c r="BA48" s="95" t="s">
        <v>243</v>
      </c>
      <c r="BB48" s="95" t="s">
        <v>243</v>
      </c>
      <c r="BC48" s="95"/>
      <c r="BD48" s="95"/>
      <c r="BE48" s="95"/>
      <c r="BF48" s="95"/>
      <c r="BG48" s="95"/>
      <c r="BH48" s="95"/>
      <c r="BI48" s="95"/>
      <c r="BJ48" s="95"/>
      <c r="BK48" s="95"/>
      <c r="BL48" s="95"/>
      <c r="BM48" s="95"/>
      <c r="BN48" s="95"/>
      <c r="BO48" s="95"/>
      <c r="BP48" s="95"/>
      <c r="BQ48" s="95"/>
      <c r="BR48" s="95"/>
      <c r="BS48" s="95"/>
      <c r="BT48" s="95"/>
      <c r="BU48" s="95"/>
      <c r="BV48" s="95"/>
      <c r="BW48" s="95"/>
      <c r="BX48" s="95"/>
      <c r="BY48" s="95"/>
      <c r="BZ48" s="95"/>
      <c r="CA48" s="95"/>
      <c r="CB48" s="95"/>
      <c r="CC48" s="95"/>
      <c r="CD48" s="95"/>
      <c r="CE48" s="95"/>
      <c r="CF48" s="95"/>
      <c r="CG48" s="95"/>
      <c r="CH48" s="95"/>
      <c r="CI48" s="95"/>
      <c r="CJ48" s="95"/>
      <c r="CK48" s="95"/>
      <c r="CL48" s="95"/>
      <c r="CM48" s="95"/>
      <c r="CN48" s="95"/>
      <c r="CO48" s="95"/>
      <c r="CP48" s="95"/>
      <c r="CQ48" s="95"/>
      <c r="CR48" s="95"/>
      <c r="CS48" s="95"/>
      <c r="CT48" s="95"/>
      <c r="CU48" s="95"/>
      <c r="CV48" s="95"/>
      <c r="CW48" s="95"/>
      <c r="CX48" s="95"/>
      <c r="CY48" s="95"/>
      <c r="CZ48" s="95"/>
      <c r="DA48" s="95"/>
      <c r="DB48" s="95"/>
      <c r="DC48" s="95"/>
      <c r="DD48" s="95"/>
      <c r="DE48" s="95"/>
      <c r="DF48" s="95"/>
      <c r="DG48" s="95"/>
      <c r="DH48" s="95"/>
      <c r="DI48" s="95"/>
      <c r="DJ48" s="95"/>
      <c r="DK48" s="95"/>
      <c r="DL48" s="95"/>
      <c r="DM48" s="95"/>
      <c r="DN48" s="95"/>
      <c r="DO48" s="95"/>
      <c r="DP48" s="95"/>
      <c r="DQ48" s="95"/>
      <c r="DR48" s="95"/>
      <c r="DS48" s="95"/>
      <c r="DT48" s="95"/>
      <c r="DU48" s="95"/>
      <c r="DV48" s="95"/>
      <c r="DW48" s="95"/>
      <c r="DX48" s="95"/>
      <c r="DY48" s="95"/>
      <c r="DZ48" s="95"/>
      <c r="EA48" s="95"/>
      <c r="EB48" s="95"/>
      <c r="EC48" s="95"/>
      <c r="ED48" s="95"/>
      <c r="EE48" s="95"/>
      <c r="EF48" s="95"/>
      <c r="EG48" s="95"/>
      <c r="EH48" s="95"/>
      <c r="EI48" s="95"/>
      <c r="EJ48" s="95"/>
      <c r="EK48" s="95"/>
      <c r="EL48" s="95"/>
      <c r="EM48" s="95"/>
      <c r="EN48" s="95"/>
      <c r="EO48" s="95"/>
      <c r="EP48" s="95"/>
      <c r="EQ48" s="95"/>
      <c r="ER48" s="95"/>
      <c r="ES48" s="95"/>
      <c r="ET48" s="95"/>
      <c r="EU48" s="95"/>
      <c r="EV48" s="95"/>
      <c r="EW48" s="95"/>
      <c r="EX48" s="95"/>
      <c r="EY48" s="95"/>
      <c r="EZ48" s="95"/>
      <c r="FA48" s="95"/>
      <c r="FB48" s="95"/>
      <c r="FC48" s="95"/>
      <c r="FD48" s="95"/>
      <c r="FE48" s="95"/>
      <c r="FF48" s="95"/>
      <c r="FG48" s="95"/>
      <c r="FH48" s="95"/>
      <c r="FI48" s="95"/>
      <c r="FJ48" s="95"/>
      <c r="FK48" s="95"/>
      <c r="FL48" s="95"/>
      <c r="FM48" s="95"/>
      <c r="FN48" s="95"/>
      <c r="FO48" s="95"/>
      <c r="FP48" s="95"/>
      <c r="FQ48" s="95"/>
      <c r="FR48" s="95"/>
      <c r="FS48" s="95"/>
      <c r="FT48" s="95"/>
      <c r="FU48" s="95"/>
      <c r="FV48" s="95"/>
      <c r="FW48" s="95"/>
      <c r="FX48" s="95"/>
      <c r="FY48" s="95"/>
      <c r="FZ48" s="95"/>
      <c r="GA48" s="95"/>
      <c r="GB48" s="95"/>
      <c r="GC48" s="95"/>
      <c r="GD48" s="95"/>
      <c r="GE48" s="95"/>
      <c r="GF48" s="95"/>
      <c r="GG48" s="95"/>
      <c r="GH48" s="95"/>
      <c r="GI48" s="95"/>
      <c r="GJ48" s="95"/>
      <c r="GK48" s="95"/>
      <c r="GL48" s="95"/>
      <c r="GM48" s="95"/>
      <c r="GN48" s="95"/>
      <c r="GO48" s="95"/>
      <c r="GP48" s="95"/>
      <c r="GQ48" s="95"/>
      <c r="GR48" s="95"/>
      <c r="GS48" s="95"/>
      <c r="GT48" s="95"/>
      <c r="GU48" s="95"/>
      <c r="GV48" s="95"/>
      <c r="GW48" s="95"/>
      <c r="GX48" s="95"/>
      <c r="GY48" s="95"/>
      <c r="GZ48" s="95"/>
      <c r="HA48" s="95"/>
      <c r="HB48" s="95"/>
      <c r="HC48" s="95"/>
      <c r="HD48" s="95"/>
      <c r="HE48" s="95"/>
      <c r="HF48" s="95"/>
      <c r="HG48" s="95"/>
      <c r="HH48" s="95"/>
      <c r="HI48" s="95"/>
      <c r="HJ48" s="95"/>
      <c r="HK48" s="95"/>
      <c r="HL48" s="95"/>
      <c r="HM48" s="95"/>
      <c r="HN48" s="95"/>
      <c r="HO48" s="95"/>
      <c r="HP48" s="95"/>
      <c r="HQ48" s="95"/>
      <c r="HR48" s="95"/>
      <c r="HS48" s="95"/>
      <c r="HT48" s="95"/>
      <c r="HU48" s="95"/>
      <c r="HV48" s="95"/>
      <c r="HW48" s="95"/>
      <c r="HX48" s="95"/>
      <c r="HY48" s="95"/>
      <c r="HZ48" s="309"/>
    </row>
    <row r="49" spans="1:234" ht="24.75" customHeight="1" x14ac:dyDescent="0.25">
      <c r="A49" s="125" t="s">
        <v>232</v>
      </c>
      <c r="B49" s="126" t="s">
        <v>256</v>
      </c>
      <c r="C49" s="126" t="s">
        <v>385</v>
      </c>
      <c r="D49" s="127" t="s">
        <v>237</v>
      </c>
      <c r="E49" s="127" t="s">
        <v>107</v>
      </c>
      <c r="F49" s="110">
        <f t="shared" si="10"/>
        <v>41184</v>
      </c>
      <c r="G49" s="109">
        <f>IF(L49="Not Executed","",INDEX($U$2:$CF48,1,MATCH(REPT("z",255),$U49:$CF49)))</f>
        <v>143</v>
      </c>
      <c r="H49" s="109" t="str">
        <f t="shared" si="4"/>
        <v>DUT1, DUT2, SUT: QS Build 7.4</v>
      </c>
      <c r="I49" s="109" t="str">
        <f t="shared" si="5"/>
        <v>9200-8.59.29708</v>
      </c>
      <c r="J49" s="109">
        <f t="shared" si="6"/>
        <v>9200</v>
      </c>
      <c r="K49" s="109" t="str">
        <f t="shared" si="7"/>
        <v>v2240</v>
      </c>
      <c r="L49" s="109" t="s">
        <v>249</v>
      </c>
      <c r="M49" s="109" t="str">
        <f>IF(L49="NA","NA",IF(COUNTIFS(U49:XAA49,"Pass*",$U$3:$XAA$3,Summary!$C$43)&gt;0,"Pass",IF(COUNTIFS(U49:XAA49,"Fail*",$U$3:$XAA$3,Summary!$C$43)&gt;0,"Fail","Not Executed")))</f>
        <v>NA</v>
      </c>
      <c r="N49" s="109">
        <f t="shared" si="14"/>
        <v>15</v>
      </c>
      <c r="O49" s="135">
        <f t="shared" si="9"/>
        <v>0.73333333333333328</v>
      </c>
      <c r="P49" s="135" t="str">
        <f>IF(VLOOKUP(C49,[1]!BT_Radio,2,FALSE)=0,"",VLOOKUP(C49,[1]!BT_Radio,2,FALSE))</f>
        <v>Win8-887430-CLOSED</v>
      </c>
      <c r="Q49" s="109">
        <f>IF(VLOOKUP(C49,[1]!BT_Radio,3,FALSE)=0,"",VLOOKUP(C49,[1]!BT_Radio,3,FALSE))</f>
        <v>551061</v>
      </c>
      <c r="R49" s="109" t="str">
        <f>IF(VLOOKUP(C49,[1]!BT_Radio,4,FALSE)=0,"",VLOOKUP(C49,[1]!BT_Radio,4,FALSE))</f>
        <v>3855743-CLOSED</v>
      </c>
      <c r="S49" s="111" t="s">
        <v>391</v>
      </c>
      <c r="T49" s="107"/>
      <c r="U49" s="308" t="s">
        <v>241</v>
      </c>
      <c r="V49" s="95" t="s">
        <v>241</v>
      </c>
      <c r="W49" s="95" t="s">
        <v>249</v>
      </c>
      <c r="X49" s="95"/>
      <c r="Y49" s="95" t="s">
        <v>243</v>
      </c>
      <c r="Z49" s="95"/>
      <c r="AA49" s="95" t="s">
        <v>243</v>
      </c>
      <c r="AB49" s="95"/>
      <c r="AC49" s="95"/>
      <c r="AD49" s="95" t="s">
        <v>241</v>
      </c>
      <c r="AE49" s="95"/>
      <c r="AF49" s="95"/>
      <c r="AG49" s="95"/>
      <c r="AH49" s="95"/>
      <c r="AI49" s="95" t="s">
        <v>243</v>
      </c>
      <c r="AJ49" s="95"/>
      <c r="AK49" s="95"/>
      <c r="AL49" s="95" t="s">
        <v>241</v>
      </c>
      <c r="AM49" s="95"/>
      <c r="AN49" s="95" t="s">
        <v>243</v>
      </c>
      <c r="AO49" s="95"/>
      <c r="AP49" s="95"/>
      <c r="AQ49" s="95"/>
      <c r="AR49" s="95"/>
      <c r="AS49" s="95"/>
      <c r="AT49" s="95"/>
      <c r="AU49" s="95" t="s">
        <v>243</v>
      </c>
      <c r="AV49" s="95"/>
      <c r="AW49" s="95" t="s">
        <v>243</v>
      </c>
      <c r="AX49" s="95" t="s">
        <v>243</v>
      </c>
      <c r="AY49" s="95" t="s">
        <v>243</v>
      </c>
      <c r="AZ49" s="95" t="s">
        <v>243</v>
      </c>
      <c r="BA49" s="95" t="s">
        <v>243</v>
      </c>
      <c r="BB49" s="95" t="s">
        <v>243</v>
      </c>
      <c r="BC49" s="95"/>
      <c r="BD49" s="95"/>
      <c r="BE49" s="95"/>
      <c r="BF49" s="95"/>
      <c r="BG49" s="95"/>
      <c r="BH49" s="95"/>
      <c r="BI49" s="95"/>
      <c r="BJ49" s="95"/>
      <c r="BK49" s="95"/>
      <c r="BL49" s="95"/>
      <c r="BM49" s="95"/>
      <c r="BN49" s="95"/>
      <c r="BO49" s="95"/>
      <c r="BP49" s="95"/>
      <c r="BQ49" s="95"/>
      <c r="BR49" s="95"/>
      <c r="BS49" s="95"/>
      <c r="BT49" s="95"/>
      <c r="BU49" s="95"/>
      <c r="BV49" s="95"/>
      <c r="BW49" s="95"/>
      <c r="BX49" s="95"/>
      <c r="BY49" s="95"/>
      <c r="BZ49" s="95"/>
      <c r="CA49" s="95"/>
      <c r="CB49" s="95"/>
      <c r="CC49" s="95"/>
      <c r="CD49" s="95"/>
      <c r="CE49" s="95"/>
      <c r="CF49" s="95"/>
      <c r="CG49" s="95"/>
      <c r="CH49" s="95"/>
      <c r="CI49" s="95"/>
      <c r="CJ49" s="95"/>
      <c r="CK49" s="95"/>
      <c r="CL49" s="95"/>
      <c r="CM49" s="95"/>
      <c r="CN49" s="95"/>
      <c r="CO49" s="95"/>
      <c r="CP49" s="95"/>
      <c r="CQ49" s="95"/>
      <c r="CR49" s="95"/>
      <c r="CS49" s="95"/>
      <c r="CT49" s="95"/>
      <c r="CU49" s="95"/>
      <c r="CV49" s="95"/>
      <c r="CW49" s="95"/>
      <c r="CX49" s="95"/>
      <c r="CY49" s="95"/>
      <c r="CZ49" s="95"/>
      <c r="DA49" s="95"/>
      <c r="DB49" s="95"/>
      <c r="DC49" s="95"/>
      <c r="DD49" s="95"/>
      <c r="DE49" s="95"/>
      <c r="DF49" s="95"/>
      <c r="DG49" s="95"/>
      <c r="DH49" s="95"/>
      <c r="DI49" s="95"/>
      <c r="DJ49" s="95"/>
      <c r="DK49" s="95"/>
      <c r="DL49" s="95"/>
      <c r="DM49" s="95"/>
      <c r="DN49" s="95"/>
      <c r="DO49" s="95"/>
      <c r="DP49" s="95"/>
      <c r="DQ49" s="95"/>
      <c r="DR49" s="95"/>
      <c r="DS49" s="95"/>
      <c r="DT49" s="95"/>
      <c r="DU49" s="95"/>
      <c r="DV49" s="95"/>
      <c r="DW49" s="95"/>
      <c r="DX49" s="95"/>
      <c r="DY49" s="95"/>
      <c r="DZ49" s="95"/>
      <c r="EA49" s="95"/>
      <c r="EB49" s="95"/>
      <c r="EC49" s="95"/>
      <c r="ED49" s="95"/>
      <c r="EE49" s="95"/>
      <c r="EF49" s="95"/>
      <c r="EG49" s="95"/>
      <c r="EH49" s="95"/>
      <c r="EI49" s="95"/>
      <c r="EJ49" s="95"/>
      <c r="EK49" s="95"/>
      <c r="EL49" s="95"/>
      <c r="EM49" s="95"/>
      <c r="EN49" s="95"/>
      <c r="EO49" s="95"/>
      <c r="EP49" s="95"/>
      <c r="EQ49" s="95"/>
      <c r="ER49" s="95"/>
      <c r="ES49" s="95"/>
      <c r="ET49" s="95"/>
      <c r="EU49" s="95"/>
      <c r="EV49" s="95"/>
      <c r="EW49" s="95"/>
      <c r="EX49" s="95"/>
      <c r="EY49" s="95"/>
      <c r="EZ49" s="95"/>
      <c r="FA49" s="95"/>
      <c r="FB49" s="95"/>
      <c r="FC49" s="95"/>
      <c r="FD49" s="95"/>
      <c r="FE49" s="95"/>
      <c r="FF49" s="95"/>
      <c r="FG49" s="95"/>
      <c r="FH49" s="95"/>
      <c r="FI49" s="95"/>
      <c r="FJ49" s="95"/>
      <c r="FK49" s="95"/>
      <c r="FL49" s="95"/>
      <c r="FM49" s="95"/>
      <c r="FN49" s="95"/>
      <c r="FO49" s="95"/>
      <c r="FP49" s="95"/>
      <c r="FQ49" s="95"/>
      <c r="FR49" s="95"/>
      <c r="FS49" s="95"/>
      <c r="FT49" s="95"/>
      <c r="FU49" s="95"/>
      <c r="FV49" s="95"/>
      <c r="FW49" s="95"/>
      <c r="FX49" s="95"/>
      <c r="FY49" s="95"/>
      <c r="FZ49" s="95"/>
      <c r="GA49" s="95"/>
      <c r="GB49" s="95"/>
      <c r="GC49" s="95"/>
      <c r="GD49" s="95"/>
      <c r="GE49" s="95"/>
      <c r="GF49" s="95"/>
      <c r="GG49" s="95"/>
      <c r="GH49" s="95"/>
      <c r="GI49" s="95"/>
      <c r="GJ49" s="95"/>
      <c r="GK49" s="95"/>
      <c r="GL49" s="95"/>
      <c r="GM49" s="95"/>
      <c r="GN49" s="95"/>
      <c r="GO49" s="95"/>
      <c r="GP49" s="95"/>
      <c r="GQ49" s="95"/>
      <c r="GR49" s="95"/>
      <c r="GS49" s="95"/>
      <c r="GT49" s="95"/>
      <c r="GU49" s="95"/>
      <c r="GV49" s="95"/>
      <c r="GW49" s="95"/>
      <c r="GX49" s="95"/>
      <c r="GY49" s="95"/>
      <c r="GZ49" s="95"/>
      <c r="HA49" s="95"/>
      <c r="HB49" s="95"/>
      <c r="HC49" s="95"/>
      <c r="HD49" s="95"/>
      <c r="HE49" s="95"/>
      <c r="HF49" s="95"/>
      <c r="HG49" s="95"/>
      <c r="HH49" s="95"/>
      <c r="HI49" s="95"/>
      <c r="HJ49" s="95"/>
      <c r="HK49" s="95"/>
      <c r="HL49" s="95"/>
      <c r="HM49" s="95"/>
      <c r="HN49" s="95"/>
      <c r="HO49" s="95"/>
      <c r="HP49" s="95"/>
      <c r="HQ49" s="95"/>
      <c r="HR49" s="95"/>
      <c r="HS49" s="95"/>
      <c r="HT49" s="95"/>
      <c r="HU49" s="95"/>
      <c r="HV49" s="95"/>
      <c r="HW49" s="95"/>
      <c r="HX49" s="95"/>
      <c r="HY49" s="95"/>
      <c r="HZ49" s="309"/>
    </row>
    <row r="50" spans="1:234" ht="24.75" customHeight="1" thickBot="1" x14ac:dyDescent="0.3">
      <c r="A50" s="128" t="s">
        <v>232</v>
      </c>
      <c r="B50" s="129" t="s">
        <v>256</v>
      </c>
      <c r="C50" s="129" t="s">
        <v>386</v>
      </c>
      <c r="D50" s="130" t="s">
        <v>237</v>
      </c>
      <c r="E50" s="130" t="s">
        <v>107</v>
      </c>
      <c r="F50" s="115">
        <f t="shared" si="10"/>
        <v>41184</v>
      </c>
      <c r="G50" s="114">
        <f>IF(L50="Not Executed","",INDEX($U$2:$CF49,1,MATCH(REPT("z",255),$U50:$CF50)))</f>
        <v>143</v>
      </c>
      <c r="H50" s="114" t="str">
        <f t="shared" si="4"/>
        <v>DUT1, DUT2, SUT: QS Build 7.4</v>
      </c>
      <c r="I50" s="114" t="str">
        <f t="shared" si="5"/>
        <v>9200-8.59.29708</v>
      </c>
      <c r="J50" s="114">
        <f t="shared" si="6"/>
        <v>9200</v>
      </c>
      <c r="K50" s="114" t="str">
        <f t="shared" si="7"/>
        <v>v2240</v>
      </c>
      <c r="L50" s="114" t="s">
        <v>249</v>
      </c>
      <c r="M50" s="114" t="str">
        <f>IF(L50="NA","NA",IF(COUNTIFS(U50:XAA50,"Pass*",$U$3:$XAA$3,Summary!$C$43)&gt;0,"Pass",IF(COUNTIFS(U50:XAA50,"Fail*",$U$3:$XAA$3,Summary!$C$43)&gt;0,"Fail","Not Executed")))</f>
        <v>NA</v>
      </c>
      <c r="N50" s="114">
        <f t="shared" si="14"/>
        <v>15</v>
      </c>
      <c r="O50" s="136">
        <f t="shared" si="9"/>
        <v>0.93333333333333335</v>
      </c>
      <c r="P50" s="136" t="str">
        <f>IF(VLOOKUP(C50,[1]!BT_Radio,2,FALSE)=0,"",VLOOKUP(C50,[1]!BT_Radio,2,FALSE))</f>
        <v/>
      </c>
      <c r="Q50" s="114" t="str">
        <f>IF(VLOOKUP(C50,[1]!BT_Radio,3,FALSE)=0,"",VLOOKUP(C50,[1]!BT_Radio,3,FALSE))</f>
        <v/>
      </c>
      <c r="R50" s="114" t="str">
        <f>IF(VLOOKUP(C50,[1]!BT_Radio,4,FALSE)=0,"",VLOOKUP(C50,[1]!BT_Radio,4,FALSE))</f>
        <v/>
      </c>
      <c r="S50" s="116" t="s">
        <v>391</v>
      </c>
      <c r="T50" s="112"/>
      <c r="U50" s="310" t="s">
        <v>241</v>
      </c>
      <c r="V50" s="311" t="s">
        <v>243</v>
      </c>
      <c r="W50" s="311" t="s">
        <v>249</v>
      </c>
      <c r="X50" s="311"/>
      <c r="Y50" s="311" t="s">
        <v>243</v>
      </c>
      <c r="Z50" s="311"/>
      <c r="AA50" s="311" t="s">
        <v>243</v>
      </c>
      <c r="AB50" s="311"/>
      <c r="AC50" s="311"/>
      <c r="AD50" s="311" t="s">
        <v>243</v>
      </c>
      <c r="AE50" s="311"/>
      <c r="AF50" s="311"/>
      <c r="AG50" s="311"/>
      <c r="AH50" s="311"/>
      <c r="AI50" s="311"/>
      <c r="AJ50" s="311"/>
      <c r="AK50" s="311"/>
      <c r="AL50" s="311" t="s">
        <v>243</v>
      </c>
      <c r="AM50" s="311"/>
      <c r="AN50" s="311" t="s">
        <v>243</v>
      </c>
      <c r="AO50" s="311"/>
      <c r="AP50" s="311"/>
      <c r="AQ50" s="311"/>
      <c r="AR50" s="311" t="s">
        <v>243</v>
      </c>
      <c r="AS50" s="311"/>
      <c r="AT50" s="311"/>
      <c r="AU50" s="311" t="s">
        <v>243</v>
      </c>
      <c r="AV50" s="311"/>
      <c r="AW50" s="311" t="s">
        <v>243</v>
      </c>
      <c r="AX50" s="311" t="s">
        <v>243</v>
      </c>
      <c r="AY50" s="311" t="s">
        <v>243</v>
      </c>
      <c r="AZ50" s="311" t="s">
        <v>243</v>
      </c>
      <c r="BA50" s="311" t="s">
        <v>243</v>
      </c>
      <c r="BB50" s="311" t="s">
        <v>243</v>
      </c>
      <c r="BC50" s="311"/>
      <c r="BD50" s="311"/>
      <c r="BE50" s="311"/>
      <c r="BF50" s="311"/>
      <c r="BG50" s="311"/>
      <c r="BH50" s="311"/>
      <c r="BI50" s="311"/>
      <c r="BJ50" s="311"/>
      <c r="BK50" s="311"/>
      <c r="BL50" s="311"/>
      <c r="BM50" s="311"/>
      <c r="BN50" s="311"/>
      <c r="BO50" s="311"/>
      <c r="BP50" s="311"/>
      <c r="BQ50" s="311"/>
      <c r="BR50" s="311"/>
      <c r="BS50" s="311"/>
      <c r="BT50" s="311"/>
      <c r="BU50" s="311"/>
      <c r="BV50" s="311"/>
      <c r="BW50" s="311"/>
      <c r="BX50" s="311"/>
      <c r="BY50" s="311"/>
      <c r="BZ50" s="311"/>
      <c r="CA50" s="311"/>
      <c r="CB50" s="311"/>
      <c r="CC50" s="311"/>
      <c r="CD50" s="311"/>
      <c r="CE50" s="311"/>
      <c r="CF50" s="311"/>
      <c r="CG50" s="311"/>
      <c r="CH50" s="311"/>
      <c r="CI50" s="311"/>
      <c r="CJ50" s="311"/>
      <c r="CK50" s="311"/>
      <c r="CL50" s="311"/>
      <c r="CM50" s="311"/>
      <c r="CN50" s="311"/>
      <c r="CO50" s="311"/>
      <c r="CP50" s="311"/>
      <c r="CQ50" s="311"/>
      <c r="CR50" s="311"/>
      <c r="CS50" s="311"/>
      <c r="CT50" s="311"/>
      <c r="CU50" s="311"/>
      <c r="CV50" s="311"/>
      <c r="CW50" s="311"/>
      <c r="CX50" s="311"/>
      <c r="CY50" s="311"/>
      <c r="CZ50" s="311"/>
      <c r="DA50" s="311"/>
      <c r="DB50" s="311"/>
      <c r="DC50" s="311"/>
      <c r="DD50" s="311"/>
      <c r="DE50" s="311"/>
      <c r="DF50" s="311"/>
      <c r="DG50" s="311"/>
      <c r="DH50" s="311"/>
      <c r="DI50" s="311"/>
      <c r="DJ50" s="311"/>
      <c r="DK50" s="311"/>
      <c r="DL50" s="311"/>
      <c r="DM50" s="311"/>
      <c r="DN50" s="311"/>
      <c r="DO50" s="311"/>
      <c r="DP50" s="311"/>
      <c r="DQ50" s="311"/>
      <c r="DR50" s="311"/>
      <c r="DS50" s="311"/>
      <c r="DT50" s="311"/>
      <c r="DU50" s="311"/>
      <c r="DV50" s="311"/>
      <c r="DW50" s="311"/>
      <c r="DX50" s="311"/>
      <c r="DY50" s="311"/>
      <c r="DZ50" s="311"/>
      <c r="EA50" s="311"/>
      <c r="EB50" s="311"/>
      <c r="EC50" s="311"/>
      <c r="ED50" s="311"/>
      <c r="EE50" s="311"/>
      <c r="EF50" s="311"/>
      <c r="EG50" s="311"/>
      <c r="EH50" s="311"/>
      <c r="EI50" s="311"/>
      <c r="EJ50" s="311"/>
      <c r="EK50" s="311"/>
      <c r="EL50" s="311"/>
      <c r="EM50" s="311"/>
      <c r="EN50" s="311"/>
      <c r="EO50" s="311"/>
      <c r="EP50" s="311"/>
      <c r="EQ50" s="311"/>
      <c r="ER50" s="311"/>
      <c r="ES50" s="311"/>
      <c r="ET50" s="311"/>
      <c r="EU50" s="311"/>
      <c r="EV50" s="311"/>
      <c r="EW50" s="311"/>
      <c r="EX50" s="311"/>
      <c r="EY50" s="311"/>
      <c r="EZ50" s="311"/>
      <c r="FA50" s="311"/>
      <c r="FB50" s="311"/>
      <c r="FC50" s="311"/>
      <c r="FD50" s="311"/>
      <c r="FE50" s="311"/>
      <c r="FF50" s="311"/>
      <c r="FG50" s="311"/>
      <c r="FH50" s="311"/>
      <c r="FI50" s="311"/>
      <c r="FJ50" s="311"/>
      <c r="FK50" s="311"/>
      <c r="FL50" s="311"/>
      <c r="FM50" s="311"/>
      <c r="FN50" s="311"/>
      <c r="FO50" s="311"/>
      <c r="FP50" s="311"/>
      <c r="FQ50" s="311"/>
      <c r="FR50" s="311"/>
      <c r="FS50" s="311"/>
      <c r="FT50" s="311"/>
      <c r="FU50" s="311"/>
      <c r="FV50" s="311"/>
      <c r="FW50" s="311"/>
      <c r="FX50" s="311"/>
      <c r="FY50" s="311"/>
      <c r="FZ50" s="311"/>
      <c r="GA50" s="311"/>
      <c r="GB50" s="311"/>
      <c r="GC50" s="311"/>
      <c r="GD50" s="311"/>
      <c r="GE50" s="311"/>
      <c r="GF50" s="311"/>
      <c r="GG50" s="311"/>
      <c r="GH50" s="311"/>
      <c r="GI50" s="311"/>
      <c r="GJ50" s="311"/>
      <c r="GK50" s="311"/>
      <c r="GL50" s="311"/>
      <c r="GM50" s="311"/>
      <c r="GN50" s="311"/>
      <c r="GO50" s="311"/>
      <c r="GP50" s="311"/>
      <c r="GQ50" s="311"/>
      <c r="GR50" s="311"/>
      <c r="GS50" s="311"/>
      <c r="GT50" s="311"/>
      <c r="GU50" s="311"/>
      <c r="GV50" s="311"/>
      <c r="GW50" s="311"/>
      <c r="GX50" s="311"/>
      <c r="GY50" s="311"/>
      <c r="GZ50" s="311"/>
      <c r="HA50" s="311"/>
      <c r="HB50" s="311"/>
      <c r="HC50" s="311"/>
      <c r="HD50" s="311"/>
      <c r="HE50" s="311"/>
      <c r="HF50" s="311"/>
      <c r="HG50" s="311"/>
      <c r="HH50" s="311"/>
      <c r="HI50" s="311"/>
      <c r="HJ50" s="311"/>
      <c r="HK50" s="311"/>
      <c r="HL50" s="311"/>
      <c r="HM50" s="311"/>
      <c r="HN50" s="311"/>
      <c r="HO50" s="311"/>
      <c r="HP50" s="311"/>
      <c r="HQ50" s="311"/>
      <c r="HR50" s="311"/>
      <c r="HS50" s="311"/>
      <c r="HT50" s="311"/>
      <c r="HU50" s="311"/>
      <c r="HV50" s="311"/>
      <c r="HW50" s="311"/>
      <c r="HX50" s="311"/>
      <c r="HY50" s="311"/>
      <c r="HZ50" s="312"/>
    </row>
    <row r="51" spans="1:234" s="134" customFormat="1" ht="12.75" thickTop="1" x14ac:dyDescent="0.2">
      <c r="A51" s="3"/>
      <c r="B51" s="3"/>
      <c r="C51" s="3"/>
      <c r="D51" s="80"/>
      <c r="E51" s="80"/>
      <c r="F51" s="80"/>
      <c r="G51" s="80"/>
      <c r="H51" s="80"/>
      <c r="I51" s="80"/>
      <c r="J51" s="80"/>
      <c r="K51" s="80"/>
      <c r="L51" s="80"/>
      <c r="M51" s="80"/>
      <c r="N51" s="80"/>
      <c r="O51" s="80"/>
      <c r="P51" s="80"/>
      <c r="Q51" s="80"/>
      <c r="R51" s="80"/>
      <c r="S51" s="3"/>
      <c r="T51" s="3"/>
      <c r="U51" s="98"/>
      <c r="V51" s="80"/>
      <c r="W51" s="80"/>
      <c r="X51" s="80"/>
      <c r="Y51" s="80"/>
      <c r="Z51" s="80"/>
      <c r="AA51" s="80"/>
      <c r="AB51" s="80"/>
      <c r="AC51" s="80"/>
      <c r="AD51" s="80"/>
      <c r="AE51" s="80"/>
      <c r="AF51" s="80"/>
      <c r="AG51" s="80"/>
      <c r="AH51" s="80"/>
      <c r="AI51" s="80"/>
      <c r="AJ51" s="80"/>
      <c r="AK51" s="80"/>
      <c r="AL51" s="80"/>
      <c r="AM51" s="80"/>
      <c r="AN51" s="80"/>
      <c r="AO51" s="80"/>
      <c r="AP51" s="80"/>
      <c r="AQ51" s="80"/>
      <c r="AR51" s="80"/>
      <c r="AS51" s="80"/>
      <c r="AT51" s="80"/>
      <c r="AU51" s="80"/>
      <c r="AV51" s="80"/>
      <c r="AW51" s="80"/>
      <c r="AX51" s="80"/>
      <c r="AY51" s="80"/>
      <c r="AZ51" s="80"/>
      <c r="BA51" s="80"/>
      <c r="BB51" s="80"/>
      <c r="BC51" s="80"/>
      <c r="BD51" s="80"/>
      <c r="BE51" s="80"/>
      <c r="BF51" s="80"/>
      <c r="BG51" s="80"/>
      <c r="BH51" s="80"/>
      <c r="BI51" s="80"/>
      <c r="BJ51" s="80"/>
      <c r="BK51" s="80"/>
      <c r="BL51" s="80"/>
      <c r="BM51" s="80"/>
      <c r="BN51" s="80"/>
      <c r="BO51" s="80"/>
      <c r="BP51" s="80"/>
      <c r="BQ51" s="80"/>
      <c r="BR51" s="80"/>
      <c r="BS51" s="80"/>
      <c r="BT51" s="80"/>
      <c r="BU51" s="80"/>
      <c r="BV51" s="80"/>
      <c r="BW51" s="80"/>
      <c r="BX51" s="80"/>
      <c r="BY51" s="80"/>
      <c r="BZ51" s="80"/>
      <c r="CA51" s="80"/>
      <c r="CB51" s="80"/>
      <c r="CC51" s="80"/>
      <c r="CD51" s="80"/>
      <c r="CE51" s="80"/>
      <c r="CF51" s="80"/>
    </row>
    <row r="52" spans="1:234" x14ac:dyDescent="0.25">
      <c r="P52" s="354"/>
      <c r="Q52" s="354"/>
      <c r="R52" s="354"/>
    </row>
    <row r="53" spans="1:234" x14ac:dyDescent="0.25">
      <c r="AW53" s="79">
        <f>COUNTA(AW5:AW50)</f>
        <v>46</v>
      </c>
    </row>
  </sheetData>
  <autoFilter ref="A1:S50">
    <sortState ref="A6:O92">
      <sortCondition ref="B1:B92"/>
    </sortState>
  </autoFilter>
  <customSheetViews>
    <customSheetView guid="{CABAA38C-8313-4129-9117-ABE81A0F79D7}" showAutoFilter="1">
      <pane ySplit="1" topLeftCell="A2" activePane="bottomLeft" state="frozen"/>
      <selection pane="bottomLeft" activeCell="A2" sqref="A2"/>
      <pageMargins left="0.7" right="0.7" top="0.75" bottom="0.75" header="0.3" footer="0.3"/>
      <autoFilter ref="A1:O92">
        <sortState ref="A6:O92">
          <sortCondition ref="B1:B92"/>
        </sortState>
      </autoFilter>
    </customSheetView>
  </customSheetViews>
  <mergeCells count="19">
    <mergeCell ref="I1:I4"/>
    <mergeCell ref="H1:H4"/>
    <mergeCell ref="G1:G4"/>
    <mergeCell ref="F1:F4"/>
    <mergeCell ref="A1:A4"/>
    <mergeCell ref="B1:B4"/>
    <mergeCell ref="S1:S4"/>
    <mergeCell ref="R1:R4"/>
    <mergeCell ref="Q1:Q4"/>
    <mergeCell ref="D1:D4"/>
    <mergeCell ref="C1:C4"/>
    <mergeCell ref="E1:E4"/>
    <mergeCell ref="O1:O4"/>
    <mergeCell ref="N1:N4"/>
    <mergeCell ref="L1:L4"/>
    <mergeCell ref="K1:K4"/>
    <mergeCell ref="J1:J4"/>
    <mergeCell ref="P1:P4"/>
    <mergeCell ref="M1:M4"/>
  </mergeCells>
  <conditionalFormatting sqref="R55:R1048576 R5:R53 L5:Q1048576 S5:T1048576 L1:T1">
    <cfRule type="expression" dxfId="574" priority="1">
      <formula>INDIRECT("L"&amp;ROW())="Fail-Filter"</formula>
    </cfRule>
    <cfRule type="expression" dxfId="573" priority="2">
      <formula>INDIRECT("L"&amp;ROW())="Pass-Filter"</formula>
    </cfRule>
    <cfRule type="expression" dxfId="572" priority="49">
      <formula>INDIRECT("L"&amp;ROW())="Not Executed"</formula>
    </cfRule>
    <cfRule type="expression" dxfId="571" priority="55">
      <formula>INDIRECT("L"&amp;ROW())="Not Executed"</formula>
    </cfRule>
    <cfRule type="expression" dxfId="570" priority="56">
      <formula>INDIRECT("L"&amp;ROW())="In Progress"</formula>
    </cfRule>
    <cfRule type="expression" dxfId="569" priority="57">
      <formula>INDIRECT("L"&amp;ROW())="NA"</formula>
    </cfRule>
    <cfRule type="expression" dxfId="568" priority="59">
      <formula>INDIRECT("L"&amp;ROW())="Fail"</formula>
    </cfRule>
    <cfRule type="expression" dxfId="567" priority="60">
      <formula>INDIRECT("L"&amp;ROW())="Pass"</formula>
    </cfRule>
  </conditionalFormatting>
  <conditionalFormatting sqref="S1:T1 S5:T1048576">
    <cfRule type="expression" dxfId="566" priority="54">
      <formula>INDIRECT("L"&amp;ROW())="Blue Screen"</formula>
    </cfRule>
  </conditionalFormatting>
  <conditionalFormatting sqref="R55:R1048576 R5:R53 L5:Q1048576 S5:T1048576 L1:T1">
    <cfRule type="expression" dxfId="565" priority="50">
      <formula>INDIRECT("L"&amp;ROW())="In Progress"</formula>
    </cfRule>
    <cfRule type="expression" dxfId="564" priority="52">
      <formula>INDIRECT("L"&amp;ROW())="Fail"</formula>
    </cfRule>
    <cfRule type="expression" dxfId="563" priority="53">
      <formula>INDIRECT("L"&amp;ROW())="Pass"</formula>
    </cfRule>
  </conditionalFormatting>
  <conditionalFormatting sqref="R55:R1048576 R5:R53 F5:Q1048576 F1:T1 CF5:HZ50 S5:CF1048576">
    <cfRule type="expression" dxfId="562" priority="51">
      <formula>INDIRECT("L"&amp;ROW())="NA"</formula>
    </cfRule>
  </conditionalFormatting>
  <conditionalFormatting sqref="U5:XFD50">
    <cfRule type="containsText" dxfId="561" priority="15" operator="containsText" text="Fail">
      <formula>NOT(ISERROR(SEARCH("Fail",U5)))</formula>
    </cfRule>
    <cfRule type="containsText" dxfId="560" priority="16" operator="containsText" text="Pass">
      <formula>NOT(ISERROR(SEARCH("Pass",U5)))</formula>
    </cfRule>
  </conditionalFormatting>
  <conditionalFormatting sqref="U1:HZ50">
    <cfRule type="containsText" dxfId="559" priority="9" operator="containsText" text="NA">
      <formula>NOT(ISERROR(SEARCH("NA",U1)))</formula>
    </cfRule>
  </conditionalFormatting>
  <dataValidations count="3">
    <dataValidation type="list" allowBlank="1" showInputMessage="1" showErrorMessage="1" sqref="P53:P1048576 L51:O1048576 P51 L1">
      <formula1>ValidStatus</formula1>
    </dataValidation>
    <dataValidation type="list" allowBlank="1" showInputMessage="1" showErrorMessage="1" sqref="G5:G1048576">
      <formula1>Config</formula1>
    </dataValidation>
    <dataValidation type="list" allowBlank="1" showInputMessage="1" showErrorMessage="1" sqref="G1">
      <formula1>Configuration</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B0F0"/>
  </sheetPr>
  <dimension ref="A1:IB249"/>
  <sheetViews>
    <sheetView zoomScale="71" zoomScaleNormal="71" workbookViewId="0">
      <pane xSplit="3" ySplit="4" topLeftCell="DO5" activePane="bottomRight" state="frozenSplit"/>
      <selection pane="topRight" activeCell="D1" sqref="D1"/>
      <selection pane="bottomLeft"/>
      <selection pane="bottomRight" activeCell="EA129" sqref="EA129"/>
    </sheetView>
  </sheetViews>
  <sheetFormatPr defaultRowHeight="15" x14ac:dyDescent="0.25"/>
  <cols>
    <col min="1" max="1" width="7" style="79" customWidth="1"/>
    <col min="2" max="2" width="34.85546875" style="1" customWidth="1"/>
    <col min="3" max="3" width="69.7109375" style="1" customWidth="1"/>
    <col min="4" max="4" width="11.42578125" style="79" customWidth="1"/>
    <col min="5" max="5" width="8.85546875" style="79" customWidth="1"/>
    <col min="6" max="6" width="14.85546875" style="79" customWidth="1"/>
    <col min="7" max="7" width="8.85546875" style="79" customWidth="1"/>
    <col min="8" max="8" width="12.7109375" style="79" customWidth="1"/>
    <col min="9" max="9" width="10" style="79" customWidth="1"/>
    <col min="10" max="10" width="7.28515625" style="79" customWidth="1"/>
    <col min="11" max="11" width="11" style="79" customWidth="1"/>
    <col min="12" max="12" width="12.42578125" style="79" customWidth="1"/>
    <col min="13" max="13" width="12.42578125" style="535" customWidth="1"/>
    <col min="14" max="14" width="8.5703125" style="79" customWidth="1"/>
    <col min="15" max="15" width="9.7109375" style="79" customWidth="1"/>
    <col min="16" max="16" width="14.85546875" style="79" customWidth="1"/>
    <col min="17" max="18" width="12.7109375" style="79" customWidth="1"/>
    <col min="19" max="19" width="22.5703125" style="1" customWidth="1"/>
    <col min="20" max="20" width="12.42578125" style="60" customWidth="1"/>
    <col min="21" max="21" width="12.7109375" style="1" customWidth="1"/>
    <col min="22" max="22" width="12.7109375" style="60" customWidth="1"/>
    <col min="23" max="26" width="12.7109375" style="1" customWidth="1"/>
    <col min="27" max="27" width="12.7109375" style="60" customWidth="1"/>
    <col min="28" max="40" width="12.7109375" style="1" customWidth="1"/>
    <col min="41" max="41" width="12.7109375" style="411" customWidth="1"/>
    <col min="42" max="43" width="12.7109375" style="1" customWidth="1"/>
    <col min="44" max="46" width="11.7109375" style="1" customWidth="1"/>
    <col min="47" max="47" width="11.7109375" style="1" bestFit="1" customWidth="1"/>
    <col min="48" max="48" width="11.7109375" style="1" customWidth="1"/>
    <col min="49" max="51" width="11.7109375" style="1" bestFit="1" customWidth="1"/>
    <col min="52" max="52" width="11.7109375" style="1" customWidth="1"/>
    <col min="53" max="59" width="12.140625" style="1" bestFit="1" customWidth="1"/>
    <col min="60" max="60" width="13.140625" style="1" bestFit="1" customWidth="1"/>
    <col min="61" max="66" width="12.140625" style="1" bestFit="1" customWidth="1"/>
    <col min="67" max="68" width="11.7109375" style="1" bestFit="1" customWidth="1"/>
    <col min="69" max="70" width="10.85546875" style="131" bestFit="1" customWidth="1"/>
    <col min="71" max="71" width="12.42578125" style="131" customWidth="1"/>
    <col min="72" max="76" width="10.85546875" style="131" bestFit="1" customWidth="1"/>
    <col min="77" max="77" width="12" style="131" customWidth="1"/>
    <col min="78" max="78" width="10.85546875" style="131" bestFit="1" customWidth="1"/>
    <col min="79" max="89" width="11.7109375" style="131" bestFit="1" customWidth="1"/>
    <col min="90" max="93" width="12.140625" style="131" bestFit="1" customWidth="1"/>
    <col min="94" max="94" width="11.7109375" style="131" bestFit="1" customWidth="1"/>
    <col min="95" max="98" width="10.85546875" style="131" bestFit="1" customWidth="1"/>
    <col min="99" max="99" width="11" style="131" bestFit="1" customWidth="1"/>
    <col min="100" max="102" width="11.7109375" style="131" bestFit="1" customWidth="1"/>
    <col min="103" max="104" width="11.7109375" style="131" customWidth="1"/>
    <col min="105" max="114" width="11" style="131" bestFit="1" customWidth="1"/>
    <col min="115" max="115" width="11" style="131" customWidth="1"/>
    <col min="116" max="122" width="11.42578125" style="131" bestFit="1" customWidth="1"/>
    <col min="123" max="123" width="11.42578125" style="131" customWidth="1"/>
    <col min="124" max="126" width="11.42578125" style="131" bestFit="1" customWidth="1"/>
    <col min="127" max="127" width="12" style="131" customWidth="1"/>
    <col min="128" max="128" width="11.28515625" style="131" customWidth="1"/>
    <col min="129" max="129" width="11.42578125" style="131" bestFit="1" customWidth="1"/>
    <col min="130" max="132" width="11" style="131" bestFit="1" customWidth="1"/>
    <col min="133" max="16384" width="9.140625" style="131"/>
  </cols>
  <sheetData>
    <row r="1" spans="1:236" s="322" customFormat="1" ht="13.5" thickTop="1" x14ac:dyDescent="0.2">
      <c r="A1" s="678" t="s">
        <v>231</v>
      </c>
      <c r="B1" s="678" t="s">
        <v>230</v>
      </c>
      <c r="C1" s="678" t="s">
        <v>228</v>
      </c>
      <c r="D1" s="678" t="s">
        <v>229</v>
      </c>
      <c r="E1" s="678" t="s">
        <v>236</v>
      </c>
      <c r="F1" s="678" t="s">
        <v>250</v>
      </c>
      <c r="G1" s="678" t="s">
        <v>252</v>
      </c>
      <c r="H1" s="678" t="s">
        <v>332</v>
      </c>
      <c r="I1" s="678" t="s">
        <v>326</v>
      </c>
      <c r="J1" s="678" t="s">
        <v>325</v>
      </c>
      <c r="K1" s="678" t="s">
        <v>333</v>
      </c>
      <c r="L1" s="678" t="s">
        <v>239</v>
      </c>
      <c r="M1" s="666" t="s">
        <v>902</v>
      </c>
      <c r="N1" s="678" t="s">
        <v>335</v>
      </c>
      <c r="O1" s="678" t="s">
        <v>255</v>
      </c>
      <c r="P1" s="678" t="s">
        <v>444</v>
      </c>
      <c r="Q1" s="678" t="s">
        <v>445</v>
      </c>
      <c r="R1" s="678" t="s">
        <v>446</v>
      </c>
      <c r="S1" s="683" t="s">
        <v>240</v>
      </c>
      <c r="T1" s="394" t="s">
        <v>440</v>
      </c>
      <c r="U1" s="117">
        <v>41058</v>
      </c>
      <c r="V1" s="117">
        <v>41060</v>
      </c>
      <c r="W1" s="117">
        <v>41061</v>
      </c>
      <c r="X1" s="100">
        <v>41062</v>
      </c>
      <c r="Y1" s="100">
        <v>41063</v>
      </c>
      <c r="Z1" s="100">
        <v>41064</v>
      </c>
      <c r="AA1" s="100">
        <v>41064</v>
      </c>
      <c r="AB1" s="100">
        <v>41065</v>
      </c>
      <c r="AC1" s="100">
        <v>41066</v>
      </c>
      <c r="AD1" s="100">
        <v>41067</v>
      </c>
      <c r="AE1" s="100">
        <v>41068</v>
      </c>
      <c r="AF1" s="100">
        <v>41070</v>
      </c>
      <c r="AG1" s="100">
        <v>41071</v>
      </c>
      <c r="AH1" s="100">
        <v>41072</v>
      </c>
      <c r="AI1" s="100">
        <v>41073</v>
      </c>
      <c r="AJ1" s="100">
        <v>41079</v>
      </c>
      <c r="AK1" s="100">
        <v>41080</v>
      </c>
      <c r="AL1" s="100">
        <v>41081</v>
      </c>
      <c r="AM1" s="100">
        <v>41083</v>
      </c>
      <c r="AN1" s="100">
        <v>41088</v>
      </c>
      <c r="AO1" s="100">
        <v>41099</v>
      </c>
      <c r="AP1" s="100">
        <v>41096</v>
      </c>
      <c r="AQ1" s="100">
        <v>41099</v>
      </c>
      <c r="AR1" s="100">
        <v>41100</v>
      </c>
      <c r="AS1" s="100">
        <v>41100</v>
      </c>
      <c r="AT1" s="100">
        <v>41102</v>
      </c>
      <c r="AU1" s="100">
        <v>41103</v>
      </c>
      <c r="AV1" s="100">
        <v>41103</v>
      </c>
      <c r="AW1" s="100">
        <v>41109</v>
      </c>
      <c r="AX1" s="100">
        <v>41109</v>
      </c>
      <c r="AY1" s="100">
        <v>41109</v>
      </c>
      <c r="AZ1" s="100">
        <v>41110</v>
      </c>
      <c r="BA1" s="100">
        <v>41110</v>
      </c>
      <c r="BB1" s="100">
        <v>41110</v>
      </c>
      <c r="BC1" s="100">
        <v>41112</v>
      </c>
      <c r="BD1" s="100">
        <v>41114</v>
      </c>
      <c r="BE1" s="100">
        <v>41114</v>
      </c>
      <c r="BF1" s="100">
        <v>41115</v>
      </c>
      <c r="BG1" s="100">
        <v>41115</v>
      </c>
      <c r="BH1" s="100">
        <v>41115</v>
      </c>
      <c r="BI1" s="100">
        <v>41116</v>
      </c>
      <c r="BJ1" s="100">
        <v>41116</v>
      </c>
      <c r="BK1" s="100">
        <v>41117</v>
      </c>
      <c r="BL1" s="100">
        <v>41117</v>
      </c>
      <c r="BM1" s="100">
        <v>41120</v>
      </c>
      <c r="BN1" s="100">
        <v>41120</v>
      </c>
      <c r="BO1" s="100">
        <v>41121</v>
      </c>
      <c r="BP1" s="100">
        <v>41122</v>
      </c>
      <c r="BQ1" s="100">
        <v>41123</v>
      </c>
      <c r="BR1" s="100">
        <v>41123</v>
      </c>
      <c r="BS1" s="100">
        <v>41124</v>
      </c>
      <c r="BT1" s="100">
        <v>41124</v>
      </c>
      <c r="BU1" s="100">
        <v>41127</v>
      </c>
      <c r="BV1" s="100">
        <v>41127</v>
      </c>
      <c r="BW1" s="100">
        <v>41127</v>
      </c>
      <c r="BX1" s="100">
        <v>41127</v>
      </c>
      <c r="BY1" s="100">
        <v>41128</v>
      </c>
      <c r="BZ1" s="100">
        <v>41130</v>
      </c>
      <c r="CA1" s="100">
        <v>41131</v>
      </c>
      <c r="CB1" s="100">
        <v>41131</v>
      </c>
      <c r="CC1" s="100">
        <v>41131</v>
      </c>
      <c r="CD1" s="100">
        <v>41134</v>
      </c>
      <c r="CE1" s="100">
        <v>41134</v>
      </c>
      <c r="CF1" s="100">
        <v>41134</v>
      </c>
      <c r="CG1" s="100">
        <v>41134</v>
      </c>
      <c r="CH1" s="100">
        <v>41135</v>
      </c>
      <c r="CI1" s="100">
        <v>41135</v>
      </c>
      <c r="CJ1" s="100">
        <v>41136</v>
      </c>
      <c r="CK1" s="100">
        <v>41138</v>
      </c>
      <c r="CL1" s="100">
        <v>41141</v>
      </c>
      <c r="CM1" s="100">
        <v>41145</v>
      </c>
      <c r="CN1" s="100">
        <v>41150</v>
      </c>
      <c r="CO1" s="100">
        <v>41150</v>
      </c>
      <c r="CP1" s="100">
        <v>41152</v>
      </c>
      <c r="CQ1" s="100">
        <v>41157</v>
      </c>
      <c r="CR1" s="100">
        <v>41157</v>
      </c>
      <c r="CS1" s="100">
        <v>41158</v>
      </c>
      <c r="CT1" s="100">
        <v>41158</v>
      </c>
      <c r="CU1" s="100">
        <v>41163</v>
      </c>
      <c r="CV1" s="100">
        <v>41164</v>
      </c>
      <c r="CW1" s="100">
        <v>41164</v>
      </c>
      <c r="CX1" s="100">
        <v>41164</v>
      </c>
      <c r="CY1" s="100">
        <v>987</v>
      </c>
      <c r="CZ1" s="100">
        <v>41165</v>
      </c>
      <c r="DA1" s="100">
        <v>41165</v>
      </c>
      <c r="DB1" s="100">
        <v>41166</v>
      </c>
      <c r="DC1" s="100">
        <v>41170</v>
      </c>
      <c r="DD1" s="100">
        <v>41170</v>
      </c>
      <c r="DE1" s="100">
        <v>41170</v>
      </c>
      <c r="DF1" s="100">
        <v>41170</v>
      </c>
      <c r="DG1" s="100">
        <v>41170</v>
      </c>
      <c r="DH1" s="100">
        <v>41170</v>
      </c>
      <c r="DI1" s="100">
        <v>41171</v>
      </c>
      <c r="DJ1" s="100">
        <v>41171</v>
      </c>
      <c r="DK1" s="100">
        <v>41177</v>
      </c>
      <c r="DL1" s="100">
        <v>41177</v>
      </c>
      <c r="DM1" s="100">
        <v>41177</v>
      </c>
      <c r="DN1" s="100">
        <v>41178</v>
      </c>
      <c r="DO1" s="100">
        <v>41178</v>
      </c>
      <c r="DP1" s="100">
        <v>41178</v>
      </c>
      <c r="DQ1" s="100">
        <v>41178</v>
      </c>
      <c r="DR1" s="100">
        <v>41178</v>
      </c>
      <c r="DS1" s="100">
        <v>41179</v>
      </c>
      <c r="DT1" s="100">
        <v>41179</v>
      </c>
      <c r="DU1" s="100">
        <v>41180</v>
      </c>
      <c r="DV1" s="100">
        <v>41180</v>
      </c>
      <c r="DW1" s="100">
        <v>41183</v>
      </c>
      <c r="DX1" s="100">
        <v>41183</v>
      </c>
      <c r="DY1" s="100">
        <v>41183</v>
      </c>
      <c r="DZ1" s="100">
        <v>41184</v>
      </c>
      <c r="EA1" s="100">
        <v>41185</v>
      </c>
      <c r="EB1" s="100">
        <v>41185</v>
      </c>
      <c r="EC1" s="100"/>
      <c r="ED1" s="100"/>
      <c r="EE1" s="100"/>
      <c r="EF1" s="100"/>
      <c r="EG1" s="100"/>
      <c r="EH1" s="100"/>
      <c r="EI1" s="100"/>
      <c r="EJ1" s="100"/>
      <c r="EK1" s="100"/>
      <c r="EL1" s="100"/>
      <c r="EM1" s="100"/>
      <c r="EN1" s="100"/>
      <c r="EO1" s="100"/>
      <c r="EP1" s="100"/>
      <c r="EQ1" s="100"/>
      <c r="ER1" s="100"/>
      <c r="ES1" s="100"/>
      <c r="ET1" s="100"/>
      <c r="EU1" s="100"/>
      <c r="EV1" s="100"/>
      <c r="EW1" s="100"/>
      <c r="EX1" s="100"/>
      <c r="EY1" s="100"/>
      <c r="EZ1" s="100"/>
      <c r="FA1" s="100"/>
      <c r="FB1" s="100"/>
      <c r="FC1" s="100"/>
      <c r="FD1" s="100"/>
      <c r="FE1" s="100"/>
      <c r="FF1" s="100"/>
      <c r="FG1" s="100"/>
      <c r="FH1" s="100"/>
      <c r="FI1" s="100"/>
      <c r="FJ1" s="100"/>
      <c r="FK1" s="100"/>
      <c r="FL1" s="100"/>
      <c r="FM1" s="100"/>
      <c r="FN1" s="100"/>
      <c r="FO1" s="100"/>
      <c r="FP1" s="100"/>
      <c r="FQ1" s="100"/>
      <c r="FR1" s="100"/>
      <c r="FS1" s="100"/>
      <c r="FT1" s="100"/>
      <c r="FU1" s="100"/>
      <c r="FV1" s="100"/>
      <c r="FW1" s="100"/>
      <c r="FX1" s="100"/>
      <c r="FY1" s="100"/>
      <c r="FZ1" s="100"/>
      <c r="GA1" s="100"/>
      <c r="GB1" s="100"/>
      <c r="GC1" s="100"/>
      <c r="GD1" s="100"/>
      <c r="GE1" s="100"/>
      <c r="GF1" s="100"/>
      <c r="GG1" s="100"/>
      <c r="GH1" s="100"/>
      <c r="GI1" s="100"/>
      <c r="GJ1" s="100"/>
      <c r="GK1" s="100"/>
      <c r="GL1" s="100"/>
      <c r="GM1" s="100"/>
      <c r="GN1" s="100"/>
      <c r="GO1" s="100"/>
      <c r="GP1" s="100"/>
      <c r="GQ1" s="100"/>
      <c r="GR1" s="100"/>
      <c r="GS1" s="100"/>
      <c r="GT1" s="100"/>
      <c r="GU1" s="100"/>
      <c r="GV1" s="100"/>
      <c r="GW1" s="100"/>
      <c r="GX1" s="100"/>
      <c r="GY1" s="100"/>
      <c r="GZ1" s="100"/>
      <c r="HA1" s="100"/>
      <c r="HB1" s="100"/>
      <c r="HC1" s="100"/>
      <c r="HD1" s="100"/>
      <c r="HE1" s="100"/>
      <c r="HF1" s="100"/>
      <c r="HG1" s="100"/>
      <c r="HH1" s="100"/>
      <c r="HI1" s="100"/>
      <c r="HJ1" s="100"/>
      <c r="HK1" s="100"/>
      <c r="HL1" s="100"/>
      <c r="HM1" s="100"/>
      <c r="HN1" s="100"/>
      <c r="HO1" s="100"/>
      <c r="HP1" s="100"/>
      <c r="HQ1" s="100"/>
      <c r="HR1" s="100"/>
      <c r="HS1" s="100"/>
      <c r="HT1" s="100"/>
      <c r="HU1" s="100"/>
      <c r="HV1" s="100"/>
      <c r="HW1" s="100"/>
      <c r="HX1" s="100"/>
      <c r="HY1" s="100"/>
      <c r="HZ1" s="100"/>
      <c r="IA1" s="100"/>
      <c r="IB1" s="100"/>
    </row>
    <row r="2" spans="1:236" s="324" customFormat="1" x14ac:dyDescent="0.25">
      <c r="A2" s="681"/>
      <c r="B2" s="681"/>
      <c r="C2" s="686"/>
      <c r="D2" s="681"/>
      <c r="E2" s="681"/>
      <c r="F2" s="681"/>
      <c r="G2" s="681"/>
      <c r="H2" s="681"/>
      <c r="I2" s="681"/>
      <c r="J2" s="681"/>
      <c r="K2" s="681"/>
      <c r="L2" s="681"/>
      <c r="M2" s="667"/>
      <c r="N2" s="681"/>
      <c r="O2" s="681"/>
      <c r="P2" s="679"/>
      <c r="Q2" s="679"/>
      <c r="R2" s="679"/>
      <c r="S2" s="684"/>
      <c r="T2" s="395" t="s">
        <v>441</v>
      </c>
      <c r="U2" s="301">
        <v>6</v>
      </c>
      <c r="V2" s="301">
        <v>6</v>
      </c>
      <c r="W2" s="301">
        <v>6</v>
      </c>
      <c r="X2" s="323">
        <v>6</v>
      </c>
      <c r="Y2" s="323">
        <v>6</v>
      </c>
      <c r="Z2" s="323">
        <v>6</v>
      </c>
      <c r="AA2" s="323">
        <v>7</v>
      </c>
      <c r="AB2" s="323">
        <v>6</v>
      </c>
      <c r="AC2" s="323">
        <v>8</v>
      </c>
      <c r="AD2" s="323">
        <v>8</v>
      </c>
      <c r="AE2" s="323">
        <v>8</v>
      </c>
      <c r="AF2" s="323">
        <v>9</v>
      </c>
      <c r="AG2" s="323">
        <v>9</v>
      </c>
      <c r="AH2" s="323">
        <v>10</v>
      </c>
      <c r="AI2" s="323">
        <v>10</v>
      </c>
      <c r="AJ2" s="323">
        <v>12</v>
      </c>
      <c r="AK2" s="323">
        <v>13</v>
      </c>
      <c r="AL2" s="323">
        <v>14</v>
      </c>
      <c r="AM2" s="323">
        <v>15</v>
      </c>
      <c r="AN2" s="323">
        <v>21</v>
      </c>
      <c r="AO2" s="323">
        <v>23</v>
      </c>
      <c r="AP2" s="323">
        <v>24</v>
      </c>
      <c r="AQ2" s="323">
        <v>25</v>
      </c>
      <c r="AR2" s="323">
        <v>26</v>
      </c>
      <c r="AS2" s="323">
        <v>27</v>
      </c>
      <c r="AT2" s="323">
        <v>27</v>
      </c>
      <c r="AU2" s="323">
        <v>29</v>
      </c>
      <c r="AV2" s="323">
        <v>30</v>
      </c>
      <c r="AW2" s="323">
        <v>31</v>
      </c>
      <c r="AX2" s="323">
        <v>31</v>
      </c>
      <c r="AY2" s="323">
        <v>31</v>
      </c>
      <c r="AZ2" s="323">
        <v>31</v>
      </c>
      <c r="BA2" s="323">
        <v>33</v>
      </c>
      <c r="BB2" s="323">
        <v>33</v>
      </c>
      <c r="BC2" s="323">
        <v>31</v>
      </c>
      <c r="BD2" s="323">
        <v>35</v>
      </c>
      <c r="BE2" s="323">
        <v>35</v>
      </c>
      <c r="BF2" s="323">
        <v>37</v>
      </c>
      <c r="BG2" s="323">
        <v>39</v>
      </c>
      <c r="BH2" s="323">
        <v>40</v>
      </c>
      <c r="BI2" s="323">
        <v>37</v>
      </c>
      <c r="BJ2" s="323">
        <v>42</v>
      </c>
      <c r="BK2" s="323">
        <v>43</v>
      </c>
      <c r="BL2" s="323">
        <v>44</v>
      </c>
      <c r="BM2" s="323">
        <v>47</v>
      </c>
      <c r="BN2" s="323">
        <v>44</v>
      </c>
      <c r="BO2" s="323">
        <v>48</v>
      </c>
      <c r="BP2" s="323">
        <v>53</v>
      </c>
      <c r="BQ2" s="323">
        <v>57</v>
      </c>
      <c r="BR2" s="323">
        <v>59</v>
      </c>
      <c r="BS2" s="323">
        <v>60</v>
      </c>
      <c r="BT2" s="323">
        <v>62</v>
      </c>
      <c r="BU2" s="323">
        <v>60</v>
      </c>
      <c r="BV2" s="323">
        <v>67</v>
      </c>
      <c r="BW2" s="323">
        <v>69</v>
      </c>
      <c r="BX2" s="323">
        <v>70</v>
      </c>
      <c r="BY2" s="323">
        <v>71</v>
      </c>
      <c r="BZ2" s="323">
        <v>74</v>
      </c>
      <c r="CA2" s="323">
        <v>72</v>
      </c>
      <c r="CB2" s="323">
        <v>79</v>
      </c>
      <c r="CC2" s="323">
        <v>80</v>
      </c>
      <c r="CD2" s="323">
        <v>81</v>
      </c>
      <c r="CE2" s="323">
        <v>83</v>
      </c>
      <c r="CF2" s="323">
        <v>82</v>
      </c>
      <c r="CG2" s="323">
        <v>85</v>
      </c>
      <c r="CH2" s="323">
        <v>86</v>
      </c>
      <c r="CI2" s="323">
        <v>87</v>
      </c>
      <c r="CJ2" s="323">
        <v>88</v>
      </c>
      <c r="CK2" s="323">
        <v>92</v>
      </c>
      <c r="CL2" s="323">
        <v>95</v>
      </c>
      <c r="CM2" s="323">
        <v>99</v>
      </c>
      <c r="CN2" s="323">
        <v>103</v>
      </c>
      <c r="CO2" s="323">
        <v>105</v>
      </c>
      <c r="CP2" s="323">
        <v>107</v>
      </c>
      <c r="CQ2" s="323">
        <v>110</v>
      </c>
      <c r="CR2" s="323">
        <v>109</v>
      </c>
      <c r="CS2" s="323">
        <v>111</v>
      </c>
      <c r="CT2" s="323">
        <v>109</v>
      </c>
      <c r="CU2" s="323">
        <v>114</v>
      </c>
      <c r="CV2" s="323">
        <v>115</v>
      </c>
      <c r="CW2" s="323">
        <v>117</v>
      </c>
      <c r="CX2" s="323">
        <v>118</v>
      </c>
      <c r="CY2" s="323">
        <v>120</v>
      </c>
      <c r="CZ2" s="323">
        <v>119</v>
      </c>
      <c r="DA2" s="323">
        <v>121</v>
      </c>
      <c r="DB2" s="323">
        <v>121</v>
      </c>
      <c r="DC2" s="323">
        <v>124</v>
      </c>
      <c r="DD2" s="323">
        <v>125</v>
      </c>
      <c r="DE2" s="323">
        <v>126</v>
      </c>
      <c r="DF2" s="323">
        <v>124</v>
      </c>
      <c r="DG2" s="323">
        <v>125</v>
      </c>
      <c r="DH2" s="323">
        <v>126</v>
      </c>
      <c r="DI2" s="323">
        <v>128</v>
      </c>
      <c r="DJ2" s="323">
        <v>125</v>
      </c>
      <c r="DK2" s="323">
        <v>132</v>
      </c>
      <c r="DL2" s="323">
        <v>132</v>
      </c>
      <c r="DM2" s="323">
        <v>133</v>
      </c>
      <c r="DN2" s="323">
        <v>134</v>
      </c>
      <c r="DO2" s="323">
        <v>134</v>
      </c>
      <c r="DP2" s="323">
        <v>134</v>
      </c>
      <c r="DQ2" s="323">
        <v>134</v>
      </c>
      <c r="DR2" s="323">
        <v>135</v>
      </c>
      <c r="DS2" s="323">
        <v>135</v>
      </c>
      <c r="DT2" s="323">
        <v>134</v>
      </c>
      <c r="DU2" s="323">
        <v>139</v>
      </c>
      <c r="DV2" s="323">
        <v>139</v>
      </c>
      <c r="DW2" s="323">
        <v>140</v>
      </c>
      <c r="DX2" s="323">
        <v>141</v>
      </c>
      <c r="DY2" s="323">
        <v>141</v>
      </c>
      <c r="DZ2" s="323">
        <v>145</v>
      </c>
      <c r="EA2" s="323">
        <v>146</v>
      </c>
      <c r="EB2" s="323">
        <v>145</v>
      </c>
      <c r="EC2" s="323"/>
      <c r="ED2" s="323"/>
      <c r="EE2" s="323"/>
      <c r="EF2" s="323"/>
      <c r="EG2" s="323"/>
      <c r="EH2" s="323"/>
      <c r="EI2" s="323"/>
      <c r="EJ2" s="323"/>
      <c r="EK2" s="323"/>
      <c r="EL2" s="323"/>
      <c r="EM2" s="323"/>
      <c r="EN2" s="323"/>
      <c r="EO2" s="323"/>
      <c r="EP2" s="323"/>
      <c r="EQ2" s="323"/>
      <c r="ER2" s="323"/>
      <c r="ES2" s="323"/>
      <c r="ET2" s="323"/>
      <c r="EU2" s="323"/>
      <c r="EV2" s="323"/>
      <c r="EW2" s="323"/>
      <c r="EX2" s="323"/>
      <c r="EY2" s="323"/>
      <c r="EZ2" s="323"/>
      <c r="FA2" s="323"/>
      <c r="FB2" s="323"/>
      <c r="FC2" s="323"/>
      <c r="FD2" s="323"/>
      <c r="FE2" s="323"/>
      <c r="FF2" s="323"/>
      <c r="FG2" s="323"/>
      <c r="FH2" s="323"/>
      <c r="FI2" s="323"/>
      <c r="FJ2" s="323"/>
      <c r="FK2" s="323"/>
      <c r="FL2" s="323"/>
      <c r="FM2" s="323"/>
      <c r="FN2" s="323"/>
      <c r="FO2" s="323"/>
      <c r="FP2" s="323"/>
      <c r="FQ2" s="323"/>
      <c r="FR2" s="323"/>
      <c r="FS2" s="323"/>
      <c r="FT2" s="323"/>
      <c r="FU2" s="323"/>
      <c r="FV2" s="323"/>
      <c r="FW2" s="323"/>
      <c r="FX2" s="323"/>
      <c r="FY2" s="323"/>
      <c r="FZ2" s="323"/>
      <c r="GA2" s="323"/>
      <c r="GB2" s="323"/>
      <c r="GC2" s="323"/>
      <c r="GD2" s="323"/>
      <c r="GE2" s="323"/>
      <c r="GF2" s="323"/>
      <c r="GG2" s="323"/>
      <c r="GH2" s="323"/>
      <c r="GI2" s="323"/>
      <c r="GJ2" s="323"/>
      <c r="GK2" s="323"/>
      <c r="GL2" s="323"/>
      <c r="GM2" s="323"/>
      <c r="GN2" s="323"/>
      <c r="GO2" s="323"/>
      <c r="GP2" s="323"/>
      <c r="GQ2" s="323"/>
      <c r="GR2" s="323"/>
      <c r="GS2" s="323"/>
      <c r="GT2" s="323"/>
      <c r="GU2" s="323"/>
      <c r="GV2" s="323"/>
      <c r="GW2" s="323"/>
      <c r="GX2" s="323"/>
      <c r="GY2" s="323"/>
      <c r="GZ2" s="323"/>
      <c r="HA2" s="323"/>
      <c r="HB2" s="323"/>
      <c r="HC2" s="323"/>
      <c r="HD2" s="323"/>
      <c r="HE2" s="323"/>
      <c r="HF2" s="323"/>
      <c r="HG2" s="323"/>
      <c r="HH2" s="323"/>
      <c r="HI2" s="323"/>
      <c r="HJ2" s="323"/>
      <c r="HK2" s="323"/>
      <c r="HL2" s="323"/>
      <c r="HM2" s="323"/>
      <c r="HN2" s="323"/>
      <c r="HO2" s="323"/>
      <c r="HP2" s="323"/>
      <c r="HQ2" s="323"/>
      <c r="HR2" s="323"/>
      <c r="HS2" s="323"/>
      <c r="HT2" s="323"/>
      <c r="HU2" s="323"/>
      <c r="HV2" s="323"/>
      <c r="HW2" s="323"/>
      <c r="HX2" s="323"/>
      <c r="HY2" s="323"/>
      <c r="HZ2" s="323"/>
      <c r="IA2" s="323"/>
      <c r="IB2" s="323"/>
    </row>
    <row r="3" spans="1:236" s="544" customFormat="1" ht="26.25" x14ac:dyDescent="0.25">
      <c r="A3" s="681"/>
      <c r="B3" s="681"/>
      <c r="C3" s="686"/>
      <c r="D3" s="681"/>
      <c r="E3" s="681"/>
      <c r="F3" s="681"/>
      <c r="G3" s="681"/>
      <c r="H3" s="681"/>
      <c r="I3" s="681"/>
      <c r="J3" s="681"/>
      <c r="K3" s="681"/>
      <c r="L3" s="681"/>
      <c r="M3" s="668"/>
      <c r="N3" s="681"/>
      <c r="O3" s="681"/>
      <c r="P3" s="679"/>
      <c r="Q3" s="679"/>
      <c r="R3" s="679"/>
      <c r="S3" s="684"/>
      <c r="T3" s="542" t="s">
        <v>899</v>
      </c>
      <c r="U3" s="540" t="str">
        <f t="shared" ref="U3:CF3" si="0">IF(ISBLANK(U2),"",VLOOKUP(U2,Config_Table,9))</f>
        <v>5.93.97.47</v>
      </c>
      <c r="V3" s="540" t="str">
        <f t="shared" si="0"/>
        <v>5.93.97.47</v>
      </c>
      <c r="W3" s="540" t="str">
        <f t="shared" si="0"/>
        <v>5.93.97.47</v>
      </c>
      <c r="X3" s="543" t="str">
        <f t="shared" si="0"/>
        <v>5.93.97.47</v>
      </c>
      <c r="Y3" s="543" t="str">
        <f t="shared" si="0"/>
        <v>5.93.97.47</v>
      </c>
      <c r="Z3" s="543" t="str">
        <f t="shared" si="0"/>
        <v>5.93.97.47</v>
      </c>
      <c r="AA3" s="543" t="str">
        <f t="shared" si="0"/>
        <v>5.93.97.47</v>
      </c>
      <c r="AB3" s="543" t="str">
        <f t="shared" si="0"/>
        <v>5.93.97.47</v>
      </c>
      <c r="AC3" s="543" t="str">
        <f t="shared" si="0"/>
        <v>5.93.97.48</v>
      </c>
      <c r="AD3" s="543" t="str">
        <f t="shared" si="0"/>
        <v>5.93.97.48</v>
      </c>
      <c r="AE3" s="543" t="str">
        <f t="shared" si="0"/>
        <v>5.93.97.48</v>
      </c>
      <c r="AF3" s="543" t="str">
        <f t="shared" si="0"/>
        <v>5.93.97.48</v>
      </c>
      <c r="AG3" s="543" t="str">
        <f t="shared" si="0"/>
        <v>5.93.97.48</v>
      </c>
      <c r="AH3" s="543" t="str">
        <f t="shared" si="0"/>
        <v>5.93.97.49</v>
      </c>
      <c r="AI3" s="543" t="str">
        <f t="shared" si="0"/>
        <v>5.93.97.49</v>
      </c>
      <c r="AJ3" s="543" t="str">
        <f t="shared" si="0"/>
        <v>5.93.97.49</v>
      </c>
      <c r="AK3" s="543" t="str">
        <f t="shared" si="0"/>
        <v>5.93.97.49</v>
      </c>
      <c r="AL3" s="543" t="str">
        <f t="shared" si="0"/>
        <v>5.93.97.50</v>
      </c>
      <c r="AM3" s="543" t="str">
        <f t="shared" si="0"/>
        <v>5.93.97.50</v>
      </c>
      <c r="AN3" s="543" t="str">
        <f t="shared" si="0"/>
        <v>5.93.97.53</v>
      </c>
      <c r="AO3" s="543" t="str">
        <f t="shared" si="0"/>
        <v>5.93.97.53</v>
      </c>
      <c r="AP3" s="543" t="str">
        <f t="shared" si="0"/>
        <v>5.93.97.53</v>
      </c>
      <c r="AQ3" s="543" t="str">
        <f t="shared" si="0"/>
        <v>5.93.97.53</v>
      </c>
      <c r="AR3" s="543" t="str">
        <f t="shared" si="0"/>
        <v>5.93.97.53</v>
      </c>
      <c r="AS3" s="543" t="str">
        <f t="shared" si="0"/>
        <v>5.93.97.53</v>
      </c>
      <c r="AT3" s="543" t="str">
        <f t="shared" si="0"/>
        <v>5.93.97.53</v>
      </c>
      <c r="AU3" s="543" t="str">
        <f t="shared" si="0"/>
        <v>5.93.97.53</v>
      </c>
      <c r="AV3" s="543" t="str">
        <f t="shared" si="0"/>
        <v>5.93.97.53</v>
      </c>
      <c r="AW3" s="543" t="str">
        <f t="shared" si="0"/>
        <v>5.93.97.59</v>
      </c>
      <c r="AX3" s="543" t="str">
        <f t="shared" si="0"/>
        <v>5.93.97.59</v>
      </c>
      <c r="AY3" s="543" t="str">
        <f t="shared" si="0"/>
        <v>5.93.97.59</v>
      </c>
      <c r="AZ3" s="543" t="str">
        <f t="shared" si="0"/>
        <v>5.93.97.59</v>
      </c>
      <c r="BA3" s="543" t="str">
        <f t="shared" si="0"/>
        <v xml:space="preserve"> 5.93.97.61</v>
      </c>
      <c r="BB3" s="543" t="str">
        <f t="shared" si="0"/>
        <v xml:space="preserve"> 5.93.97.61</v>
      </c>
      <c r="BC3" s="543" t="str">
        <f t="shared" si="0"/>
        <v>5.93.97.59</v>
      </c>
      <c r="BD3" s="543" t="str">
        <f t="shared" si="0"/>
        <v>5.93.97.62</v>
      </c>
      <c r="BE3" s="543" t="str">
        <f t="shared" si="0"/>
        <v>5.93.97.62</v>
      </c>
      <c r="BF3" s="543" t="str">
        <f t="shared" si="0"/>
        <v>5.93.97.62</v>
      </c>
      <c r="BG3" s="543" t="str">
        <f t="shared" si="0"/>
        <v>5.93.97.62</v>
      </c>
      <c r="BH3" s="543" t="str">
        <f t="shared" si="0"/>
        <v>5.93.97.62</v>
      </c>
      <c r="BI3" s="543" t="str">
        <f t="shared" si="0"/>
        <v>5.93.97.62</v>
      </c>
      <c r="BJ3" s="543" t="str">
        <f t="shared" si="0"/>
        <v>5.93.97.62</v>
      </c>
      <c r="BK3" s="543" t="str">
        <f t="shared" si="0"/>
        <v>5.93.97.63</v>
      </c>
      <c r="BL3" s="543" t="str">
        <f t="shared" si="0"/>
        <v>5.93.97.63</v>
      </c>
      <c r="BM3" s="543" t="str">
        <f t="shared" si="0"/>
        <v>5.93.97.63</v>
      </c>
      <c r="BN3" s="543" t="str">
        <f t="shared" si="0"/>
        <v>5.93.97.63</v>
      </c>
      <c r="BO3" s="543" t="str">
        <f t="shared" si="0"/>
        <v>5.93.97.63</v>
      </c>
      <c r="BP3" s="543" t="str">
        <f t="shared" si="0"/>
        <v>5.93.97.63</v>
      </c>
      <c r="BQ3" s="543" t="str">
        <f t="shared" si="0"/>
        <v>5.93.97.63</v>
      </c>
      <c r="BR3" s="543" t="str">
        <f t="shared" si="0"/>
        <v>5.93.97.63</v>
      </c>
      <c r="BS3" s="543" t="str">
        <f t="shared" si="0"/>
        <v>5.93.97.64</v>
      </c>
      <c r="BT3" s="543" t="str">
        <f t="shared" si="0"/>
        <v>5.93.97.65-x86_Perf</v>
      </c>
      <c r="BU3" s="543" t="str">
        <f t="shared" si="0"/>
        <v>5.93.97.64</v>
      </c>
      <c r="BV3" s="543" t="str">
        <f t="shared" si="0"/>
        <v>5.93.97.65</v>
      </c>
      <c r="BW3" s="543" t="str">
        <f t="shared" si="0"/>
        <v>5.93.97.65-x86_Perf</v>
      </c>
      <c r="BX3" s="543" t="str">
        <f t="shared" si="0"/>
        <v>5.93.97.65-x86_Perf</v>
      </c>
      <c r="BY3" s="543" t="str">
        <f t="shared" si="0"/>
        <v>5.93.97.65</v>
      </c>
      <c r="BZ3" s="543" t="str">
        <f t="shared" si="0"/>
        <v>5.93.97.67</v>
      </c>
      <c r="CA3" s="543">
        <f t="shared" si="0"/>
        <v>0</v>
      </c>
      <c r="CB3" s="543" t="str">
        <f t="shared" si="0"/>
        <v>5.93.97.68</v>
      </c>
      <c r="CC3" s="543" t="str">
        <f t="shared" si="0"/>
        <v>5.93.97.68</v>
      </c>
      <c r="CD3" s="543" t="str">
        <f t="shared" si="0"/>
        <v>5.93.97.68</v>
      </c>
      <c r="CE3" s="543" t="str">
        <f t="shared" si="0"/>
        <v>5.93.97.67</v>
      </c>
      <c r="CF3" s="543" t="str">
        <f t="shared" si="0"/>
        <v>5.93.97.68</v>
      </c>
      <c r="CG3" s="543" t="str">
        <f t="shared" ref="CG3:ET3" si="1">IF(ISBLANK(CG2),"",VLOOKUP(CG2,Config_Table,9))</f>
        <v>5.93.97.68</v>
      </c>
      <c r="CH3" s="543" t="str">
        <f t="shared" si="1"/>
        <v>5.93.97.68</v>
      </c>
      <c r="CI3" s="543" t="str">
        <f t="shared" si="1"/>
        <v>5.93.97.68</v>
      </c>
      <c r="CJ3" s="543" t="str">
        <f t="shared" si="1"/>
        <v>5.93.97.68</v>
      </c>
      <c r="CK3" s="543" t="str">
        <f t="shared" si="1"/>
        <v>5.93.97.68</v>
      </c>
      <c r="CL3" s="543" t="str">
        <f t="shared" si="1"/>
        <v>5.93.97.68</v>
      </c>
      <c r="CM3" s="543" t="str">
        <f t="shared" si="1"/>
        <v>5.93.97.68</v>
      </c>
      <c r="CN3" s="543" t="str">
        <f t="shared" si="1"/>
        <v>5.93.97.70</v>
      </c>
      <c r="CO3" s="543" t="str">
        <f t="shared" si="1"/>
        <v>5.93.97.70</v>
      </c>
      <c r="CP3" s="543" t="str">
        <f t="shared" si="1"/>
        <v>5.93.97.70</v>
      </c>
      <c r="CQ3" s="543" t="str">
        <f t="shared" si="1"/>
        <v>5.93.97.70</v>
      </c>
      <c r="CR3" s="543" t="str">
        <f t="shared" si="1"/>
        <v>5.93.97.71</v>
      </c>
      <c r="CS3" s="543">
        <f t="shared" si="1"/>
        <v>0</v>
      </c>
      <c r="CT3" s="543" t="str">
        <f t="shared" si="1"/>
        <v>5.93.97.71</v>
      </c>
      <c r="CU3" s="543" t="str">
        <f t="shared" si="1"/>
        <v>5.93.97.72</v>
      </c>
      <c r="CV3" s="543" t="str">
        <f t="shared" si="1"/>
        <v>v72</v>
      </c>
      <c r="CW3" s="543" t="str">
        <f t="shared" si="1"/>
        <v>v72</v>
      </c>
      <c r="CX3" s="543" t="str">
        <f t="shared" si="1"/>
        <v>v72</v>
      </c>
      <c r="CY3" s="543" t="str">
        <f t="shared" si="1"/>
        <v>v72</v>
      </c>
      <c r="CZ3" s="543" t="str">
        <f t="shared" si="1"/>
        <v>v72</v>
      </c>
      <c r="DA3" s="543" t="str">
        <f t="shared" si="1"/>
        <v>v72</v>
      </c>
      <c r="DB3" s="543" t="str">
        <f t="shared" si="1"/>
        <v>v72</v>
      </c>
      <c r="DC3" s="543" t="str">
        <f t="shared" si="1"/>
        <v>v73</v>
      </c>
      <c r="DD3" s="543" t="str">
        <f t="shared" si="1"/>
        <v>v73</v>
      </c>
      <c r="DE3" s="543" t="str">
        <f t="shared" si="1"/>
        <v>v73</v>
      </c>
      <c r="DF3" s="543" t="str">
        <f t="shared" si="1"/>
        <v>v73</v>
      </c>
      <c r="DG3" s="543" t="str">
        <f t="shared" si="1"/>
        <v>v73</v>
      </c>
      <c r="DH3" s="543" t="str">
        <f t="shared" si="1"/>
        <v>v73</v>
      </c>
      <c r="DI3" s="543" t="str">
        <f t="shared" si="1"/>
        <v>v73</v>
      </c>
      <c r="DJ3" s="543" t="str">
        <f t="shared" si="1"/>
        <v>v73</v>
      </c>
      <c r="DK3" s="543" t="str">
        <f t="shared" si="1"/>
        <v>v73</v>
      </c>
      <c r="DL3" s="543" t="str">
        <f t="shared" si="1"/>
        <v>v73</v>
      </c>
      <c r="DM3" s="543" t="str">
        <f t="shared" si="1"/>
        <v>v73</v>
      </c>
      <c r="DN3" s="543" t="str">
        <f t="shared" si="1"/>
        <v>v73</v>
      </c>
      <c r="DO3" s="543" t="str">
        <f t="shared" si="1"/>
        <v>v73</v>
      </c>
      <c r="DP3" s="543" t="str">
        <f t="shared" si="1"/>
        <v>v73</v>
      </c>
      <c r="DQ3" s="543" t="str">
        <f t="shared" si="1"/>
        <v>v73</v>
      </c>
      <c r="DR3" s="543" t="str">
        <f t="shared" si="1"/>
        <v>v73</v>
      </c>
      <c r="DS3" s="543" t="str">
        <f t="shared" si="1"/>
        <v>v73</v>
      </c>
      <c r="DT3" s="543" t="str">
        <f t="shared" si="1"/>
        <v>v73</v>
      </c>
      <c r="DU3" s="543" t="str">
        <f t="shared" si="1"/>
        <v>v73</v>
      </c>
      <c r="DV3" s="543" t="str">
        <f t="shared" si="1"/>
        <v>v73</v>
      </c>
      <c r="DW3" s="543" t="str">
        <f t="shared" si="1"/>
        <v>v75</v>
      </c>
      <c r="DX3" s="543" t="str">
        <f t="shared" si="1"/>
        <v>v75</v>
      </c>
      <c r="DY3" s="543" t="str">
        <f t="shared" si="1"/>
        <v>v75</v>
      </c>
      <c r="DZ3" s="543" t="str">
        <f t="shared" si="1"/>
        <v>v76</v>
      </c>
      <c r="EA3" s="543" t="str">
        <f t="shared" si="1"/>
        <v>v76</v>
      </c>
      <c r="EB3" s="543" t="str">
        <f t="shared" si="1"/>
        <v>v76</v>
      </c>
      <c r="EC3" s="543" t="str">
        <f t="shared" si="1"/>
        <v/>
      </c>
      <c r="ED3" s="543" t="str">
        <f t="shared" si="1"/>
        <v/>
      </c>
      <c r="EE3" s="543" t="str">
        <f t="shared" si="1"/>
        <v/>
      </c>
      <c r="EF3" s="543" t="str">
        <f t="shared" si="1"/>
        <v/>
      </c>
      <c r="EG3" s="543" t="str">
        <f t="shared" si="1"/>
        <v/>
      </c>
      <c r="EH3" s="543" t="str">
        <f t="shared" si="1"/>
        <v/>
      </c>
      <c r="EI3" s="543" t="str">
        <f t="shared" si="1"/>
        <v/>
      </c>
      <c r="EJ3" s="543" t="str">
        <f t="shared" si="1"/>
        <v/>
      </c>
      <c r="EK3" s="543" t="str">
        <f t="shared" si="1"/>
        <v/>
      </c>
      <c r="EL3" s="543" t="str">
        <f t="shared" si="1"/>
        <v/>
      </c>
      <c r="EM3" s="543" t="str">
        <f t="shared" si="1"/>
        <v/>
      </c>
      <c r="EN3" s="543" t="str">
        <f t="shared" si="1"/>
        <v/>
      </c>
      <c r="EO3" s="543" t="str">
        <f t="shared" si="1"/>
        <v/>
      </c>
      <c r="EP3" s="543" t="str">
        <f t="shared" si="1"/>
        <v/>
      </c>
      <c r="EQ3" s="543" t="str">
        <f t="shared" si="1"/>
        <v/>
      </c>
      <c r="ER3" s="543" t="str">
        <f t="shared" si="1"/>
        <v/>
      </c>
      <c r="ES3" s="543" t="str">
        <f t="shared" si="1"/>
        <v/>
      </c>
      <c r="ET3" s="543" t="str">
        <f t="shared" si="1"/>
        <v/>
      </c>
      <c r="EU3" s="543" t="str">
        <f t="shared" ref="EU3:HF3" si="2">IF(ISBLANK(EU2),"",VLOOKUP(EU2,Config_Table,9))</f>
        <v/>
      </c>
      <c r="EV3" s="543" t="str">
        <f t="shared" si="2"/>
        <v/>
      </c>
      <c r="EW3" s="543" t="str">
        <f t="shared" si="2"/>
        <v/>
      </c>
      <c r="EX3" s="543" t="str">
        <f t="shared" si="2"/>
        <v/>
      </c>
      <c r="EY3" s="543" t="str">
        <f t="shared" si="2"/>
        <v/>
      </c>
      <c r="EZ3" s="543" t="str">
        <f t="shared" si="2"/>
        <v/>
      </c>
      <c r="FA3" s="543" t="str">
        <f t="shared" si="2"/>
        <v/>
      </c>
      <c r="FB3" s="543" t="str">
        <f t="shared" si="2"/>
        <v/>
      </c>
      <c r="FC3" s="543" t="str">
        <f t="shared" si="2"/>
        <v/>
      </c>
      <c r="FD3" s="543" t="str">
        <f t="shared" si="2"/>
        <v/>
      </c>
      <c r="FE3" s="543" t="str">
        <f t="shared" si="2"/>
        <v/>
      </c>
      <c r="FF3" s="543" t="str">
        <f t="shared" si="2"/>
        <v/>
      </c>
      <c r="FG3" s="543" t="str">
        <f t="shared" si="2"/>
        <v/>
      </c>
      <c r="FH3" s="543" t="str">
        <f t="shared" si="2"/>
        <v/>
      </c>
      <c r="FI3" s="543" t="str">
        <f t="shared" si="2"/>
        <v/>
      </c>
      <c r="FJ3" s="543" t="str">
        <f t="shared" si="2"/>
        <v/>
      </c>
      <c r="FK3" s="543" t="str">
        <f t="shared" si="2"/>
        <v/>
      </c>
      <c r="FL3" s="543" t="str">
        <f t="shared" si="2"/>
        <v/>
      </c>
      <c r="FM3" s="543" t="str">
        <f t="shared" si="2"/>
        <v/>
      </c>
      <c r="FN3" s="543" t="str">
        <f t="shared" si="2"/>
        <v/>
      </c>
      <c r="FO3" s="543" t="str">
        <f t="shared" si="2"/>
        <v/>
      </c>
      <c r="FP3" s="543" t="str">
        <f t="shared" si="2"/>
        <v/>
      </c>
      <c r="FQ3" s="543" t="str">
        <f t="shared" si="2"/>
        <v/>
      </c>
      <c r="FR3" s="543" t="str">
        <f t="shared" si="2"/>
        <v/>
      </c>
      <c r="FS3" s="543" t="str">
        <f t="shared" si="2"/>
        <v/>
      </c>
      <c r="FT3" s="543" t="str">
        <f t="shared" si="2"/>
        <v/>
      </c>
      <c r="FU3" s="543" t="str">
        <f t="shared" si="2"/>
        <v/>
      </c>
      <c r="FV3" s="543" t="str">
        <f t="shared" si="2"/>
        <v/>
      </c>
      <c r="FW3" s="543" t="str">
        <f t="shared" si="2"/>
        <v/>
      </c>
      <c r="FX3" s="543" t="str">
        <f t="shared" si="2"/>
        <v/>
      </c>
      <c r="FY3" s="543" t="str">
        <f t="shared" si="2"/>
        <v/>
      </c>
      <c r="FZ3" s="543" t="str">
        <f t="shared" si="2"/>
        <v/>
      </c>
      <c r="GA3" s="543" t="str">
        <f t="shared" si="2"/>
        <v/>
      </c>
      <c r="GB3" s="543" t="str">
        <f t="shared" si="2"/>
        <v/>
      </c>
      <c r="GC3" s="543" t="str">
        <f t="shared" si="2"/>
        <v/>
      </c>
      <c r="GD3" s="543" t="str">
        <f t="shared" si="2"/>
        <v/>
      </c>
      <c r="GE3" s="543" t="str">
        <f t="shared" si="2"/>
        <v/>
      </c>
      <c r="GF3" s="543" t="str">
        <f t="shared" si="2"/>
        <v/>
      </c>
      <c r="GG3" s="543" t="str">
        <f t="shared" si="2"/>
        <v/>
      </c>
      <c r="GH3" s="543" t="str">
        <f t="shared" si="2"/>
        <v/>
      </c>
      <c r="GI3" s="543" t="str">
        <f t="shared" si="2"/>
        <v/>
      </c>
      <c r="GJ3" s="543" t="str">
        <f t="shared" si="2"/>
        <v/>
      </c>
      <c r="GK3" s="543" t="str">
        <f t="shared" si="2"/>
        <v/>
      </c>
      <c r="GL3" s="543" t="str">
        <f t="shared" si="2"/>
        <v/>
      </c>
      <c r="GM3" s="543" t="str">
        <f t="shared" si="2"/>
        <v/>
      </c>
      <c r="GN3" s="543" t="str">
        <f t="shared" si="2"/>
        <v/>
      </c>
      <c r="GO3" s="543" t="str">
        <f t="shared" si="2"/>
        <v/>
      </c>
      <c r="GP3" s="543" t="str">
        <f t="shared" si="2"/>
        <v/>
      </c>
      <c r="GQ3" s="543" t="str">
        <f t="shared" si="2"/>
        <v/>
      </c>
      <c r="GR3" s="543" t="str">
        <f t="shared" si="2"/>
        <v/>
      </c>
      <c r="GS3" s="543" t="str">
        <f t="shared" si="2"/>
        <v/>
      </c>
      <c r="GT3" s="543" t="str">
        <f t="shared" si="2"/>
        <v/>
      </c>
      <c r="GU3" s="543" t="str">
        <f t="shared" si="2"/>
        <v/>
      </c>
      <c r="GV3" s="543" t="str">
        <f t="shared" si="2"/>
        <v/>
      </c>
      <c r="GW3" s="543" t="str">
        <f t="shared" si="2"/>
        <v/>
      </c>
      <c r="GX3" s="543" t="str">
        <f t="shared" si="2"/>
        <v/>
      </c>
      <c r="GY3" s="543" t="str">
        <f t="shared" si="2"/>
        <v/>
      </c>
      <c r="GZ3" s="543" t="str">
        <f t="shared" si="2"/>
        <v/>
      </c>
      <c r="HA3" s="543" t="str">
        <f t="shared" si="2"/>
        <v/>
      </c>
      <c r="HB3" s="543" t="str">
        <f t="shared" si="2"/>
        <v/>
      </c>
      <c r="HC3" s="543" t="str">
        <f t="shared" si="2"/>
        <v/>
      </c>
      <c r="HD3" s="543" t="str">
        <f t="shared" si="2"/>
        <v/>
      </c>
      <c r="HE3" s="543" t="str">
        <f t="shared" si="2"/>
        <v/>
      </c>
      <c r="HF3" s="543" t="str">
        <f t="shared" si="2"/>
        <v/>
      </c>
      <c r="HG3" s="543" t="str">
        <f t="shared" ref="HG3:IB3" si="3">IF(ISBLANK(HG2),"",VLOOKUP(HG2,Config_Table,9))</f>
        <v/>
      </c>
      <c r="HH3" s="543" t="str">
        <f t="shared" si="3"/>
        <v/>
      </c>
      <c r="HI3" s="543" t="str">
        <f t="shared" si="3"/>
        <v/>
      </c>
      <c r="HJ3" s="543" t="str">
        <f t="shared" si="3"/>
        <v/>
      </c>
      <c r="HK3" s="543" t="str">
        <f t="shared" si="3"/>
        <v/>
      </c>
      <c r="HL3" s="543" t="str">
        <f t="shared" si="3"/>
        <v/>
      </c>
      <c r="HM3" s="543" t="str">
        <f t="shared" si="3"/>
        <v/>
      </c>
      <c r="HN3" s="543" t="str">
        <f t="shared" si="3"/>
        <v/>
      </c>
      <c r="HO3" s="543" t="str">
        <f t="shared" si="3"/>
        <v/>
      </c>
      <c r="HP3" s="543" t="str">
        <f t="shared" si="3"/>
        <v/>
      </c>
      <c r="HQ3" s="543" t="str">
        <f t="shared" si="3"/>
        <v/>
      </c>
      <c r="HR3" s="543" t="str">
        <f t="shared" si="3"/>
        <v/>
      </c>
      <c r="HS3" s="543" t="str">
        <f t="shared" si="3"/>
        <v/>
      </c>
      <c r="HT3" s="543" t="str">
        <f t="shared" si="3"/>
        <v/>
      </c>
      <c r="HU3" s="543" t="str">
        <f t="shared" si="3"/>
        <v/>
      </c>
      <c r="HV3" s="543" t="str">
        <f t="shared" si="3"/>
        <v/>
      </c>
      <c r="HW3" s="543" t="str">
        <f t="shared" si="3"/>
        <v/>
      </c>
      <c r="HX3" s="543" t="str">
        <f t="shared" si="3"/>
        <v/>
      </c>
      <c r="HY3" s="543" t="str">
        <f t="shared" si="3"/>
        <v/>
      </c>
      <c r="HZ3" s="543" t="str">
        <f t="shared" si="3"/>
        <v/>
      </c>
      <c r="IA3" s="543" t="str">
        <f t="shared" si="3"/>
        <v/>
      </c>
      <c r="IB3" s="543" t="str">
        <f t="shared" si="3"/>
        <v/>
      </c>
    </row>
    <row r="4" spans="1:236" s="325" customFormat="1" ht="42.75" customHeight="1" thickBot="1" x14ac:dyDescent="0.3">
      <c r="A4" s="682"/>
      <c r="B4" s="682"/>
      <c r="C4" s="687"/>
      <c r="D4" s="682"/>
      <c r="E4" s="682"/>
      <c r="F4" s="682"/>
      <c r="G4" s="682"/>
      <c r="H4" s="682"/>
      <c r="I4" s="682"/>
      <c r="J4" s="682"/>
      <c r="K4" s="682"/>
      <c r="L4" s="682"/>
      <c r="M4" s="669"/>
      <c r="N4" s="682"/>
      <c r="O4" s="682"/>
      <c r="P4" s="680"/>
      <c r="Q4" s="680"/>
      <c r="R4" s="680"/>
      <c r="S4" s="685"/>
      <c r="T4" s="396" t="s">
        <v>504</v>
      </c>
      <c r="U4" s="118"/>
      <c r="V4" s="118"/>
      <c r="W4" s="118"/>
      <c r="X4" s="101"/>
      <c r="Y4" s="101"/>
      <c r="Z4" s="101"/>
      <c r="AA4" s="101"/>
      <c r="AB4" s="101"/>
      <c r="AC4" s="101"/>
      <c r="AD4" s="101"/>
      <c r="AE4" s="101"/>
      <c r="AF4" s="101"/>
      <c r="AG4" s="101"/>
      <c r="AH4" s="101"/>
      <c r="AI4" s="101"/>
      <c r="AJ4" s="101"/>
      <c r="AK4" s="101"/>
      <c r="AL4" s="101"/>
      <c r="AM4" s="101"/>
      <c r="AN4" s="329" t="s">
        <v>532</v>
      </c>
      <c r="AO4" s="101" t="s">
        <v>531</v>
      </c>
      <c r="AP4" s="101" t="s">
        <v>529</v>
      </c>
      <c r="AQ4" s="101" t="s">
        <v>530</v>
      </c>
      <c r="AR4" s="101" t="s">
        <v>528</v>
      </c>
      <c r="AS4" s="101" t="s">
        <v>535</v>
      </c>
      <c r="AT4" s="101" t="s">
        <v>558</v>
      </c>
      <c r="AU4" s="101">
        <v>74</v>
      </c>
      <c r="AV4" s="101">
        <v>75</v>
      </c>
      <c r="AW4" s="101">
        <v>80</v>
      </c>
      <c r="AX4" s="101">
        <v>81</v>
      </c>
      <c r="AY4" s="101">
        <v>82</v>
      </c>
      <c r="AZ4" s="101">
        <v>85</v>
      </c>
      <c r="BA4" s="101">
        <v>86</v>
      </c>
      <c r="BB4" s="101">
        <v>87</v>
      </c>
      <c r="BC4" s="101" t="s">
        <v>586</v>
      </c>
      <c r="BD4" s="101">
        <v>92</v>
      </c>
      <c r="BE4" s="101">
        <v>93</v>
      </c>
      <c r="BF4" s="101">
        <v>95</v>
      </c>
      <c r="BG4" s="101">
        <v>97</v>
      </c>
      <c r="BH4" s="444" t="s">
        <v>613</v>
      </c>
      <c r="BI4" s="101">
        <v>99</v>
      </c>
      <c r="BJ4" s="101">
        <v>104</v>
      </c>
      <c r="BK4" s="101">
        <v>105</v>
      </c>
      <c r="BL4" s="101">
        <v>106</v>
      </c>
      <c r="BM4" s="101">
        <v>109</v>
      </c>
      <c r="BN4" s="444" t="s">
        <v>641</v>
      </c>
      <c r="BO4" s="101" t="s">
        <v>653</v>
      </c>
      <c r="BP4" s="101">
        <v>121</v>
      </c>
      <c r="BQ4" s="101">
        <v>126</v>
      </c>
      <c r="BR4" s="101">
        <v>128</v>
      </c>
      <c r="BS4" s="101">
        <v>131</v>
      </c>
      <c r="BT4" s="101" t="s">
        <v>699</v>
      </c>
      <c r="BU4" s="101">
        <v>140</v>
      </c>
      <c r="BV4" s="101" t="s">
        <v>689</v>
      </c>
      <c r="BW4" s="101" t="s">
        <v>698</v>
      </c>
      <c r="BX4" s="101">
        <v>144</v>
      </c>
      <c r="BY4" s="101" t="s">
        <v>711</v>
      </c>
      <c r="BZ4" s="101">
        <v>159</v>
      </c>
      <c r="CA4" s="101">
        <v>160</v>
      </c>
      <c r="CB4" s="101">
        <v>165</v>
      </c>
      <c r="CC4" s="101">
        <v>166</v>
      </c>
      <c r="CD4" s="101">
        <v>167</v>
      </c>
      <c r="CE4" s="101">
        <v>169</v>
      </c>
      <c r="CF4" s="101">
        <v>168</v>
      </c>
      <c r="CG4" s="101">
        <v>171</v>
      </c>
      <c r="CH4" s="101">
        <v>172</v>
      </c>
      <c r="CI4" s="101" t="s">
        <v>758</v>
      </c>
      <c r="CJ4" s="101" t="s">
        <v>768</v>
      </c>
      <c r="CK4" s="101" t="s">
        <v>793</v>
      </c>
      <c r="CL4" s="101" t="s">
        <v>788</v>
      </c>
      <c r="CM4" s="101">
        <v>193</v>
      </c>
      <c r="CN4" s="101" t="s">
        <v>811</v>
      </c>
      <c r="CO4" s="101">
        <v>202</v>
      </c>
      <c r="CP4" s="101" t="s">
        <v>808</v>
      </c>
      <c r="CQ4" s="101">
        <v>212</v>
      </c>
      <c r="CR4" s="101">
        <v>211</v>
      </c>
      <c r="CS4" s="101">
        <v>216</v>
      </c>
      <c r="CT4" s="101">
        <v>219</v>
      </c>
      <c r="CU4" s="101">
        <v>221</v>
      </c>
      <c r="CV4" s="101">
        <v>222</v>
      </c>
      <c r="CW4" s="101">
        <v>224</v>
      </c>
      <c r="CX4" s="101">
        <v>224</v>
      </c>
      <c r="CY4" s="101">
        <v>226</v>
      </c>
      <c r="CZ4" s="101">
        <v>225</v>
      </c>
      <c r="DA4" s="444">
        <v>227</v>
      </c>
      <c r="DB4" s="101">
        <v>228</v>
      </c>
      <c r="DC4" s="101">
        <v>231</v>
      </c>
      <c r="DD4" s="101">
        <v>232</v>
      </c>
      <c r="DE4" s="101">
        <v>233</v>
      </c>
      <c r="DF4" s="101">
        <v>235</v>
      </c>
      <c r="DG4" s="101">
        <v>236</v>
      </c>
      <c r="DH4" s="101">
        <v>237</v>
      </c>
      <c r="DI4" s="101">
        <v>238</v>
      </c>
      <c r="DJ4" s="101">
        <v>239</v>
      </c>
      <c r="DK4" s="101">
        <v>243</v>
      </c>
      <c r="DL4" s="101">
        <v>243</v>
      </c>
      <c r="DM4" s="101">
        <v>244</v>
      </c>
      <c r="DN4" s="101">
        <v>245</v>
      </c>
      <c r="DO4" s="101">
        <v>245</v>
      </c>
      <c r="DP4" s="101">
        <v>246</v>
      </c>
      <c r="DQ4" s="101">
        <v>246</v>
      </c>
      <c r="DR4" s="101">
        <v>247</v>
      </c>
      <c r="DS4" s="101">
        <v>252</v>
      </c>
      <c r="DT4" s="101">
        <v>251</v>
      </c>
      <c r="DU4" s="101">
        <v>253</v>
      </c>
      <c r="DV4" s="101">
        <v>254</v>
      </c>
      <c r="DW4" s="101">
        <v>255</v>
      </c>
      <c r="DX4" s="101">
        <v>256</v>
      </c>
      <c r="DY4" s="101">
        <v>256</v>
      </c>
      <c r="DZ4" s="101">
        <v>260</v>
      </c>
      <c r="EA4" s="101">
        <v>261</v>
      </c>
      <c r="EB4" s="101">
        <v>262</v>
      </c>
      <c r="EC4" s="101"/>
      <c r="ED4" s="101"/>
      <c r="EE4" s="101"/>
      <c r="EF4" s="101"/>
      <c r="EG4" s="101"/>
      <c r="EH4" s="101"/>
      <c r="EI4" s="101"/>
      <c r="EJ4" s="101"/>
      <c r="EK4" s="101"/>
      <c r="EL4" s="101"/>
      <c r="EM4" s="101"/>
      <c r="EN4" s="101"/>
      <c r="EO4" s="101"/>
      <c r="EP4" s="101"/>
      <c r="EQ4" s="101"/>
      <c r="ER4" s="101"/>
      <c r="ES4" s="101"/>
      <c r="ET4" s="101"/>
      <c r="EU4" s="101"/>
      <c r="EV4" s="101"/>
      <c r="EW4" s="101"/>
      <c r="EX4" s="101"/>
      <c r="EY4" s="101"/>
      <c r="EZ4" s="101"/>
      <c r="FA4" s="101"/>
      <c r="FB4" s="101"/>
      <c r="FC4" s="101"/>
      <c r="FD4" s="101"/>
      <c r="FE4" s="101"/>
      <c r="FF4" s="101"/>
      <c r="FG4" s="101"/>
      <c r="FH4" s="101"/>
      <c r="FI4" s="101"/>
      <c r="FJ4" s="101"/>
      <c r="FK4" s="101"/>
      <c r="FL4" s="101"/>
      <c r="FM4" s="101"/>
      <c r="FN4" s="101"/>
      <c r="FO4" s="101"/>
      <c r="FP4" s="101"/>
      <c r="FQ4" s="101"/>
      <c r="FR4" s="101"/>
      <c r="FS4" s="101"/>
      <c r="FT4" s="101"/>
      <c r="FU4" s="101"/>
      <c r="FV4" s="101"/>
      <c r="FW4" s="101"/>
      <c r="FX4" s="101"/>
      <c r="FY4" s="101"/>
      <c r="FZ4" s="101"/>
      <c r="GA4" s="101"/>
      <c r="GB4" s="101"/>
      <c r="GC4" s="101"/>
      <c r="GD4" s="101"/>
      <c r="GE4" s="101"/>
      <c r="GF4" s="101"/>
      <c r="GG4" s="101"/>
      <c r="GH4" s="101"/>
      <c r="GI4" s="101"/>
      <c r="GJ4" s="101"/>
      <c r="GK4" s="101"/>
      <c r="GL4" s="101"/>
      <c r="GM4" s="101"/>
      <c r="GN4" s="101"/>
      <c r="GO4" s="101"/>
      <c r="GP4" s="101"/>
      <c r="GQ4" s="101"/>
      <c r="GR4" s="101"/>
      <c r="GS4" s="101"/>
      <c r="GT4" s="101"/>
      <c r="GU4" s="101"/>
      <c r="GV4" s="101"/>
      <c r="GW4" s="101"/>
      <c r="GX4" s="101"/>
      <c r="GY4" s="101"/>
      <c r="GZ4" s="101"/>
      <c r="HA4" s="101"/>
      <c r="HB4" s="101"/>
      <c r="HC4" s="101"/>
      <c r="HD4" s="101"/>
      <c r="HE4" s="101"/>
      <c r="HF4" s="101"/>
      <c r="HG4" s="101"/>
      <c r="HH4" s="101"/>
      <c r="HI4" s="101"/>
      <c r="HJ4" s="101"/>
      <c r="HK4" s="101"/>
      <c r="HL4" s="101"/>
      <c r="HM4" s="101"/>
      <c r="HN4" s="101"/>
      <c r="HO4" s="101"/>
      <c r="HP4" s="101"/>
      <c r="HQ4" s="101"/>
      <c r="HR4" s="101"/>
      <c r="HS4" s="101"/>
      <c r="HT4" s="101"/>
      <c r="HU4" s="101"/>
      <c r="HV4" s="101"/>
      <c r="HW4" s="101"/>
      <c r="HX4" s="101"/>
      <c r="HY4" s="101"/>
      <c r="HZ4" s="101"/>
      <c r="IA4" s="101"/>
      <c r="IB4" s="101"/>
    </row>
    <row r="5" spans="1:236" ht="26.25" customHeight="1" thickTop="1" x14ac:dyDescent="0.25">
      <c r="A5" s="119" t="s">
        <v>235</v>
      </c>
      <c r="B5" s="120" t="s">
        <v>2</v>
      </c>
      <c r="C5" s="120" t="s">
        <v>124</v>
      </c>
      <c r="D5" s="121" t="s">
        <v>237</v>
      </c>
      <c r="E5" s="121" t="s">
        <v>100</v>
      </c>
      <c r="F5" s="572">
        <f>IF(L5="Not Executed","",INDEX($U$1:$EC$1,1,MATCH(REPT("z",255),$U5:$EC5)))</f>
        <v>41185</v>
      </c>
      <c r="G5" s="552">
        <f>IF(L5="Not Executed","",INDEX($U2:$EC$2,1,MATCH(REPT("z",255),$U5:$EC5)))</f>
        <v>145</v>
      </c>
      <c r="H5" s="121" t="str">
        <f t="shared" ref="H5:H36" si="4">IF($L5="Not Executed","",VLOOKUP($G5,Config_Table,3))</f>
        <v>C0/C1</v>
      </c>
      <c r="I5" s="121" t="str">
        <f t="shared" ref="I5:I36" si="5">IF($L5="Not Executed","",VLOOKUP($G5,Config_Table,4))</f>
        <v>9200-8.59.29708</v>
      </c>
      <c r="J5" s="121">
        <f t="shared" ref="J5:J36" si="6">IF($L5="Not Executed","",VLOOKUP($G5,Config_Table,5))</f>
        <v>9200</v>
      </c>
      <c r="K5" s="121" t="str">
        <f t="shared" ref="K5:K36" si="7">IF($L5="Not Executed","",IF(ISBLANK(VLOOKUP($G5,Config_Table,9)),VLOOKUP($G5,Config_Table,7),VLOOKUP($G5,Config_Table,9)))</f>
        <v>v76</v>
      </c>
      <c r="L5" s="121" t="str">
        <f t="shared" ref="L5:L36" si="8">IF(ISNA(INDEX($U5:$AAB5,MATCH(REPT("z",255),$U5:$AAB5))),"Not Executed",INDEX($U5:$AAB5,MATCH(REPT("z",255),$U5:$AAB5)))</f>
        <v>Pass</v>
      </c>
      <c r="M5" s="121" t="str">
        <f>IF(L5="NA","NA",IF(COUNTIFS(U5:XAC5,"Pass*",$U$3:$XAC$3,Summary!$D$43)&gt;0,"Pass",IF(COUNTIFS(U5:XAC5,"Fail*",$U$3:$XAC$3,Summary!$D$43)&gt;0,"Fail","Not Executed")))</f>
        <v>Pass</v>
      </c>
      <c r="N5" s="121">
        <f t="shared" ref="N5:N36" si="9">COUNTIF(U5:EE5,"Pass*")+COUNTIF(U5:EE5,"Fail*")</f>
        <v>58</v>
      </c>
      <c r="O5" s="132">
        <f t="shared" ref="O5:O36" si="10">IF(N5&gt;0,COUNTIF(U5:EE5,"Pass*")/N5,"")</f>
        <v>1</v>
      </c>
      <c r="P5" s="132" t="str">
        <f>IF(VLOOKUP(C5,[1]!WIFI_Defects,2,FALSE)=0,"",VLOOKUP(C5,[1]!WIFI_Defects,2,FALSE))</f>
        <v/>
      </c>
      <c r="Q5" s="121" t="str">
        <f>IF(VLOOKUP(C5,[1]!WIFI_Defects,3,FALSE)=0,"",VLOOKUP(C5,[1]!WIFI_Defects,3,FALSE))</f>
        <v/>
      </c>
      <c r="R5" s="121" t="str">
        <f>IF(VLOOKUP(C5,[1]!WIFI_Defects,4,FALSE)=0,"",VLOOKUP(C5,[1]!WIFI_Defects,4,FALSE))</f>
        <v/>
      </c>
      <c r="S5" s="267"/>
      <c r="T5" s="298"/>
      <c r="U5" s="97"/>
      <c r="V5" s="76"/>
      <c r="W5" s="76" t="str">
        <f>IF(ISERROR(#REF!),"",#REF!)</f>
        <v/>
      </c>
      <c r="X5" s="76"/>
      <c r="Y5" s="76"/>
      <c r="Z5" s="76"/>
      <c r="AA5" s="76"/>
      <c r="AB5" s="76"/>
      <c r="AC5" s="76" t="s">
        <v>243</v>
      </c>
      <c r="AD5" s="76"/>
      <c r="AE5" s="76"/>
      <c r="AF5" s="99" t="s">
        <v>243</v>
      </c>
      <c r="AG5" s="99" t="s">
        <v>243</v>
      </c>
      <c r="AH5" s="76"/>
      <c r="AI5" s="99" t="s">
        <v>243</v>
      </c>
      <c r="AJ5" s="99" t="s">
        <v>243</v>
      </c>
      <c r="AK5" s="99" t="s">
        <v>243</v>
      </c>
      <c r="AL5" s="99" t="s">
        <v>243</v>
      </c>
      <c r="AM5" s="99" t="s">
        <v>243</v>
      </c>
      <c r="AN5" s="99" t="s">
        <v>243</v>
      </c>
      <c r="AO5" s="99"/>
      <c r="AP5" s="99" t="s">
        <v>243</v>
      </c>
      <c r="AQ5" s="99" t="s">
        <v>243</v>
      </c>
      <c r="AR5" s="99" t="s">
        <v>243</v>
      </c>
      <c r="AS5" s="99" t="s">
        <v>243</v>
      </c>
      <c r="AT5" s="76"/>
      <c r="AU5" s="76"/>
      <c r="AV5" s="76"/>
      <c r="AW5" s="76"/>
      <c r="AX5" s="76"/>
      <c r="AY5" s="76"/>
      <c r="AZ5" s="434" t="s">
        <v>243</v>
      </c>
      <c r="BA5" s="76"/>
      <c r="BB5" s="76"/>
      <c r="BC5" s="99" t="s">
        <v>243</v>
      </c>
      <c r="BD5" s="76"/>
      <c r="BE5" s="76"/>
      <c r="BF5" s="76"/>
      <c r="BG5" s="76"/>
      <c r="BH5" s="99" t="s">
        <v>243</v>
      </c>
      <c r="BI5" s="76"/>
      <c r="BJ5" s="99" t="s">
        <v>243</v>
      </c>
      <c r="BK5" s="76"/>
      <c r="BL5" s="76"/>
      <c r="BM5" s="76"/>
      <c r="BN5" s="99" t="s">
        <v>243</v>
      </c>
      <c r="BO5" s="76"/>
      <c r="BP5" s="76"/>
      <c r="BQ5" s="463"/>
      <c r="BR5" s="463"/>
      <c r="BS5" s="463" t="s">
        <v>243</v>
      </c>
      <c r="BT5" s="463"/>
      <c r="BU5" s="463"/>
      <c r="BV5" s="463" t="s">
        <v>243</v>
      </c>
      <c r="BW5" s="463" t="s">
        <v>243</v>
      </c>
      <c r="BX5" s="463"/>
      <c r="BY5" s="463" t="s">
        <v>243</v>
      </c>
      <c r="BZ5" s="463"/>
      <c r="CA5" s="463" t="s">
        <v>243</v>
      </c>
      <c r="CB5" s="463"/>
      <c r="CC5" s="463"/>
      <c r="CD5" s="463" t="s">
        <v>243</v>
      </c>
      <c r="CE5" s="463" t="s">
        <v>243</v>
      </c>
      <c r="CF5" s="463"/>
      <c r="CG5" s="463"/>
      <c r="CH5" s="463"/>
      <c r="CI5" s="463" t="s">
        <v>243</v>
      </c>
      <c r="CJ5" s="463"/>
      <c r="CK5" s="463" t="s">
        <v>243</v>
      </c>
      <c r="CL5" s="463" t="s">
        <v>243</v>
      </c>
      <c r="CM5" s="463"/>
      <c r="CN5" s="463" t="s">
        <v>243</v>
      </c>
      <c r="CO5" s="463" t="s">
        <v>243</v>
      </c>
      <c r="CP5" s="463" t="s">
        <v>243</v>
      </c>
      <c r="CQ5" s="463" t="s">
        <v>243</v>
      </c>
      <c r="CR5" s="463" t="s">
        <v>243</v>
      </c>
      <c r="CS5" s="463" t="s">
        <v>243</v>
      </c>
      <c r="CT5" s="463"/>
      <c r="CU5" s="463" t="s">
        <v>243</v>
      </c>
      <c r="CV5" s="463" t="s">
        <v>243</v>
      </c>
      <c r="CW5" s="463" t="s">
        <v>243</v>
      </c>
      <c r="CX5" s="463" t="s">
        <v>243</v>
      </c>
      <c r="CY5" s="463" t="s">
        <v>243</v>
      </c>
      <c r="CZ5" s="463"/>
      <c r="DA5" s="463"/>
      <c r="DB5" s="463" t="s">
        <v>243</v>
      </c>
      <c r="DC5" s="463"/>
      <c r="DD5" s="463"/>
      <c r="DE5" s="463"/>
      <c r="DF5" s="463" t="s">
        <v>243</v>
      </c>
      <c r="DG5" s="463" t="s">
        <v>243</v>
      </c>
      <c r="DH5" s="463"/>
      <c r="DI5" s="463"/>
      <c r="DJ5" s="463"/>
      <c r="DK5" s="463"/>
      <c r="DL5" s="463"/>
      <c r="DM5" s="463" t="s">
        <v>243</v>
      </c>
      <c r="DN5" s="463" t="s">
        <v>243</v>
      </c>
      <c r="DO5" s="463" t="s">
        <v>243</v>
      </c>
      <c r="DP5" s="463" t="s">
        <v>243</v>
      </c>
      <c r="DQ5" s="463" t="s">
        <v>243</v>
      </c>
      <c r="DR5" s="463" t="s">
        <v>243</v>
      </c>
      <c r="DS5" s="463" t="s">
        <v>243</v>
      </c>
      <c r="DT5" s="463" t="s">
        <v>243</v>
      </c>
      <c r="DU5" s="463" t="s">
        <v>243</v>
      </c>
      <c r="DV5" s="463" t="s">
        <v>243</v>
      </c>
      <c r="DW5" s="463" t="s">
        <v>243</v>
      </c>
      <c r="DX5" s="463" t="s">
        <v>243</v>
      </c>
      <c r="DY5" s="463" t="s">
        <v>243</v>
      </c>
      <c r="DZ5" s="463" t="s">
        <v>243</v>
      </c>
      <c r="EA5" s="463" t="s">
        <v>243</v>
      </c>
      <c r="EB5" s="463" t="s">
        <v>243</v>
      </c>
      <c r="EC5" s="463"/>
      <c r="ED5" s="463"/>
      <c r="EE5" s="463"/>
      <c r="EF5" s="463"/>
      <c r="EG5" s="463"/>
      <c r="EH5" s="463"/>
      <c r="EI5" s="463"/>
      <c r="EJ5" s="463"/>
      <c r="EK5" s="463"/>
      <c r="EL5" s="463"/>
      <c r="EM5" s="463"/>
      <c r="EN5" s="463"/>
      <c r="EO5" s="463"/>
      <c r="EP5" s="463"/>
      <c r="EQ5" s="463"/>
      <c r="ER5" s="463"/>
      <c r="ES5" s="463"/>
      <c r="ET5" s="463"/>
      <c r="EU5" s="463"/>
      <c r="EV5" s="463"/>
      <c r="EW5" s="463"/>
      <c r="EX5" s="463"/>
      <c r="EY5" s="463"/>
      <c r="EZ5" s="463"/>
      <c r="FA5" s="463"/>
      <c r="FB5" s="463"/>
      <c r="FC5" s="463"/>
      <c r="FD5" s="463"/>
      <c r="FE5" s="463"/>
      <c r="FF5" s="463"/>
      <c r="FG5" s="463"/>
      <c r="FH5" s="463"/>
      <c r="FI5" s="463"/>
      <c r="FJ5" s="463"/>
      <c r="FK5" s="463"/>
      <c r="FL5" s="463"/>
      <c r="FM5" s="463"/>
      <c r="FN5" s="463"/>
      <c r="FO5" s="463"/>
      <c r="FP5" s="463"/>
      <c r="FQ5" s="463"/>
      <c r="FR5" s="463"/>
      <c r="FS5" s="463"/>
      <c r="FT5" s="463"/>
      <c r="FU5" s="463"/>
      <c r="FV5" s="463"/>
      <c r="FW5" s="463"/>
      <c r="FX5" s="463"/>
      <c r="FY5" s="463"/>
      <c r="FZ5" s="463"/>
      <c r="GA5" s="463"/>
      <c r="GB5" s="463"/>
      <c r="GC5" s="463"/>
      <c r="GD5" s="463"/>
      <c r="GE5" s="463"/>
      <c r="GF5" s="463"/>
      <c r="GG5" s="463"/>
      <c r="GH5" s="463"/>
      <c r="GI5" s="463"/>
      <c r="GJ5" s="463"/>
      <c r="GK5" s="463"/>
      <c r="GL5" s="463"/>
      <c r="GM5" s="463"/>
      <c r="GN5" s="463"/>
      <c r="GO5" s="463"/>
      <c r="GP5" s="463"/>
      <c r="GQ5" s="463"/>
      <c r="GR5" s="463"/>
      <c r="GS5" s="463"/>
      <c r="GT5" s="463"/>
      <c r="GU5" s="463"/>
      <c r="GV5" s="463"/>
      <c r="GW5" s="463"/>
      <c r="GX5" s="463"/>
      <c r="GY5" s="463"/>
      <c r="GZ5" s="463"/>
      <c r="HA5" s="463"/>
      <c r="HB5" s="463"/>
      <c r="HC5" s="463"/>
      <c r="HD5" s="463"/>
      <c r="HE5" s="463"/>
      <c r="HF5" s="463"/>
      <c r="HG5" s="463"/>
      <c r="HH5" s="463"/>
      <c r="HI5" s="463"/>
      <c r="HJ5" s="463"/>
      <c r="HK5" s="463"/>
      <c r="HL5" s="463"/>
      <c r="HM5" s="463"/>
      <c r="HN5" s="463"/>
      <c r="HO5" s="463"/>
      <c r="HP5" s="463"/>
      <c r="HQ5" s="463"/>
      <c r="HR5" s="463"/>
      <c r="HS5" s="463"/>
      <c r="HT5" s="463"/>
      <c r="HU5" s="463"/>
      <c r="HV5" s="463"/>
      <c r="HW5" s="463"/>
      <c r="HX5" s="463"/>
      <c r="HY5" s="463"/>
      <c r="HZ5" s="463"/>
      <c r="IA5" s="463"/>
      <c r="IB5" s="463"/>
    </row>
    <row r="6" spans="1:236" ht="28.5" customHeight="1" x14ac:dyDescent="0.25">
      <c r="A6" s="123" t="s">
        <v>235</v>
      </c>
      <c r="B6" s="108" t="s">
        <v>2</v>
      </c>
      <c r="C6" s="108" t="s">
        <v>105</v>
      </c>
      <c r="D6" s="109" t="s">
        <v>237</v>
      </c>
      <c r="E6" s="109" t="s">
        <v>89</v>
      </c>
      <c r="F6" s="110">
        <f t="shared" ref="F6:F69" si="11">IF(L6="Not Executed","",INDEX($U$1:$EC$1,1,MATCH(REPT("z",255),$U6:$EC6)))</f>
        <v>41185</v>
      </c>
      <c r="G6" s="109">
        <f>IF(L6="Not Executed","",INDEX($U$2:$EC3,1,MATCH(REPT("z",255),$U6:$EC6)))</f>
        <v>146</v>
      </c>
      <c r="H6" s="109" t="str">
        <f t="shared" si="4"/>
        <v>7-4 QS / C1</v>
      </c>
      <c r="I6" s="109" t="str">
        <f t="shared" si="5"/>
        <v>RTM-9200/8.59.29702</v>
      </c>
      <c r="J6" s="109">
        <f t="shared" si="6"/>
        <v>9200</v>
      </c>
      <c r="K6" s="109" t="str">
        <f t="shared" si="7"/>
        <v>v76</v>
      </c>
      <c r="L6" s="109" t="str">
        <f t="shared" si="8"/>
        <v>Pass</v>
      </c>
      <c r="M6" s="109" t="str">
        <f>IF(L6="NA","NA",IF(COUNTIFS(U6:XAC6,"Pass*",$U$3:$XAC$3,Summary!$D$43)&gt;0,"Pass",IF(COUNTIFS(U6:XAC6,"Fail*",$U$3:$XAC$3,Summary!$D$43)&gt;0,"Fail","Not Executed")))</f>
        <v>Pass</v>
      </c>
      <c r="N6" s="109">
        <f t="shared" si="9"/>
        <v>46</v>
      </c>
      <c r="O6" s="135">
        <f t="shared" si="10"/>
        <v>0.56521739130434778</v>
      </c>
      <c r="P6" s="135" t="str">
        <f>IF(VLOOKUP(C6,[1]!WIFI_Defects,2,FALSE)=0,"",VLOOKUP(C6,[1]!WIFI_Defects,2,FALSE))</f>
        <v>880581-CLOSED</v>
      </c>
      <c r="Q6" s="109">
        <f>IF(VLOOKUP(C6,[1]!WIFI_Defects,3,FALSE)=0,"",VLOOKUP(C6,[1]!WIFI_Defects,3,FALSE))</f>
        <v>555651</v>
      </c>
      <c r="R6" s="109" t="str">
        <f>IF(VLOOKUP(C6,[1]!WIFI_Defects,4,FALSE)=0,"",VLOOKUP(C6,[1]!WIFI_Defects,4,FALSE))</f>
        <v>3856380
3855952-CLOSED</v>
      </c>
      <c r="S6" s="267"/>
      <c r="T6" s="295"/>
      <c r="U6" s="96" t="s">
        <v>241</v>
      </c>
      <c r="V6" s="72"/>
      <c r="W6" s="72"/>
      <c r="X6" s="72"/>
      <c r="Y6" s="72"/>
      <c r="Z6" s="72"/>
      <c r="AA6" s="72"/>
      <c r="AB6" s="72"/>
      <c r="AC6" s="72"/>
      <c r="AD6" s="72"/>
      <c r="AE6" s="72"/>
      <c r="AF6" s="72"/>
      <c r="AG6" s="72"/>
      <c r="AH6" s="72"/>
      <c r="AI6" s="72" t="s">
        <v>241</v>
      </c>
      <c r="AJ6" s="72"/>
      <c r="AK6" s="72"/>
      <c r="AL6" s="72" t="s">
        <v>241</v>
      </c>
      <c r="AM6" s="72" t="s">
        <v>241</v>
      </c>
      <c r="AN6" s="327" t="s">
        <v>241</v>
      </c>
      <c r="AO6" s="410"/>
      <c r="AP6" s="72"/>
      <c r="AQ6" s="72"/>
      <c r="AR6" s="72"/>
      <c r="AS6" s="410" t="s">
        <v>241</v>
      </c>
      <c r="AT6" s="72"/>
      <c r="AU6" s="72"/>
      <c r="AV6" s="72"/>
      <c r="AW6" s="432" t="s">
        <v>241</v>
      </c>
      <c r="AX6" s="72"/>
      <c r="AY6" s="72"/>
      <c r="AZ6" s="434" t="s">
        <v>241</v>
      </c>
      <c r="BA6" s="72"/>
      <c r="BB6" s="72"/>
      <c r="BC6" s="436" t="s">
        <v>241</v>
      </c>
      <c r="BD6" s="72"/>
      <c r="BE6" s="72"/>
      <c r="BF6" s="72"/>
      <c r="BG6" s="72"/>
      <c r="BH6" s="442" t="s">
        <v>241</v>
      </c>
      <c r="BI6" s="72"/>
      <c r="BJ6" s="447" t="s">
        <v>241</v>
      </c>
      <c r="BK6" s="72"/>
      <c r="BL6" s="72"/>
      <c r="BM6" s="451" t="s">
        <v>241</v>
      </c>
      <c r="BN6" s="451" t="s">
        <v>625</v>
      </c>
      <c r="BO6" s="72"/>
      <c r="BP6" s="72"/>
      <c r="BQ6" s="463"/>
      <c r="BR6" s="463"/>
      <c r="BS6" s="463" t="s">
        <v>625</v>
      </c>
      <c r="BT6" s="463"/>
      <c r="BU6" s="463"/>
      <c r="BV6" s="463"/>
      <c r="BW6" s="463" t="s">
        <v>610</v>
      </c>
      <c r="BX6" s="463"/>
      <c r="BY6" s="463" t="s">
        <v>243</v>
      </c>
      <c r="BZ6" s="463"/>
      <c r="CA6" s="463"/>
      <c r="CB6" s="463" t="s">
        <v>241</v>
      </c>
      <c r="CC6" s="463"/>
      <c r="CD6" s="463"/>
      <c r="CE6" s="463" t="s">
        <v>241</v>
      </c>
      <c r="CF6" s="463"/>
      <c r="CG6" s="463" t="s">
        <v>243</v>
      </c>
      <c r="CH6" s="463" t="s">
        <v>243</v>
      </c>
      <c r="CI6" s="463" t="s">
        <v>243</v>
      </c>
      <c r="CJ6" s="463"/>
      <c r="CK6" s="463"/>
      <c r="CL6" s="463" t="s">
        <v>243</v>
      </c>
      <c r="CM6" s="463"/>
      <c r="CN6" s="463" t="s">
        <v>243</v>
      </c>
      <c r="CO6" s="463"/>
      <c r="CP6" s="463"/>
      <c r="CQ6" s="463" t="s">
        <v>243</v>
      </c>
      <c r="CR6" s="463" t="s">
        <v>243</v>
      </c>
      <c r="CS6" s="463"/>
      <c r="CT6" s="463"/>
      <c r="CU6" s="463" t="s">
        <v>243</v>
      </c>
      <c r="CV6" s="463" t="s">
        <v>241</v>
      </c>
      <c r="CW6" s="463" t="s">
        <v>243</v>
      </c>
      <c r="CX6" s="463"/>
      <c r="CY6" s="463" t="s">
        <v>243</v>
      </c>
      <c r="CZ6" s="463"/>
      <c r="DA6" s="463"/>
      <c r="DB6" s="463" t="s">
        <v>243</v>
      </c>
      <c r="DC6" s="463"/>
      <c r="DD6" s="463"/>
      <c r="DE6" s="463" t="s">
        <v>243</v>
      </c>
      <c r="DF6" s="463" t="s">
        <v>241</v>
      </c>
      <c r="DG6" s="463"/>
      <c r="DH6" s="463"/>
      <c r="DI6" s="463"/>
      <c r="DJ6" s="463"/>
      <c r="DK6" s="463" t="s">
        <v>243</v>
      </c>
      <c r="DL6" s="463"/>
      <c r="DM6" s="463" t="s">
        <v>241</v>
      </c>
      <c r="DN6" s="463"/>
      <c r="DO6" s="463" t="s">
        <v>243</v>
      </c>
      <c r="DP6" s="463" t="s">
        <v>243</v>
      </c>
      <c r="DQ6" s="463" t="s">
        <v>243</v>
      </c>
      <c r="DR6" s="463" t="s">
        <v>243</v>
      </c>
      <c r="DS6" s="463" t="s">
        <v>243</v>
      </c>
      <c r="DT6" s="463" t="s">
        <v>243</v>
      </c>
      <c r="DU6" s="463"/>
      <c r="DV6" s="463" t="s">
        <v>243</v>
      </c>
      <c r="DW6" s="463" t="s">
        <v>243</v>
      </c>
      <c r="DX6" s="463" t="s">
        <v>243</v>
      </c>
      <c r="DY6" s="463" t="s">
        <v>243</v>
      </c>
      <c r="DZ6" s="463" t="s">
        <v>243</v>
      </c>
      <c r="EA6" s="463" t="s">
        <v>243</v>
      </c>
      <c r="EB6" s="463"/>
      <c r="EC6" s="463"/>
      <c r="ED6" s="463"/>
      <c r="EE6" s="463"/>
      <c r="EF6" s="463"/>
      <c r="EG6" s="463"/>
      <c r="EH6" s="463"/>
      <c r="EI6" s="463"/>
      <c r="EJ6" s="463"/>
      <c r="EK6" s="463"/>
      <c r="EL6" s="463"/>
      <c r="EM6" s="463"/>
      <c r="EN6" s="463"/>
      <c r="EO6" s="463"/>
      <c r="EP6" s="463"/>
      <c r="EQ6" s="463"/>
      <c r="ER6" s="463"/>
      <c r="ES6" s="463"/>
      <c r="ET6" s="463"/>
      <c r="EU6" s="463"/>
      <c r="EV6" s="463"/>
      <c r="EW6" s="463"/>
      <c r="EX6" s="463"/>
      <c r="EY6" s="463"/>
      <c r="EZ6" s="463"/>
      <c r="FA6" s="463"/>
      <c r="FB6" s="463"/>
      <c r="FC6" s="463"/>
      <c r="FD6" s="463"/>
      <c r="FE6" s="463"/>
      <c r="FF6" s="463"/>
      <c r="FG6" s="463"/>
      <c r="FH6" s="463"/>
      <c r="FI6" s="463"/>
      <c r="FJ6" s="463"/>
      <c r="FK6" s="463"/>
      <c r="FL6" s="463"/>
      <c r="FM6" s="463"/>
      <c r="FN6" s="463"/>
      <c r="FO6" s="463"/>
      <c r="FP6" s="463"/>
      <c r="FQ6" s="463"/>
      <c r="FR6" s="463"/>
      <c r="FS6" s="463"/>
      <c r="FT6" s="463"/>
      <c r="FU6" s="463"/>
      <c r="FV6" s="463"/>
      <c r="FW6" s="463"/>
      <c r="FX6" s="463"/>
      <c r="FY6" s="463"/>
      <c r="FZ6" s="463"/>
      <c r="GA6" s="463"/>
      <c r="GB6" s="463"/>
      <c r="GC6" s="463"/>
      <c r="GD6" s="463"/>
      <c r="GE6" s="463"/>
      <c r="GF6" s="463"/>
      <c r="GG6" s="463"/>
      <c r="GH6" s="463"/>
      <c r="GI6" s="463"/>
      <c r="GJ6" s="463"/>
      <c r="GK6" s="463"/>
      <c r="GL6" s="463"/>
      <c r="GM6" s="463"/>
      <c r="GN6" s="463"/>
      <c r="GO6" s="463"/>
      <c r="GP6" s="463"/>
      <c r="GQ6" s="463"/>
      <c r="GR6" s="463"/>
      <c r="GS6" s="463"/>
      <c r="GT6" s="463"/>
      <c r="GU6" s="463"/>
      <c r="GV6" s="463"/>
      <c r="GW6" s="463"/>
      <c r="GX6" s="463"/>
      <c r="GY6" s="463"/>
      <c r="GZ6" s="463"/>
      <c r="HA6" s="463"/>
      <c r="HB6" s="463"/>
      <c r="HC6" s="463"/>
      <c r="HD6" s="463"/>
      <c r="HE6" s="463"/>
      <c r="HF6" s="463"/>
      <c r="HG6" s="463"/>
      <c r="HH6" s="463"/>
      <c r="HI6" s="463"/>
      <c r="HJ6" s="463"/>
      <c r="HK6" s="463"/>
      <c r="HL6" s="463"/>
      <c r="HM6" s="463"/>
      <c r="HN6" s="463"/>
      <c r="HO6" s="463"/>
      <c r="HP6" s="463"/>
      <c r="HQ6" s="463"/>
      <c r="HR6" s="463"/>
      <c r="HS6" s="463"/>
      <c r="HT6" s="463"/>
      <c r="HU6" s="463"/>
      <c r="HV6" s="463"/>
      <c r="HW6" s="463"/>
      <c r="HX6" s="463"/>
      <c r="HY6" s="463"/>
      <c r="HZ6" s="463"/>
      <c r="IA6" s="463"/>
      <c r="IB6" s="463"/>
    </row>
    <row r="7" spans="1:236" ht="26.25" customHeight="1" x14ac:dyDescent="0.25">
      <c r="A7" s="123" t="s">
        <v>235</v>
      </c>
      <c r="B7" s="108" t="s">
        <v>2</v>
      </c>
      <c r="C7" s="108" t="s">
        <v>511</v>
      </c>
      <c r="D7" s="109" t="s">
        <v>237</v>
      </c>
      <c r="E7" s="109" t="s">
        <v>89</v>
      </c>
      <c r="F7" s="110">
        <f t="shared" si="11"/>
        <v>41185</v>
      </c>
      <c r="G7" s="109">
        <f>IF(L7="Not Executed","",INDEX($U$2:$EC4,1,MATCH(REPT("z",255),$U7:$EC7)))</f>
        <v>145</v>
      </c>
      <c r="H7" s="109" t="str">
        <f t="shared" si="4"/>
        <v>C0/C1</v>
      </c>
      <c r="I7" s="109" t="str">
        <f t="shared" si="5"/>
        <v>9200-8.59.29708</v>
      </c>
      <c r="J7" s="109">
        <f t="shared" si="6"/>
        <v>9200</v>
      </c>
      <c r="K7" s="109" t="str">
        <f t="shared" si="7"/>
        <v>v76</v>
      </c>
      <c r="L7" s="109" t="str">
        <f t="shared" si="8"/>
        <v>Fail</v>
      </c>
      <c r="M7" s="109" t="str">
        <f>IF(L7="NA","NA",IF(COUNTIFS(U7:XAC7,"Pass*",$U$3:$XAC$3,Summary!$D$43)&gt;0,"Pass",IF(COUNTIFS(U7:XAC7,"Fail*",$U$3:$XAC$3,Summary!$D$43)&gt;0,"Fail","Not Executed")))</f>
        <v>Pass</v>
      </c>
      <c r="N7" s="109">
        <f t="shared" si="9"/>
        <v>42</v>
      </c>
      <c r="O7" s="135">
        <f t="shared" si="10"/>
        <v>0.59523809523809523</v>
      </c>
      <c r="P7" s="135" t="str">
        <f>IF(VLOOKUP(C7,[1]!WIFI_Defects,2,FALSE)=0,"",VLOOKUP(C7,[1]!WIFI_Defects,2,FALSE))</f>
        <v/>
      </c>
      <c r="Q7" s="109" t="str">
        <f>IF(VLOOKUP(C7,[1]!WIFI_Defects,3,FALSE)=0,"",VLOOKUP(C7,[1]!WIFI_Defects,3,FALSE))</f>
        <v/>
      </c>
      <c r="R7" s="109">
        <f>IF(VLOOKUP(C7,[1]!WIFI_Defects,4,FALSE)=0,"",VLOOKUP(C7,[1]!WIFI_Defects,4,FALSE))</f>
        <v>3856178</v>
      </c>
      <c r="S7" s="267"/>
      <c r="T7" s="295"/>
      <c r="U7" s="96"/>
      <c r="V7" s="72"/>
      <c r="W7" s="72"/>
      <c r="X7" s="72"/>
      <c r="Y7" s="72"/>
      <c r="Z7" s="72"/>
      <c r="AA7" s="72"/>
      <c r="AB7" s="72"/>
      <c r="AC7" s="72"/>
      <c r="AD7" s="72"/>
      <c r="AE7" s="72"/>
      <c r="AF7" s="72"/>
      <c r="AG7" s="72"/>
      <c r="AH7" s="72"/>
      <c r="AI7" s="72"/>
      <c r="AJ7" s="72"/>
      <c r="AK7" s="72"/>
      <c r="AL7" s="72"/>
      <c r="AM7" s="72"/>
      <c r="AN7" s="327"/>
      <c r="AO7" s="410"/>
      <c r="AP7" s="410" t="s">
        <v>241</v>
      </c>
      <c r="AQ7" s="399" t="s">
        <v>241</v>
      </c>
      <c r="AR7" s="72"/>
      <c r="AS7" s="410"/>
      <c r="AT7" s="72"/>
      <c r="AU7" s="72"/>
      <c r="AV7" s="423" t="s">
        <v>243</v>
      </c>
      <c r="AW7" s="432" t="s">
        <v>547</v>
      </c>
      <c r="AX7" s="72"/>
      <c r="AY7" s="431" t="s">
        <v>547</v>
      </c>
      <c r="AZ7" s="434" t="s">
        <v>547</v>
      </c>
      <c r="BA7" s="72"/>
      <c r="BB7" s="72"/>
      <c r="BC7" s="436" t="s">
        <v>547</v>
      </c>
      <c r="BD7" s="72"/>
      <c r="BE7" s="72"/>
      <c r="BF7" s="72"/>
      <c r="BG7" s="72"/>
      <c r="BH7" s="449"/>
      <c r="BI7" s="72"/>
      <c r="BJ7" s="447"/>
      <c r="BL7" s="449" t="s">
        <v>243</v>
      </c>
      <c r="BM7" s="451" t="s">
        <v>243</v>
      </c>
      <c r="BN7" s="72"/>
      <c r="BO7" s="454" t="s">
        <v>241</v>
      </c>
      <c r="BP7" s="455"/>
      <c r="BQ7" s="463"/>
      <c r="BR7" s="463"/>
      <c r="BS7" s="463"/>
      <c r="BT7" s="463" t="s">
        <v>243</v>
      </c>
      <c r="BU7" s="463"/>
      <c r="BV7" s="463"/>
      <c r="BW7" s="463" t="s">
        <v>241</v>
      </c>
      <c r="BX7" s="463" t="s">
        <v>243</v>
      </c>
      <c r="BY7" s="483"/>
      <c r="BZ7" s="463" t="s">
        <v>243</v>
      </c>
      <c r="CA7" s="463"/>
      <c r="CB7" s="463" t="s">
        <v>243</v>
      </c>
      <c r="CC7" s="463"/>
      <c r="CD7" s="463" t="s">
        <v>243</v>
      </c>
      <c r="CE7" s="483"/>
      <c r="CF7" s="463"/>
      <c r="CG7" s="463"/>
      <c r="CH7" s="463"/>
      <c r="CI7" s="463" t="s">
        <v>243</v>
      </c>
      <c r="CJ7" s="463" t="s">
        <v>243</v>
      </c>
      <c r="CK7" s="463" t="s">
        <v>243</v>
      </c>
      <c r="CL7" s="463" t="s">
        <v>243</v>
      </c>
      <c r="CM7" s="463"/>
      <c r="CN7" s="463" t="s">
        <v>243</v>
      </c>
      <c r="CO7" s="463" t="s">
        <v>241</v>
      </c>
      <c r="CP7" s="463" t="s">
        <v>243</v>
      </c>
      <c r="CQ7" s="463" t="s">
        <v>241</v>
      </c>
      <c r="CR7" s="463" t="s">
        <v>243</v>
      </c>
      <c r="CS7" s="463"/>
      <c r="CT7" s="463"/>
      <c r="CU7" s="463"/>
      <c r="CV7" s="463" t="s">
        <v>243</v>
      </c>
      <c r="CX7" s="463"/>
      <c r="CY7" s="463" t="s">
        <v>243</v>
      </c>
      <c r="CZ7" s="463"/>
      <c r="DA7" s="463"/>
      <c r="DB7" s="463"/>
      <c r="DC7" s="463" t="s">
        <v>241</v>
      </c>
      <c r="DD7" s="463"/>
      <c r="DE7" s="463"/>
      <c r="DF7" s="463" t="s">
        <v>241</v>
      </c>
      <c r="DG7" s="463"/>
      <c r="DH7" s="463" t="s">
        <v>243</v>
      </c>
      <c r="DI7" s="463"/>
      <c r="DJ7" s="463"/>
      <c r="DK7" s="463"/>
      <c r="DL7" s="463"/>
      <c r="DM7" s="463"/>
      <c r="DN7" s="463"/>
      <c r="DO7" s="463" t="s">
        <v>241</v>
      </c>
      <c r="DP7" s="463"/>
      <c r="DQ7" s="463" t="s">
        <v>241</v>
      </c>
      <c r="DR7" s="463" t="s">
        <v>243</v>
      </c>
      <c r="DS7" s="463" t="s">
        <v>243</v>
      </c>
      <c r="DT7" s="463" t="s">
        <v>241</v>
      </c>
      <c r="DU7" s="463" t="s">
        <v>243</v>
      </c>
      <c r="DV7" s="463" t="s">
        <v>243</v>
      </c>
      <c r="DW7" s="463" t="s">
        <v>243</v>
      </c>
      <c r="DX7" s="463" t="s">
        <v>243</v>
      </c>
      <c r="DY7" s="463" t="s">
        <v>241</v>
      </c>
      <c r="DZ7" s="463"/>
      <c r="EA7" s="463" t="s">
        <v>243</v>
      </c>
      <c r="EB7" s="463" t="s">
        <v>241</v>
      </c>
      <c r="EC7" s="463"/>
      <c r="ED7" s="463"/>
      <c r="EE7" s="463"/>
      <c r="EF7" s="463"/>
      <c r="EG7" s="463"/>
      <c r="EH7" s="463"/>
      <c r="EI7" s="463"/>
      <c r="EJ7" s="463"/>
      <c r="EK7" s="463"/>
      <c r="EL7" s="463"/>
      <c r="EM7" s="463"/>
      <c r="EN7" s="463"/>
      <c r="EO7" s="463"/>
      <c r="EP7" s="463"/>
      <c r="EQ7" s="463"/>
      <c r="ER7" s="463"/>
      <c r="ES7" s="463"/>
      <c r="ET7" s="463"/>
      <c r="EU7" s="463"/>
      <c r="EV7" s="463"/>
      <c r="EW7" s="463"/>
      <c r="EX7" s="463"/>
      <c r="EY7" s="463"/>
      <c r="EZ7" s="463"/>
      <c r="FA7" s="463"/>
      <c r="FB7" s="463"/>
      <c r="FC7" s="463"/>
      <c r="FD7" s="463"/>
      <c r="FE7" s="463"/>
      <c r="FF7" s="463"/>
      <c r="FG7" s="463"/>
      <c r="FH7" s="463"/>
      <c r="FI7" s="463"/>
      <c r="FJ7" s="463"/>
      <c r="FK7" s="463"/>
      <c r="FL7" s="463"/>
      <c r="FM7" s="463"/>
      <c r="FN7" s="463"/>
      <c r="FO7" s="463"/>
      <c r="FP7" s="463"/>
      <c r="FQ7" s="463"/>
      <c r="FR7" s="463"/>
      <c r="FS7" s="463"/>
      <c r="FT7" s="463"/>
      <c r="FU7" s="463"/>
      <c r="FV7" s="463"/>
      <c r="FW7" s="463"/>
      <c r="FX7" s="463"/>
      <c r="FY7" s="463"/>
      <c r="FZ7" s="463"/>
      <c r="GA7" s="463"/>
      <c r="GB7" s="463"/>
      <c r="GC7" s="463"/>
      <c r="GD7" s="463"/>
      <c r="GE7" s="463"/>
      <c r="GF7" s="463"/>
      <c r="GG7" s="463"/>
      <c r="GH7" s="463"/>
      <c r="GI7" s="463"/>
      <c r="GJ7" s="463"/>
      <c r="GK7" s="463"/>
      <c r="GL7" s="463"/>
      <c r="GM7" s="463"/>
      <c r="GN7" s="463"/>
      <c r="GO7" s="463"/>
      <c r="GP7" s="463"/>
      <c r="GQ7" s="463"/>
      <c r="GR7" s="463"/>
      <c r="GS7" s="463"/>
      <c r="GT7" s="463"/>
      <c r="GU7" s="463"/>
      <c r="GV7" s="463"/>
      <c r="GW7" s="463"/>
      <c r="GX7" s="463"/>
      <c r="GY7" s="463"/>
      <c r="GZ7" s="463"/>
      <c r="HA7" s="463"/>
      <c r="HB7" s="463"/>
      <c r="HC7" s="463"/>
      <c r="HD7" s="463"/>
      <c r="HE7" s="463"/>
      <c r="HF7" s="463"/>
      <c r="HG7" s="463"/>
      <c r="HH7" s="463"/>
      <c r="HI7" s="463"/>
      <c r="HJ7" s="463"/>
      <c r="HK7" s="463"/>
      <c r="HL7" s="463"/>
      <c r="HM7" s="463"/>
      <c r="HN7" s="463"/>
      <c r="HO7" s="463"/>
      <c r="HP7" s="463"/>
      <c r="HQ7" s="463"/>
      <c r="HR7" s="463"/>
      <c r="HS7" s="463"/>
      <c r="HT7" s="463"/>
      <c r="HU7" s="463"/>
      <c r="HV7" s="463"/>
      <c r="HW7" s="463"/>
      <c r="HX7" s="463"/>
      <c r="HY7" s="463"/>
      <c r="HZ7" s="463"/>
      <c r="IA7" s="463"/>
      <c r="IB7" s="463"/>
    </row>
    <row r="8" spans="1:236" ht="26.25" customHeight="1" x14ac:dyDescent="0.25">
      <c r="A8" s="123" t="s">
        <v>235</v>
      </c>
      <c r="B8" s="108" t="s">
        <v>2</v>
      </c>
      <c r="C8" s="108" t="s">
        <v>192</v>
      </c>
      <c r="D8" s="109" t="s">
        <v>238</v>
      </c>
      <c r="E8" s="109" t="s">
        <v>91</v>
      </c>
      <c r="F8" s="110">
        <f t="shared" si="11"/>
        <v>41185</v>
      </c>
      <c r="G8" s="109">
        <f>IF(L8="Not Executed","",INDEX($U$2:$EC5,1,MATCH(REPT("z",255),$U8:$EC8)))</f>
        <v>145</v>
      </c>
      <c r="H8" s="109" t="str">
        <f t="shared" si="4"/>
        <v>C0/C1</v>
      </c>
      <c r="I8" s="109" t="str">
        <f t="shared" si="5"/>
        <v>9200-8.59.29708</v>
      </c>
      <c r="J8" s="109">
        <f t="shared" si="6"/>
        <v>9200</v>
      </c>
      <c r="K8" s="109" t="str">
        <f t="shared" si="7"/>
        <v>v76</v>
      </c>
      <c r="L8" s="109" t="str">
        <f t="shared" si="8"/>
        <v>Pass</v>
      </c>
      <c r="M8" s="109" t="str">
        <f>IF(L8="NA","NA",IF(COUNTIFS(U8:XAC8,"Pass*",$U$3:$XAC$3,Summary!$D$43)&gt;0,"Pass",IF(COUNTIFS(U8:XAC8,"Fail*",$U$3:$XAC$3,Summary!$D$43)&gt;0,"Fail","Not Executed")))</f>
        <v>Pass</v>
      </c>
      <c r="N8" s="109">
        <f t="shared" si="9"/>
        <v>43</v>
      </c>
      <c r="O8" s="135">
        <f t="shared" si="10"/>
        <v>1</v>
      </c>
      <c r="P8" s="135" t="str">
        <f>IF(VLOOKUP(C8,[1]!WIFI_Defects,2,FALSE)=0,"",VLOOKUP(C8,[1]!WIFI_Defects,2,FALSE))</f>
        <v/>
      </c>
      <c r="Q8" s="109" t="str">
        <f>IF(VLOOKUP(C8,[1]!WIFI_Defects,3,FALSE)=0,"",VLOOKUP(C8,[1]!WIFI_Defects,3,FALSE))</f>
        <v/>
      </c>
      <c r="R8" s="109" t="str">
        <f>IF(VLOOKUP(C8,[1]!WIFI_Defects,4,FALSE)=0,"",VLOOKUP(C8,[1]!WIFI_Defects,4,FALSE))</f>
        <v/>
      </c>
      <c r="S8" s="267"/>
      <c r="T8" s="295"/>
      <c r="U8" s="96"/>
      <c r="V8" s="72"/>
      <c r="W8" s="72" t="str">
        <f>IF(ISERROR(#REF!),"",#REF!)</f>
        <v/>
      </c>
      <c r="X8" s="72"/>
      <c r="Y8" s="72"/>
      <c r="Z8" s="72"/>
      <c r="AA8" s="72"/>
      <c r="AB8" s="72"/>
      <c r="AC8" s="72" t="s">
        <v>243</v>
      </c>
      <c r="AD8" s="72"/>
      <c r="AE8" s="72"/>
      <c r="AF8" s="72"/>
      <c r="AG8" s="72" t="s">
        <v>243</v>
      </c>
      <c r="AH8" s="72"/>
      <c r="AI8" s="72" t="s">
        <v>243</v>
      </c>
      <c r="AJ8" s="72"/>
      <c r="AK8" s="72"/>
      <c r="AL8" s="72" t="s">
        <v>243</v>
      </c>
      <c r="AM8" s="72" t="s">
        <v>243</v>
      </c>
      <c r="AN8" s="327" t="s">
        <v>243</v>
      </c>
      <c r="AO8" s="410"/>
      <c r="AP8" s="402" t="s">
        <v>243</v>
      </c>
      <c r="AQ8" s="399" t="s">
        <v>243</v>
      </c>
      <c r="AR8" s="403" t="s">
        <v>243</v>
      </c>
      <c r="AS8" s="410" t="s">
        <v>243</v>
      </c>
      <c r="AT8" s="72"/>
      <c r="AU8" s="72"/>
      <c r="AV8" s="72"/>
      <c r="AW8" s="72"/>
      <c r="AX8" s="72"/>
      <c r="AY8" s="431" t="s">
        <v>243</v>
      </c>
      <c r="AZ8" s="434" t="s">
        <v>243</v>
      </c>
      <c r="BA8" s="72"/>
      <c r="BB8" s="72"/>
      <c r="BC8" s="436" t="s">
        <v>243</v>
      </c>
      <c r="BD8" s="72"/>
      <c r="BE8" s="72"/>
      <c r="BF8" s="72"/>
      <c r="BG8" s="72"/>
      <c r="BH8" s="442" t="s">
        <v>243</v>
      </c>
      <c r="BI8" s="72"/>
      <c r="BJ8" s="447" t="s">
        <v>243</v>
      </c>
      <c r="BK8" s="72"/>
      <c r="BL8" s="72"/>
      <c r="BM8" s="72"/>
      <c r="BN8" s="451" t="s">
        <v>243</v>
      </c>
      <c r="BO8" s="72"/>
      <c r="BP8" s="72"/>
      <c r="BQ8" s="463"/>
      <c r="BR8" s="463"/>
      <c r="BS8" s="463" t="s">
        <v>243</v>
      </c>
      <c r="BT8" s="463"/>
      <c r="BU8" s="463"/>
      <c r="BV8" s="463" t="s">
        <v>243</v>
      </c>
      <c r="BW8" s="463"/>
      <c r="BX8" s="463"/>
      <c r="BY8" s="463" t="s">
        <v>243</v>
      </c>
      <c r="BZ8" s="463"/>
      <c r="CA8" s="463"/>
      <c r="CB8" s="463"/>
      <c r="CC8" s="463"/>
      <c r="CD8" s="463"/>
      <c r="CE8" s="463" t="s">
        <v>243</v>
      </c>
      <c r="CF8" s="463"/>
      <c r="CG8" s="463"/>
      <c r="CH8" s="463"/>
      <c r="CI8" s="463" t="s">
        <v>243</v>
      </c>
      <c r="CJ8" s="463"/>
      <c r="CK8" s="463" t="s">
        <v>243</v>
      </c>
      <c r="CL8" s="463" t="s">
        <v>243</v>
      </c>
      <c r="CM8" s="463"/>
      <c r="CN8" s="463" t="s">
        <v>243</v>
      </c>
      <c r="CO8" s="463" t="s">
        <v>243</v>
      </c>
      <c r="CP8" s="463" t="s">
        <v>243</v>
      </c>
      <c r="CQ8" s="463" t="s">
        <v>243</v>
      </c>
      <c r="CR8" s="463"/>
      <c r="CS8" s="463"/>
      <c r="CT8" s="463" t="s">
        <v>243</v>
      </c>
      <c r="CU8" s="463"/>
      <c r="CV8" s="463" t="s">
        <v>243</v>
      </c>
      <c r="CW8" s="463"/>
      <c r="CX8" s="463"/>
      <c r="CY8" s="463" t="s">
        <v>243</v>
      </c>
      <c r="CZ8" s="463"/>
      <c r="DA8" s="463"/>
      <c r="DB8" s="463"/>
      <c r="DC8" s="463"/>
      <c r="DD8" s="463"/>
      <c r="DE8" s="463"/>
      <c r="DF8" s="463" t="s">
        <v>243</v>
      </c>
      <c r="DG8" s="463"/>
      <c r="DH8" s="463" t="s">
        <v>243</v>
      </c>
      <c r="DI8" s="463"/>
      <c r="DJ8" s="463"/>
      <c r="DK8" s="463"/>
      <c r="DL8" s="463"/>
      <c r="DM8" s="463"/>
      <c r="DN8" s="463"/>
      <c r="DO8" s="463" t="s">
        <v>243</v>
      </c>
      <c r="DP8" s="463"/>
      <c r="DQ8" s="463" t="s">
        <v>243</v>
      </c>
      <c r="DR8" s="463"/>
      <c r="DS8" s="463" t="s">
        <v>243</v>
      </c>
      <c r="DT8" s="463" t="s">
        <v>243</v>
      </c>
      <c r="DU8" s="463" t="s">
        <v>243</v>
      </c>
      <c r="DV8" s="463" t="s">
        <v>243</v>
      </c>
      <c r="DW8" s="463" t="s">
        <v>243</v>
      </c>
      <c r="DX8" s="463" t="s">
        <v>243</v>
      </c>
      <c r="DY8" s="463"/>
      <c r="DZ8" s="463" t="s">
        <v>243</v>
      </c>
      <c r="EA8" s="463" t="s">
        <v>243</v>
      </c>
      <c r="EB8" s="463" t="s">
        <v>243</v>
      </c>
      <c r="EC8" s="463"/>
      <c r="ED8" s="463"/>
      <c r="EE8" s="463"/>
      <c r="EF8" s="463"/>
      <c r="EG8" s="463"/>
      <c r="EH8" s="463"/>
      <c r="EI8" s="463"/>
      <c r="EJ8" s="463"/>
      <c r="EK8" s="463"/>
      <c r="EL8" s="463"/>
      <c r="EM8" s="463"/>
      <c r="EN8" s="463"/>
      <c r="EO8" s="463"/>
      <c r="EP8" s="463"/>
      <c r="EQ8" s="463"/>
      <c r="ER8" s="463"/>
      <c r="ES8" s="463"/>
      <c r="ET8" s="463"/>
      <c r="EU8" s="463"/>
      <c r="EV8" s="463"/>
      <c r="EW8" s="463"/>
      <c r="EX8" s="463"/>
      <c r="EY8" s="463"/>
      <c r="EZ8" s="463"/>
      <c r="FA8" s="463"/>
      <c r="FB8" s="463"/>
      <c r="FC8" s="463"/>
      <c r="FD8" s="463"/>
      <c r="FE8" s="463"/>
      <c r="FF8" s="463"/>
      <c r="FG8" s="463"/>
      <c r="FH8" s="463"/>
      <c r="FI8" s="463"/>
      <c r="FJ8" s="463"/>
      <c r="FK8" s="463"/>
      <c r="FL8" s="463"/>
      <c r="FM8" s="463"/>
      <c r="FN8" s="463"/>
      <c r="FO8" s="463"/>
      <c r="FP8" s="463"/>
      <c r="FQ8" s="463"/>
      <c r="FR8" s="463"/>
      <c r="FS8" s="463"/>
      <c r="FT8" s="463"/>
      <c r="FU8" s="463"/>
      <c r="FV8" s="463"/>
      <c r="FW8" s="463"/>
      <c r="FX8" s="463"/>
      <c r="FY8" s="463"/>
      <c r="FZ8" s="463"/>
      <c r="GA8" s="463"/>
      <c r="GB8" s="463"/>
      <c r="GC8" s="463"/>
      <c r="GD8" s="463"/>
      <c r="GE8" s="463"/>
      <c r="GF8" s="463"/>
      <c r="GG8" s="463"/>
      <c r="GH8" s="463"/>
      <c r="GI8" s="463"/>
      <c r="GJ8" s="463"/>
      <c r="GK8" s="463"/>
      <c r="GL8" s="463"/>
      <c r="GM8" s="463"/>
      <c r="GN8" s="463"/>
      <c r="GO8" s="463"/>
      <c r="GP8" s="463"/>
      <c r="GQ8" s="463"/>
      <c r="GR8" s="463"/>
      <c r="GS8" s="463"/>
      <c r="GT8" s="463"/>
      <c r="GU8" s="463"/>
      <c r="GV8" s="463"/>
      <c r="GW8" s="463"/>
      <c r="GX8" s="463"/>
      <c r="GY8" s="463"/>
      <c r="GZ8" s="463"/>
      <c r="HA8" s="463"/>
      <c r="HB8" s="463"/>
      <c r="HC8" s="463"/>
      <c r="HD8" s="463"/>
      <c r="HE8" s="463"/>
      <c r="HF8" s="463"/>
      <c r="HG8" s="463"/>
      <c r="HH8" s="463"/>
      <c r="HI8" s="463"/>
      <c r="HJ8" s="463"/>
      <c r="HK8" s="463"/>
      <c r="HL8" s="463"/>
      <c r="HM8" s="463"/>
      <c r="HN8" s="463"/>
      <c r="HO8" s="463"/>
      <c r="HP8" s="463"/>
      <c r="HQ8" s="463"/>
      <c r="HR8" s="463"/>
      <c r="HS8" s="463"/>
      <c r="HT8" s="463"/>
      <c r="HU8" s="463"/>
      <c r="HV8" s="463"/>
      <c r="HW8" s="463"/>
      <c r="HX8" s="463"/>
      <c r="HY8" s="463"/>
      <c r="HZ8" s="463"/>
      <c r="IA8" s="463"/>
      <c r="IB8" s="463"/>
    </row>
    <row r="9" spans="1:236" ht="26.25" customHeight="1" x14ac:dyDescent="0.25">
      <c r="A9" s="123" t="s">
        <v>235</v>
      </c>
      <c r="B9" s="108" t="s">
        <v>2</v>
      </c>
      <c r="C9" s="108" t="s">
        <v>98</v>
      </c>
      <c r="D9" s="109" t="s">
        <v>237</v>
      </c>
      <c r="E9" s="109" t="s">
        <v>91</v>
      </c>
      <c r="F9" s="110">
        <f t="shared" si="11"/>
        <v>41185</v>
      </c>
      <c r="G9" s="109">
        <f>IF(L9="Not Executed","",INDEX($U$2:$EC6,1,MATCH(REPT("z",255),$U9:$EC9)))</f>
        <v>145</v>
      </c>
      <c r="H9" s="109" t="str">
        <f t="shared" si="4"/>
        <v>C0/C1</v>
      </c>
      <c r="I9" s="109" t="str">
        <f t="shared" si="5"/>
        <v>9200-8.59.29708</v>
      </c>
      <c r="J9" s="109">
        <f t="shared" si="6"/>
        <v>9200</v>
      </c>
      <c r="K9" s="109" t="str">
        <f t="shared" si="7"/>
        <v>v76</v>
      </c>
      <c r="L9" s="109" t="str">
        <f t="shared" si="8"/>
        <v>Pass</v>
      </c>
      <c r="M9" s="109" t="str">
        <f>IF(L9="NA","NA",IF(COUNTIFS(U9:XAC9,"Pass*",$U$3:$XAC$3,Summary!$D$43)&gt;0,"Pass",IF(COUNTIFS(U9:XAC9,"Fail*",$U$3:$XAC$3,Summary!$D$43)&gt;0,"Fail","Not Executed")))</f>
        <v>Pass</v>
      </c>
      <c r="N9" s="109">
        <f t="shared" si="9"/>
        <v>46</v>
      </c>
      <c r="O9" s="135">
        <f t="shared" si="10"/>
        <v>1</v>
      </c>
      <c r="P9" s="135" t="str">
        <f>IF(VLOOKUP(C9,[1]!WIFI_Defects,2,FALSE)=0,"",VLOOKUP(C9,[1]!WIFI_Defects,2,FALSE))</f>
        <v/>
      </c>
      <c r="Q9" s="109" t="str">
        <f>IF(VLOOKUP(C9,[1]!WIFI_Defects,3,FALSE)=0,"",VLOOKUP(C9,[1]!WIFI_Defects,3,FALSE))</f>
        <v/>
      </c>
      <c r="R9" s="109" t="str">
        <f>IF(VLOOKUP(C9,[1]!WIFI_Defects,4,FALSE)=0,"",VLOOKUP(C9,[1]!WIFI_Defects,4,FALSE))</f>
        <v/>
      </c>
      <c r="S9" s="267"/>
      <c r="T9" s="295"/>
      <c r="U9" s="96"/>
      <c r="V9" s="72"/>
      <c r="W9" s="72" t="str">
        <f>IF(ISERROR(#REF!),"",#REF!)</f>
        <v/>
      </c>
      <c r="X9" s="72"/>
      <c r="Y9" s="72"/>
      <c r="Z9" s="72"/>
      <c r="AA9" s="72"/>
      <c r="AB9" s="72"/>
      <c r="AC9" s="72" t="s">
        <v>243</v>
      </c>
      <c r="AD9" s="72"/>
      <c r="AE9" s="72"/>
      <c r="AF9" s="72"/>
      <c r="AG9" s="72" t="s">
        <v>243</v>
      </c>
      <c r="AH9" s="72"/>
      <c r="AI9" s="72" t="s">
        <v>243</v>
      </c>
      <c r="AJ9" s="72"/>
      <c r="AK9" s="72"/>
      <c r="AL9" s="72" t="s">
        <v>243</v>
      </c>
      <c r="AM9" s="72" t="s">
        <v>243</v>
      </c>
      <c r="AN9" s="327" t="s">
        <v>243</v>
      </c>
      <c r="AO9" s="410"/>
      <c r="AP9" s="402" t="s">
        <v>243</v>
      </c>
      <c r="AQ9" s="399" t="s">
        <v>243</v>
      </c>
      <c r="AR9" s="403" t="s">
        <v>243</v>
      </c>
      <c r="AS9" s="410" t="s">
        <v>243</v>
      </c>
      <c r="AT9" s="72"/>
      <c r="AU9" s="72"/>
      <c r="AV9" s="72"/>
      <c r="AW9" s="72"/>
      <c r="AX9" s="72"/>
      <c r="AY9" s="431" t="s">
        <v>243</v>
      </c>
      <c r="AZ9" s="434" t="s">
        <v>243</v>
      </c>
      <c r="BA9" s="72"/>
      <c r="BB9" s="72"/>
      <c r="BC9" s="436" t="s">
        <v>243</v>
      </c>
      <c r="BD9" s="72"/>
      <c r="BE9" s="72"/>
      <c r="BF9" s="72"/>
      <c r="BG9" s="72"/>
      <c r="BH9" s="442" t="s">
        <v>243</v>
      </c>
      <c r="BI9" s="72"/>
      <c r="BJ9" s="447" t="s">
        <v>243</v>
      </c>
      <c r="BK9" s="72"/>
      <c r="BL9" s="72"/>
      <c r="BM9" s="72"/>
      <c r="BN9" s="451" t="s">
        <v>243</v>
      </c>
      <c r="BO9" s="72"/>
      <c r="BP9" s="72"/>
      <c r="BQ9" s="463"/>
      <c r="BR9" s="463"/>
      <c r="BS9" s="463" t="s">
        <v>243</v>
      </c>
      <c r="BT9" s="463"/>
      <c r="BU9" s="463"/>
      <c r="BV9" s="463" t="s">
        <v>243</v>
      </c>
      <c r="BW9" s="463" t="s">
        <v>243</v>
      </c>
      <c r="BX9" s="463"/>
      <c r="BY9" s="463" t="s">
        <v>243</v>
      </c>
      <c r="BZ9" s="463"/>
      <c r="CA9" s="463" t="s">
        <v>243</v>
      </c>
      <c r="CB9" s="463"/>
      <c r="CC9" s="463"/>
      <c r="CD9" s="463" t="s">
        <v>243</v>
      </c>
      <c r="CE9" s="463" t="s">
        <v>243</v>
      </c>
      <c r="CF9" s="463"/>
      <c r="CG9" s="463"/>
      <c r="CH9" s="463"/>
      <c r="CI9" s="463" t="s">
        <v>243</v>
      </c>
      <c r="CJ9" s="463"/>
      <c r="CK9" s="463" t="s">
        <v>243</v>
      </c>
      <c r="CL9" s="463" t="s">
        <v>243</v>
      </c>
      <c r="CM9" s="463"/>
      <c r="CN9" s="463" t="s">
        <v>243</v>
      </c>
      <c r="CO9" s="463" t="s">
        <v>243</v>
      </c>
      <c r="CP9" s="463" t="s">
        <v>243</v>
      </c>
      <c r="CQ9" s="463" t="s">
        <v>243</v>
      </c>
      <c r="CR9" s="463"/>
      <c r="CS9" s="463"/>
      <c r="CT9" s="463" t="s">
        <v>243</v>
      </c>
      <c r="CU9" s="463"/>
      <c r="CV9" s="463" t="s">
        <v>243</v>
      </c>
      <c r="CW9" s="463"/>
      <c r="CX9" s="463"/>
      <c r="CY9" s="463" t="s">
        <v>243</v>
      </c>
      <c r="CZ9" s="463"/>
      <c r="DA9" s="463"/>
      <c r="DB9" s="463"/>
      <c r="DC9" s="463"/>
      <c r="DD9" s="463"/>
      <c r="DE9" s="463"/>
      <c r="DF9" s="463" t="s">
        <v>243</v>
      </c>
      <c r="DG9" s="463" t="s">
        <v>243</v>
      </c>
      <c r="DH9" s="463"/>
      <c r="DI9" s="463"/>
      <c r="DJ9" s="463"/>
      <c r="DK9" s="463"/>
      <c r="DL9" s="463"/>
      <c r="DM9" s="463"/>
      <c r="DN9" s="463"/>
      <c r="DO9" s="463" t="s">
        <v>243</v>
      </c>
      <c r="DP9" s="463"/>
      <c r="DQ9" s="463" t="s">
        <v>243</v>
      </c>
      <c r="DR9" s="463"/>
      <c r="DS9" s="463" t="s">
        <v>243</v>
      </c>
      <c r="DT9" s="463" t="s">
        <v>243</v>
      </c>
      <c r="DU9" s="463" t="s">
        <v>243</v>
      </c>
      <c r="DV9" s="463" t="s">
        <v>243</v>
      </c>
      <c r="DW9" s="463" t="s">
        <v>243</v>
      </c>
      <c r="DX9" s="463" t="s">
        <v>243</v>
      </c>
      <c r="DY9" s="463"/>
      <c r="DZ9" s="463" t="s">
        <v>243</v>
      </c>
      <c r="EA9" s="463" t="s">
        <v>243</v>
      </c>
      <c r="EB9" s="463" t="s">
        <v>243</v>
      </c>
      <c r="EC9" s="463"/>
      <c r="ED9" s="463"/>
      <c r="EE9" s="463"/>
      <c r="EF9" s="463"/>
      <c r="EG9" s="463"/>
      <c r="EH9" s="463"/>
      <c r="EI9" s="463"/>
      <c r="EJ9" s="463"/>
      <c r="EK9" s="463"/>
      <c r="EL9" s="463"/>
      <c r="EM9" s="463"/>
      <c r="EN9" s="463"/>
      <c r="EO9" s="463"/>
      <c r="EP9" s="463"/>
      <c r="EQ9" s="463"/>
      <c r="ER9" s="463"/>
      <c r="ES9" s="463"/>
      <c r="ET9" s="463"/>
      <c r="EU9" s="463"/>
      <c r="EV9" s="463"/>
      <c r="EW9" s="463"/>
      <c r="EX9" s="463"/>
      <c r="EY9" s="463"/>
      <c r="EZ9" s="463"/>
      <c r="FA9" s="463"/>
      <c r="FB9" s="463"/>
      <c r="FC9" s="463"/>
      <c r="FD9" s="463"/>
      <c r="FE9" s="463"/>
      <c r="FF9" s="463"/>
      <c r="FG9" s="463"/>
      <c r="FH9" s="463"/>
      <c r="FI9" s="463"/>
      <c r="FJ9" s="463"/>
      <c r="FK9" s="463"/>
      <c r="FL9" s="463"/>
      <c r="FM9" s="463"/>
      <c r="FN9" s="463"/>
      <c r="FO9" s="463"/>
      <c r="FP9" s="463"/>
      <c r="FQ9" s="463"/>
      <c r="FR9" s="463"/>
      <c r="FS9" s="463"/>
      <c r="FT9" s="463"/>
      <c r="FU9" s="463"/>
      <c r="FV9" s="463"/>
      <c r="FW9" s="463"/>
      <c r="FX9" s="463"/>
      <c r="FY9" s="463"/>
      <c r="FZ9" s="463"/>
      <c r="GA9" s="463"/>
      <c r="GB9" s="463"/>
      <c r="GC9" s="463"/>
      <c r="GD9" s="463"/>
      <c r="GE9" s="463"/>
      <c r="GF9" s="463"/>
      <c r="GG9" s="463"/>
      <c r="GH9" s="463"/>
      <c r="GI9" s="463"/>
      <c r="GJ9" s="463"/>
      <c r="GK9" s="463"/>
      <c r="GL9" s="463"/>
      <c r="GM9" s="463"/>
      <c r="GN9" s="463"/>
      <c r="GO9" s="463"/>
      <c r="GP9" s="463"/>
      <c r="GQ9" s="463"/>
      <c r="GR9" s="463"/>
      <c r="GS9" s="463"/>
      <c r="GT9" s="463"/>
      <c r="GU9" s="463"/>
      <c r="GV9" s="463"/>
      <c r="GW9" s="463"/>
      <c r="GX9" s="463"/>
      <c r="GY9" s="463"/>
      <c r="GZ9" s="463"/>
      <c r="HA9" s="463"/>
      <c r="HB9" s="463"/>
      <c r="HC9" s="463"/>
      <c r="HD9" s="463"/>
      <c r="HE9" s="463"/>
      <c r="HF9" s="463"/>
      <c r="HG9" s="463"/>
      <c r="HH9" s="463"/>
      <c r="HI9" s="463"/>
      <c r="HJ9" s="463"/>
      <c r="HK9" s="463"/>
      <c r="HL9" s="463"/>
      <c r="HM9" s="463"/>
      <c r="HN9" s="463"/>
      <c r="HO9" s="463"/>
      <c r="HP9" s="463"/>
      <c r="HQ9" s="463"/>
      <c r="HR9" s="463"/>
      <c r="HS9" s="463"/>
      <c r="HT9" s="463"/>
      <c r="HU9" s="463"/>
      <c r="HV9" s="463"/>
      <c r="HW9" s="463"/>
      <c r="HX9" s="463"/>
      <c r="HY9" s="463"/>
      <c r="HZ9" s="463"/>
      <c r="IA9" s="463"/>
      <c r="IB9" s="463"/>
    </row>
    <row r="10" spans="1:236" ht="27.75" customHeight="1" x14ac:dyDescent="0.25">
      <c r="A10" s="123" t="s">
        <v>235</v>
      </c>
      <c r="B10" s="108" t="s">
        <v>2</v>
      </c>
      <c r="C10" s="108" t="s">
        <v>102</v>
      </c>
      <c r="D10" s="109" t="s">
        <v>237</v>
      </c>
      <c r="E10" s="109" t="s">
        <v>26</v>
      </c>
      <c r="F10" s="105">
        <f t="shared" si="11"/>
        <v>41185</v>
      </c>
      <c r="G10" s="109">
        <f>IF(L10="Not Executed","",INDEX($U$2:$EC7,1,MATCH(REPT("z",255),$U10:$EC10)))</f>
        <v>145</v>
      </c>
      <c r="H10" s="109" t="str">
        <f t="shared" si="4"/>
        <v>C0/C1</v>
      </c>
      <c r="I10" s="109" t="str">
        <f t="shared" si="5"/>
        <v>9200-8.59.29708</v>
      </c>
      <c r="J10" s="109">
        <f t="shared" si="6"/>
        <v>9200</v>
      </c>
      <c r="K10" s="109" t="str">
        <f t="shared" si="7"/>
        <v>v76</v>
      </c>
      <c r="L10" s="109" t="str">
        <f t="shared" si="8"/>
        <v>Pass</v>
      </c>
      <c r="M10" s="109" t="str">
        <f>IF(L10="NA","NA",IF(COUNTIFS(U10:XAC10,"Pass*",$U$3:$XAC$3,Summary!$D$43)&gt;0,"Pass",IF(COUNTIFS(U10:XAC10,"Fail*",$U$3:$XAC$3,Summary!$D$43)&gt;0,"Fail","Not Executed")))</f>
        <v>Pass</v>
      </c>
      <c r="N10" s="109">
        <f t="shared" si="9"/>
        <v>52</v>
      </c>
      <c r="O10" s="135">
        <f t="shared" si="10"/>
        <v>0.98076923076923073</v>
      </c>
      <c r="P10" s="135" t="str">
        <f>IF(VLOOKUP(C10,[1]!WIFI_Defects,2,FALSE)=0,"",VLOOKUP(C10,[1]!WIFI_Defects,2,FALSE))</f>
        <v/>
      </c>
      <c r="Q10" s="109" t="str">
        <f>IF(VLOOKUP(C10,[1]!WIFI_Defects,3,FALSE)=0,"",VLOOKUP(C10,[1]!WIFI_Defects,3,FALSE))</f>
        <v/>
      </c>
      <c r="R10" s="109" t="str">
        <f>IF(VLOOKUP(C10,[1]!WIFI_Defects,4,FALSE)=0,"",VLOOKUP(C10,[1]!WIFI_Defects,4,FALSE))</f>
        <v/>
      </c>
      <c r="S10" s="267"/>
      <c r="T10" s="295"/>
      <c r="U10" s="96"/>
      <c r="V10" s="72"/>
      <c r="W10" s="72" t="str">
        <f>IF(ISERROR(#REF!),"",#REF!)</f>
        <v/>
      </c>
      <c r="X10" s="72"/>
      <c r="Y10" s="72"/>
      <c r="Z10" s="72"/>
      <c r="AA10" s="72"/>
      <c r="AB10" s="72"/>
      <c r="AC10" s="72" t="s">
        <v>243</v>
      </c>
      <c r="AD10" s="72"/>
      <c r="AE10" s="72"/>
      <c r="AF10" s="72"/>
      <c r="AG10" s="72" t="s">
        <v>243</v>
      </c>
      <c r="AH10" s="72"/>
      <c r="AI10" s="72" t="s">
        <v>243</v>
      </c>
      <c r="AJ10" s="72"/>
      <c r="AK10" s="72"/>
      <c r="AL10" s="72" t="s">
        <v>243</v>
      </c>
      <c r="AM10" s="72" t="s">
        <v>243</v>
      </c>
      <c r="AN10" s="328" t="s">
        <v>243</v>
      </c>
      <c r="AO10" s="410"/>
      <c r="AP10" s="393" t="s">
        <v>243</v>
      </c>
      <c r="AQ10" s="399" t="s">
        <v>243</v>
      </c>
      <c r="AR10" s="403" t="s">
        <v>243</v>
      </c>
      <c r="AS10" s="410" t="s">
        <v>243</v>
      </c>
      <c r="AT10" s="72"/>
      <c r="AU10" s="72"/>
      <c r="AV10" s="72"/>
      <c r="AW10" s="72"/>
      <c r="AX10" s="431" t="s">
        <v>243</v>
      </c>
      <c r="AY10" s="431" t="s">
        <v>243</v>
      </c>
      <c r="AZ10" s="434" t="s">
        <v>243</v>
      </c>
      <c r="BA10" s="72"/>
      <c r="BB10" s="72"/>
      <c r="BC10" s="436" t="s">
        <v>243</v>
      </c>
      <c r="BD10" s="72"/>
      <c r="BE10" s="72"/>
      <c r="BF10" s="72"/>
      <c r="BG10" s="72"/>
      <c r="BH10" s="442" t="s">
        <v>243</v>
      </c>
      <c r="BI10" s="72"/>
      <c r="BJ10" s="447" t="s">
        <v>243</v>
      </c>
      <c r="BK10" s="72"/>
      <c r="BL10" s="72"/>
      <c r="BM10" s="72"/>
      <c r="BN10" s="451" t="s">
        <v>243</v>
      </c>
      <c r="BO10" s="72"/>
      <c r="BP10" s="72"/>
      <c r="BQ10" s="463"/>
      <c r="BR10" s="463"/>
      <c r="BS10" s="463" t="s">
        <v>243</v>
      </c>
      <c r="BT10" s="463"/>
      <c r="BU10" s="463"/>
      <c r="BV10" s="463" t="s">
        <v>243</v>
      </c>
      <c r="BW10" s="463" t="s">
        <v>243</v>
      </c>
      <c r="BX10" s="463"/>
      <c r="BY10" s="463" t="s">
        <v>243</v>
      </c>
      <c r="BZ10" s="463"/>
      <c r="CA10" s="463" t="s">
        <v>243</v>
      </c>
      <c r="CB10" s="463" t="s">
        <v>243</v>
      </c>
      <c r="CC10" s="463"/>
      <c r="CD10" s="463" t="s">
        <v>243</v>
      </c>
      <c r="CE10" s="463" t="s">
        <v>243</v>
      </c>
      <c r="CF10" s="463"/>
      <c r="CG10" s="463"/>
      <c r="CH10" s="463"/>
      <c r="CI10" s="463" t="s">
        <v>243</v>
      </c>
      <c r="CJ10" s="463"/>
      <c r="CK10" s="463" t="s">
        <v>243</v>
      </c>
      <c r="CL10" s="463" t="s">
        <v>243</v>
      </c>
      <c r="CM10" s="463"/>
      <c r="CN10" s="463" t="s">
        <v>243</v>
      </c>
      <c r="CO10" s="463" t="s">
        <v>243</v>
      </c>
      <c r="CP10" s="463" t="s">
        <v>243</v>
      </c>
      <c r="CQ10" s="463" t="s">
        <v>243</v>
      </c>
      <c r="CR10" s="463" t="s">
        <v>241</v>
      </c>
      <c r="CS10" s="463"/>
      <c r="CT10" s="463" t="s">
        <v>243</v>
      </c>
      <c r="CU10" s="463"/>
      <c r="CV10" s="463" t="s">
        <v>243</v>
      </c>
      <c r="CW10" s="463"/>
      <c r="CX10" s="463"/>
      <c r="CY10" s="463" t="s">
        <v>243</v>
      </c>
      <c r="CZ10" s="463"/>
      <c r="DA10" s="463"/>
      <c r="DB10" s="463"/>
      <c r="DC10" s="463" t="s">
        <v>243</v>
      </c>
      <c r="DD10" s="463"/>
      <c r="DE10" s="463"/>
      <c r="DF10" s="463" t="s">
        <v>243</v>
      </c>
      <c r="DG10" s="463"/>
      <c r="DH10" s="463" t="s">
        <v>243</v>
      </c>
      <c r="DI10" s="463"/>
      <c r="DJ10" s="463"/>
      <c r="DK10" s="463" t="s">
        <v>243</v>
      </c>
      <c r="DL10" s="463"/>
      <c r="DM10" s="463"/>
      <c r="DN10" s="463"/>
      <c r="DO10" s="463" t="s">
        <v>243</v>
      </c>
      <c r="DP10" s="463" t="s">
        <v>243</v>
      </c>
      <c r="DQ10" s="463" t="s">
        <v>243</v>
      </c>
      <c r="DR10" s="463"/>
      <c r="DS10" s="463" t="s">
        <v>243</v>
      </c>
      <c r="DT10" s="463" t="s">
        <v>243</v>
      </c>
      <c r="DU10" s="463" t="s">
        <v>243</v>
      </c>
      <c r="DV10" s="463" t="s">
        <v>243</v>
      </c>
      <c r="DW10" s="463" t="s">
        <v>243</v>
      </c>
      <c r="DX10" s="463" t="s">
        <v>243</v>
      </c>
      <c r="DY10" s="463"/>
      <c r="DZ10" s="463" t="s">
        <v>243</v>
      </c>
      <c r="EA10" s="463" t="s">
        <v>243</v>
      </c>
      <c r="EB10" s="463" t="s">
        <v>243</v>
      </c>
      <c r="EC10" s="463"/>
      <c r="ED10" s="463"/>
      <c r="EE10" s="463"/>
      <c r="EF10" s="463"/>
      <c r="EG10" s="463"/>
      <c r="EH10" s="463"/>
      <c r="EI10" s="463"/>
      <c r="EJ10" s="463"/>
      <c r="EK10" s="463"/>
      <c r="EL10" s="463"/>
      <c r="EM10" s="463"/>
      <c r="EN10" s="463"/>
      <c r="EO10" s="463"/>
      <c r="EP10" s="463"/>
      <c r="EQ10" s="463"/>
      <c r="ER10" s="463"/>
      <c r="ES10" s="463"/>
      <c r="ET10" s="463"/>
      <c r="EU10" s="463"/>
      <c r="EV10" s="463"/>
      <c r="EW10" s="463"/>
      <c r="EX10" s="463"/>
      <c r="EY10" s="463"/>
      <c r="EZ10" s="463"/>
      <c r="FA10" s="463"/>
      <c r="FB10" s="463"/>
      <c r="FC10" s="463"/>
      <c r="FD10" s="463"/>
      <c r="FE10" s="463"/>
      <c r="FF10" s="463"/>
      <c r="FG10" s="463"/>
      <c r="FH10" s="463"/>
      <c r="FI10" s="463"/>
      <c r="FJ10" s="463"/>
      <c r="FK10" s="463"/>
      <c r="FL10" s="463"/>
      <c r="FM10" s="463"/>
      <c r="FN10" s="463"/>
      <c r="FO10" s="463"/>
      <c r="FP10" s="463"/>
      <c r="FQ10" s="463"/>
      <c r="FR10" s="463"/>
      <c r="FS10" s="463"/>
      <c r="FT10" s="463"/>
      <c r="FU10" s="463"/>
      <c r="FV10" s="463"/>
      <c r="FW10" s="463"/>
      <c r="FX10" s="463"/>
      <c r="FY10" s="463"/>
      <c r="FZ10" s="463"/>
      <c r="GA10" s="463"/>
      <c r="GB10" s="463"/>
      <c r="GC10" s="463"/>
      <c r="GD10" s="463"/>
      <c r="GE10" s="463"/>
      <c r="GF10" s="463"/>
      <c r="GG10" s="463"/>
      <c r="GH10" s="463"/>
      <c r="GI10" s="463"/>
      <c r="GJ10" s="463"/>
      <c r="GK10" s="463"/>
      <c r="GL10" s="463"/>
      <c r="GM10" s="463"/>
      <c r="GN10" s="463"/>
      <c r="GO10" s="463"/>
      <c r="GP10" s="463"/>
      <c r="GQ10" s="463"/>
      <c r="GR10" s="463"/>
      <c r="GS10" s="463"/>
      <c r="GT10" s="463"/>
      <c r="GU10" s="463"/>
      <c r="GV10" s="463"/>
      <c r="GW10" s="463"/>
      <c r="GX10" s="463"/>
      <c r="GY10" s="463"/>
      <c r="GZ10" s="463"/>
      <c r="HA10" s="463"/>
      <c r="HB10" s="463"/>
      <c r="HC10" s="463"/>
      <c r="HD10" s="463"/>
      <c r="HE10" s="463"/>
      <c r="HF10" s="463"/>
      <c r="HG10" s="463"/>
      <c r="HH10" s="463"/>
      <c r="HI10" s="463"/>
      <c r="HJ10" s="463"/>
      <c r="HK10" s="463"/>
      <c r="HL10" s="463"/>
      <c r="HM10" s="463"/>
      <c r="HN10" s="463"/>
      <c r="HO10" s="463"/>
      <c r="HP10" s="463"/>
      <c r="HQ10" s="463"/>
      <c r="HR10" s="463"/>
      <c r="HS10" s="463"/>
      <c r="HT10" s="463"/>
      <c r="HU10" s="463"/>
      <c r="HV10" s="463"/>
      <c r="HW10" s="463"/>
      <c r="HX10" s="463"/>
      <c r="HY10" s="463"/>
      <c r="HZ10" s="463"/>
      <c r="IA10" s="463"/>
      <c r="IB10" s="463"/>
    </row>
    <row r="11" spans="1:236" ht="28.5" customHeight="1" x14ac:dyDescent="0.25">
      <c r="A11" s="123" t="s">
        <v>235</v>
      </c>
      <c r="B11" s="108" t="s">
        <v>2</v>
      </c>
      <c r="C11" s="108" t="s">
        <v>88</v>
      </c>
      <c r="D11" s="109" t="s">
        <v>237</v>
      </c>
      <c r="E11" s="109" t="s">
        <v>89</v>
      </c>
      <c r="F11" s="105">
        <f t="shared" si="11"/>
        <v>41185</v>
      </c>
      <c r="G11" s="109">
        <f>IF(L11="Not Executed","",INDEX($U$2:$EC8,1,MATCH(REPT("z",255),$U11:$EC11)))</f>
        <v>146</v>
      </c>
      <c r="H11" s="109" t="str">
        <f t="shared" si="4"/>
        <v>7-4 QS / C1</v>
      </c>
      <c r="I11" s="109" t="str">
        <f t="shared" si="5"/>
        <v>RTM-9200/8.59.29702</v>
      </c>
      <c r="J11" s="109">
        <f>IF($L11="Not Executed","",VLOOKUP($G11,Config_Table,5))</f>
        <v>9200</v>
      </c>
      <c r="K11" s="109" t="str">
        <f t="shared" si="7"/>
        <v>v76</v>
      </c>
      <c r="L11" s="109" t="str">
        <f t="shared" si="8"/>
        <v>Pass</v>
      </c>
      <c r="M11" s="109" t="str">
        <f>IF(L11="NA","NA",IF(COUNTIFS(U11:XAC11,"Pass*",$U$3:$XAC$3,Summary!$D$43)&gt;0,"Pass",IF(COUNTIFS(U11:XAC11,"Fail*",$U$3:$XAC$3,Summary!$D$43)&gt;0,"Fail","Not Executed")))</f>
        <v>Pass</v>
      </c>
      <c r="N11" s="109">
        <f t="shared" si="9"/>
        <v>49</v>
      </c>
      <c r="O11" s="135">
        <f t="shared" si="10"/>
        <v>0.95918367346938771</v>
      </c>
      <c r="P11" s="135" t="str">
        <f>IF(VLOOKUP(C11,[1]!WIFI_Defects,2,FALSE)=0,"",VLOOKUP(C11,[1]!WIFI_Defects,2,FALSE))</f>
        <v/>
      </c>
      <c r="Q11" s="109" t="str">
        <f>IF(VLOOKUP(C11,[1]!WIFI_Defects,3,FALSE)=0,"",VLOOKUP(C11,[1]!WIFI_Defects,3,FALSE))</f>
        <v/>
      </c>
      <c r="R11" s="109" t="str">
        <f>IF(VLOOKUP(C11,[1]!WIFI_Defects,4,FALSE)=0,"",VLOOKUP(C11,[1]!WIFI_Defects,4,FALSE))</f>
        <v/>
      </c>
      <c r="S11" s="267"/>
      <c r="T11" s="295"/>
      <c r="U11" s="96"/>
      <c r="V11" s="72"/>
      <c r="W11" s="72" t="s">
        <v>243</v>
      </c>
      <c r="X11" s="72"/>
      <c r="Y11" s="72"/>
      <c r="Z11" s="72"/>
      <c r="AA11" s="72"/>
      <c r="AB11" s="72"/>
      <c r="AC11" s="72"/>
      <c r="AD11" s="72"/>
      <c r="AE11" s="72" t="s">
        <v>241</v>
      </c>
      <c r="AF11" s="72"/>
      <c r="AG11" s="72"/>
      <c r="AH11" s="72"/>
      <c r="AI11" s="72" t="s">
        <v>243</v>
      </c>
      <c r="AJ11" s="72"/>
      <c r="AK11" s="72"/>
      <c r="AL11" s="72" t="s">
        <v>243</v>
      </c>
      <c r="AM11" s="72" t="s">
        <v>243</v>
      </c>
      <c r="AN11" s="328" t="s">
        <v>243</v>
      </c>
      <c r="AO11" s="410"/>
      <c r="AP11" s="393"/>
      <c r="AQ11" s="399" t="s">
        <v>241</v>
      </c>
      <c r="AR11" s="403" t="s">
        <v>243</v>
      </c>
      <c r="AS11" s="410" t="s">
        <v>243</v>
      </c>
      <c r="AT11" s="72"/>
      <c r="AU11" s="72"/>
      <c r="AV11" s="72"/>
      <c r="AW11" s="72"/>
      <c r="AX11" s="72"/>
      <c r="AY11" s="431" t="s">
        <v>243</v>
      </c>
      <c r="AZ11" s="434" t="s">
        <v>243</v>
      </c>
      <c r="BA11" s="72"/>
      <c r="BB11" s="72"/>
      <c r="BC11" s="436" t="s">
        <v>243</v>
      </c>
      <c r="BD11" s="72"/>
      <c r="BE11" s="72"/>
      <c r="BF11" s="72"/>
      <c r="BG11" s="72"/>
      <c r="BH11" s="442" t="s">
        <v>243</v>
      </c>
      <c r="BI11" s="72"/>
      <c r="BJ11" s="447" t="s">
        <v>243</v>
      </c>
      <c r="BK11" s="72"/>
      <c r="BL11" s="72"/>
      <c r="BM11" s="72"/>
      <c r="BN11" s="451" t="s">
        <v>243</v>
      </c>
      <c r="BO11" s="72"/>
      <c r="BP11" s="72"/>
      <c r="BQ11" s="463"/>
      <c r="BR11" s="463"/>
      <c r="BS11" s="463" t="s">
        <v>243</v>
      </c>
      <c r="BT11" s="463"/>
      <c r="BU11" s="463"/>
      <c r="BV11" s="463" t="s">
        <v>243</v>
      </c>
      <c r="BW11" s="463"/>
      <c r="BX11" s="463" t="s">
        <v>243</v>
      </c>
      <c r="BY11" s="463" t="s">
        <v>243</v>
      </c>
      <c r="BZ11" s="463"/>
      <c r="CA11" s="463"/>
      <c r="CB11" s="463"/>
      <c r="CC11" s="463"/>
      <c r="CD11" s="463" t="s">
        <v>243</v>
      </c>
      <c r="CE11" s="463" t="s">
        <v>243</v>
      </c>
      <c r="CF11" s="463"/>
      <c r="CG11" s="463"/>
      <c r="CH11" s="463"/>
      <c r="CI11" s="463" t="s">
        <v>243</v>
      </c>
      <c r="CJ11" s="463"/>
      <c r="CK11" s="463" t="s">
        <v>243</v>
      </c>
      <c r="CL11" s="463" t="s">
        <v>243</v>
      </c>
      <c r="CM11" s="463"/>
      <c r="CN11" s="463" t="s">
        <v>243</v>
      </c>
      <c r="CO11" s="463"/>
      <c r="CP11" s="463" t="s">
        <v>243</v>
      </c>
      <c r="CQ11" s="463" t="s">
        <v>243</v>
      </c>
      <c r="CR11" s="463" t="s">
        <v>243</v>
      </c>
      <c r="CS11" s="463"/>
      <c r="CT11" s="463"/>
      <c r="CU11" s="463"/>
      <c r="CV11" s="463" t="s">
        <v>243</v>
      </c>
      <c r="CW11" s="463"/>
      <c r="CX11" s="463"/>
      <c r="CY11" s="463" t="s">
        <v>243</v>
      </c>
      <c r="CZ11" s="463"/>
      <c r="DA11" s="463"/>
      <c r="DB11" s="463" t="s">
        <v>243</v>
      </c>
      <c r="DC11" s="463" t="s">
        <v>243</v>
      </c>
      <c r="DD11" s="463"/>
      <c r="DE11" s="463" t="s">
        <v>243</v>
      </c>
      <c r="DF11" s="463" t="s">
        <v>243</v>
      </c>
      <c r="DG11" s="463"/>
      <c r="DH11" s="463"/>
      <c r="DI11" s="463"/>
      <c r="DJ11" s="463"/>
      <c r="DK11" s="463" t="s">
        <v>243</v>
      </c>
      <c r="DL11" s="463"/>
      <c r="DM11" s="463" t="s">
        <v>243</v>
      </c>
      <c r="DN11" s="463" t="s">
        <v>243</v>
      </c>
      <c r="DO11" s="463" t="s">
        <v>243</v>
      </c>
      <c r="DP11" s="463" t="s">
        <v>243</v>
      </c>
      <c r="DQ11" s="463" t="s">
        <v>243</v>
      </c>
      <c r="DR11" s="463" t="s">
        <v>243</v>
      </c>
      <c r="DS11" s="463" t="s">
        <v>243</v>
      </c>
      <c r="DT11" s="463" t="s">
        <v>243</v>
      </c>
      <c r="DU11" s="463"/>
      <c r="DV11" s="463" t="s">
        <v>243</v>
      </c>
      <c r="DW11" s="463" t="s">
        <v>243</v>
      </c>
      <c r="DX11" s="463" t="s">
        <v>243</v>
      </c>
      <c r="DY11" s="463" t="s">
        <v>243</v>
      </c>
      <c r="DZ11" s="463" t="s">
        <v>243</v>
      </c>
      <c r="EA11" s="463" t="s">
        <v>243</v>
      </c>
      <c r="EB11" s="463"/>
      <c r="EC11" s="463"/>
      <c r="ED11" s="463"/>
      <c r="EE11" s="463"/>
      <c r="EF11" s="463"/>
      <c r="EG11" s="463"/>
      <c r="EH11" s="463"/>
      <c r="EI11" s="463"/>
      <c r="EJ11" s="463"/>
      <c r="EK11" s="463"/>
      <c r="EL11" s="463"/>
      <c r="EM11" s="463"/>
      <c r="EN11" s="463"/>
      <c r="EO11" s="463"/>
      <c r="EP11" s="463"/>
      <c r="EQ11" s="463"/>
      <c r="ER11" s="463"/>
      <c r="ES11" s="463"/>
      <c r="ET11" s="463"/>
      <c r="EU11" s="463"/>
      <c r="EV11" s="463"/>
      <c r="EW11" s="463"/>
      <c r="EX11" s="463"/>
      <c r="EY11" s="463"/>
      <c r="EZ11" s="463"/>
      <c r="FA11" s="463"/>
      <c r="FB11" s="463"/>
      <c r="FC11" s="463"/>
      <c r="FD11" s="463"/>
      <c r="FE11" s="463"/>
      <c r="FF11" s="463"/>
      <c r="FG11" s="463"/>
      <c r="FH11" s="463"/>
      <c r="FI11" s="463"/>
      <c r="FJ11" s="463"/>
      <c r="FK11" s="463"/>
      <c r="FL11" s="463"/>
      <c r="FM11" s="463"/>
      <c r="FN11" s="463"/>
      <c r="FO11" s="463"/>
      <c r="FP11" s="463"/>
      <c r="FQ11" s="463"/>
      <c r="FR11" s="463"/>
      <c r="FS11" s="463"/>
      <c r="FT11" s="463"/>
      <c r="FU11" s="463"/>
      <c r="FV11" s="463"/>
      <c r="FW11" s="463"/>
      <c r="FX11" s="463"/>
      <c r="FY11" s="463"/>
      <c r="FZ11" s="463"/>
      <c r="GA11" s="463"/>
      <c r="GB11" s="463"/>
      <c r="GC11" s="463"/>
      <c r="GD11" s="463"/>
      <c r="GE11" s="463"/>
      <c r="GF11" s="463"/>
      <c r="GG11" s="463"/>
      <c r="GH11" s="463"/>
      <c r="GI11" s="463"/>
      <c r="GJ11" s="463"/>
      <c r="GK11" s="463"/>
      <c r="GL11" s="463"/>
      <c r="GM11" s="463"/>
      <c r="GN11" s="463"/>
      <c r="GO11" s="463"/>
      <c r="GP11" s="463"/>
      <c r="GQ11" s="463"/>
      <c r="GR11" s="463"/>
      <c r="GS11" s="463"/>
      <c r="GT11" s="463"/>
      <c r="GU11" s="463"/>
      <c r="GV11" s="463"/>
      <c r="GW11" s="463"/>
      <c r="GX11" s="463"/>
      <c r="GY11" s="463"/>
      <c r="GZ11" s="463"/>
      <c r="HA11" s="463"/>
      <c r="HB11" s="463"/>
      <c r="HC11" s="463"/>
      <c r="HD11" s="463"/>
      <c r="HE11" s="463"/>
      <c r="HF11" s="463"/>
      <c r="HG11" s="463"/>
      <c r="HH11" s="463"/>
      <c r="HI11" s="463"/>
      <c r="HJ11" s="463"/>
      <c r="HK11" s="463"/>
      <c r="HL11" s="463"/>
      <c r="HM11" s="463"/>
      <c r="HN11" s="463"/>
      <c r="HO11" s="463"/>
      <c r="HP11" s="463"/>
      <c r="HQ11" s="463"/>
      <c r="HR11" s="463"/>
      <c r="HS11" s="463"/>
      <c r="HT11" s="463"/>
      <c r="HU11" s="463"/>
      <c r="HV11" s="463"/>
      <c r="HW11" s="463"/>
      <c r="HX11" s="463"/>
      <c r="HY11" s="463"/>
      <c r="HZ11" s="463"/>
      <c r="IA11" s="463"/>
      <c r="IB11" s="463"/>
    </row>
    <row r="12" spans="1:236" ht="28.5" customHeight="1" x14ac:dyDescent="0.25">
      <c r="A12" s="123" t="s">
        <v>235</v>
      </c>
      <c r="B12" s="108" t="s">
        <v>2</v>
      </c>
      <c r="C12" s="108" t="s">
        <v>92</v>
      </c>
      <c r="D12" s="109" t="s">
        <v>237</v>
      </c>
      <c r="E12" s="109" t="s">
        <v>89</v>
      </c>
      <c r="F12" s="105">
        <f t="shared" si="11"/>
        <v>41185</v>
      </c>
      <c r="G12" s="109">
        <f>IF(L12="Not Executed","",INDEX($U$2:$EC9,1,MATCH(REPT("z",255),$U12:$EC12)))</f>
        <v>146</v>
      </c>
      <c r="H12" s="109" t="str">
        <f t="shared" si="4"/>
        <v>7-4 QS / C1</v>
      </c>
      <c r="I12" s="109" t="str">
        <f t="shared" si="5"/>
        <v>RTM-9200/8.59.29702</v>
      </c>
      <c r="J12" s="109">
        <f t="shared" si="6"/>
        <v>9200</v>
      </c>
      <c r="K12" s="109" t="str">
        <f t="shared" si="7"/>
        <v>v76</v>
      </c>
      <c r="L12" s="109" t="str">
        <f t="shared" si="8"/>
        <v>Pass</v>
      </c>
      <c r="M12" s="109" t="str">
        <f>IF(L12="NA","NA",IF(COUNTIFS(U12:XAC12,"Pass*",$U$3:$XAC$3,Summary!$D$43)&gt;0,"Pass",IF(COUNTIFS(U12:XAC12,"Fail*",$U$3:$XAC$3,Summary!$D$43)&gt;0,"Fail","Not Executed")))</f>
        <v>Pass</v>
      </c>
      <c r="N12" s="109">
        <f t="shared" si="9"/>
        <v>49</v>
      </c>
      <c r="O12" s="135">
        <f t="shared" si="10"/>
        <v>1</v>
      </c>
      <c r="P12" s="135" t="str">
        <f>IF(VLOOKUP(C12,[1]!WIFI_Defects,2,FALSE)=0,"",VLOOKUP(C12,[1]!WIFI_Defects,2,FALSE))</f>
        <v/>
      </c>
      <c r="Q12" s="109" t="str">
        <f>IF(VLOOKUP(C12,[1]!WIFI_Defects,3,FALSE)=0,"",VLOOKUP(C12,[1]!WIFI_Defects,3,FALSE))</f>
        <v/>
      </c>
      <c r="R12" s="109" t="str">
        <f>IF(VLOOKUP(C12,[1]!WIFI_Defects,4,FALSE)=0,"",VLOOKUP(C12,[1]!WIFI_Defects,4,FALSE))</f>
        <v/>
      </c>
      <c r="S12" s="267"/>
      <c r="T12" s="295"/>
      <c r="U12" s="96"/>
      <c r="V12" s="72"/>
      <c r="W12" s="72" t="s">
        <v>243</v>
      </c>
      <c r="X12" s="72"/>
      <c r="Y12" s="72"/>
      <c r="Z12" s="72"/>
      <c r="AA12" s="72"/>
      <c r="AB12" s="72"/>
      <c r="AC12" s="72"/>
      <c r="AD12" s="72"/>
      <c r="AE12" s="72" t="s">
        <v>243</v>
      </c>
      <c r="AF12" s="72"/>
      <c r="AG12" s="72"/>
      <c r="AH12" s="72"/>
      <c r="AI12" s="72" t="s">
        <v>243</v>
      </c>
      <c r="AJ12" s="72"/>
      <c r="AK12" s="72"/>
      <c r="AL12" s="72" t="s">
        <v>243</v>
      </c>
      <c r="AM12" s="72" t="s">
        <v>243</v>
      </c>
      <c r="AN12" s="328" t="s">
        <v>243</v>
      </c>
      <c r="AO12" s="410"/>
      <c r="AP12" s="393"/>
      <c r="AQ12" s="399" t="s">
        <v>243</v>
      </c>
      <c r="AR12" s="403" t="s">
        <v>243</v>
      </c>
      <c r="AS12" s="410" t="s">
        <v>243</v>
      </c>
      <c r="AT12" s="72"/>
      <c r="AU12" s="72"/>
      <c r="AV12" s="72"/>
      <c r="AW12" s="72"/>
      <c r="AX12" s="72"/>
      <c r="AY12" s="431" t="s">
        <v>243</v>
      </c>
      <c r="AZ12" s="434" t="s">
        <v>243</v>
      </c>
      <c r="BA12" s="72"/>
      <c r="BB12" s="72"/>
      <c r="BC12" s="436" t="s">
        <v>243</v>
      </c>
      <c r="BD12" s="72"/>
      <c r="BE12" s="72"/>
      <c r="BF12" s="72"/>
      <c r="BG12" s="72"/>
      <c r="BH12" s="442" t="s">
        <v>243</v>
      </c>
      <c r="BI12" s="72"/>
      <c r="BJ12" s="447" t="s">
        <v>243</v>
      </c>
      <c r="BK12" s="72"/>
      <c r="BL12" s="72"/>
      <c r="BM12" s="72"/>
      <c r="BN12" s="451" t="s">
        <v>243</v>
      </c>
      <c r="BO12" s="72"/>
      <c r="BP12" s="72"/>
      <c r="BQ12" s="463"/>
      <c r="BR12" s="463"/>
      <c r="BS12" s="463" t="s">
        <v>243</v>
      </c>
      <c r="BT12" s="463"/>
      <c r="BU12" s="463"/>
      <c r="BV12" s="463" t="s">
        <v>243</v>
      </c>
      <c r="BW12" s="463"/>
      <c r="BX12" s="463" t="s">
        <v>243</v>
      </c>
      <c r="BY12" s="463" t="s">
        <v>243</v>
      </c>
      <c r="BZ12" s="463"/>
      <c r="CA12" s="463"/>
      <c r="CB12" s="463"/>
      <c r="CC12" s="463"/>
      <c r="CD12" s="463" t="s">
        <v>243</v>
      </c>
      <c r="CE12" s="463" t="s">
        <v>243</v>
      </c>
      <c r="CF12" s="463"/>
      <c r="CG12" s="463"/>
      <c r="CH12" s="463"/>
      <c r="CI12" s="463" t="s">
        <v>243</v>
      </c>
      <c r="CJ12" s="463"/>
      <c r="CK12" s="463" t="s">
        <v>243</v>
      </c>
      <c r="CL12" s="463" t="s">
        <v>243</v>
      </c>
      <c r="CM12" s="463"/>
      <c r="CN12" s="463" t="s">
        <v>243</v>
      </c>
      <c r="CO12" s="463"/>
      <c r="CP12" s="463" t="s">
        <v>243</v>
      </c>
      <c r="CQ12" s="463" t="s">
        <v>243</v>
      </c>
      <c r="CR12" s="463" t="s">
        <v>243</v>
      </c>
      <c r="CS12" s="463"/>
      <c r="CT12" s="463"/>
      <c r="CU12" s="463"/>
      <c r="CV12" s="463" t="s">
        <v>243</v>
      </c>
      <c r="CW12" s="463"/>
      <c r="CX12" s="463"/>
      <c r="CY12" s="463" t="s">
        <v>243</v>
      </c>
      <c r="CZ12" s="463"/>
      <c r="DA12" s="463"/>
      <c r="DB12" s="463" t="s">
        <v>243</v>
      </c>
      <c r="DC12" s="463" t="s">
        <v>243</v>
      </c>
      <c r="DD12" s="463"/>
      <c r="DE12" s="463" t="s">
        <v>609</v>
      </c>
      <c r="DF12" s="463" t="s">
        <v>243</v>
      </c>
      <c r="DG12" s="463"/>
      <c r="DH12" s="463"/>
      <c r="DI12" s="463"/>
      <c r="DJ12" s="463"/>
      <c r="DK12" s="463" t="s">
        <v>243</v>
      </c>
      <c r="DL12" s="463"/>
      <c r="DM12" s="463" t="s">
        <v>243</v>
      </c>
      <c r="DN12" s="463" t="s">
        <v>243</v>
      </c>
      <c r="DO12" s="463" t="s">
        <v>243</v>
      </c>
      <c r="DP12" s="463" t="s">
        <v>243</v>
      </c>
      <c r="DQ12" s="463" t="s">
        <v>243</v>
      </c>
      <c r="DR12" s="463" t="s">
        <v>243</v>
      </c>
      <c r="DS12" s="463" t="s">
        <v>243</v>
      </c>
      <c r="DT12" s="463" t="s">
        <v>243</v>
      </c>
      <c r="DU12" s="463"/>
      <c r="DV12" s="463" t="s">
        <v>243</v>
      </c>
      <c r="DW12" s="463" t="s">
        <v>243</v>
      </c>
      <c r="DX12" s="463" t="s">
        <v>243</v>
      </c>
      <c r="DY12" s="463" t="s">
        <v>243</v>
      </c>
      <c r="DZ12" s="463" t="s">
        <v>243</v>
      </c>
      <c r="EA12" s="463" t="s">
        <v>243</v>
      </c>
      <c r="EB12" s="463"/>
      <c r="EC12" s="463"/>
      <c r="ED12" s="463"/>
      <c r="EE12" s="463"/>
      <c r="EF12" s="463"/>
      <c r="EG12" s="463"/>
      <c r="EH12" s="463"/>
      <c r="EI12" s="463"/>
      <c r="EJ12" s="463"/>
      <c r="EK12" s="463"/>
      <c r="EL12" s="463"/>
      <c r="EM12" s="463"/>
      <c r="EN12" s="463"/>
      <c r="EO12" s="463"/>
      <c r="EP12" s="463"/>
      <c r="EQ12" s="463"/>
      <c r="ER12" s="463"/>
      <c r="ES12" s="463"/>
      <c r="ET12" s="463"/>
      <c r="EU12" s="463"/>
      <c r="EV12" s="463"/>
      <c r="EW12" s="463"/>
      <c r="EX12" s="463"/>
      <c r="EY12" s="463"/>
      <c r="EZ12" s="463"/>
      <c r="FA12" s="463"/>
      <c r="FB12" s="463"/>
      <c r="FC12" s="463"/>
      <c r="FD12" s="463"/>
      <c r="FE12" s="463"/>
      <c r="FF12" s="463"/>
      <c r="FG12" s="463"/>
      <c r="FH12" s="463"/>
      <c r="FI12" s="463"/>
      <c r="FJ12" s="463"/>
      <c r="FK12" s="463"/>
      <c r="FL12" s="463"/>
      <c r="FM12" s="463"/>
      <c r="FN12" s="463"/>
      <c r="FO12" s="463"/>
      <c r="FP12" s="463"/>
      <c r="FQ12" s="463"/>
      <c r="FR12" s="463"/>
      <c r="FS12" s="463"/>
      <c r="FT12" s="463"/>
      <c r="FU12" s="463"/>
      <c r="FV12" s="463"/>
      <c r="FW12" s="463"/>
      <c r="FX12" s="463"/>
      <c r="FY12" s="463"/>
      <c r="FZ12" s="463"/>
      <c r="GA12" s="463"/>
      <c r="GB12" s="463"/>
      <c r="GC12" s="463"/>
      <c r="GD12" s="463"/>
      <c r="GE12" s="463"/>
      <c r="GF12" s="463"/>
      <c r="GG12" s="463"/>
      <c r="GH12" s="463"/>
      <c r="GI12" s="463"/>
      <c r="GJ12" s="463"/>
      <c r="GK12" s="463"/>
      <c r="GL12" s="463"/>
      <c r="GM12" s="463"/>
      <c r="GN12" s="463"/>
      <c r="GO12" s="463"/>
      <c r="GP12" s="463"/>
      <c r="GQ12" s="463"/>
      <c r="GR12" s="463"/>
      <c r="GS12" s="463"/>
      <c r="GT12" s="463"/>
      <c r="GU12" s="463"/>
      <c r="GV12" s="463"/>
      <c r="GW12" s="463"/>
      <c r="GX12" s="463"/>
      <c r="GY12" s="463"/>
      <c r="GZ12" s="463"/>
      <c r="HA12" s="463"/>
      <c r="HB12" s="463"/>
      <c r="HC12" s="463"/>
      <c r="HD12" s="463"/>
      <c r="HE12" s="463"/>
      <c r="HF12" s="463"/>
      <c r="HG12" s="463"/>
      <c r="HH12" s="463"/>
      <c r="HI12" s="463"/>
      <c r="HJ12" s="463"/>
      <c r="HK12" s="463"/>
      <c r="HL12" s="463"/>
      <c r="HM12" s="463"/>
      <c r="HN12" s="463"/>
      <c r="HO12" s="463"/>
      <c r="HP12" s="463"/>
      <c r="HQ12" s="463"/>
      <c r="HR12" s="463"/>
      <c r="HS12" s="463"/>
      <c r="HT12" s="463"/>
      <c r="HU12" s="463"/>
      <c r="HV12" s="463"/>
      <c r="HW12" s="463"/>
      <c r="HX12" s="463"/>
      <c r="HY12" s="463"/>
      <c r="HZ12" s="463"/>
      <c r="IA12" s="463"/>
      <c r="IB12" s="463"/>
    </row>
    <row r="13" spans="1:236" ht="28.5" customHeight="1" x14ac:dyDescent="0.25">
      <c r="A13" s="123" t="s">
        <v>235</v>
      </c>
      <c r="B13" s="108" t="s">
        <v>2</v>
      </c>
      <c r="C13" s="108" t="s">
        <v>95</v>
      </c>
      <c r="D13" s="109" t="s">
        <v>237</v>
      </c>
      <c r="E13" s="109" t="s">
        <v>89</v>
      </c>
      <c r="F13" s="105">
        <f t="shared" si="11"/>
        <v>41185</v>
      </c>
      <c r="G13" s="109">
        <f>IF(L13="Not Executed","",INDEX($U$2:$EC10,1,MATCH(REPT("z",255),$U13:$EC13)))</f>
        <v>146</v>
      </c>
      <c r="H13" s="109" t="str">
        <f t="shared" si="4"/>
        <v>7-4 QS / C1</v>
      </c>
      <c r="I13" s="109" t="str">
        <f t="shared" si="5"/>
        <v>RTM-9200/8.59.29702</v>
      </c>
      <c r="J13" s="109">
        <f t="shared" si="6"/>
        <v>9200</v>
      </c>
      <c r="K13" s="109" t="str">
        <f t="shared" si="7"/>
        <v>v76</v>
      </c>
      <c r="L13" s="109" t="str">
        <f t="shared" si="8"/>
        <v>Pass</v>
      </c>
      <c r="M13" s="109" t="str">
        <f>IF(L13="NA","NA",IF(COUNTIFS(U13:XAC13,"Pass*",$U$3:$XAC$3,Summary!$D$43)&gt;0,"Pass",IF(COUNTIFS(U13:XAC13,"Fail*",$U$3:$XAC$3,Summary!$D$43)&gt;0,"Fail","Not Executed")))</f>
        <v>Pass</v>
      </c>
      <c r="N13" s="109">
        <f t="shared" si="9"/>
        <v>43</v>
      </c>
      <c r="O13" s="135">
        <f t="shared" si="10"/>
        <v>0.95348837209302328</v>
      </c>
      <c r="P13" s="135" t="str">
        <f>IF(VLOOKUP(C13,[1]!WIFI_Defects,2,FALSE)=0,"",VLOOKUP(C13,[1]!WIFI_Defects,2,FALSE))</f>
        <v/>
      </c>
      <c r="Q13" s="109" t="str">
        <f>IF(VLOOKUP(C13,[1]!WIFI_Defects,3,FALSE)=0,"",VLOOKUP(C13,[1]!WIFI_Defects,3,FALSE))</f>
        <v/>
      </c>
      <c r="R13" s="109" t="str">
        <f>IF(VLOOKUP(C13,[1]!WIFI_Defects,4,FALSE)=0,"",VLOOKUP(C13,[1]!WIFI_Defects,4,FALSE))</f>
        <v/>
      </c>
      <c r="S13" s="267"/>
      <c r="T13" s="295"/>
      <c r="U13" s="398"/>
      <c r="V13" s="397"/>
      <c r="W13" s="397" t="str">
        <f>IF(ISERROR(#REF!),"",#REF!)</f>
        <v/>
      </c>
      <c r="X13" s="397"/>
      <c r="Y13" s="397"/>
      <c r="Z13" s="397"/>
      <c r="AA13" s="397"/>
      <c r="AB13" s="397"/>
      <c r="AC13" s="397" t="s">
        <v>243</v>
      </c>
      <c r="AD13" s="397"/>
      <c r="AE13" s="397"/>
      <c r="AF13" s="397"/>
      <c r="AG13" s="397"/>
      <c r="AH13" s="397"/>
      <c r="AI13" s="397" t="s">
        <v>243</v>
      </c>
      <c r="AJ13" s="397"/>
      <c r="AK13" s="397"/>
      <c r="AL13" s="397" t="s">
        <v>243</v>
      </c>
      <c r="AM13" s="397" t="s">
        <v>243</v>
      </c>
      <c r="AN13" s="397" t="s">
        <v>243</v>
      </c>
      <c r="AO13" s="410"/>
      <c r="AP13" s="397"/>
      <c r="AQ13" s="399" t="s">
        <v>241</v>
      </c>
      <c r="AR13" s="403" t="s">
        <v>243</v>
      </c>
      <c r="AS13" s="410" t="s">
        <v>243</v>
      </c>
      <c r="AT13" s="397"/>
      <c r="AU13" s="397"/>
      <c r="AV13" s="397"/>
      <c r="AW13" s="397"/>
      <c r="AX13" s="397"/>
      <c r="AY13" s="397"/>
      <c r="AZ13" s="434" t="s">
        <v>243</v>
      </c>
      <c r="BA13" s="397"/>
      <c r="BB13" s="397"/>
      <c r="BC13" s="436" t="s">
        <v>243</v>
      </c>
      <c r="BD13" s="397"/>
      <c r="BE13" s="397"/>
      <c r="BF13" s="397"/>
      <c r="BG13" s="397"/>
      <c r="BH13" s="442" t="s">
        <v>243</v>
      </c>
      <c r="BI13" s="397"/>
      <c r="BJ13" s="397"/>
      <c r="BK13" s="397"/>
      <c r="BL13" s="397"/>
      <c r="BM13" s="397"/>
      <c r="BN13" s="451" t="s">
        <v>243</v>
      </c>
      <c r="BO13" s="397"/>
      <c r="BP13" s="397"/>
      <c r="BQ13" s="463"/>
      <c r="BR13" s="463"/>
      <c r="BS13" s="463" t="s">
        <v>243</v>
      </c>
      <c r="BT13" s="463"/>
      <c r="BU13" s="463"/>
      <c r="BV13" s="463" t="s">
        <v>243</v>
      </c>
      <c r="BW13" s="463" t="s">
        <v>241</v>
      </c>
      <c r="BX13" s="463"/>
      <c r="BY13" s="463" t="s">
        <v>243</v>
      </c>
      <c r="BZ13" s="463"/>
      <c r="CA13" s="463"/>
      <c r="CB13" s="463"/>
      <c r="CC13" s="463"/>
      <c r="CD13" s="463" t="s">
        <v>243</v>
      </c>
      <c r="CE13" s="463" t="s">
        <v>243</v>
      </c>
      <c r="CF13" s="463"/>
      <c r="CG13" s="463"/>
      <c r="CH13" s="463"/>
      <c r="CI13" s="463" t="s">
        <v>243</v>
      </c>
      <c r="CJ13" s="463"/>
      <c r="CK13" s="463" t="s">
        <v>243</v>
      </c>
      <c r="CL13" s="463" t="s">
        <v>243</v>
      </c>
      <c r="CM13" s="463"/>
      <c r="CN13" s="463" t="s">
        <v>243</v>
      </c>
      <c r="CO13" s="463"/>
      <c r="CP13" s="463"/>
      <c r="CQ13" s="463" t="s">
        <v>243</v>
      </c>
      <c r="CR13" s="463" t="s">
        <v>243</v>
      </c>
      <c r="CS13" s="463"/>
      <c r="CT13" s="463"/>
      <c r="CU13" s="463"/>
      <c r="CV13" s="463" t="s">
        <v>243</v>
      </c>
      <c r="CW13" s="463"/>
      <c r="CX13" s="463"/>
      <c r="CY13" s="463" t="s">
        <v>243</v>
      </c>
      <c r="CZ13" s="463"/>
      <c r="DA13" s="463"/>
      <c r="DB13" s="463"/>
      <c r="DC13" s="463" t="s">
        <v>243</v>
      </c>
      <c r="DD13" s="463"/>
      <c r="DE13" s="463" t="s">
        <v>243</v>
      </c>
      <c r="DF13" s="463" t="s">
        <v>243</v>
      </c>
      <c r="DG13" s="463"/>
      <c r="DH13" s="463"/>
      <c r="DI13" s="463"/>
      <c r="DJ13" s="463"/>
      <c r="DK13" s="463" t="s">
        <v>243</v>
      </c>
      <c r="DL13" s="463"/>
      <c r="DM13" s="463" t="s">
        <v>243</v>
      </c>
      <c r="DN13" s="463"/>
      <c r="DO13" s="463" t="s">
        <v>243</v>
      </c>
      <c r="DP13" s="463" t="s">
        <v>243</v>
      </c>
      <c r="DQ13" s="463" t="s">
        <v>243</v>
      </c>
      <c r="DR13" s="463" t="s">
        <v>243</v>
      </c>
      <c r="DS13" s="463" t="s">
        <v>243</v>
      </c>
      <c r="DT13" s="463" t="s">
        <v>243</v>
      </c>
      <c r="DU13" s="463"/>
      <c r="DV13" s="463" t="s">
        <v>243</v>
      </c>
      <c r="DW13" s="463" t="s">
        <v>243</v>
      </c>
      <c r="DX13" s="463" t="s">
        <v>243</v>
      </c>
      <c r="DY13" s="463" t="s">
        <v>243</v>
      </c>
      <c r="DZ13" s="463" t="s">
        <v>243</v>
      </c>
      <c r="EA13" s="463" t="s">
        <v>243</v>
      </c>
      <c r="EB13" s="463"/>
      <c r="EC13" s="463"/>
      <c r="ED13" s="463"/>
      <c r="EE13" s="463"/>
      <c r="EF13" s="463"/>
      <c r="EG13" s="463"/>
      <c r="EH13" s="463"/>
      <c r="EI13" s="463"/>
      <c r="EJ13" s="463"/>
      <c r="EK13" s="463"/>
      <c r="EL13" s="463"/>
      <c r="EM13" s="463"/>
      <c r="EN13" s="463"/>
      <c r="EO13" s="463"/>
      <c r="EP13" s="463"/>
      <c r="EQ13" s="463"/>
      <c r="ER13" s="463"/>
      <c r="ES13" s="463"/>
      <c r="ET13" s="463"/>
      <c r="EU13" s="463"/>
      <c r="EV13" s="463"/>
      <c r="EW13" s="463"/>
      <c r="EX13" s="463"/>
      <c r="EY13" s="463"/>
      <c r="EZ13" s="463"/>
      <c r="FA13" s="463"/>
      <c r="FB13" s="463"/>
      <c r="FC13" s="463"/>
      <c r="FD13" s="463"/>
      <c r="FE13" s="463"/>
      <c r="FF13" s="463"/>
      <c r="FG13" s="463"/>
      <c r="FH13" s="463"/>
      <c r="FI13" s="463"/>
      <c r="FJ13" s="463"/>
      <c r="FK13" s="463"/>
      <c r="FL13" s="463"/>
      <c r="FM13" s="463"/>
      <c r="FN13" s="463"/>
      <c r="FO13" s="463"/>
      <c r="FP13" s="463"/>
      <c r="FQ13" s="463"/>
      <c r="FR13" s="463"/>
      <c r="FS13" s="463"/>
      <c r="FT13" s="463"/>
      <c r="FU13" s="463"/>
      <c r="FV13" s="463"/>
      <c r="FW13" s="463"/>
      <c r="FX13" s="463"/>
      <c r="FY13" s="463"/>
      <c r="FZ13" s="463"/>
      <c r="GA13" s="463"/>
      <c r="GB13" s="463"/>
      <c r="GC13" s="463"/>
      <c r="GD13" s="463"/>
      <c r="GE13" s="463"/>
      <c r="GF13" s="463"/>
      <c r="GG13" s="463"/>
      <c r="GH13" s="463"/>
      <c r="GI13" s="463"/>
      <c r="GJ13" s="463"/>
      <c r="GK13" s="463"/>
      <c r="GL13" s="463"/>
      <c r="GM13" s="463"/>
      <c r="GN13" s="463"/>
      <c r="GO13" s="463"/>
      <c r="GP13" s="463"/>
      <c r="GQ13" s="463"/>
      <c r="GR13" s="463"/>
      <c r="GS13" s="463"/>
      <c r="GT13" s="463"/>
      <c r="GU13" s="463"/>
      <c r="GV13" s="463"/>
      <c r="GW13" s="463"/>
      <c r="GX13" s="463"/>
      <c r="GY13" s="463"/>
      <c r="GZ13" s="463"/>
      <c r="HA13" s="463"/>
      <c r="HB13" s="463"/>
      <c r="HC13" s="463"/>
      <c r="HD13" s="463"/>
      <c r="HE13" s="463"/>
      <c r="HF13" s="463"/>
      <c r="HG13" s="463"/>
      <c r="HH13" s="463"/>
      <c r="HI13" s="463"/>
      <c r="HJ13" s="463"/>
      <c r="HK13" s="463"/>
      <c r="HL13" s="463"/>
      <c r="HM13" s="463"/>
      <c r="HN13" s="463"/>
      <c r="HO13" s="463"/>
      <c r="HP13" s="463"/>
      <c r="HQ13" s="463"/>
      <c r="HR13" s="463"/>
      <c r="HS13" s="463"/>
      <c r="HT13" s="463"/>
      <c r="HU13" s="463"/>
      <c r="HV13" s="463"/>
      <c r="HW13" s="463"/>
      <c r="HX13" s="463"/>
      <c r="HY13" s="463"/>
      <c r="HZ13" s="463"/>
      <c r="IA13" s="463"/>
      <c r="IB13" s="463"/>
    </row>
    <row r="14" spans="1:236" ht="28.5" customHeight="1" x14ac:dyDescent="0.25">
      <c r="A14" s="123" t="s">
        <v>235</v>
      </c>
      <c r="B14" s="108" t="s">
        <v>2</v>
      </c>
      <c r="C14" s="108" t="s">
        <v>60</v>
      </c>
      <c r="D14" s="109" t="s">
        <v>237</v>
      </c>
      <c r="E14" s="109" t="s">
        <v>61</v>
      </c>
      <c r="F14" s="105">
        <f t="shared" si="11"/>
        <v>41185</v>
      </c>
      <c r="G14" s="109">
        <f>IF(L14="Not Executed","",INDEX($U$2:$EC11,1,MATCH(REPT("z",255),$U14:$EC14)))</f>
        <v>145</v>
      </c>
      <c r="H14" s="109" t="str">
        <f t="shared" si="4"/>
        <v>C0/C1</v>
      </c>
      <c r="I14" s="109" t="str">
        <f t="shared" si="5"/>
        <v>9200-8.59.29708</v>
      </c>
      <c r="J14" s="109">
        <f t="shared" si="6"/>
        <v>9200</v>
      </c>
      <c r="K14" s="109" t="str">
        <f t="shared" si="7"/>
        <v>v76</v>
      </c>
      <c r="L14" s="109" t="str">
        <f t="shared" si="8"/>
        <v>Pass</v>
      </c>
      <c r="M14" s="109" t="str">
        <f>IF(L14="NA","NA",IF(COUNTIFS(U14:XAC14,"Pass*",$U$3:$XAC$3,Summary!$D$43)&gt;0,"Pass",IF(COUNTIFS(U14:XAC14,"Fail*",$U$3:$XAC$3,Summary!$D$43)&gt;0,"Fail","Not Executed")))</f>
        <v>Pass</v>
      </c>
      <c r="N14" s="109">
        <f t="shared" si="9"/>
        <v>13</v>
      </c>
      <c r="O14" s="135">
        <f t="shared" si="10"/>
        <v>0.61538461538461542</v>
      </c>
      <c r="P14" s="135" t="str">
        <f>IF(VLOOKUP(C14,[1]!WIFI_Defects,2,FALSE)=0,"",VLOOKUP(C14,[1]!WIFI_Defects,2,FALSE))</f>
        <v/>
      </c>
      <c r="Q14" s="109" t="str">
        <f>IF(VLOOKUP(C14,[1]!WIFI_Defects,3,FALSE)=0,"",VLOOKUP(C14,[1]!WIFI_Defects,3,FALSE))</f>
        <v/>
      </c>
      <c r="R14" s="109" t="str">
        <f>IF(VLOOKUP(C14,[1]!WIFI_Defects,4,FALSE)=0,"",VLOOKUP(C14,[1]!WIFI_Defects,4,FALSE))</f>
        <v/>
      </c>
      <c r="S14" s="111"/>
      <c r="T14" s="295"/>
      <c r="U14" s="96"/>
      <c r="V14" s="72"/>
      <c r="W14" s="72"/>
      <c r="X14" s="72"/>
      <c r="Y14" s="72"/>
      <c r="Z14" s="72"/>
      <c r="AA14" s="72"/>
      <c r="AB14" s="72"/>
      <c r="AC14" s="72"/>
      <c r="AD14" s="72"/>
      <c r="AE14" s="72"/>
      <c r="AF14" s="72"/>
      <c r="AG14" s="72"/>
      <c r="AH14" s="72"/>
      <c r="AI14" s="72"/>
      <c r="AJ14" s="72"/>
      <c r="AK14" s="72"/>
      <c r="AL14" s="72"/>
      <c r="AM14" s="72"/>
      <c r="AN14" s="72"/>
      <c r="AO14" s="410"/>
      <c r="AP14" s="72"/>
      <c r="AQ14" s="72"/>
      <c r="AR14" s="72"/>
      <c r="AS14" s="410"/>
      <c r="AT14" s="72"/>
      <c r="AU14" s="72"/>
      <c r="AV14" s="423" t="s">
        <v>243</v>
      </c>
      <c r="AW14" s="72"/>
      <c r="AX14" s="72"/>
      <c r="AY14" s="72"/>
      <c r="AZ14" s="427"/>
      <c r="BA14" s="72"/>
      <c r="BB14" s="72"/>
      <c r="BC14" s="72"/>
      <c r="BD14" s="72"/>
      <c r="BE14" s="72"/>
      <c r="BF14" s="72"/>
      <c r="BG14" s="72"/>
      <c r="BH14" s="72"/>
      <c r="BI14" s="72"/>
      <c r="BJ14" s="447" t="s">
        <v>241</v>
      </c>
      <c r="BK14" s="72"/>
      <c r="BL14" s="72"/>
      <c r="BM14" s="72"/>
      <c r="BN14" s="451"/>
      <c r="BO14" s="72"/>
      <c r="BP14" s="72"/>
      <c r="BQ14" s="463"/>
      <c r="BR14" s="463"/>
      <c r="BS14" s="463"/>
      <c r="BT14" s="463"/>
      <c r="BU14" s="463"/>
      <c r="BV14" s="463"/>
      <c r="BW14" s="463"/>
      <c r="BX14" s="463"/>
      <c r="BY14" s="463"/>
      <c r="BZ14" s="463" t="s">
        <v>241</v>
      </c>
      <c r="CA14" s="463" t="s">
        <v>241</v>
      </c>
      <c r="CB14" s="463" t="s">
        <v>241</v>
      </c>
      <c r="CC14" s="463"/>
      <c r="CD14" s="463"/>
      <c r="CE14" s="463"/>
      <c r="CF14" s="463" t="s">
        <v>243</v>
      </c>
      <c r="CG14" s="463"/>
      <c r="CH14" s="463"/>
      <c r="CI14" s="463"/>
      <c r="CJ14" s="463" t="s">
        <v>243</v>
      </c>
      <c r="CK14" s="463"/>
      <c r="CL14" s="463"/>
      <c r="CM14" s="463"/>
      <c r="CN14" s="463"/>
      <c r="CO14" s="463"/>
      <c r="CP14" s="463" t="s">
        <v>243</v>
      </c>
      <c r="CQ14" s="463"/>
      <c r="CR14" s="463"/>
      <c r="CS14" s="463"/>
      <c r="CT14" s="463"/>
      <c r="CU14" s="463"/>
      <c r="CV14" s="463" t="s">
        <v>243</v>
      </c>
      <c r="CW14" s="463"/>
      <c r="CX14" s="463"/>
      <c r="CY14" s="463"/>
      <c r="CZ14" s="463"/>
      <c r="DA14" s="463"/>
      <c r="DB14" s="463"/>
      <c r="DC14" s="463"/>
      <c r="DD14" s="463"/>
      <c r="DE14" s="463"/>
      <c r="DF14" s="463" t="s">
        <v>243</v>
      </c>
      <c r="DG14" s="463"/>
      <c r="DH14" s="463" t="s">
        <v>241</v>
      </c>
      <c r="DI14" s="463"/>
      <c r="DJ14" s="463"/>
      <c r="DK14" s="463"/>
      <c r="DL14" s="463"/>
      <c r="DM14" s="463"/>
      <c r="DN14" s="463"/>
      <c r="DO14" s="463"/>
      <c r="DP14" s="463"/>
      <c r="DQ14" s="463"/>
      <c r="DR14" s="463"/>
      <c r="DS14" s="463"/>
      <c r="DT14" s="463" t="s">
        <v>243</v>
      </c>
      <c r="DU14" s="463"/>
      <c r="DV14" s="463"/>
      <c r="DW14" s="463"/>
      <c r="DX14" s="463"/>
      <c r="DY14" s="463"/>
      <c r="DZ14" s="463"/>
      <c r="EA14" s="463"/>
      <c r="EB14" s="463" t="s">
        <v>243</v>
      </c>
      <c r="EC14" s="463"/>
      <c r="ED14" s="463"/>
      <c r="EE14" s="463"/>
      <c r="EF14" s="463"/>
      <c r="EG14" s="463"/>
      <c r="EH14" s="463"/>
      <c r="EI14" s="463"/>
      <c r="EJ14" s="463"/>
      <c r="EK14" s="463"/>
      <c r="EL14" s="463"/>
      <c r="EM14" s="463"/>
      <c r="EN14" s="463"/>
      <c r="EO14" s="463"/>
      <c r="EP14" s="463"/>
      <c r="EQ14" s="463"/>
      <c r="ER14" s="463"/>
      <c r="ES14" s="463"/>
      <c r="ET14" s="463"/>
      <c r="EU14" s="463"/>
      <c r="EV14" s="463"/>
      <c r="EW14" s="463"/>
      <c r="EX14" s="463"/>
      <c r="EY14" s="463"/>
      <c r="EZ14" s="463"/>
      <c r="FA14" s="463"/>
      <c r="FB14" s="463"/>
      <c r="FC14" s="463"/>
      <c r="FD14" s="463"/>
      <c r="FE14" s="463"/>
      <c r="FF14" s="463"/>
      <c r="FG14" s="463"/>
      <c r="FH14" s="463"/>
      <c r="FI14" s="463"/>
      <c r="FJ14" s="463"/>
      <c r="FK14" s="463"/>
      <c r="FL14" s="463"/>
      <c r="FM14" s="463"/>
      <c r="FN14" s="463"/>
      <c r="FO14" s="463"/>
      <c r="FP14" s="463"/>
      <c r="FQ14" s="463"/>
      <c r="FR14" s="463"/>
      <c r="FS14" s="463"/>
      <c r="FT14" s="463"/>
      <c r="FU14" s="463"/>
      <c r="FV14" s="463"/>
      <c r="FW14" s="463"/>
      <c r="FX14" s="463"/>
      <c r="FY14" s="463"/>
      <c r="FZ14" s="463"/>
      <c r="GA14" s="463"/>
      <c r="GB14" s="463"/>
      <c r="GC14" s="463"/>
      <c r="GD14" s="463"/>
      <c r="GE14" s="463"/>
      <c r="GF14" s="463"/>
      <c r="GG14" s="463"/>
      <c r="GH14" s="463"/>
      <c r="GI14" s="463"/>
      <c r="GJ14" s="463"/>
      <c r="GK14" s="463"/>
      <c r="GL14" s="463"/>
      <c r="GM14" s="463"/>
      <c r="GN14" s="463"/>
      <c r="GO14" s="463"/>
      <c r="GP14" s="463"/>
      <c r="GQ14" s="463"/>
      <c r="GR14" s="463"/>
      <c r="GS14" s="463"/>
      <c r="GT14" s="463"/>
      <c r="GU14" s="463"/>
      <c r="GV14" s="463"/>
      <c r="GW14" s="463"/>
      <c r="GX14" s="463"/>
      <c r="GY14" s="463"/>
      <c r="GZ14" s="463"/>
      <c r="HA14" s="463"/>
      <c r="HB14" s="463"/>
      <c r="HC14" s="463"/>
      <c r="HD14" s="463"/>
      <c r="HE14" s="463"/>
      <c r="HF14" s="463"/>
      <c r="HG14" s="463"/>
      <c r="HH14" s="463"/>
      <c r="HI14" s="463"/>
      <c r="HJ14" s="463"/>
      <c r="HK14" s="463"/>
      <c r="HL14" s="463"/>
      <c r="HM14" s="463"/>
      <c r="HN14" s="463"/>
      <c r="HO14" s="463"/>
      <c r="HP14" s="463"/>
      <c r="HQ14" s="463"/>
      <c r="HR14" s="463"/>
      <c r="HS14" s="463"/>
      <c r="HT14" s="463"/>
      <c r="HU14" s="463"/>
      <c r="HV14" s="463"/>
      <c r="HW14" s="463"/>
      <c r="HX14" s="463"/>
      <c r="HY14" s="463"/>
      <c r="HZ14" s="463"/>
      <c r="IA14" s="463"/>
      <c r="IB14" s="463"/>
    </row>
    <row r="15" spans="1:236" ht="36.75" x14ac:dyDescent="0.25">
      <c r="A15" s="123" t="s">
        <v>235</v>
      </c>
      <c r="B15" s="108" t="s">
        <v>2</v>
      </c>
      <c r="C15" s="108" t="s">
        <v>62</v>
      </c>
      <c r="D15" s="109" t="s">
        <v>237</v>
      </c>
      <c r="E15" s="109" t="s">
        <v>61</v>
      </c>
      <c r="F15" s="105">
        <f t="shared" si="11"/>
        <v>41185</v>
      </c>
      <c r="G15" s="109">
        <f>IF(L15="Not Executed","",INDEX($U$2:$EC12,1,MATCH(REPT("z",255),$U15:$EC15)))</f>
        <v>145</v>
      </c>
      <c r="H15" s="109" t="str">
        <f t="shared" si="4"/>
        <v>C0/C1</v>
      </c>
      <c r="I15" s="109" t="str">
        <f t="shared" si="5"/>
        <v>9200-8.59.29708</v>
      </c>
      <c r="J15" s="109">
        <f t="shared" si="6"/>
        <v>9200</v>
      </c>
      <c r="K15" s="109" t="str">
        <f t="shared" si="7"/>
        <v>v76</v>
      </c>
      <c r="L15" s="109" t="str">
        <f t="shared" si="8"/>
        <v>Fail</v>
      </c>
      <c r="M15" s="109" t="str">
        <f>IF(L15="NA","NA",IF(COUNTIFS(U15:XAC15,"Pass*",$U$3:$XAC$3,Summary!$D$43)&gt;0,"Pass",IF(COUNTIFS(U15:XAC15,"Fail*",$U$3:$XAC$3,Summary!$D$43)&gt;0,"Fail","Not Executed")))</f>
        <v>Pass</v>
      </c>
      <c r="N15" s="109">
        <f t="shared" si="9"/>
        <v>50</v>
      </c>
      <c r="O15" s="135">
        <f t="shared" si="10"/>
        <v>0.32</v>
      </c>
      <c r="P15" s="135" t="str">
        <f>IF(VLOOKUP(C15,[1]!WIFI_Defects,2,FALSE)=0,"",VLOOKUP(C15,[1]!WIFI_Defects,2,FALSE))</f>
        <v/>
      </c>
      <c r="Q15" s="109">
        <f>IF(VLOOKUP(C15,[1]!WIFI_Defects,3,FALSE)=0,"",VLOOKUP(C15,[1]!WIFI_Defects,3,FALSE))</f>
        <v>547063</v>
      </c>
      <c r="R15" s="109" t="str">
        <f>IF(VLOOKUP(C15,[1]!WIFI_Defects,4,FALSE)=0,"",VLOOKUP(C15,[1]!WIFI_Defects,4,FALSE))</f>
        <v>3856064-CLOSED</v>
      </c>
      <c r="S15" s="267"/>
      <c r="T15" s="295"/>
      <c r="U15" s="96"/>
      <c r="V15" s="72"/>
      <c r="W15" s="72" t="str">
        <f>IF(ISERROR(#REF!),"",#REF!)</f>
        <v/>
      </c>
      <c r="X15" s="72"/>
      <c r="Y15" s="72"/>
      <c r="Z15" s="72"/>
      <c r="AA15" s="72"/>
      <c r="AB15" s="72" t="s">
        <v>241</v>
      </c>
      <c r="AC15" s="72"/>
      <c r="AD15" s="72"/>
      <c r="AE15" s="72"/>
      <c r="AF15" s="72" t="s">
        <v>241</v>
      </c>
      <c r="AG15" s="72"/>
      <c r="AH15" s="72"/>
      <c r="AI15" s="72" t="s">
        <v>241</v>
      </c>
      <c r="AJ15" s="72"/>
      <c r="AK15" s="72"/>
      <c r="AL15" s="72" t="s">
        <v>241</v>
      </c>
      <c r="AM15" s="72"/>
      <c r="AN15" s="328" t="s">
        <v>241</v>
      </c>
      <c r="AO15" s="410"/>
      <c r="AP15" s="72"/>
      <c r="AQ15" s="399" t="s">
        <v>241</v>
      </c>
      <c r="AR15" s="410" t="s">
        <v>241</v>
      </c>
      <c r="AS15" s="410" t="s">
        <v>241</v>
      </c>
      <c r="AT15" s="72"/>
      <c r="AU15" s="72"/>
      <c r="AV15" s="72"/>
      <c r="AW15" s="430" t="s">
        <v>241</v>
      </c>
      <c r="AX15" s="72"/>
      <c r="AY15" s="431"/>
      <c r="AZ15" s="434" t="s">
        <v>547</v>
      </c>
      <c r="BA15" s="72"/>
      <c r="BB15" s="72"/>
      <c r="BC15" s="436" t="s">
        <v>547</v>
      </c>
      <c r="BD15" s="72"/>
      <c r="BE15" s="72"/>
      <c r="BF15" s="72"/>
      <c r="BG15" s="441" t="s">
        <v>243</v>
      </c>
      <c r="BH15" s="72"/>
      <c r="BI15" s="443" t="s">
        <v>241</v>
      </c>
      <c r="BJ15" s="447" t="s">
        <v>546</v>
      </c>
      <c r="BK15" s="72"/>
      <c r="BL15" s="72"/>
      <c r="BM15" s="72"/>
      <c r="BN15" s="451"/>
      <c r="BO15" s="454" t="s">
        <v>546</v>
      </c>
      <c r="BP15" s="72"/>
      <c r="BQ15" s="463" t="s">
        <v>243</v>
      </c>
      <c r="BR15" s="463"/>
      <c r="BS15" s="463"/>
      <c r="BT15" s="463" t="s">
        <v>241</v>
      </c>
      <c r="BU15" s="463"/>
      <c r="BV15" s="463"/>
      <c r="BW15" s="463" t="s">
        <v>243</v>
      </c>
      <c r="BX15" s="463"/>
      <c r="BY15" s="483"/>
      <c r="BZ15" s="463"/>
      <c r="CA15" s="463" t="s">
        <v>241</v>
      </c>
      <c r="CB15" s="463"/>
      <c r="CC15" s="463"/>
      <c r="CD15" s="463"/>
      <c r="CE15" s="483"/>
      <c r="CF15" s="463" t="s">
        <v>243</v>
      </c>
      <c r="CG15" s="463"/>
      <c r="CH15" s="463"/>
      <c r="CI15" s="463"/>
      <c r="CJ15" s="463" t="s">
        <v>241</v>
      </c>
      <c r="CK15" s="463"/>
      <c r="CL15" s="463" t="s">
        <v>241</v>
      </c>
      <c r="CM15" s="463" t="s">
        <v>243</v>
      </c>
      <c r="CN15" s="463"/>
      <c r="CO15" s="463"/>
      <c r="CP15" s="463" t="s">
        <v>243</v>
      </c>
      <c r="CQ15" s="463"/>
      <c r="CR15" s="463" t="s">
        <v>241</v>
      </c>
      <c r="CS15" s="463"/>
      <c r="CT15" s="463" t="s">
        <v>241</v>
      </c>
      <c r="CU15" s="463"/>
      <c r="CV15" s="463" t="s">
        <v>241</v>
      </c>
      <c r="CW15" s="463"/>
      <c r="CX15" s="463" t="s">
        <v>241</v>
      </c>
      <c r="CY15" s="463" t="s">
        <v>241</v>
      </c>
      <c r="CZ15" s="463" t="s">
        <v>243</v>
      </c>
      <c r="DB15" s="463"/>
      <c r="DC15" s="463"/>
      <c r="DD15" s="463"/>
      <c r="DE15" s="463"/>
      <c r="DF15" s="463" t="s">
        <v>241</v>
      </c>
      <c r="DG15" s="463" t="s">
        <v>241</v>
      </c>
      <c r="DH15" s="463"/>
      <c r="DI15" s="463" t="s">
        <v>243</v>
      </c>
      <c r="DJ15" s="463"/>
      <c r="DK15" s="463" t="s">
        <v>241</v>
      </c>
      <c r="DL15" s="463" t="s">
        <v>243</v>
      </c>
      <c r="DM15" s="463" t="s">
        <v>241</v>
      </c>
      <c r="DN15" s="463" t="s">
        <v>243</v>
      </c>
      <c r="DO15" s="463" t="s">
        <v>241</v>
      </c>
      <c r="DP15" s="463" t="s">
        <v>243</v>
      </c>
      <c r="DQ15" s="463" t="s">
        <v>241</v>
      </c>
      <c r="DR15" s="463" t="s">
        <v>241</v>
      </c>
      <c r="DS15" s="463" t="s">
        <v>243</v>
      </c>
      <c r="DT15" s="463" t="s">
        <v>241</v>
      </c>
      <c r="DU15" s="463" t="s">
        <v>243</v>
      </c>
      <c r="DV15" s="463" t="s">
        <v>243</v>
      </c>
      <c r="DW15" s="463" t="s">
        <v>241</v>
      </c>
      <c r="DX15" s="463" t="s">
        <v>243</v>
      </c>
      <c r="DY15" s="463"/>
      <c r="DZ15" s="463" t="s">
        <v>241</v>
      </c>
      <c r="EA15" s="463" t="s">
        <v>243</v>
      </c>
      <c r="EB15" s="463" t="s">
        <v>241</v>
      </c>
      <c r="EC15" s="463"/>
      <c r="ED15" s="463"/>
      <c r="EE15" s="463"/>
      <c r="EF15" s="463"/>
      <c r="EG15" s="463"/>
      <c r="EH15" s="463"/>
      <c r="EI15" s="463"/>
      <c r="EJ15" s="463"/>
      <c r="EK15" s="463"/>
      <c r="EL15" s="463"/>
      <c r="EM15" s="463"/>
      <c r="EN15" s="463"/>
      <c r="EO15" s="463"/>
      <c r="EP15" s="463"/>
      <c r="EQ15" s="463"/>
      <c r="ER15" s="463"/>
      <c r="ES15" s="463"/>
      <c r="ET15" s="463"/>
      <c r="EU15" s="463"/>
      <c r="EV15" s="463"/>
      <c r="EW15" s="463"/>
      <c r="EX15" s="463"/>
      <c r="EY15" s="463"/>
      <c r="EZ15" s="463"/>
      <c r="FA15" s="463"/>
      <c r="FB15" s="463"/>
      <c r="FC15" s="463"/>
      <c r="FD15" s="463"/>
      <c r="FE15" s="463"/>
      <c r="FF15" s="463"/>
      <c r="FG15" s="463"/>
      <c r="FH15" s="463"/>
      <c r="FI15" s="463"/>
      <c r="FJ15" s="463"/>
      <c r="FK15" s="463"/>
      <c r="FL15" s="463"/>
      <c r="FM15" s="463"/>
      <c r="FN15" s="463"/>
      <c r="FO15" s="463"/>
      <c r="FP15" s="463"/>
      <c r="FQ15" s="463"/>
      <c r="FR15" s="463"/>
      <c r="FS15" s="463"/>
      <c r="FT15" s="463"/>
      <c r="FU15" s="463"/>
      <c r="FV15" s="463"/>
      <c r="FW15" s="463"/>
      <c r="FX15" s="463"/>
      <c r="FY15" s="463"/>
      <c r="FZ15" s="463"/>
      <c r="GA15" s="463"/>
      <c r="GB15" s="463"/>
      <c r="GC15" s="463"/>
      <c r="GD15" s="463"/>
      <c r="GE15" s="463"/>
      <c r="GF15" s="463"/>
      <c r="GG15" s="463"/>
      <c r="GH15" s="463"/>
      <c r="GI15" s="463"/>
      <c r="GJ15" s="463"/>
      <c r="GK15" s="463"/>
      <c r="GL15" s="463"/>
      <c r="GM15" s="463"/>
      <c r="GN15" s="463"/>
      <c r="GO15" s="463"/>
      <c r="GP15" s="463"/>
      <c r="GQ15" s="463"/>
      <c r="GR15" s="463"/>
      <c r="GS15" s="463"/>
      <c r="GT15" s="463"/>
      <c r="GU15" s="463"/>
      <c r="GV15" s="463"/>
      <c r="GW15" s="463"/>
      <c r="GX15" s="463"/>
      <c r="GY15" s="463"/>
      <c r="GZ15" s="463"/>
      <c r="HA15" s="463"/>
      <c r="HB15" s="463"/>
      <c r="HC15" s="463"/>
      <c r="HD15" s="463"/>
      <c r="HE15" s="463"/>
      <c r="HF15" s="463"/>
      <c r="HG15" s="463"/>
      <c r="HH15" s="463"/>
      <c r="HI15" s="463"/>
      <c r="HJ15" s="463"/>
      <c r="HK15" s="463"/>
      <c r="HL15" s="463"/>
      <c r="HM15" s="463"/>
      <c r="HN15" s="463"/>
      <c r="HO15" s="463"/>
      <c r="HP15" s="463"/>
      <c r="HQ15" s="463"/>
      <c r="HR15" s="463"/>
      <c r="HS15" s="463"/>
      <c r="HT15" s="463"/>
      <c r="HU15" s="463"/>
      <c r="HV15" s="463"/>
      <c r="HW15" s="463"/>
      <c r="HX15" s="463"/>
      <c r="HY15" s="463"/>
      <c r="HZ15" s="463"/>
      <c r="IA15" s="463"/>
      <c r="IB15" s="463"/>
    </row>
    <row r="16" spans="1:236" ht="36.75" x14ac:dyDescent="0.25">
      <c r="A16" s="123" t="s">
        <v>235</v>
      </c>
      <c r="B16" s="108" t="s">
        <v>2</v>
      </c>
      <c r="C16" s="108" t="s">
        <v>96</v>
      </c>
      <c r="D16" s="109" t="s">
        <v>237</v>
      </c>
      <c r="E16" s="109" t="s">
        <v>97</v>
      </c>
      <c r="F16" s="105">
        <f t="shared" si="11"/>
        <v>41185</v>
      </c>
      <c r="G16" s="109">
        <f>IF(L16="Not Executed","",INDEX($U$2:$EC13,1,MATCH(REPT("z",255),$U16:$EC16)))</f>
        <v>145</v>
      </c>
      <c r="H16" s="109" t="str">
        <f t="shared" si="4"/>
        <v>C0/C1</v>
      </c>
      <c r="I16" s="109" t="str">
        <f t="shared" si="5"/>
        <v>9200-8.59.29708</v>
      </c>
      <c r="J16" s="109">
        <f t="shared" si="6"/>
        <v>9200</v>
      </c>
      <c r="K16" s="109" t="str">
        <f t="shared" si="7"/>
        <v>v76</v>
      </c>
      <c r="L16" s="109" t="str">
        <f t="shared" si="8"/>
        <v>Pass</v>
      </c>
      <c r="M16" s="109" t="str">
        <f>IF(L16="NA","NA",IF(COUNTIFS(U16:XAC16,"Pass*",$U$3:$XAC$3,Summary!$D$43)&gt;0,"Pass",IF(COUNTIFS(U16:XAC16,"Fail*",$U$3:$XAC$3,Summary!$D$43)&gt;0,"Fail","Not Executed")))</f>
        <v>Pass</v>
      </c>
      <c r="N16" s="109">
        <f t="shared" si="9"/>
        <v>45</v>
      </c>
      <c r="O16" s="135">
        <f t="shared" si="10"/>
        <v>1</v>
      </c>
      <c r="P16" s="135" t="str">
        <f>IF(VLOOKUP(C16,[1]!WIFI_Defects,2,FALSE)=0,"",VLOOKUP(C16,[1]!WIFI_Defects,2,FALSE))</f>
        <v/>
      </c>
      <c r="Q16" s="109" t="str">
        <f>IF(VLOOKUP(C16,[1]!WIFI_Defects,3,FALSE)=0,"",VLOOKUP(C16,[1]!WIFI_Defects,3,FALSE))</f>
        <v/>
      </c>
      <c r="R16" s="109" t="str">
        <f>IF(VLOOKUP(C16,[1]!WIFI_Defects,4,FALSE)=0,"",VLOOKUP(C16,[1]!WIFI_Defects,4,FALSE))</f>
        <v/>
      </c>
      <c r="S16" s="267"/>
      <c r="T16" s="295"/>
      <c r="U16" s="96"/>
      <c r="V16" s="72"/>
      <c r="W16" s="72" t="str">
        <f>IF(ISERROR(#REF!),"",#REF!)</f>
        <v/>
      </c>
      <c r="X16" s="72"/>
      <c r="Y16" s="72"/>
      <c r="Z16" s="72" t="s">
        <v>243</v>
      </c>
      <c r="AA16" s="72"/>
      <c r="AB16" s="72"/>
      <c r="AC16" s="72"/>
      <c r="AD16" s="72"/>
      <c r="AE16" s="72"/>
      <c r="AF16" s="72"/>
      <c r="AG16" s="72"/>
      <c r="AH16" s="72"/>
      <c r="AI16" s="72" t="s">
        <v>243</v>
      </c>
      <c r="AJ16" s="72"/>
      <c r="AK16" s="72"/>
      <c r="AL16" s="72" t="s">
        <v>243</v>
      </c>
      <c r="AM16" s="72"/>
      <c r="AN16" s="328" t="s">
        <v>243</v>
      </c>
      <c r="AO16" s="410"/>
      <c r="AP16" s="402" t="s">
        <v>243</v>
      </c>
      <c r="AQ16" s="399" t="s">
        <v>243</v>
      </c>
      <c r="AR16" s="403" t="s">
        <v>243</v>
      </c>
      <c r="AS16" s="410" t="s">
        <v>243</v>
      </c>
      <c r="AT16" s="72"/>
      <c r="AU16" s="72"/>
      <c r="AV16" s="72"/>
      <c r="AW16" s="72"/>
      <c r="AX16" s="72"/>
      <c r="AY16" s="431" t="s">
        <v>243</v>
      </c>
      <c r="AZ16" s="434" t="s">
        <v>243</v>
      </c>
      <c r="BA16" s="72"/>
      <c r="BB16" s="72"/>
      <c r="BC16" s="436" t="s">
        <v>243</v>
      </c>
      <c r="BD16" s="72"/>
      <c r="BE16" s="72"/>
      <c r="BF16" s="72"/>
      <c r="BG16" s="72"/>
      <c r="BH16" s="442" t="s">
        <v>243</v>
      </c>
      <c r="BI16" s="72"/>
      <c r="BJ16" s="447" t="s">
        <v>243</v>
      </c>
      <c r="BK16" s="72"/>
      <c r="BL16" s="72"/>
      <c r="BM16" s="72"/>
      <c r="BN16" s="451" t="s">
        <v>243</v>
      </c>
      <c r="BO16" s="72"/>
      <c r="BP16" s="72"/>
      <c r="BQ16" s="463"/>
      <c r="BR16" s="463"/>
      <c r="BS16" s="463" t="s">
        <v>243</v>
      </c>
      <c r="BT16" s="463"/>
      <c r="BU16" s="463"/>
      <c r="BV16" s="463" t="s">
        <v>243</v>
      </c>
      <c r="BW16" s="463" t="s">
        <v>243</v>
      </c>
      <c r="BX16" s="463"/>
      <c r="BY16" s="463" t="s">
        <v>243</v>
      </c>
      <c r="BZ16" s="463"/>
      <c r="CA16" s="463" t="s">
        <v>243</v>
      </c>
      <c r="CB16" s="463"/>
      <c r="CC16" s="463"/>
      <c r="CD16" s="463" t="s">
        <v>243</v>
      </c>
      <c r="CE16" s="463" t="s">
        <v>243</v>
      </c>
      <c r="CF16" s="463"/>
      <c r="CG16" s="463"/>
      <c r="CH16" s="463"/>
      <c r="CI16" s="463" t="s">
        <v>243</v>
      </c>
      <c r="CJ16" s="463"/>
      <c r="CK16" s="463" t="s">
        <v>243</v>
      </c>
      <c r="CL16" s="463" t="s">
        <v>243</v>
      </c>
      <c r="CM16" s="463"/>
      <c r="CN16" s="463" t="s">
        <v>243</v>
      </c>
      <c r="CO16" s="463" t="s">
        <v>243</v>
      </c>
      <c r="CP16" s="463" t="s">
        <v>243</v>
      </c>
      <c r="CQ16" s="463" t="s">
        <v>243</v>
      </c>
      <c r="CR16" s="463" t="s">
        <v>243</v>
      </c>
      <c r="CS16" s="463"/>
      <c r="CT16" s="463"/>
      <c r="CU16" s="463"/>
      <c r="CV16" s="463" t="s">
        <v>243</v>
      </c>
      <c r="CW16" s="463"/>
      <c r="CX16" s="463"/>
      <c r="CY16" s="463"/>
      <c r="CZ16" s="463"/>
      <c r="DA16" s="463"/>
      <c r="DB16" s="463"/>
      <c r="DC16" s="463"/>
      <c r="DD16" s="463"/>
      <c r="DE16" s="463"/>
      <c r="DF16" s="463" t="s">
        <v>243</v>
      </c>
      <c r="DG16" s="463" t="s">
        <v>243</v>
      </c>
      <c r="DH16" s="463"/>
      <c r="DI16" s="463"/>
      <c r="DJ16" s="463"/>
      <c r="DL16" s="463" t="s">
        <v>243</v>
      </c>
      <c r="DM16" s="463"/>
      <c r="DN16" s="463" t="s">
        <v>243</v>
      </c>
      <c r="DO16" s="463" t="s">
        <v>243</v>
      </c>
      <c r="DP16" s="463" t="s">
        <v>243</v>
      </c>
      <c r="DQ16" s="463" t="s">
        <v>243</v>
      </c>
      <c r="DR16" s="463"/>
      <c r="DS16" s="463" t="s">
        <v>243</v>
      </c>
      <c r="DT16" s="463" t="s">
        <v>243</v>
      </c>
      <c r="DU16" s="463" t="s">
        <v>243</v>
      </c>
      <c r="DV16" s="463" t="s">
        <v>243</v>
      </c>
      <c r="DW16" s="463" t="s">
        <v>243</v>
      </c>
      <c r="DX16" s="463" t="s">
        <v>243</v>
      </c>
      <c r="DY16" s="463"/>
      <c r="DZ16" s="463"/>
      <c r="EA16" s="463" t="s">
        <v>243</v>
      </c>
      <c r="EB16" s="463" t="s">
        <v>243</v>
      </c>
      <c r="EC16" s="463"/>
      <c r="ED16" s="463"/>
      <c r="EE16" s="463"/>
      <c r="EF16" s="463"/>
      <c r="EG16" s="463"/>
      <c r="EH16" s="463"/>
      <c r="EI16" s="463"/>
      <c r="EJ16" s="463"/>
      <c r="EK16" s="463"/>
      <c r="EL16" s="463"/>
      <c r="EM16" s="463"/>
      <c r="EN16" s="463"/>
      <c r="EO16" s="463"/>
      <c r="EP16" s="463"/>
      <c r="EQ16" s="463"/>
      <c r="ER16" s="463"/>
      <c r="ES16" s="463"/>
      <c r="ET16" s="463"/>
      <c r="EU16" s="463"/>
      <c r="EV16" s="463"/>
      <c r="EW16" s="463"/>
      <c r="EX16" s="463"/>
      <c r="EY16" s="463"/>
      <c r="EZ16" s="463"/>
      <c r="FA16" s="463"/>
      <c r="FB16" s="463"/>
      <c r="FC16" s="463"/>
      <c r="FD16" s="463"/>
      <c r="FE16" s="463"/>
      <c r="FF16" s="463"/>
      <c r="FG16" s="463"/>
      <c r="FH16" s="463"/>
      <c r="FI16" s="463"/>
      <c r="FJ16" s="463"/>
      <c r="FK16" s="463"/>
      <c r="FL16" s="463"/>
      <c r="FM16" s="463"/>
      <c r="FN16" s="463"/>
      <c r="FO16" s="463"/>
      <c r="FP16" s="463"/>
      <c r="FQ16" s="463"/>
      <c r="FR16" s="463"/>
      <c r="FS16" s="463"/>
      <c r="FT16" s="463"/>
      <c r="FU16" s="463"/>
      <c r="FV16" s="463"/>
      <c r="FW16" s="463"/>
      <c r="FX16" s="463"/>
      <c r="FY16" s="463"/>
      <c r="FZ16" s="463"/>
      <c r="GA16" s="463"/>
      <c r="GB16" s="463"/>
      <c r="GC16" s="463"/>
      <c r="GD16" s="463"/>
      <c r="GE16" s="463"/>
      <c r="GF16" s="463"/>
      <c r="GG16" s="463"/>
      <c r="GH16" s="463"/>
      <c r="GI16" s="463"/>
      <c r="GJ16" s="463"/>
      <c r="GK16" s="463"/>
      <c r="GL16" s="463"/>
      <c r="GM16" s="463"/>
      <c r="GN16" s="463"/>
      <c r="GO16" s="463"/>
      <c r="GP16" s="463"/>
      <c r="GQ16" s="463"/>
      <c r="GR16" s="463"/>
      <c r="GS16" s="463"/>
      <c r="GT16" s="463"/>
      <c r="GU16" s="463"/>
      <c r="GV16" s="463"/>
      <c r="GW16" s="463"/>
      <c r="GX16" s="463"/>
      <c r="GY16" s="463"/>
      <c r="GZ16" s="463"/>
      <c r="HA16" s="463"/>
      <c r="HB16" s="463"/>
      <c r="HC16" s="463"/>
      <c r="HD16" s="463"/>
      <c r="HE16" s="463"/>
      <c r="HF16" s="463"/>
      <c r="HG16" s="463"/>
      <c r="HH16" s="463"/>
      <c r="HI16" s="463"/>
      <c r="HJ16" s="463"/>
      <c r="HK16" s="463"/>
      <c r="HL16" s="463"/>
      <c r="HM16" s="463"/>
      <c r="HN16" s="463"/>
      <c r="HO16" s="463"/>
      <c r="HP16" s="463"/>
      <c r="HQ16" s="463"/>
      <c r="HR16" s="463"/>
      <c r="HS16" s="463"/>
      <c r="HT16" s="463"/>
      <c r="HU16" s="463"/>
      <c r="HV16" s="463"/>
      <c r="HW16" s="463"/>
      <c r="HX16" s="463"/>
      <c r="HY16" s="463"/>
      <c r="HZ16" s="463"/>
      <c r="IA16" s="463"/>
      <c r="IB16" s="463"/>
    </row>
    <row r="17" spans="1:236" ht="36.75" x14ac:dyDescent="0.25">
      <c r="A17" s="123" t="s">
        <v>235</v>
      </c>
      <c r="B17" s="108" t="s">
        <v>2</v>
      </c>
      <c r="C17" s="108" t="s">
        <v>90</v>
      </c>
      <c r="D17" s="109" t="s">
        <v>237</v>
      </c>
      <c r="E17" s="109" t="s">
        <v>91</v>
      </c>
      <c r="F17" s="105">
        <f t="shared" si="11"/>
        <v>41185</v>
      </c>
      <c r="G17" s="109">
        <f>IF(L17="Not Executed","",INDEX($U$2:$EC14,1,MATCH(REPT("z",255),$U17:$EC17)))</f>
        <v>145</v>
      </c>
      <c r="H17" s="109" t="str">
        <f t="shared" si="4"/>
        <v>C0/C1</v>
      </c>
      <c r="I17" s="109" t="str">
        <f t="shared" si="5"/>
        <v>9200-8.59.29708</v>
      </c>
      <c r="J17" s="109">
        <f t="shared" si="6"/>
        <v>9200</v>
      </c>
      <c r="K17" s="109" t="str">
        <f t="shared" si="7"/>
        <v>v76</v>
      </c>
      <c r="L17" s="109" t="str">
        <f t="shared" si="8"/>
        <v>Pass</v>
      </c>
      <c r="M17" s="109" t="str">
        <f>IF(L17="NA","NA",IF(COUNTIFS(U17:XAC17,"Pass*",$U$3:$XAC$3,Summary!$D$43)&gt;0,"Pass",IF(COUNTIFS(U17:XAC17,"Fail*",$U$3:$XAC$3,Summary!$D$43)&gt;0,"Fail","Not Executed")))</f>
        <v>Pass</v>
      </c>
      <c r="N17" s="109">
        <f t="shared" si="9"/>
        <v>51</v>
      </c>
      <c r="O17" s="135">
        <f t="shared" si="10"/>
        <v>1</v>
      </c>
      <c r="P17" s="135" t="str">
        <f>IF(VLOOKUP(C17,[1]!WIFI_Defects,2,FALSE)=0,"",VLOOKUP(C17,[1]!WIFI_Defects,2,FALSE))</f>
        <v/>
      </c>
      <c r="Q17" s="109" t="str">
        <f>IF(VLOOKUP(C17,[1]!WIFI_Defects,3,FALSE)=0,"",VLOOKUP(C17,[1]!WIFI_Defects,3,FALSE))</f>
        <v/>
      </c>
      <c r="R17" s="109" t="str">
        <f>IF(VLOOKUP(C17,[1]!WIFI_Defects,4,FALSE)=0,"",VLOOKUP(C17,[1]!WIFI_Defects,4,FALSE))</f>
        <v/>
      </c>
      <c r="S17" s="267"/>
      <c r="T17" s="295"/>
      <c r="U17" s="96"/>
      <c r="V17" s="72"/>
      <c r="W17" s="72" t="str">
        <f>IF(ISERROR(#REF!),"",#REF!)</f>
        <v/>
      </c>
      <c r="X17" s="72"/>
      <c r="Y17" s="72"/>
      <c r="Z17" s="72"/>
      <c r="AA17" s="72"/>
      <c r="AB17" s="72"/>
      <c r="AC17" s="72" t="s">
        <v>243</v>
      </c>
      <c r="AD17" s="72"/>
      <c r="AE17" s="72"/>
      <c r="AF17" s="72" t="s">
        <v>243</v>
      </c>
      <c r="AG17" s="72" t="s">
        <v>243</v>
      </c>
      <c r="AH17" s="72"/>
      <c r="AI17" s="72" t="s">
        <v>243</v>
      </c>
      <c r="AJ17" s="72"/>
      <c r="AK17" s="72"/>
      <c r="AL17" s="72" t="s">
        <v>243</v>
      </c>
      <c r="AM17" s="72" t="s">
        <v>243</v>
      </c>
      <c r="AN17" s="328" t="s">
        <v>243</v>
      </c>
      <c r="AO17" s="410"/>
      <c r="AP17" s="402" t="s">
        <v>243</v>
      </c>
      <c r="AQ17" s="399" t="s">
        <v>243</v>
      </c>
      <c r="AR17" s="403" t="s">
        <v>243</v>
      </c>
      <c r="AS17" s="410" t="s">
        <v>243</v>
      </c>
      <c r="AT17" s="72"/>
      <c r="AU17" s="72"/>
      <c r="AV17" s="72"/>
      <c r="AW17" s="72"/>
      <c r="AX17" s="72"/>
      <c r="AY17" s="431" t="s">
        <v>243</v>
      </c>
      <c r="AZ17" s="434" t="s">
        <v>243</v>
      </c>
      <c r="BA17" s="72"/>
      <c r="BB17" s="72"/>
      <c r="BC17" s="436" t="s">
        <v>243</v>
      </c>
      <c r="BD17" s="72"/>
      <c r="BE17" s="72"/>
      <c r="BF17" s="72"/>
      <c r="BG17" s="72"/>
      <c r="BH17" s="441" t="s">
        <v>243</v>
      </c>
      <c r="BI17" s="72"/>
      <c r="BJ17" s="447" t="s">
        <v>243</v>
      </c>
      <c r="BK17" s="72"/>
      <c r="BL17" s="72"/>
      <c r="BM17" s="72"/>
      <c r="BN17" s="451" t="s">
        <v>243</v>
      </c>
      <c r="BO17" s="72"/>
      <c r="BP17" s="72"/>
      <c r="BQ17" s="463"/>
      <c r="BR17" s="463"/>
      <c r="BS17" s="463" t="s">
        <v>243</v>
      </c>
      <c r="BT17" s="463"/>
      <c r="BU17" s="463"/>
      <c r="BV17" s="463" t="s">
        <v>243</v>
      </c>
      <c r="BW17" s="463" t="s">
        <v>243</v>
      </c>
      <c r="BX17" s="463"/>
      <c r="BY17" s="463" t="s">
        <v>243</v>
      </c>
      <c r="BZ17" s="463"/>
      <c r="CA17" s="463" t="s">
        <v>243</v>
      </c>
      <c r="CB17" s="463"/>
      <c r="CC17" s="463"/>
      <c r="CD17" s="463" t="s">
        <v>243</v>
      </c>
      <c r="CE17" s="463" t="s">
        <v>243</v>
      </c>
      <c r="CF17" s="463"/>
      <c r="CG17" s="463"/>
      <c r="CH17" s="463"/>
      <c r="CI17" s="463" t="s">
        <v>243</v>
      </c>
      <c r="CJ17" s="463"/>
      <c r="CK17" s="463" t="s">
        <v>243</v>
      </c>
      <c r="CL17" s="463" t="s">
        <v>243</v>
      </c>
      <c r="CM17" s="463"/>
      <c r="CN17" s="463" t="s">
        <v>243</v>
      </c>
      <c r="CO17" s="463" t="s">
        <v>243</v>
      </c>
      <c r="CP17" s="463" t="s">
        <v>243</v>
      </c>
      <c r="CQ17" s="463" t="s">
        <v>243</v>
      </c>
      <c r="CR17" s="463" t="s">
        <v>243</v>
      </c>
      <c r="CS17" s="463"/>
      <c r="CT17" s="463"/>
      <c r="CU17" s="463"/>
      <c r="CV17" s="463" t="s">
        <v>243</v>
      </c>
      <c r="CW17" s="463"/>
      <c r="CX17" s="463"/>
      <c r="CY17" s="463"/>
      <c r="DA17" s="463" t="s">
        <v>243</v>
      </c>
      <c r="DB17" s="463"/>
      <c r="DC17" s="463"/>
      <c r="DD17" s="463"/>
      <c r="DE17" s="463"/>
      <c r="DF17" s="463" t="s">
        <v>243</v>
      </c>
      <c r="DG17" s="463" t="s">
        <v>243</v>
      </c>
      <c r="DH17" s="463"/>
      <c r="DI17" s="463"/>
      <c r="DJ17" s="463"/>
      <c r="DK17" s="463" t="s">
        <v>243</v>
      </c>
      <c r="DL17" s="463" t="s">
        <v>243</v>
      </c>
      <c r="DM17" s="463"/>
      <c r="DN17" s="463" t="s">
        <v>243</v>
      </c>
      <c r="DO17" s="463" t="s">
        <v>243</v>
      </c>
      <c r="DP17" s="463" t="s">
        <v>243</v>
      </c>
      <c r="DQ17" s="463" t="s">
        <v>243</v>
      </c>
      <c r="DR17" s="463"/>
      <c r="DS17" s="463" t="s">
        <v>243</v>
      </c>
      <c r="DT17" s="463" t="s">
        <v>243</v>
      </c>
      <c r="DU17" s="463" t="s">
        <v>243</v>
      </c>
      <c r="DV17" s="463" t="s">
        <v>243</v>
      </c>
      <c r="DW17" s="463" t="s">
        <v>243</v>
      </c>
      <c r="DX17" s="463" t="s">
        <v>243</v>
      </c>
      <c r="DY17" s="463"/>
      <c r="DZ17" s="463" t="s">
        <v>243</v>
      </c>
      <c r="EA17" s="463" t="s">
        <v>243</v>
      </c>
      <c r="EB17" s="463" t="s">
        <v>243</v>
      </c>
      <c r="EC17" s="463"/>
      <c r="ED17" s="463"/>
      <c r="EE17" s="463"/>
      <c r="EF17" s="463"/>
      <c r="EG17" s="463"/>
      <c r="EH17" s="463"/>
      <c r="EI17" s="463"/>
      <c r="EJ17" s="463"/>
      <c r="EK17" s="463"/>
      <c r="EL17" s="463"/>
      <c r="EM17" s="463"/>
      <c r="EN17" s="463"/>
      <c r="EO17" s="463"/>
      <c r="EP17" s="463"/>
      <c r="EQ17" s="463"/>
      <c r="ER17" s="463"/>
      <c r="ES17" s="463"/>
      <c r="ET17" s="463"/>
      <c r="EU17" s="463"/>
      <c r="EV17" s="463"/>
      <c r="EW17" s="463"/>
      <c r="EX17" s="463"/>
      <c r="EY17" s="463"/>
      <c r="EZ17" s="463"/>
      <c r="FA17" s="463"/>
      <c r="FB17" s="463"/>
      <c r="FC17" s="463"/>
      <c r="FD17" s="463"/>
      <c r="FE17" s="463"/>
      <c r="FF17" s="463"/>
      <c r="FG17" s="463"/>
      <c r="FH17" s="463"/>
      <c r="FI17" s="463"/>
      <c r="FJ17" s="463"/>
      <c r="FK17" s="463"/>
      <c r="FL17" s="463"/>
      <c r="FM17" s="463"/>
      <c r="FN17" s="463"/>
      <c r="FO17" s="463"/>
      <c r="FP17" s="463"/>
      <c r="FQ17" s="463"/>
      <c r="FR17" s="463"/>
      <c r="FS17" s="463"/>
      <c r="FT17" s="463"/>
      <c r="FU17" s="463"/>
      <c r="FV17" s="463"/>
      <c r="FW17" s="463"/>
      <c r="FX17" s="463"/>
      <c r="FY17" s="463"/>
      <c r="FZ17" s="463"/>
      <c r="GA17" s="463"/>
      <c r="GB17" s="463"/>
      <c r="GC17" s="463"/>
      <c r="GD17" s="463"/>
      <c r="GE17" s="463"/>
      <c r="GF17" s="463"/>
      <c r="GG17" s="463"/>
      <c r="GH17" s="463"/>
      <c r="GI17" s="463"/>
      <c r="GJ17" s="463"/>
      <c r="GK17" s="463"/>
      <c r="GL17" s="463"/>
      <c r="GM17" s="463"/>
      <c r="GN17" s="463"/>
      <c r="GO17" s="463"/>
      <c r="GP17" s="463"/>
      <c r="GQ17" s="463"/>
      <c r="GR17" s="463"/>
      <c r="GS17" s="463"/>
      <c r="GT17" s="463"/>
      <c r="GU17" s="463"/>
      <c r="GV17" s="463"/>
      <c r="GW17" s="463"/>
      <c r="GX17" s="463"/>
      <c r="GY17" s="463"/>
      <c r="GZ17" s="463"/>
      <c r="HA17" s="463"/>
      <c r="HB17" s="463"/>
      <c r="HC17" s="463"/>
      <c r="HD17" s="463"/>
      <c r="HE17" s="463"/>
      <c r="HF17" s="463"/>
      <c r="HG17" s="463"/>
      <c r="HH17" s="463"/>
      <c r="HI17" s="463"/>
      <c r="HJ17" s="463"/>
      <c r="HK17" s="463"/>
      <c r="HL17" s="463"/>
      <c r="HM17" s="463"/>
      <c r="HN17" s="463"/>
      <c r="HO17" s="463"/>
      <c r="HP17" s="463"/>
      <c r="HQ17" s="463"/>
      <c r="HR17" s="463"/>
      <c r="HS17" s="463"/>
      <c r="HT17" s="463"/>
      <c r="HU17" s="463"/>
      <c r="HV17" s="463"/>
      <c r="HW17" s="463"/>
      <c r="HX17" s="463"/>
      <c r="HY17" s="463"/>
      <c r="HZ17" s="463"/>
      <c r="IA17" s="463"/>
      <c r="IB17" s="463"/>
    </row>
    <row r="18" spans="1:236" ht="36.75" x14ac:dyDescent="0.25">
      <c r="A18" s="123" t="s">
        <v>235</v>
      </c>
      <c r="B18" s="108" t="s">
        <v>2</v>
      </c>
      <c r="C18" s="108" t="s">
        <v>176</v>
      </c>
      <c r="D18" s="109" t="s">
        <v>237</v>
      </c>
      <c r="E18" s="109" t="s">
        <v>167</v>
      </c>
      <c r="F18" s="105">
        <f t="shared" si="11"/>
        <v>41185</v>
      </c>
      <c r="G18" s="109">
        <f>IF(L18="Not Executed","",INDEX($U$2:$EC15,1,MATCH(REPT("z",255),$U18:$EC18)))</f>
        <v>145</v>
      </c>
      <c r="H18" s="109" t="str">
        <f t="shared" si="4"/>
        <v>C0/C1</v>
      </c>
      <c r="I18" s="109" t="str">
        <f t="shared" si="5"/>
        <v>9200-8.59.29708</v>
      </c>
      <c r="J18" s="109">
        <f t="shared" si="6"/>
        <v>9200</v>
      </c>
      <c r="K18" s="109" t="str">
        <f t="shared" si="7"/>
        <v>v76</v>
      </c>
      <c r="L18" s="109" t="str">
        <f t="shared" si="8"/>
        <v>Pass</v>
      </c>
      <c r="M18" s="109" t="str">
        <f>IF(L18="NA","NA",IF(COUNTIFS(U18:XAC18,"Pass*",$U$3:$XAC$3,Summary!$D$43)&gt;0,"Pass",IF(COUNTIFS(U18:XAC18,"Fail*",$U$3:$XAC$3,Summary!$D$43)&gt;0,"Fail","Not Executed")))</f>
        <v>Pass</v>
      </c>
      <c r="N18" s="109">
        <f t="shared" si="9"/>
        <v>55</v>
      </c>
      <c r="O18" s="135">
        <f t="shared" si="10"/>
        <v>1</v>
      </c>
      <c r="P18" s="135" t="str">
        <f>IF(VLOOKUP(C18,[1]!WIFI_Defects,2,FALSE)=0,"",VLOOKUP(C18,[1]!WIFI_Defects,2,FALSE))</f>
        <v/>
      </c>
      <c r="Q18" s="109" t="str">
        <f>IF(VLOOKUP(C18,[1]!WIFI_Defects,3,FALSE)=0,"",VLOOKUP(C18,[1]!WIFI_Defects,3,FALSE))</f>
        <v/>
      </c>
      <c r="R18" s="109" t="str">
        <f>IF(VLOOKUP(C18,[1]!WIFI_Defects,4,FALSE)=0,"",VLOOKUP(C18,[1]!WIFI_Defects,4,FALSE))</f>
        <v/>
      </c>
      <c r="S18" s="267"/>
      <c r="T18" s="295"/>
      <c r="U18" s="96"/>
      <c r="V18" s="72"/>
      <c r="W18" s="72" t="str">
        <f>IF(ISERROR(#REF!),"",#REF!)</f>
        <v/>
      </c>
      <c r="X18" s="72"/>
      <c r="Y18" s="72"/>
      <c r="Z18" s="72" t="s">
        <v>243</v>
      </c>
      <c r="AA18" s="72"/>
      <c r="AB18" s="72"/>
      <c r="AC18" s="72"/>
      <c r="AD18" s="72"/>
      <c r="AE18" s="72"/>
      <c r="AF18" s="72" t="s">
        <v>243</v>
      </c>
      <c r="AG18" s="72" t="s">
        <v>243</v>
      </c>
      <c r="AH18" s="72"/>
      <c r="AI18" s="72" t="s">
        <v>243</v>
      </c>
      <c r="AJ18" s="72"/>
      <c r="AK18" s="72"/>
      <c r="AL18" s="72" t="s">
        <v>243</v>
      </c>
      <c r="AM18" s="72" t="s">
        <v>243</v>
      </c>
      <c r="AN18" s="327" t="s">
        <v>243</v>
      </c>
      <c r="AO18" s="410"/>
      <c r="AP18" s="402" t="s">
        <v>243</v>
      </c>
      <c r="AQ18" s="399" t="s">
        <v>243</v>
      </c>
      <c r="AR18" s="403" t="s">
        <v>243</v>
      </c>
      <c r="AS18" s="410" t="s">
        <v>243</v>
      </c>
      <c r="AT18" s="72"/>
      <c r="AU18" s="72"/>
      <c r="AV18" s="72"/>
      <c r="AW18" s="430" t="s">
        <v>243</v>
      </c>
      <c r="AX18" s="72"/>
      <c r="AY18" s="431" t="s">
        <v>243</v>
      </c>
      <c r="AZ18" s="427"/>
      <c r="BA18" s="72"/>
      <c r="BB18" s="72"/>
      <c r="BC18" s="436" t="s">
        <v>243</v>
      </c>
      <c r="BD18" s="72"/>
      <c r="BE18" s="72"/>
      <c r="BF18" s="72"/>
      <c r="BG18" s="72"/>
      <c r="BH18" s="441" t="s">
        <v>243</v>
      </c>
      <c r="BI18" s="72"/>
      <c r="BJ18" s="72"/>
      <c r="BK18" s="448" t="s">
        <v>243</v>
      </c>
      <c r="BL18" s="72"/>
      <c r="BM18" s="72"/>
      <c r="BN18" s="451" t="s">
        <v>243</v>
      </c>
      <c r="BO18" s="72"/>
      <c r="BP18" s="456" t="s">
        <v>243</v>
      </c>
      <c r="BQ18" s="463"/>
      <c r="BR18" s="463"/>
      <c r="BS18" s="463" t="s">
        <v>243</v>
      </c>
      <c r="BT18" s="463"/>
      <c r="BU18" s="463" t="s">
        <v>243</v>
      </c>
      <c r="BV18" s="463" t="s">
        <v>243</v>
      </c>
      <c r="BW18" s="463" t="s">
        <v>243</v>
      </c>
      <c r="BX18" s="463"/>
      <c r="BY18" s="483" t="s">
        <v>243</v>
      </c>
      <c r="BZ18" s="463"/>
      <c r="CA18" s="463" t="s">
        <v>243</v>
      </c>
      <c r="CB18" s="463"/>
      <c r="CC18" s="463"/>
      <c r="CD18" s="463" t="s">
        <v>243</v>
      </c>
      <c r="CE18" s="463" t="s">
        <v>243</v>
      </c>
      <c r="CF18" s="463"/>
      <c r="CG18" s="463"/>
      <c r="CH18" s="463"/>
      <c r="CI18" s="463" t="s">
        <v>243</v>
      </c>
      <c r="CJ18" s="463"/>
      <c r="CK18" s="463" t="s">
        <v>243</v>
      </c>
      <c r="CL18" s="463" t="s">
        <v>243</v>
      </c>
      <c r="CM18" s="463"/>
      <c r="CN18" s="463" t="s">
        <v>243</v>
      </c>
      <c r="CO18" s="463" t="s">
        <v>243</v>
      </c>
      <c r="CP18" s="463" t="s">
        <v>243</v>
      </c>
      <c r="CQ18" s="463" t="s">
        <v>243</v>
      </c>
      <c r="CR18" s="463" t="s">
        <v>243</v>
      </c>
      <c r="CS18" s="463"/>
      <c r="CT18" s="463"/>
      <c r="CU18" s="463" t="s">
        <v>243</v>
      </c>
      <c r="CV18" s="463"/>
      <c r="CW18" s="463"/>
      <c r="CX18" s="463" t="s">
        <v>243</v>
      </c>
      <c r="CY18" s="463"/>
      <c r="CZ18" s="463"/>
      <c r="DA18" s="463" t="s">
        <v>243</v>
      </c>
      <c r="DB18" s="463"/>
      <c r="DC18" s="463" t="s">
        <v>243</v>
      </c>
      <c r="DD18" s="463" t="s">
        <v>243</v>
      </c>
      <c r="DE18" s="463"/>
      <c r="DF18" s="463" t="s">
        <v>243</v>
      </c>
      <c r="DG18" s="463"/>
      <c r="DH18" s="463"/>
      <c r="DI18" s="463"/>
      <c r="DJ18" s="463"/>
      <c r="DK18" s="463" t="s">
        <v>243</v>
      </c>
      <c r="DL18" s="463" t="s">
        <v>243</v>
      </c>
      <c r="DM18" s="463"/>
      <c r="DN18" s="463" t="s">
        <v>243</v>
      </c>
      <c r="DO18" s="463" t="s">
        <v>243</v>
      </c>
      <c r="DP18" s="463" t="s">
        <v>243</v>
      </c>
      <c r="DQ18" s="463" t="s">
        <v>243</v>
      </c>
      <c r="DR18" s="463"/>
      <c r="DS18" s="463" t="s">
        <v>243</v>
      </c>
      <c r="DT18" s="463" t="s">
        <v>243</v>
      </c>
      <c r="DU18" s="463" t="s">
        <v>243</v>
      </c>
      <c r="DV18" s="463" t="s">
        <v>243</v>
      </c>
      <c r="DW18" s="463" t="s">
        <v>243</v>
      </c>
      <c r="DX18" s="463" t="s">
        <v>243</v>
      </c>
      <c r="DY18" s="463"/>
      <c r="DZ18" s="463" t="s">
        <v>243</v>
      </c>
      <c r="EA18" s="463" t="s">
        <v>243</v>
      </c>
      <c r="EB18" s="463" t="s">
        <v>243</v>
      </c>
      <c r="EC18" s="463"/>
      <c r="ED18" s="463"/>
      <c r="EE18" s="463"/>
      <c r="EF18" s="463"/>
      <c r="EG18" s="463"/>
      <c r="EH18" s="463"/>
      <c r="EI18" s="463"/>
      <c r="EJ18" s="463"/>
      <c r="EK18" s="463"/>
      <c r="EL18" s="463"/>
      <c r="EM18" s="463"/>
      <c r="EN18" s="463"/>
      <c r="EO18" s="463"/>
      <c r="EP18" s="463"/>
      <c r="EQ18" s="463"/>
      <c r="ER18" s="463"/>
      <c r="ES18" s="463"/>
      <c r="ET18" s="463"/>
      <c r="EU18" s="463"/>
      <c r="EV18" s="463"/>
      <c r="EW18" s="463"/>
      <c r="EX18" s="463"/>
      <c r="EY18" s="463"/>
      <c r="EZ18" s="463"/>
      <c r="FA18" s="463"/>
      <c r="FB18" s="463"/>
      <c r="FC18" s="463"/>
      <c r="FD18" s="463"/>
      <c r="FE18" s="463"/>
      <c r="FF18" s="463"/>
      <c r="FG18" s="463"/>
      <c r="FH18" s="463"/>
      <c r="FI18" s="463"/>
      <c r="FJ18" s="463"/>
      <c r="FK18" s="463"/>
      <c r="FL18" s="463"/>
      <c r="FM18" s="463"/>
      <c r="FN18" s="463"/>
      <c r="FO18" s="463"/>
      <c r="FP18" s="463"/>
      <c r="FQ18" s="463"/>
      <c r="FR18" s="463"/>
      <c r="FS18" s="463"/>
      <c r="FT18" s="463"/>
      <c r="FU18" s="463"/>
      <c r="FV18" s="463"/>
      <c r="FW18" s="463"/>
      <c r="FX18" s="463"/>
      <c r="FY18" s="463"/>
      <c r="FZ18" s="463"/>
      <c r="GA18" s="463"/>
      <c r="GB18" s="463"/>
      <c r="GC18" s="463"/>
      <c r="GD18" s="463"/>
      <c r="GE18" s="463"/>
      <c r="GF18" s="463"/>
      <c r="GG18" s="463"/>
      <c r="GH18" s="463"/>
      <c r="GI18" s="463"/>
      <c r="GJ18" s="463"/>
      <c r="GK18" s="463"/>
      <c r="GL18" s="463"/>
      <c r="GM18" s="463"/>
      <c r="GN18" s="463"/>
      <c r="GO18" s="463"/>
      <c r="GP18" s="463"/>
      <c r="GQ18" s="463"/>
      <c r="GR18" s="463"/>
      <c r="GS18" s="463"/>
      <c r="GT18" s="463"/>
      <c r="GU18" s="463"/>
      <c r="GV18" s="463"/>
      <c r="GW18" s="463"/>
      <c r="GX18" s="463"/>
      <c r="GY18" s="463"/>
      <c r="GZ18" s="463"/>
      <c r="HA18" s="463"/>
      <c r="HB18" s="463"/>
      <c r="HC18" s="463"/>
      <c r="HD18" s="463"/>
      <c r="HE18" s="463"/>
      <c r="HF18" s="463"/>
      <c r="HG18" s="463"/>
      <c r="HH18" s="463"/>
      <c r="HI18" s="463"/>
      <c r="HJ18" s="463"/>
      <c r="HK18" s="463"/>
      <c r="HL18" s="463"/>
      <c r="HM18" s="463"/>
      <c r="HN18" s="463"/>
      <c r="HO18" s="463"/>
      <c r="HP18" s="463"/>
      <c r="HQ18" s="463"/>
      <c r="HR18" s="463"/>
      <c r="HS18" s="463"/>
      <c r="HT18" s="463"/>
      <c r="HU18" s="463"/>
      <c r="HV18" s="463"/>
      <c r="HW18" s="463"/>
      <c r="HX18" s="463"/>
      <c r="HY18" s="463"/>
      <c r="HZ18" s="463"/>
      <c r="IA18" s="463"/>
      <c r="IB18" s="463"/>
    </row>
    <row r="19" spans="1:236" ht="36.75" x14ac:dyDescent="0.25">
      <c r="A19" s="123" t="s">
        <v>235</v>
      </c>
      <c r="B19" s="108" t="s">
        <v>2</v>
      </c>
      <c r="C19" s="108" t="s">
        <v>177</v>
      </c>
      <c r="D19" s="109" t="s">
        <v>237</v>
      </c>
      <c r="E19" s="109" t="s">
        <v>26</v>
      </c>
      <c r="F19" s="105">
        <f t="shared" si="11"/>
        <v>41185</v>
      </c>
      <c r="G19" s="109">
        <f>IF(L19="Not Executed","",INDEX($U$2:$EC16,1,MATCH(REPT("z",255),$U19:$EC19)))</f>
        <v>145</v>
      </c>
      <c r="H19" s="109" t="str">
        <f t="shared" si="4"/>
        <v>C0/C1</v>
      </c>
      <c r="I19" s="109" t="str">
        <f t="shared" si="5"/>
        <v>9200-8.59.29708</v>
      </c>
      <c r="J19" s="109">
        <f t="shared" si="6"/>
        <v>9200</v>
      </c>
      <c r="K19" s="109" t="str">
        <f t="shared" si="7"/>
        <v>v76</v>
      </c>
      <c r="L19" s="109" t="str">
        <f t="shared" si="8"/>
        <v>Pass</v>
      </c>
      <c r="M19" s="109" t="str">
        <f>IF(L19="NA","NA",IF(COUNTIFS(U19:XAC19,"Pass*",$U$3:$XAC$3,Summary!$D$43)&gt;0,"Pass",IF(COUNTIFS(U19:XAC19,"Fail*",$U$3:$XAC$3,Summary!$D$43)&gt;0,"Fail","Not Executed")))</f>
        <v>Pass</v>
      </c>
      <c r="N19" s="109">
        <f t="shared" si="9"/>
        <v>56</v>
      </c>
      <c r="O19" s="135">
        <f t="shared" si="10"/>
        <v>0.9821428571428571</v>
      </c>
      <c r="P19" s="135" t="str">
        <f>IF(VLOOKUP(C19,[1]!WIFI_Defects,2,FALSE)=0,"",VLOOKUP(C19,[1]!WIFI_Defects,2,FALSE))</f>
        <v/>
      </c>
      <c r="Q19" s="109" t="str">
        <f>IF(VLOOKUP(C19,[1]!WIFI_Defects,3,FALSE)=0,"",VLOOKUP(C19,[1]!WIFI_Defects,3,FALSE))</f>
        <v/>
      </c>
      <c r="R19" s="109" t="str">
        <f>IF(VLOOKUP(C19,[1]!WIFI_Defects,4,FALSE)=0,"",VLOOKUP(C19,[1]!WIFI_Defects,4,FALSE))</f>
        <v/>
      </c>
      <c r="S19" s="267"/>
      <c r="T19" s="295"/>
      <c r="U19" s="96"/>
      <c r="V19" s="72"/>
      <c r="W19" s="72" t="str">
        <f>IF(ISERROR(#REF!),"",#REF!)</f>
        <v/>
      </c>
      <c r="X19" s="72"/>
      <c r="Y19" s="72"/>
      <c r="Z19" s="72" t="s">
        <v>243</v>
      </c>
      <c r="AA19" s="72"/>
      <c r="AB19" s="72"/>
      <c r="AC19" s="72"/>
      <c r="AD19" s="72"/>
      <c r="AE19" s="72" t="s">
        <v>243</v>
      </c>
      <c r="AF19" s="72" t="s">
        <v>243</v>
      </c>
      <c r="AG19" s="72" t="s">
        <v>243</v>
      </c>
      <c r="AH19" s="72"/>
      <c r="AI19" s="72" t="s">
        <v>241</v>
      </c>
      <c r="AJ19" s="72"/>
      <c r="AK19" s="72"/>
      <c r="AL19" s="72" t="s">
        <v>243</v>
      </c>
      <c r="AM19" s="72" t="s">
        <v>243</v>
      </c>
      <c r="AN19" s="327" t="s">
        <v>243</v>
      </c>
      <c r="AO19" s="410"/>
      <c r="AP19" s="402" t="s">
        <v>243</v>
      </c>
      <c r="AQ19" s="399" t="s">
        <v>243</v>
      </c>
      <c r="AR19" s="403" t="s">
        <v>243</v>
      </c>
      <c r="AS19" s="410" t="s">
        <v>243</v>
      </c>
      <c r="AT19" s="72"/>
      <c r="AU19" s="72"/>
      <c r="AV19" s="72"/>
      <c r="AW19" s="430" t="s">
        <v>243</v>
      </c>
      <c r="AX19" s="72"/>
      <c r="AY19" s="431" t="s">
        <v>243</v>
      </c>
      <c r="AZ19" s="434" t="s">
        <v>243</v>
      </c>
      <c r="BA19" s="72"/>
      <c r="BB19" s="72"/>
      <c r="BC19" s="72"/>
      <c r="BD19" s="72"/>
      <c r="BE19" s="72"/>
      <c r="BF19" s="72"/>
      <c r="BG19" s="72"/>
      <c r="BH19" s="441" t="s">
        <v>243</v>
      </c>
      <c r="BI19" s="72"/>
      <c r="BJ19" s="72"/>
      <c r="BK19" s="448" t="s">
        <v>243</v>
      </c>
      <c r="BL19" s="72"/>
      <c r="BM19" s="72"/>
      <c r="BN19" s="451" t="s">
        <v>243</v>
      </c>
      <c r="BO19" s="72"/>
      <c r="BP19" s="456" t="s">
        <v>243</v>
      </c>
      <c r="BQ19" s="463"/>
      <c r="BR19" s="463"/>
      <c r="BS19" s="463" t="s">
        <v>243</v>
      </c>
      <c r="BT19" s="463"/>
      <c r="BU19" s="463" t="s">
        <v>243</v>
      </c>
      <c r="BV19" s="463" t="s">
        <v>243</v>
      </c>
      <c r="BW19" s="463" t="s">
        <v>243</v>
      </c>
      <c r="BX19" s="463"/>
      <c r="BY19" s="463" t="s">
        <v>243</v>
      </c>
      <c r="BZ19" s="463"/>
      <c r="CA19" s="463" t="s">
        <v>243</v>
      </c>
      <c r="CB19" s="463"/>
      <c r="CC19" s="463"/>
      <c r="CD19" s="463" t="s">
        <v>243</v>
      </c>
      <c r="CE19" s="463" t="s">
        <v>243</v>
      </c>
      <c r="CF19" s="463"/>
      <c r="CG19" s="463"/>
      <c r="CH19" s="463"/>
      <c r="CI19" s="463" t="s">
        <v>243</v>
      </c>
      <c r="CJ19" s="463"/>
      <c r="CK19" s="463" t="s">
        <v>243</v>
      </c>
      <c r="CL19" s="463" t="s">
        <v>243</v>
      </c>
      <c r="CM19" s="463"/>
      <c r="CN19" s="463" t="s">
        <v>243</v>
      </c>
      <c r="CO19" s="463" t="s">
        <v>243</v>
      </c>
      <c r="CP19" s="463" t="s">
        <v>243</v>
      </c>
      <c r="CQ19" s="463" t="s">
        <v>243</v>
      </c>
      <c r="CR19" s="463" t="s">
        <v>243</v>
      </c>
      <c r="CS19" s="463"/>
      <c r="CT19" s="463"/>
      <c r="CU19" s="463" t="s">
        <v>243</v>
      </c>
      <c r="CV19" s="463"/>
      <c r="CW19" s="463"/>
      <c r="CX19" s="463" t="s">
        <v>243</v>
      </c>
      <c r="CY19" s="463"/>
      <c r="CZ19" s="463"/>
      <c r="DA19" s="463" t="s">
        <v>243</v>
      </c>
      <c r="DB19" s="463"/>
      <c r="DC19" s="463" t="s">
        <v>243</v>
      </c>
      <c r="DD19" s="463" t="s">
        <v>243</v>
      </c>
      <c r="DE19" s="463"/>
      <c r="DF19" s="463" t="s">
        <v>243</v>
      </c>
      <c r="DG19" s="463"/>
      <c r="DH19" s="463"/>
      <c r="DI19" s="463"/>
      <c r="DJ19" s="463"/>
      <c r="DK19" s="463" t="s">
        <v>243</v>
      </c>
      <c r="DL19" s="463" t="s">
        <v>243</v>
      </c>
      <c r="DM19" s="463"/>
      <c r="DN19" s="463" t="s">
        <v>243</v>
      </c>
      <c r="DO19" s="463" t="s">
        <v>243</v>
      </c>
      <c r="DP19" s="463" t="s">
        <v>243</v>
      </c>
      <c r="DQ19" s="463" t="s">
        <v>243</v>
      </c>
      <c r="DR19" s="463"/>
      <c r="DS19" s="463" t="s">
        <v>243</v>
      </c>
      <c r="DT19" s="463" t="s">
        <v>243</v>
      </c>
      <c r="DU19" s="463" t="s">
        <v>243</v>
      </c>
      <c r="DV19" s="463" t="s">
        <v>243</v>
      </c>
      <c r="DW19" s="463" t="s">
        <v>243</v>
      </c>
      <c r="DX19" s="463" t="s">
        <v>243</v>
      </c>
      <c r="DY19" s="463"/>
      <c r="DZ19" s="463" t="s">
        <v>243</v>
      </c>
      <c r="EA19" s="463" t="s">
        <v>243</v>
      </c>
      <c r="EB19" s="463" t="s">
        <v>243</v>
      </c>
      <c r="EC19" s="463"/>
      <c r="ED19" s="463"/>
      <c r="EE19" s="463"/>
      <c r="EF19" s="463"/>
      <c r="EG19" s="463"/>
      <c r="EH19" s="463"/>
      <c r="EI19" s="463"/>
      <c r="EJ19" s="463"/>
      <c r="EK19" s="463"/>
      <c r="EL19" s="463"/>
      <c r="EM19" s="463"/>
      <c r="EN19" s="463"/>
      <c r="EO19" s="463"/>
      <c r="EP19" s="463"/>
      <c r="EQ19" s="463"/>
      <c r="ER19" s="463"/>
      <c r="ES19" s="463"/>
      <c r="ET19" s="463"/>
      <c r="EU19" s="463"/>
      <c r="EV19" s="463"/>
      <c r="EW19" s="463"/>
      <c r="EX19" s="463"/>
      <c r="EY19" s="463"/>
      <c r="EZ19" s="463"/>
      <c r="FA19" s="463"/>
      <c r="FB19" s="463"/>
      <c r="FC19" s="463"/>
      <c r="FD19" s="463"/>
      <c r="FE19" s="463"/>
      <c r="FF19" s="463"/>
      <c r="FG19" s="463"/>
      <c r="FH19" s="463"/>
      <c r="FI19" s="463"/>
      <c r="FJ19" s="463"/>
      <c r="FK19" s="463"/>
      <c r="FL19" s="463"/>
      <c r="FM19" s="463"/>
      <c r="FN19" s="463"/>
      <c r="FO19" s="463"/>
      <c r="FP19" s="463"/>
      <c r="FQ19" s="463"/>
      <c r="FR19" s="463"/>
      <c r="FS19" s="463"/>
      <c r="FT19" s="463"/>
      <c r="FU19" s="463"/>
      <c r="FV19" s="463"/>
      <c r="FW19" s="463"/>
      <c r="FX19" s="463"/>
      <c r="FY19" s="463"/>
      <c r="FZ19" s="463"/>
      <c r="GA19" s="463"/>
      <c r="GB19" s="463"/>
      <c r="GC19" s="463"/>
      <c r="GD19" s="463"/>
      <c r="GE19" s="463"/>
      <c r="GF19" s="463"/>
      <c r="GG19" s="463"/>
      <c r="GH19" s="463"/>
      <c r="GI19" s="463"/>
      <c r="GJ19" s="463"/>
      <c r="GK19" s="463"/>
      <c r="GL19" s="463"/>
      <c r="GM19" s="463"/>
      <c r="GN19" s="463"/>
      <c r="GO19" s="463"/>
      <c r="GP19" s="463"/>
      <c r="GQ19" s="463"/>
      <c r="GR19" s="463"/>
      <c r="GS19" s="463"/>
      <c r="GT19" s="463"/>
      <c r="GU19" s="463"/>
      <c r="GV19" s="463"/>
      <c r="GW19" s="463"/>
      <c r="GX19" s="463"/>
      <c r="GY19" s="463"/>
      <c r="GZ19" s="463"/>
      <c r="HA19" s="463"/>
      <c r="HB19" s="463"/>
      <c r="HC19" s="463"/>
      <c r="HD19" s="463"/>
      <c r="HE19" s="463"/>
      <c r="HF19" s="463"/>
      <c r="HG19" s="463"/>
      <c r="HH19" s="463"/>
      <c r="HI19" s="463"/>
      <c r="HJ19" s="463"/>
      <c r="HK19" s="463"/>
      <c r="HL19" s="463"/>
      <c r="HM19" s="463"/>
      <c r="HN19" s="463"/>
      <c r="HO19" s="463"/>
      <c r="HP19" s="463"/>
      <c r="HQ19" s="463"/>
      <c r="HR19" s="463"/>
      <c r="HS19" s="463"/>
      <c r="HT19" s="463"/>
      <c r="HU19" s="463"/>
      <c r="HV19" s="463"/>
      <c r="HW19" s="463"/>
      <c r="HX19" s="463"/>
      <c r="HY19" s="463"/>
      <c r="HZ19" s="463"/>
      <c r="IA19" s="463"/>
      <c r="IB19" s="463"/>
    </row>
    <row r="20" spans="1:236" ht="36.75" x14ac:dyDescent="0.25">
      <c r="A20" s="123" t="s">
        <v>235</v>
      </c>
      <c r="B20" s="108" t="s">
        <v>2</v>
      </c>
      <c r="C20" s="108" t="s">
        <v>166</v>
      </c>
      <c r="D20" s="109" t="s">
        <v>237</v>
      </c>
      <c r="E20" s="109" t="s">
        <v>167</v>
      </c>
      <c r="F20" s="105">
        <f t="shared" si="11"/>
        <v>41185</v>
      </c>
      <c r="G20" s="109">
        <f>IF(L20="Not Executed","",INDEX($U$2:$EC17,1,MATCH(REPT("z",255),$U20:$EC20)))</f>
        <v>145</v>
      </c>
      <c r="H20" s="109" t="str">
        <f t="shared" si="4"/>
        <v>C0/C1</v>
      </c>
      <c r="I20" s="109" t="str">
        <f t="shared" si="5"/>
        <v>9200-8.59.29708</v>
      </c>
      <c r="J20" s="109">
        <f t="shared" si="6"/>
        <v>9200</v>
      </c>
      <c r="K20" s="109" t="str">
        <f t="shared" si="7"/>
        <v>v76</v>
      </c>
      <c r="L20" s="109" t="str">
        <f t="shared" si="8"/>
        <v>Pass</v>
      </c>
      <c r="M20" s="109" t="str">
        <f>IF(L20="NA","NA",IF(COUNTIFS(U20:XAC20,"Pass*",$U$3:$XAC$3,Summary!$D$43)&gt;0,"Pass",IF(COUNTIFS(U20:XAC20,"Fail*",$U$3:$XAC$3,Summary!$D$43)&gt;0,"Fail","Not Executed")))</f>
        <v>Pass</v>
      </c>
      <c r="N20" s="109">
        <f t="shared" si="9"/>
        <v>60</v>
      </c>
      <c r="O20" s="135">
        <f t="shared" si="10"/>
        <v>0.93333333333333335</v>
      </c>
      <c r="P20" s="135" t="str">
        <f>IF(VLOOKUP(C20,[1]!WIFI_Defects,2,FALSE)=0,"",VLOOKUP(C20,[1]!WIFI_Defects,2,FALSE))</f>
        <v/>
      </c>
      <c r="Q20" s="109" t="str">
        <f>IF(VLOOKUP(C20,[1]!WIFI_Defects,3,FALSE)=0,"",VLOOKUP(C20,[1]!WIFI_Defects,3,FALSE))</f>
        <v/>
      </c>
      <c r="R20" s="109" t="str">
        <f>IF(VLOOKUP(C20,[1]!WIFI_Defects,4,FALSE)=0,"",VLOOKUP(C20,[1]!WIFI_Defects,4,FALSE))</f>
        <v>3856184-CLOSED</v>
      </c>
      <c r="S20" s="111"/>
      <c r="T20" s="295"/>
      <c r="U20" s="96" t="s">
        <v>243</v>
      </c>
      <c r="V20" s="72"/>
      <c r="W20" s="72"/>
      <c r="X20" s="72"/>
      <c r="Y20" s="72"/>
      <c r="Z20" s="72"/>
      <c r="AA20" s="72"/>
      <c r="AB20" s="72"/>
      <c r="AC20" s="72"/>
      <c r="AD20" s="72"/>
      <c r="AE20" s="72"/>
      <c r="AF20" s="72" t="s">
        <v>243</v>
      </c>
      <c r="AG20" s="72"/>
      <c r="AH20" s="72"/>
      <c r="AI20" s="72" t="s">
        <v>243</v>
      </c>
      <c r="AJ20" s="72"/>
      <c r="AK20" s="72"/>
      <c r="AL20" s="72" t="s">
        <v>243</v>
      </c>
      <c r="AM20" s="72" t="s">
        <v>241</v>
      </c>
      <c r="AN20" s="327" t="s">
        <v>243</v>
      </c>
      <c r="AO20" s="410"/>
      <c r="AP20" s="402" t="s">
        <v>243</v>
      </c>
      <c r="AQ20" s="399"/>
      <c r="AR20" s="72"/>
      <c r="AS20" s="420" t="s">
        <v>243</v>
      </c>
      <c r="AT20" s="429" t="s">
        <v>243</v>
      </c>
      <c r="AU20" s="72"/>
      <c r="AV20" s="72"/>
      <c r="AW20" s="430" t="s">
        <v>243</v>
      </c>
      <c r="AX20" s="72"/>
      <c r="AY20" s="431" t="s">
        <v>243</v>
      </c>
      <c r="AZ20" s="434" t="s">
        <v>243</v>
      </c>
      <c r="BA20" s="72"/>
      <c r="BB20" s="72"/>
      <c r="BC20" s="436" t="s">
        <v>243</v>
      </c>
      <c r="BD20" s="72"/>
      <c r="BE20" s="72"/>
      <c r="BF20" s="72"/>
      <c r="BG20" s="72"/>
      <c r="BH20" s="441" t="s">
        <v>243</v>
      </c>
      <c r="BI20" s="72"/>
      <c r="BJ20" s="72"/>
      <c r="BK20" s="448" t="s">
        <v>243</v>
      </c>
      <c r="BL20" s="72"/>
      <c r="BM20" s="72"/>
      <c r="BN20" s="451" t="s">
        <v>243</v>
      </c>
      <c r="BO20" s="454" t="s">
        <v>243</v>
      </c>
      <c r="BP20" s="456" t="s">
        <v>243</v>
      </c>
      <c r="BQ20" s="463"/>
      <c r="BR20" s="463"/>
      <c r="BS20" s="463" t="s">
        <v>243</v>
      </c>
      <c r="BT20" s="463" t="s">
        <v>243</v>
      </c>
      <c r="BU20" s="463" t="s">
        <v>243</v>
      </c>
      <c r="BV20" s="463" t="s">
        <v>243</v>
      </c>
      <c r="BW20" s="463" t="s">
        <v>243</v>
      </c>
      <c r="BX20" s="463"/>
      <c r="BY20" s="463" t="s">
        <v>243</v>
      </c>
      <c r="BZ20" s="463" t="s">
        <v>243</v>
      </c>
      <c r="CA20" s="463" t="s">
        <v>243</v>
      </c>
      <c r="CB20" s="463" t="s">
        <v>243</v>
      </c>
      <c r="CC20" s="463" t="s">
        <v>241</v>
      </c>
      <c r="CD20" s="463"/>
      <c r="CE20" s="463" t="s">
        <v>243</v>
      </c>
      <c r="CF20" s="463"/>
      <c r="CG20" s="463"/>
      <c r="CH20" s="463" t="s">
        <v>243</v>
      </c>
      <c r="CI20" s="463" t="s">
        <v>243</v>
      </c>
      <c r="CJ20" s="463" t="s">
        <v>243</v>
      </c>
      <c r="CK20" s="463" t="s">
        <v>243</v>
      </c>
      <c r="CL20" s="463" t="s">
        <v>243</v>
      </c>
      <c r="CM20" s="463"/>
      <c r="CN20" s="463" t="s">
        <v>243</v>
      </c>
      <c r="CO20" s="463" t="s">
        <v>243</v>
      </c>
      <c r="CP20" s="463" t="s">
        <v>243</v>
      </c>
      <c r="CQ20" s="463" t="s">
        <v>243</v>
      </c>
      <c r="CR20" s="463" t="s">
        <v>243</v>
      </c>
      <c r="CS20" s="463"/>
      <c r="CT20" s="463"/>
      <c r="CU20" s="463" t="s">
        <v>243</v>
      </c>
      <c r="CV20" s="463"/>
      <c r="CW20" s="463"/>
      <c r="CX20" s="463" t="s">
        <v>243</v>
      </c>
      <c r="CY20" s="463"/>
      <c r="CZ20" s="463"/>
      <c r="DA20" s="463" t="s">
        <v>243</v>
      </c>
      <c r="DB20" s="463"/>
      <c r="DC20" s="463" t="s">
        <v>243</v>
      </c>
      <c r="DD20" s="463" t="s">
        <v>243</v>
      </c>
      <c r="DE20" s="463"/>
      <c r="DF20" s="463" t="s">
        <v>243</v>
      </c>
      <c r="DG20" s="463"/>
      <c r="DH20" s="463"/>
      <c r="DI20" s="463"/>
      <c r="DJ20" s="463"/>
      <c r="DK20" s="463" t="s">
        <v>241</v>
      </c>
      <c r="DL20" s="463" t="s">
        <v>243</v>
      </c>
      <c r="DM20" s="463"/>
      <c r="DN20" s="463" t="s">
        <v>243</v>
      </c>
      <c r="DO20" s="463" t="s">
        <v>243</v>
      </c>
      <c r="DP20" s="463" t="s">
        <v>243</v>
      </c>
      <c r="DQ20" s="463" t="s">
        <v>243</v>
      </c>
      <c r="DR20" s="463"/>
      <c r="DS20" s="463" t="s">
        <v>243</v>
      </c>
      <c r="DT20" s="463" t="s">
        <v>243</v>
      </c>
      <c r="DU20" s="463" t="s">
        <v>243</v>
      </c>
      <c r="DV20" s="463" t="s">
        <v>243</v>
      </c>
      <c r="DW20" s="463" t="s">
        <v>241</v>
      </c>
      <c r="DX20" s="463" t="s">
        <v>243</v>
      </c>
      <c r="DY20" s="463"/>
      <c r="DZ20" s="463" t="s">
        <v>243</v>
      </c>
      <c r="EA20" s="463" t="s">
        <v>243</v>
      </c>
      <c r="EB20" s="463" t="s">
        <v>243</v>
      </c>
      <c r="EC20" s="463"/>
      <c r="ED20" s="463"/>
      <c r="EE20" s="463"/>
      <c r="EF20" s="463"/>
      <c r="EG20" s="463"/>
      <c r="EH20" s="463"/>
      <c r="EI20" s="463"/>
      <c r="EJ20" s="463"/>
      <c r="EK20" s="463"/>
      <c r="EL20" s="463"/>
      <c r="EM20" s="463"/>
      <c r="EN20" s="463"/>
      <c r="EO20" s="463"/>
      <c r="EP20" s="463"/>
      <c r="EQ20" s="463"/>
      <c r="ER20" s="463"/>
      <c r="ES20" s="463"/>
      <c r="ET20" s="463"/>
      <c r="EU20" s="463"/>
      <c r="EV20" s="463"/>
      <c r="EW20" s="463"/>
      <c r="EX20" s="463"/>
      <c r="EY20" s="463"/>
      <c r="EZ20" s="463"/>
      <c r="FA20" s="463"/>
      <c r="FB20" s="463"/>
      <c r="FC20" s="463"/>
      <c r="FD20" s="463"/>
      <c r="FE20" s="463"/>
      <c r="FF20" s="463"/>
      <c r="FG20" s="463"/>
      <c r="FH20" s="463"/>
      <c r="FI20" s="463"/>
      <c r="FJ20" s="463"/>
      <c r="FK20" s="463"/>
      <c r="FL20" s="463"/>
      <c r="FM20" s="463"/>
      <c r="FN20" s="463"/>
      <c r="FO20" s="463"/>
      <c r="FP20" s="463"/>
      <c r="FQ20" s="463"/>
      <c r="FR20" s="463"/>
      <c r="FS20" s="463"/>
      <c r="FT20" s="463"/>
      <c r="FU20" s="463"/>
      <c r="FV20" s="463"/>
      <c r="FW20" s="463"/>
      <c r="FX20" s="463"/>
      <c r="FY20" s="463"/>
      <c r="FZ20" s="463"/>
      <c r="GA20" s="463"/>
      <c r="GB20" s="463"/>
      <c r="GC20" s="463"/>
      <c r="GD20" s="463"/>
      <c r="GE20" s="463"/>
      <c r="GF20" s="463"/>
      <c r="GG20" s="463"/>
      <c r="GH20" s="463"/>
      <c r="GI20" s="463"/>
      <c r="GJ20" s="463"/>
      <c r="GK20" s="463"/>
      <c r="GL20" s="463"/>
      <c r="GM20" s="463"/>
      <c r="GN20" s="463"/>
      <c r="GO20" s="463"/>
      <c r="GP20" s="463"/>
      <c r="GQ20" s="463"/>
      <c r="GR20" s="463"/>
      <c r="GS20" s="463"/>
      <c r="GT20" s="463"/>
      <c r="GU20" s="463"/>
      <c r="GV20" s="463"/>
      <c r="GW20" s="463"/>
      <c r="GX20" s="463"/>
      <c r="GY20" s="463"/>
      <c r="GZ20" s="463"/>
      <c r="HA20" s="463"/>
      <c r="HB20" s="463"/>
      <c r="HC20" s="463"/>
      <c r="HD20" s="463"/>
      <c r="HE20" s="463"/>
      <c r="HF20" s="463"/>
      <c r="HG20" s="463"/>
      <c r="HH20" s="463"/>
      <c r="HI20" s="463"/>
      <c r="HJ20" s="463"/>
      <c r="HK20" s="463"/>
      <c r="HL20" s="463"/>
      <c r="HM20" s="463"/>
      <c r="HN20" s="463"/>
      <c r="HO20" s="463"/>
      <c r="HP20" s="463"/>
      <c r="HQ20" s="463"/>
      <c r="HR20" s="463"/>
      <c r="HS20" s="463"/>
      <c r="HT20" s="463"/>
      <c r="HU20" s="463"/>
      <c r="HV20" s="463"/>
      <c r="HW20" s="463"/>
      <c r="HX20" s="463"/>
      <c r="HY20" s="463"/>
      <c r="HZ20" s="463"/>
      <c r="IA20" s="463"/>
      <c r="IB20" s="463"/>
    </row>
    <row r="21" spans="1:236" ht="36.75" x14ac:dyDescent="0.25">
      <c r="A21" s="123" t="s">
        <v>235</v>
      </c>
      <c r="B21" s="108" t="s">
        <v>2</v>
      </c>
      <c r="C21" s="108" t="s">
        <v>169</v>
      </c>
      <c r="D21" s="109" t="s">
        <v>237</v>
      </c>
      <c r="E21" s="109" t="s">
        <v>97</v>
      </c>
      <c r="F21" s="105">
        <f t="shared" si="11"/>
        <v>41185</v>
      </c>
      <c r="G21" s="109">
        <f>IF(L21="Not Executed","",INDEX($U$2:$EC18,1,MATCH(REPT("z",255),$U21:$EC21)))</f>
        <v>145</v>
      </c>
      <c r="H21" s="109" t="str">
        <f t="shared" si="4"/>
        <v>C0/C1</v>
      </c>
      <c r="I21" s="109" t="str">
        <f t="shared" si="5"/>
        <v>9200-8.59.29708</v>
      </c>
      <c r="J21" s="109">
        <f t="shared" si="6"/>
        <v>9200</v>
      </c>
      <c r="K21" s="109" t="str">
        <f t="shared" si="7"/>
        <v>v76</v>
      </c>
      <c r="L21" s="109" t="str">
        <f t="shared" si="8"/>
        <v>Pass</v>
      </c>
      <c r="M21" s="109" t="str">
        <f>IF(L21="NA","NA",IF(COUNTIFS(U21:XAC21,"Pass*",$U$3:$XAC$3,Summary!$D$43)&gt;0,"Pass",IF(COUNTIFS(U21:XAC21,"Fail*",$U$3:$XAC$3,Summary!$D$43)&gt;0,"Fail","Not Executed")))</f>
        <v>Pass</v>
      </c>
      <c r="N21" s="109">
        <f t="shared" si="9"/>
        <v>59</v>
      </c>
      <c r="O21" s="135">
        <f t="shared" si="10"/>
        <v>0.96610169491525422</v>
      </c>
      <c r="P21" s="135" t="str">
        <f>IF(VLOOKUP(C21,[1]!WIFI_Defects,2,FALSE)=0,"",VLOOKUP(C21,[1]!WIFI_Defects,2,FALSE))</f>
        <v>Win8-886343-CLOSED</v>
      </c>
      <c r="Q21" s="109" t="str">
        <f>IF(VLOOKUP(C21,[1]!WIFI_Defects,3,FALSE)=0,"",VLOOKUP(C21,[1]!WIFI_Defects,3,FALSE))</f>
        <v/>
      </c>
      <c r="R21" s="109" t="str">
        <f>IF(VLOOKUP(C21,[1]!WIFI_Defects,4,FALSE)=0,"",VLOOKUP(C21,[1]!WIFI_Defects,4,FALSE))</f>
        <v>3855756-CLOSED</v>
      </c>
      <c r="S21" s="111"/>
      <c r="T21" s="295"/>
      <c r="U21" s="96"/>
      <c r="V21" s="72"/>
      <c r="W21" s="72" t="str">
        <f>IF(ISERROR(#REF!),"",#REF!)</f>
        <v/>
      </c>
      <c r="X21" s="72"/>
      <c r="Y21" s="72"/>
      <c r="Z21" s="72"/>
      <c r="AA21" s="72" t="s">
        <v>243</v>
      </c>
      <c r="AB21" s="72"/>
      <c r="AC21" s="72"/>
      <c r="AD21" s="72"/>
      <c r="AE21" s="72"/>
      <c r="AF21" s="72" t="s">
        <v>243</v>
      </c>
      <c r="AG21" s="72"/>
      <c r="AH21" s="72"/>
      <c r="AI21" s="72" t="s">
        <v>243</v>
      </c>
      <c r="AJ21" s="72"/>
      <c r="AK21" s="72"/>
      <c r="AL21" s="72" t="s">
        <v>243</v>
      </c>
      <c r="AM21" s="72" t="s">
        <v>243</v>
      </c>
      <c r="AN21" s="327" t="s">
        <v>243</v>
      </c>
      <c r="AO21" s="410"/>
      <c r="AP21" s="402" t="s">
        <v>243</v>
      </c>
      <c r="AQ21" s="399"/>
      <c r="AR21" s="421" t="s">
        <v>243</v>
      </c>
      <c r="AS21" s="428" t="s">
        <v>547</v>
      </c>
      <c r="AT21" s="422" t="s">
        <v>243</v>
      </c>
      <c r="AU21" s="72"/>
      <c r="AV21" s="423" t="s">
        <v>243</v>
      </c>
      <c r="AW21" s="432" t="s">
        <v>243</v>
      </c>
      <c r="AX21" s="72"/>
      <c r="AY21" s="431" t="s">
        <v>243</v>
      </c>
      <c r="AZ21" s="434" t="s">
        <v>243</v>
      </c>
      <c r="BA21" s="72"/>
      <c r="BB21" s="72"/>
      <c r="BC21" s="436" t="s">
        <v>243</v>
      </c>
      <c r="BD21" s="72"/>
      <c r="BE21" s="72"/>
      <c r="BF21" s="72"/>
      <c r="BG21" s="72"/>
      <c r="BH21" s="441" t="s">
        <v>243</v>
      </c>
      <c r="BI21" s="72"/>
      <c r="BJ21" s="72"/>
      <c r="BK21" s="448" t="s">
        <v>243</v>
      </c>
      <c r="BL21" s="72"/>
      <c r="BM21" s="72"/>
      <c r="BN21" s="451" t="s">
        <v>241</v>
      </c>
      <c r="BO21" s="455" t="s">
        <v>243</v>
      </c>
      <c r="BP21" s="456" t="s">
        <v>243</v>
      </c>
      <c r="BQ21" s="463"/>
      <c r="BR21" s="463"/>
      <c r="BS21" s="463" t="s">
        <v>243</v>
      </c>
      <c r="BT21" s="463" t="s">
        <v>243</v>
      </c>
      <c r="BU21" s="463" t="s">
        <v>243</v>
      </c>
      <c r="BV21" s="463"/>
      <c r="BW21" s="463" t="s">
        <v>243</v>
      </c>
      <c r="BX21" s="463"/>
      <c r="BY21" s="463" t="s">
        <v>243</v>
      </c>
      <c r="BZ21" s="463" t="s">
        <v>243</v>
      </c>
      <c r="CA21" s="463" t="s">
        <v>243</v>
      </c>
      <c r="CB21" s="463" t="s">
        <v>243</v>
      </c>
      <c r="CC21" s="463"/>
      <c r="CD21" s="463"/>
      <c r="CE21" s="463" t="s">
        <v>243</v>
      </c>
      <c r="CF21" s="463"/>
      <c r="CG21" s="463"/>
      <c r="CH21" s="463" t="s">
        <v>243</v>
      </c>
      <c r="CI21" s="463" t="s">
        <v>243</v>
      </c>
      <c r="CJ21" s="463" t="s">
        <v>243</v>
      </c>
      <c r="CK21" s="463" t="s">
        <v>243</v>
      </c>
      <c r="CL21" s="463" t="s">
        <v>243</v>
      </c>
      <c r="CM21" s="463"/>
      <c r="CN21" s="463" t="s">
        <v>243</v>
      </c>
      <c r="CO21" s="463" t="s">
        <v>243</v>
      </c>
      <c r="CP21" s="463" t="s">
        <v>243</v>
      </c>
      <c r="CQ21" s="463" t="s">
        <v>243</v>
      </c>
      <c r="CR21" s="463" t="s">
        <v>243</v>
      </c>
      <c r="CS21" s="463"/>
      <c r="CT21" s="463"/>
      <c r="CU21" s="463"/>
      <c r="CV21" s="463"/>
      <c r="CW21" s="463"/>
      <c r="CX21" s="463" t="s">
        <v>243</v>
      </c>
      <c r="CY21" s="463"/>
      <c r="CZ21" s="463"/>
      <c r="DA21" s="463" t="s">
        <v>243</v>
      </c>
      <c r="DB21" s="463"/>
      <c r="DC21" s="463" t="s">
        <v>243</v>
      </c>
      <c r="DD21" s="463" t="s">
        <v>243</v>
      </c>
      <c r="DE21" s="463"/>
      <c r="DF21" s="463" t="s">
        <v>243</v>
      </c>
      <c r="DG21" s="463"/>
      <c r="DH21" s="463"/>
      <c r="DI21" s="463"/>
      <c r="DJ21" s="463"/>
      <c r="DK21" s="463"/>
      <c r="DL21" s="463" t="s">
        <v>243</v>
      </c>
      <c r="DM21" s="463"/>
      <c r="DN21" s="463" t="s">
        <v>243</v>
      </c>
      <c r="DO21" s="463" t="s">
        <v>243</v>
      </c>
      <c r="DP21" s="463" t="s">
        <v>243</v>
      </c>
      <c r="DQ21" s="463" t="s">
        <v>243</v>
      </c>
      <c r="DR21" s="463" t="s">
        <v>243</v>
      </c>
      <c r="DS21" s="463" t="s">
        <v>243</v>
      </c>
      <c r="DT21" s="463" t="s">
        <v>243</v>
      </c>
      <c r="DU21" s="463" t="s">
        <v>243</v>
      </c>
      <c r="DV21" s="463" t="s">
        <v>243</v>
      </c>
      <c r="DW21" s="463" t="s">
        <v>243</v>
      </c>
      <c r="DX21" s="463" t="s">
        <v>243</v>
      </c>
      <c r="DY21" s="463"/>
      <c r="DZ21" s="463" t="s">
        <v>243</v>
      </c>
      <c r="EA21" s="463" t="s">
        <v>243</v>
      </c>
      <c r="EB21" s="463" t="s">
        <v>243</v>
      </c>
      <c r="EC21" s="463"/>
      <c r="ED21" s="463"/>
      <c r="EE21" s="463"/>
      <c r="EF21" s="463"/>
      <c r="EG21" s="463"/>
      <c r="EH21" s="463"/>
      <c r="EI21" s="463"/>
      <c r="EJ21" s="463"/>
      <c r="EK21" s="463"/>
      <c r="EL21" s="463"/>
      <c r="EM21" s="463"/>
      <c r="EN21" s="463"/>
      <c r="EO21" s="463"/>
      <c r="EP21" s="463"/>
      <c r="EQ21" s="463"/>
      <c r="ER21" s="463"/>
      <c r="ES21" s="463"/>
      <c r="ET21" s="463"/>
      <c r="EU21" s="463"/>
      <c r="EV21" s="463"/>
      <c r="EW21" s="463"/>
      <c r="EX21" s="463"/>
      <c r="EY21" s="463"/>
      <c r="EZ21" s="463"/>
      <c r="FA21" s="463"/>
      <c r="FB21" s="463"/>
      <c r="FC21" s="463"/>
      <c r="FD21" s="463"/>
      <c r="FE21" s="463"/>
      <c r="FF21" s="463"/>
      <c r="FG21" s="463"/>
      <c r="FH21" s="463"/>
      <c r="FI21" s="463"/>
      <c r="FJ21" s="463"/>
      <c r="FK21" s="463"/>
      <c r="FL21" s="463"/>
      <c r="FM21" s="463"/>
      <c r="FN21" s="463"/>
      <c r="FO21" s="463"/>
      <c r="FP21" s="463"/>
      <c r="FQ21" s="463"/>
      <c r="FR21" s="463"/>
      <c r="FS21" s="463"/>
      <c r="FT21" s="463"/>
      <c r="FU21" s="463"/>
      <c r="FV21" s="463"/>
      <c r="FW21" s="463"/>
      <c r="FX21" s="463"/>
      <c r="FY21" s="463"/>
      <c r="FZ21" s="463"/>
      <c r="GA21" s="463"/>
      <c r="GB21" s="463"/>
      <c r="GC21" s="463"/>
      <c r="GD21" s="463"/>
      <c r="GE21" s="463"/>
      <c r="GF21" s="463"/>
      <c r="GG21" s="463"/>
      <c r="GH21" s="463"/>
      <c r="GI21" s="463"/>
      <c r="GJ21" s="463"/>
      <c r="GK21" s="463"/>
      <c r="GL21" s="463"/>
      <c r="GM21" s="463"/>
      <c r="GN21" s="463"/>
      <c r="GO21" s="463"/>
      <c r="GP21" s="463"/>
      <c r="GQ21" s="463"/>
      <c r="GR21" s="463"/>
      <c r="GS21" s="463"/>
      <c r="GT21" s="463"/>
      <c r="GU21" s="463"/>
      <c r="GV21" s="463"/>
      <c r="GW21" s="463"/>
      <c r="GX21" s="463"/>
      <c r="GY21" s="463"/>
      <c r="GZ21" s="463"/>
      <c r="HA21" s="463"/>
      <c r="HB21" s="463"/>
      <c r="HC21" s="463"/>
      <c r="HD21" s="463"/>
      <c r="HE21" s="463"/>
      <c r="HF21" s="463"/>
      <c r="HG21" s="463"/>
      <c r="HH21" s="463"/>
      <c r="HI21" s="463"/>
      <c r="HJ21" s="463"/>
      <c r="HK21" s="463"/>
      <c r="HL21" s="463"/>
      <c r="HM21" s="463"/>
      <c r="HN21" s="463"/>
      <c r="HO21" s="463"/>
      <c r="HP21" s="463"/>
      <c r="HQ21" s="463"/>
      <c r="HR21" s="463"/>
      <c r="HS21" s="463"/>
      <c r="HT21" s="463"/>
      <c r="HU21" s="463"/>
      <c r="HV21" s="463"/>
      <c r="HW21" s="463"/>
      <c r="HX21" s="463"/>
      <c r="HY21" s="463"/>
      <c r="HZ21" s="463"/>
      <c r="IA21" s="463"/>
      <c r="IB21" s="463"/>
    </row>
    <row r="22" spans="1:236" ht="36.75" x14ac:dyDescent="0.25">
      <c r="A22" s="123" t="s">
        <v>235</v>
      </c>
      <c r="B22" s="108" t="s">
        <v>2</v>
      </c>
      <c r="C22" s="108" t="s">
        <v>168</v>
      </c>
      <c r="D22" s="109" t="s">
        <v>237</v>
      </c>
      <c r="E22" s="109" t="s">
        <v>97</v>
      </c>
      <c r="F22" s="105">
        <f t="shared" si="11"/>
        <v>41185</v>
      </c>
      <c r="G22" s="109">
        <f>IF(L22="Not Executed","",INDEX($U$2:$EC19,1,MATCH(REPT("z",255),$U22:$EC22)))</f>
        <v>145</v>
      </c>
      <c r="H22" s="109" t="str">
        <f t="shared" si="4"/>
        <v>C0/C1</v>
      </c>
      <c r="I22" s="109" t="str">
        <f t="shared" si="5"/>
        <v>9200-8.59.29708</v>
      </c>
      <c r="J22" s="109">
        <f t="shared" si="6"/>
        <v>9200</v>
      </c>
      <c r="K22" s="109" t="str">
        <f t="shared" si="7"/>
        <v>v76</v>
      </c>
      <c r="L22" s="109" t="str">
        <f t="shared" si="8"/>
        <v>Pass</v>
      </c>
      <c r="M22" s="109" t="str">
        <f>IF(L22="NA","NA",IF(COUNTIFS(U22:XAC22,"Pass*",$U$3:$XAC$3,Summary!$D$43)&gt;0,"Pass",IF(COUNTIFS(U22:XAC22,"Fail*",$U$3:$XAC$3,Summary!$D$43)&gt;0,"Fail","Not Executed")))</f>
        <v>Pass</v>
      </c>
      <c r="N22" s="109">
        <f t="shared" si="9"/>
        <v>58</v>
      </c>
      <c r="O22" s="135">
        <f t="shared" si="10"/>
        <v>0.98275862068965514</v>
      </c>
      <c r="P22" s="135" t="str">
        <f>IF(VLOOKUP(C22,[1]!WIFI_Defects,2,FALSE)=0,"",VLOOKUP(C22,[1]!WIFI_Defects,2,FALSE))</f>
        <v/>
      </c>
      <c r="Q22" s="109" t="str">
        <f>IF(VLOOKUP(C22,[1]!WIFI_Defects,3,FALSE)=0,"",VLOOKUP(C22,[1]!WIFI_Defects,3,FALSE))</f>
        <v/>
      </c>
      <c r="R22" s="109" t="str">
        <f>IF(VLOOKUP(C22,[1]!WIFI_Defects,4,FALSE)=0,"",VLOOKUP(C22,[1]!WIFI_Defects,4,FALSE))</f>
        <v/>
      </c>
      <c r="S22" s="111"/>
      <c r="T22" s="295"/>
      <c r="U22" s="96"/>
      <c r="V22" s="72" t="s">
        <v>243</v>
      </c>
      <c r="W22" s="72"/>
      <c r="X22" s="72"/>
      <c r="Y22" s="72"/>
      <c r="Z22" s="72"/>
      <c r="AA22" s="72"/>
      <c r="AB22" s="72"/>
      <c r="AC22" s="72"/>
      <c r="AD22" s="72"/>
      <c r="AE22" s="72"/>
      <c r="AF22" s="72" t="s">
        <v>243</v>
      </c>
      <c r="AG22" s="72"/>
      <c r="AH22" s="72"/>
      <c r="AI22" s="72" t="s">
        <v>243</v>
      </c>
      <c r="AJ22" s="72"/>
      <c r="AK22" s="72"/>
      <c r="AL22" s="72" t="s">
        <v>243</v>
      </c>
      <c r="AM22" s="72" t="s">
        <v>241</v>
      </c>
      <c r="AN22" s="327" t="s">
        <v>243</v>
      </c>
      <c r="AO22" s="410" t="s">
        <v>243</v>
      </c>
      <c r="AP22" s="402" t="s">
        <v>243</v>
      </c>
      <c r="AQ22" s="399"/>
      <c r="AR22" s="72"/>
      <c r="AS22" s="420" t="s">
        <v>243</v>
      </c>
      <c r="AT22" s="429" t="s">
        <v>243</v>
      </c>
      <c r="AU22" s="72"/>
      <c r="AV22" s="72"/>
      <c r="AW22" s="432" t="s">
        <v>243</v>
      </c>
      <c r="AX22" s="72"/>
      <c r="AY22" s="431" t="s">
        <v>243</v>
      </c>
      <c r="AZ22" s="434" t="s">
        <v>243</v>
      </c>
      <c r="BA22" s="72"/>
      <c r="BB22" s="72"/>
      <c r="BC22" s="436" t="s">
        <v>243</v>
      </c>
      <c r="BD22" s="72"/>
      <c r="BE22" s="72"/>
      <c r="BF22" s="72"/>
      <c r="BG22" s="72"/>
      <c r="BH22" s="441" t="s">
        <v>243</v>
      </c>
      <c r="BI22" s="72"/>
      <c r="BJ22" s="72"/>
      <c r="BK22" s="448" t="s">
        <v>243</v>
      </c>
      <c r="BL22" s="72"/>
      <c r="BM22" s="72"/>
      <c r="BN22" s="451" t="s">
        <v>243</v>
      </c>
      <c r="BO22" s="455" t="s">
        <v>243</v>
      </c>
      <c r="BP22" s="456" t="s">
        <v>243</v>
      </c>
      <c r="BQ22" s="463"/>
      <c r="BR22" s="463"/>
      <c r="BS22" s="463" t="s">
        <v>243</v>
      </c>
      <c r="BT22" s="463" t="s">
        <v>243</v>
      </c>
      <c r="BU22" s="463" t="s">
        <v>243</v>
      </c>
      <c r="BV22" s="463" t="s">
        <v>243</v>
      </c>
      <c r="BW22" s="463" t="s">
        <v>243</v>
      </c>
      <c r="BX22" s="463"/>
      <c r="BY22" s="463" t="s">
        <v>243</v>
      </c>
      <c r="BZ22" s="463"/>
      <c r="CA22" s="463" t="s">
        <v>243</v>
      </c>
      <c r="CB22" s="463" t="s">
        <v>243</v>
      </c>
      <c r="CC22" s="463"/>
      <c r="CD22" s="463"/>
      <c r="CE22" s="463" t="s">
        <v>243</v>
      </c>
      <c r="CF22" s="463"/>
      <c r="CG22" s="463"/>
      <c r="CH22" s="463" t="s">
        <v>243</v>
      </c>
      <c r="CI22" s="463" t="s">
        <v>243</v>
      </c>
      <c r="CJ22" s="463" t="s">
        <v>243</v>
      </c>
      <c r="CK22" s="463" t="s">
        <v>243</v>
      </c>
      <c r="CL22" s="463" t="s">
        <v>243</v>
      </c>
      <c r="CM22" s="463"/>
      <c r="CN22" s="463" t="s">
        <v>243</v>
      </c>
      <c r="CO22" s="463" t="s">
        <v>243</v>
      </c>
      <c r="CP22" s="463" t="s">
        <v>243</v>
      </c>
      <c r="CQ22" s="463" t="s">
        <v>243</v>
      </c>
      <c r="CR22" s="463" t="s">
        <v>243</v>
      </c>
      <c r="CS22" s="463"/>
      <c r="CT22" s="463"/>
      <c r="CU22" s="463"/>
      <c r="CV22" s="463" t="s">
        <v>243</v>
      </c>
      <c r="CW22" s="463"/>
      <c r="CX22" s="463" t="s">
        <v>243</v>
      </c>
      <c r="CY22" s="463"/>
      <c r="CZ22" s="463"/>
      <c r="DA22" s="463" t="s">
        <v>243</v>
      </c>
      <c r="DB22" s="463"/>
      <c r="DC22" s="463" t="s">
        <v>243</v>
      </c>
      <c r="DD22" s="463" t="s">
        <v>243</v>
      </c>
      <c r="DE22" s="463"/>
      <c r="DF22" s="463" t="s">
        <v>243</v>
      </c>
      <c r="DG22" s="463"/>
      <c r="DH22" s="463"/>
      <c r="DI22" s="463"/>
      <c r="DJ22" s="463"/>
      <c r="DK22" s="463"/>
      <c r="DL22" s="463" t="s">
        <v>243</v>
      </c>
      <c r="DM22" s="463"/>
      <c r="DN22" s="463" t="s">
        <v>243</v>
      </c>
      <c r="DO22" s="463" t="s">
        <v>243</v>
      </c>
      <c r="DP22" s="463" t="s">
        <v>243</v>
      </c>
      <c r="DQ22" s="463" t="s">
        <v>243</v>
      </c>
      <c r="DR22" s="463"/>
      <c r="DS22" s="463" t="s">
        <v>243</v>
      </c>
      <c r="DT22" s="463" t="s">
        <v>243</v>
      </c>
      <c r="DU22" s="463" t="s">
        <v>243</v>
      </c>
      <c r="DV22" s="463" t="s">
        <v>243</v>
      </c>
      <c r="DW22" s="463" t="s">
        <v>243</v>
      </c>
      <c r="DX22" s="463" t="s">
        <v>243</v>
      </c>
      <c r="DY22" s="463"/>
      <c r="DZ22" s="463" t="s">
        <v>243</v>
      </c>
      <c r="EA22" s="463" t="s">
        <v>243</v>
      </c>
      <c r="EB22" s="463" t="s">
        <v>243</v>
      </c>
      <c r="EC22" s="463"/>
      <c r="ED22" s="463"/>
      <c r="EE22" s="463"/>
      <c r="EF22" s="463"/>
      <c r="EG22" s="463"/>
      <c r="EH22" s="463"/>
      <c r="EI22" s="463"/>
      <c r="EJ22" s="463"/>
      <c r="EK22" s="463"/>
      <c r="EL22" s="463"/>
      <c r="EM22" s="463"/>
      <c r="EN22" s="463"/>
      <c r="EO22" s="463"/>
      <c r="EP22" s="463"/>
      <c r="EQ22" s="463"/>
      <c r="ER22" s="463"/>
      <c r="ES22" s="463"/>
      <c r="ET22" s="463"/>
      <c r="EU22" s="463"/>
      <c r="EV22" s="463"/>
      <c r="EW22" s="463"/>
      <c r="EX22" s="463"/>
      <c r="EY22" s="463"/>
      <c r="EZ22" s="463"/>
      <c r="FA22" s="463"/>
      <c r="FB22" s="463"/>
      <c r="FC22" s="463"/>
      <c r="FD22" s="463"/>
      <c r="FE22" s="463"/>
      <c r="FF22" s="463"/>
      <c r="FG22" s="463"/>
      <c r="FH22" s="463"/>
      <c r="FI22" s="463"/>
      <c r="FJ22" s="463"/>
      <c r="FK22" s="463"/>
      <c r="FL22" s="463"/>
      <c r="FM22" s="463"/>
      <c r="FN22" s="463"/>
      <c r="FO22" s="463"/>
      <c r="FP22" s="463"/>
      <c r="FQ22" s="463"/>
      <c r="FR22" s="463"/>
      <c r="FS22" s="463"/>
      <c r="FT22" s="463"/>
      <c r="FU22" s="463"/>
      <c r="FV22" s="463"/>
      <c r="FW22" s="463"/>
      <c r="FX22" s="463"/>
      <c r="FY22" s="463"/>
      <c r="FZ22" s="463"/>
      <c r="GA22" s="463"/>
      <c r="GB22" s="463"/>
      <c r="GC22" s="463"/>
      <c r="GD22" s="463"/>
      <c r="GE22" s="463"/>
      <c r="GF22" s="463"/>
      <c r="GG22" s="463"/>
      <c r="GH22" s="463"/>
      <c r="GI22" s="463"/>
      <c r="GJ22" s="463"/>
      <c r="GK22" s="463"/>
      <c r="GL22" s="463"/>
      <c r="GM22" s="463"/>
      <c r="GN22" s="463"/>
      <c r="GO22" s="463"/>
      <c r="GP22" s="463"/>
      <c r="GQ22" s="463"/>
      <c r="GR22" s="463"/>
      <c r="GS22" s="463"/>
      <c r="GT22" s="463"/>
      <c r="GU22" s="463"/>
      <c r="GV22" s="463"/>
      <c r="GW22" s="463"/>
      <c r="GX22" s="463"/>
      <c r="GY22" s="463"/>
      <c r="GZ22" s="463"/>
      <c r="HA22" s="463"/>
      <c r="HB22" s="463"/>
      <c r="HC22" s="463"/>
      <c r="HD22" s="463"/>
      <c r="HE22" s="463"/>
      <c r="HF22" s="463"/>
      <c r="HG22" s="463"/>
      <c r="HH22" s="463"/>
      <c r="HI22" s="463"/>
      <c r="HJ22" s="463"/>
      <c r="HK22" s="463"/>
      <c r="HL22" s="463"/>
      <c r="HM22" s="463"/>
      <c r="HN22" s="463"/>
      <c r="HO22" s="463"/>
      <c r="HP22" s="463"/>
      <c r="HQ22" s="463"/>
      <c r="HR22" s="463"/>
      <c r="HS22" s="463"/>
      <c r="HT22" s="463"/>
      <c r="HU22" s="463"/>
      <c r="HV22" s="463"/>
      <c r="HW22" s="463"/>
      <c r="HX22" s="463"/>
      <c r="HY22" s="463"/>
      <c r="HZ22" s="463"/>
      <c r="IA22" s="463"/>
      <c r="IB22" s="463"/>
    </row>
    <row r="23" spans="1:236" ht="36.75" x14ac:dyDescent="0.25">
      <c r="A23" s="123" t="s">
        <v>235</v>
      </c>
      <c r="B23" s="108" t="s">
        <v>2</v>
      </c>
      <c r="C23" s="108" t="s">
        <v>163</v>
      </c>
      <c r="D23" s="109" t="s">
        <v>237</v>
      </c>
      <c r="E23" s="109" t="s">
        <v>164</v>
      </c>
      <c r="F23" s="105">
        <f t="shared" si="11"/>
        <v>41185</v>
      </c>
      <c r="G23" s="109">
        <f>IF(L23="Not Executed","",INDEX($U$2:$EC20,1,MATCH(REPT("z",255),$U23:$EC23)))</f>
        <v>145</v>
      </c>
      <c r="H23" s="109" t="str">
        <f t="shared" si="4"/>
        <v>C0/C1</v>
      </c>
      <c r="I23" s="109" t="str">
        <f t="shared" si="5"/>
        <v>9200-8.59.29708</v>
      </c>
      <c r="J23" s="109">
        <f t="shared" si="6"/>
        <v>9200</v>
      </c>
      <c r="K23" s="109" t="str">
        <f t="shared" si="7"/>
        <v>v76</v>
      </c>
      <c r="L23" s="109" t="str">
        <f t="shared" si="8"/>
        <v>Pass</v>
      </c>
      <c r="M23" s="109" t="str">
        <f>IF(L23="NA","NA",IF(COUNTIFS(U23:XAC23,"Pass*",$U$3:$XAC$3,Summary!$D$43)&gt;0,"Pass",IF(COUNTIFS(U23:XAC23,"Fail*",$U$3:$XAC$3,Summary!$D$43)&gt;0,"Fail","Not Executed")))</f>
        <v>Pass</v>
      </c>
      <c r="N23" s="109">
        <f t="shared" si="9"/>
        <v>63</v>
      </c>
      <c r="O23" s="135">
        <f t="shared" si="10"/>
        <v>0.80952380952380953</v>
      </c>
      <c r="P23" s="135" t="str">
        <f>IF(VLOOKUP(C23,[1]!WIFI_Defects,2,FALSE)=0,"",VLOOKUP(C23,[1]!WIFI_Defects,2,FALSE))</f>
        <v/>
      </c>
      <c r="Q23" s="109" t="str">
        <f>IF(VLOOKUP(C23,[1]!WIFI_Defects,3,FALSE)=0,"",VLOOKUP(C23,[1]!WIFI_Defects,3,FALSE))</f>
        <v/>
      </c>
      <c r="R23" s="109" t="str">
        <f>IF(VLOOKUP(C23,[1]!WIFI_Defects,4,FALSE)=0,"",VLOOKUP(C23,[1]!WIFI_Defects,4,FALSE))</f>
        <v/>
      </c>
      <c r="S23" s="111"/>
      <c r="T23" s="295"/>
      <c r="U23" s="96"/>
      <c r="V23" s="72" t="s">
        <v>241</v>
      </c>
      <c r="W23" s="72"/>
      <c r="X23" s="72"/>
      <c r="Y23" s="72"/>
      <c r="Z23" s="72"/>
      <c r="AA23" s="72"/>
      <c r="AB23" s="72"/>
      <c r="AC23" s="72"/>
      <c r="AD23" s="72"/>
      <c r="AE23" s="72"/>
      <c r="AF23" s="72" t="s">
        <v>241</v>
      </c>
      <c r="AG23" s="72"/>
      <c r="AH23" s="72" t="s">
        <v>241</v>
      </c>
      <c r="AI23" s="72" t="s">
        <v>241</v>
      </c>
      <c r="AJ23" s="72"/>
      <c r="AK23" s="72"/>
      <c r="AL23" s="72" t="s">
        <v>241</v>
      </c>
      <c r="AM23" s="72" t="s">
        <v>241</v>
      </c>
      <c r="AN23" s="327" t="s">
        <v>241</v>
      </c>
      <c r="AO23" s="410" t="s">
        <v>243</v>
      </c>
      <c r="AP23" s="402" t="s">
        <v>243</v>
      </c>
      <c r="AQ23" s="399"/>
      <c r="AR23" s="421" t="s">
        <v>243</v>
      </c>
      <c r="AS23" s="420" t="s">
        <v>241</v>
      </c>
      <c r="AT23" s="422" t="s">
        <v>241</v>
      </c>
      <c r="AU23" s="423" t="s">
        <v>243</v>
      </c>
      <c r="AV23" s="72"/>
      <c r="AW23" s="432" t="s">
        <v>243</v>
      </c>
      <c r="AX23" s="72"/>
      <c r="AY23" s="431"/>
      <c r="AZ23" s="434" t="s">
        <v>243</v>
      </c>
      <c r="BA23" s="72"/>
      <c r="BB23" s="72"/>
      <c r="BC23" s="436" t="s">
        <v>243</v>
      </c>
      <c r="BD23" s="72"/>
      <c r="BE23" s="72"/>
      <c r="BF23" s="72"/>
      <c r="BG23" s="72"/>
      <c r="BH23" s="441"/>
      <c r="BI23" s="443" t="s">
        <v>243</v>
      </c>
      <c r="BJ23" s="72"/>
      <c r="BK23" s="448" t="s">
        <v>241</v>
      </c>
      <c r="BL23" s="72"/>
      <c r="BM23" s="72"/>
      <c r="BN23" s="451" t="s">
        <v>243</v>
      </c>
      <c r="BO23" s="455" t="s">
        <v>243</v>
      </c>
      <c r="BP23" s="456" t="s">
        <v>243</v>
      </c>
      <c r="BQ23" s="463"/>
      <c r="BR23" s="463"/>
      <c r="BS23" s="463" t="s">
        <v>243</v>
      </c>
      <c r="BT23" s="463" t="s">
        <v>243</v>
      </c>
      <c r="BU23" s="463" t="s">
        <v>243</v>
      </c>
      <c r="BV23" s="463" t="s">
        <v>243</v>
      </c>
      <c r="BW23" s="463" t="s">
        <v>243</v>
      </c>
      <c r="BX23" s="463"/>
      <c r="BY23" s="463" t="s">
        <v>243</v>
      </c>
      <c r="BZ23" s="463" t="s">
        <v>243</v>
      </c>
      <c r="CA23" s="463" t="s">
        <v>243</v>
      </c>
      <c r="CB23" s="463" t="s">
        <v>243</v>
      </c>
      <c r="CC23" s="463" t="s">
        <v>243</v>
      </c>
      <c r="CD23" s="463"/>
      <c r="CE23" s="463" t="s">
        <v>243</v>
      </c>
      <c r="CF23" s="463"/>
      <c r="CG23" s="463"/>
      <c r="CH23" s="463" t="s">
        <v>243</v>
      </c>
      <c r="CI23" s="463" t="s">
        <v>243</v>
      </c>
      <c r="CJ23" s="463" t="s">
        <v>243</v>
      </c>
      <c r="CK23" s="463" t="s">
        <v>243</v>
      </c>
      <c r="CL23" s="463" t="s">
        <v>243</v>
      </c>
      <c r="CM23" s="463"/>
      <c r="CN23" s="463" t="s">
        <v>243</v>
      </c>
      <c r="CO23" s="463" t="s">
        <v>243</v>
      </c>
      <c r="CP23" s="463" t="s">
        <v>243</v>
      </c>
      <c r="CQ23" s="463" t="s">
        <v>243</v>
      </c>
      <c r="CR23" s="463" t="s">
        <v>243</v>
      </c>
      <c r="CS23" s="463"/>
      <c r="CT23" s="463"/>
      <c r="CU23" s="463"/>
      <c r="CV23" s="463" t="s">
        <v>243</v>
      </c>
      <c r="CW23" s="463"/>
      <c r="CX23" s="463" t="s">
        <v>243</v>
      </c>
      <c r="CY23" s="463"/>
      <c r="CZ23" s="463"/>
      <c r="DA23" s="463" t="s">
        <v>243</v>
      </c>
      <c r="DB23" s="463"/>
      <c r="DC23" s="463" t="s">
        <v>243</v>
      </c>
      <c r="DD23" s="463" t="s">
        <v>243</v>
      </c>
      <c r="DE23" s="463"/>
      <c r="DF23" s="463" t="s">
        <v>243</v>
      </c>
      <c r="DG23" s="463"/>
      <c r="DH23" s="463"/>
      <c r="DI23" s="463"/>
      <c r="DJ23" s="463"/>
      <c r="DK23" s="463"/>
      <c r="DL23" s="463" t="s">
        <v>243</v>
      </c>
      <c r="DM23" s="463"/>
      <c r="DN23" s="463" t="s">
        <v>243</v>
      </c>
      <c r="DO23" s="463" t="s">
        <v>243</v>
      </c>
      <c r="DP23" s="463" t="s">
        <v>243</v>
      </c>
      <c r="DQ23" s="463" t="s">
        <v>243</v>
      </c>
      <c r="DR23" s="463" t="s">
        <v>243</v>
      </c>
      <c r="DS23" s="463" t="s">
        <v>243</v>
      </c>
      <c r="DT23" s="463" t="s">
        <v>243</v>
      </c>
      <c r="DU23" s="463" t="s">
        <v>243</v>
      </c>
      <c r="DV23" s="463" t="s">
        <v>243</v>
      </c>
      <c r="DW23" s="463" t="s">
        <v>241</v>
      </c>
      <c r="DX23" s="463" t="s">
        <v>241</v>
      </c>
      <c r="DY23" s="463"/>
      <c r="DZ23" s="463" t="s">
        <v>243</v>
      </c>
      <c r="EA23" s="463" t="s">
        <v>243</v>
      </c>
      <c r="EB23" s="463" t="s">
        <v>243</v>
      </c>
      <c r="EC23" s="463"/>
      <c r="ED23" s="463"/>
      <c r="EE23" s="463"/>
      <c r="EF23" s="463"/>
      <c r="EG23" s="463"/>
      <c r="EH23" s="463"/>
      <c r="EI23" s="463"/>
      <c r="EJ23" s="463"/>
      <c r="EK23" s="463"/>
      <c r="EL23" s="463"/>
      <c r="EM23" s="463"/>
      <c r="EN23" s="463"/>
      <c r="EO23" s="463"/>
      <c r="EP23" s="463"/>
      <c r="EQ23" s="463"/>
      <c r="ER23" s="463"/>
      <c r="ES23" s="463"/>
      <c r="ET23" s="463"/>
      <c r="EU23" s="463"/>
      <c r="EV23" s="463"/>
      <c r="EW23" s="463"/>
      <c r="EX23" s="463"/>
      <c r="EY23" s="463"/>
      <c r="EZ23" s="463"/>
      <c r="FA23" s="463"/>
      <c r="FB23" s="463"/>
      <c r="FC23" s="463"/>
      <c r="FD23" s="463"/>
      <c r="FE23" s="463"/>
      <c r="FF23" s="463"/>
      <c r="FG23" s="463"/>
      <c r="FH23" s="463"/>
      <c r="FI23" s="463"/>
      <c r="FJ23" s="463"/>
      <c r="FK23" s="463"/>
      <c r="FL23" s="463"/>
      <c r="FM23" s="463"/>
      <c r="FN23" s="463"/>
      <c r="FO23" s="463"/>
      <c r="FP23" s="463"/>
      <c r="FQ23" s="463"/>
      <c r="FR23" s="463"/>
      <c r="FS23" s="463"/>
      <c r="FT23" s="463"/>
      <c r="FU23" s="463"/>
      <c r="FV23" s="463"/>
      <c r="FW23" s="463"/>
      <c r="FX23" s="463"/>
      <c r="FY23" s="463"/>
      <c r="FZ23" s="463"/>
      <c r="GA23" s="463"/>
      <c r="GB23" s="463"/>
      <c r="GC23" s="463"/>
      <c r="GD23" s="463"/>
      <c r="GE23" s="463"/>
      <c r="GF23" s="463"/>
      <c r="GG23" s="463"/>
      <c r="GH23" s="463"/>
      <c r="GI23" s="463"/>
      <c r="GJ23" s="463"/>
      <c r="GK23" s="463"/>
      <c r="GL23" s="463"/>
      <c r="GM23" s="463"/>
      <c r="GN23" s="463"/>
      <c r="GO23" s="463"/>
      <c r="GP23" s="463"/>
      <c r="GQ23" s="463"/>
      <c r="GR23" s="463"/>
      <c r="GS23" s="463"/>
      <c r="GT23" s="463"/>
      <c r="GU23" s="463"/>
      <c r="GV23" s="463"/>
      <c r="GW23" s="463"/>
      <c r="GX23" s="463"/>
      <c r="GY23" s="463"/>
      <c r="GZ23" s="463"/>
      <c r="HA23" s="463"/>
      <c r="HB23" s="463"/>
      <c r="HC23" s="463"/>
      <c r="HD23" s="463"/>
      <c r="HE23" s="463"/>
      <c r="HF23" s="463"/>
      <c r="HG23" s="463"/>
      <c r="HH23" s="463"/>
      <c r="HI23" s="463"/>
      <c r="HJ23" s="463"/>
      <c r="HK23" s="463"/>
      <c r="HL23" s="463"/>
      <c r="HM23" s="463"/>
      <c r="HN23" s="463"/>
      <c r="HO23" s="463"/>
      <c r="HP23" s="463"/>
      <c r="HQ23" s="463"/>
      <c r="HR23" s="463"/>
      <c r="HS23" s="463"/>
      <c r="HT23" s="463"/>
      <c r="HU23" s="463"/>
      <c r="HV23" s="463"/>
      <c r="HW23" s="463"/>
      <c r="HX23" s="463"/>
      <c r="HY23" s="463"/>
      <c r="HZ23" s="463"/>
      <c r="IA23" s="463"/>
      <c r="IB23" s="463"/>
    </row>
    <row r="24" spans="1:236" ht="36.75" x14ac:dyDescent="0.25">
      <c r="A24" s="123" t="s">
        <v>235</v>
      </c>
      <c r="B24" s="108" t="s">
        <v>2</v>
      </c>
      <c r="C24" s="108" t="s">
        <v>39</v>
      </c>
      <c r="D24" s="109" t="s">
        <v>237</v>
      </c>
      <c r="E24" s="109" t="s">
        <v>172</v>
      </c>
      <c r="F24" s="105">
        <f t="shared" si="11"/>
        <v>41185</v>
      </c>
      <c r="G24" s="109">
        <f>IF(L24="Not Executed","",INDEX($U$2:$EC21,1,MATCH(REPT("z",255),$U24:$EC24)))</f>
        <v>145</v>
      </c>
      <c r="H24" s="109" t="str">
        <f t="shared" si="4"/>
        <v>C0/C1</v>
      </c>
      <c r="I24" s="109" t="str">
        <f t="shared" si="5"/>
        <v>9200-8.59.29708</v>
      </c>
      <c r="J24" s="109">
        <f t="shared" si="6"/>
        <v>9200</v>
      </c>
      <c r="K24" s="109" t="str">
        <f t="shared" si="7"/>
        <v>v76</v>
      </c>
      <c r="L24" s="109" t="str">
        <f t="shared" si="8"/>
        <v>Pass</v>
      </c>
      <c r="M24" s="109" t="str">
        <f>IF(L24="NA","NA",IF(COUNTIFS(U24:XAC24,"Pass*",$U$3:$XAC$3,Summary!$D$43)&gt;0,"Pass",IF(COUNTIFS(U24:XAC24,"Fail*",$U$3:$XAC$3,Summary!$D$43)&gt;0,"Fail","Not Executed")))</f>
        <v>Pass</v>
      </c>
      <c r="N24" s="109">
        <f t="shared" si="9"/>
        <v>65</v>
      </c>
      <c r="O24" s="135">
        <f t="shared" si="10"/>
        <v>0.27692307692307694</v>
      </c>
      <c r="P24" s="135" t="str">
        <f>IF(VLOOKUP(C24,[1]!WIFI_Defects,2,FALSE)=0,"",VLOOKUP(C24,[1]!WIFI_Defects,2,FALSE))</f>
        <v>Win8-899157</v>
      </c>
      <c r="Q24" s="109">
        <f>IF(VLOOKUP(C24,[1]!WIFI_Defects,3,FALSE)=0,"",VLOOKUP(C24,[1]!WIFI_Defects,3,FALSE))</f>
        <v>555511</v>
      </c>
      <c r="R24" s="109">
        <f>IF(VLOOKUP(C24,[1]!WIFI_Defects,4,FALSE)=0,"",VLOOKUP(C24,[1]!WIFI_Defects,4,FALSE))</f>
        <v>4639161</v>
      </c>
      <c r="S24" s="267"/>
      <c r="T24" s="295"/>
      <c r="U24" s="96"/>
      <c r="V24" s="72"/>
      <c r="W24" s="72" t="str">
        <f>IF(ISERROR(#REF!),"",#REF!)</f>
        <v/>
      </c>
      <c r="X24" s="72"/>
      <c r="Y24" s="72"/>
      <c r="Z24" s="72" t="s">
        <v>241</v>
      </c>
      <c r="AA24" s="72"/>
      <c r="AB24" s="72"/>
      <c r="AC24" s="72"/>
      <c r="AD24" s="72" t="s">
        <v>241</v>
      </c>
      <c r="AE24" s="72" t="s">
        <v>241</v>
      </c>
      <c r="AF24" s="72" t="s">
        <v>241</v>
      </c>
      <c r="AG24" s="72" t="s">
        <v>241</v>
      </c>
      <c r="AH24" s="72" t="s">
        <v>241</v>
      </c>
      <c r="AI24" s="72" t="s">
        <v>241</v>
      </c>
      <c r="AJ24" s="72"/>
      <c r="AK24" s="72"/>
      <c r="AL24" s="72" t="s">
        <v>241</v>
      </c>
      <c r="AM24" s="72" t="s">
        <v>241</v>
      </c>
      <c r="AN24" s="327" t="s">
        <v>241</v>
      </c>
      <c r="AO24" s="410"/>
      <c r="AP24" s="402" t="s">
        <v>241</v>
      </c>
      <c r="AQ24" s="72"/>
      <c r="AR24" s="72"/>
      <c r="AS24" s="428" t="s">
        <v>547</v>
      </c>
      <c r="AT24" s="422" t="s">
        <v>241</v>
      </c>
      <c r="AU24" s="72"/>
      <c r="AV24" s="72"/>
      <c r="AW24" s="430" t="s">
        <v>243</v>
      </c>
      <c r="AX24" s="72"/>
      <c r="AY24" s="72"/>
      <c r="AZ24" s="434" t="s">
        <v>241</v>
      </c>
      <c r="BA24" s="72"/>
      <c r="BB24" s="72"/>
      <c r="BC24" s="436" t="s">
        <v>241</v>
      </c>
      <c r="BD24" s="72"/>
      <c r="BE24" s="72"/>
      <c r="BF24" s="72"/>
      <c r="BG24" s="72"/>
      <c r="BH24" s="441" t="s">
        <v>241</v>
      </c>
      <c r="BI24" s="72"/>
      <c r="BJ24" s="72"/>
      <c r="BK24" s="448" t="s">
        <v>241</v>
      </c>
      <c r="BL24" s="72"/>
      <c r="BM24" s="451" t="s">
        <v>241</v>
      </c>
      <c r="BN24" s="451" t="s">
        <v>241</v>
      </c>
      <c r="BO24" s="454" t="s">
        <v>241</v>
      </c>
      <c r="BP24" s="456" t="s">
        <v>241</v>
      </c>
      <c r="BQ24" s="463"/>
      <c r="BR24" s="463"/>
      <c r="BS24" s="463"/>
      <c r="BT24" s="463" t="s">
        <v>243</v>
      </c>
      <c r="BU24" s="463" t="s">
        <v>241</v>
      </c>
      <c r="BV24" s="463" t="s">
        <v>241</v>
      </c>
      <c r="BW24" s="463" t="s">
        <v>243</v>
      </c>
      <c r="BX24" s="463"/>
      <c r="BY24" s="483"/>
      <c r="BZ24" s="463" t="s">
        <v>241</v>
      </c>
      <c r="CA24" s="463" t="s">
        <v>241</v>
      </c>
      <c r="CB24" s="463" t="s">
        <v>243</v>
      </c>
      <c r="CC24" s="463" t="s">
        <v>241</v>
      </c>
      <c r="CD24" s="463"/>
      <c r="CE24" s="463" t="s">
        <v>241</v>
      </c>
      <c r="CF24" s="463"/>
      <c r="CG24" s="463"/>
      <c r="CH24" s="463" t="s">
        <v>241</v>
      </c>
      <c r="CI24" s="463" t="s">
        <v>243</v>
      </c>
      <c r="CJ24" s="463" t="s">
        <v>243</v>
      </c>
      <c r="CK24" s="463" t="s">
        <v>243</v>
      </c>
      <c r="CL24" s="463" t="s">
        <v>243</v>
      </c>
      <c r="CM24" s="463"/>
      <c r="CN24" s="463" t="s">
        <v>243</v>
      </c>
      <c r="CO24" s="463" t="s">
        <v>241</v>
      </c>
      <c r="CP24" s="463" t="s">
        <v>243</v>
      </c>
      <c r="CQ24" s="463"/>
      <c r="CR24" s="463" t="s">
        <v>241</v>
      </c>
      <c r="CS24" s="463" t="s">
        <v>241</v>
      </c>
      <c r="CT24" s="463" t="s">
        <v>241</v>
      </c>
      <c r="CU24" s="463" t="s">
        <v>241</v>
      </c>
      <c r="CV24" s="463" t="s">
        <v>243</v>
      </c>
      <c r="CW24" s="463"/>
      <c r="CX24" s="463" t="s">
        <v>241</v>
      </c>
      <c r="CY24" s="463"/>
      <c r="CZ24" s="463"/>
      <c r="DA24" s="463" t="s">
        <v>241</v>
      </c>
      <c r="DB24" s="463"/>
      <c r="DC24" s="463" t="s">
        <v>241</v>
      </c>
      <c r="DD24" s="463" t="s">
        <v>241</v>
      </c>
      <c r="DE24" s="463"/>
      <c r="DF24" s="463" t="s">
        <v>241</v>
      </c>
      <c r="DG24" s="463"/>
      <c r="DH24" s="463"/>
      <c r="DI24" s="463"/>
      <c r="DJ24" s="463" t="s">
        <v>243</v>
      </c>
      <c r="DK24" s="463"/>
      <c r="DL24" s="463" t="s">
        <v>241</v>
      </c>
      <c r="DM24" s="463" t="s">
        <v>241</v>
      </c>
      <c r="DN24" s="463" t="s">
        <v>241</v>
      </c>
      <c r="DO24" s="463"/>
      <c r="DP24" s="463" t="s">
        <v>241</v>
      </c>
      <c r="DQ24" s="463" t="s">
        <v>241</v>
      </c>
      <c r="DR24" s="463" t="s">
        <v>241</v>
      </c>
      <c r="DS24" s="463" t="s">
        <v>241</v>
      </c>
      <c r="DT24" s="463" t="s">
        <v>243</v>
      </c>
      <c r="DU24" s="463" t="s">
        <v>243</v>
      </c>
      <c r="DV24" s="463" t="s">
        <v>243</v>
      </c>
      <c r="DW24" s="463" t="s">
        <v>241</v>
      </c>
      <c r="DX24" s="463" t="s">
        <v>243</v>
      </c>
      <c r="DY24" s="463" t="s">
        <v>243</v>
      </c>
      <c r="DZ24" s="463"/>
      <c r="EA24" s="463" t="s">
        <v>241</v>
      </c>
      <c r="EB24" s="463" t="s">
        <v>243</v>
      </c>
      <c r="EC24" s="463"/>
      <c r="ED24" s="463"/>
      <c r="EE24" s="463"/>
      <c r="EF24" s="463"/>
      <c r="EG24" s="463"/>
      <c r="EH24" s="463"/>
      <c r="EI24" s="463"/>
      <c r="EJ24" s="463"/>
      <c r="EK24" s="463"/>
      <c r="EL24" s="463"/>
      <c r="EM24" s="463"/>
      <c r="EN24" s="463"/>
      <c r="EO24" s="463"/>
      <c r="EP24" s="463"/>
      <c r="EQ24" s="463"/>
      <c r="ER24" s="463"/>
      <c r="ES24" s="463"/>
      <c r="ET24" s="463"/>
      <c r="EU24" s="463"/>
      <c r="EV24" s="463"/>
      <c r="EW24" s="463"/>
      <c r="EX24" s="463"/>
      <c r="EY24" s="463"/>
      <c r="EZ24" s="463"/>
      <c r="FA24" s="463"/>
      <c r="FB24" s="463"/>
      <c r="FC24" s="463"/>
      <c r="FD24" s="463"/>
      <c r="FE24" s="463"/>
      <c r="FF24" s="463"/>
      <c r="FG24" s="463"/>
      <c r="FH24" s="463"/>
      <c r="FI24" s="463"/>
      <c r="FJ24" s="463"/>
      <c r="FK24" s="463"/>
      <c r="FL24" s="463"/>
      <c r="FM24" s="463"/>
      <c r="FN24" s="463"/>
      <c r="FO24" s="463"/>
      <c r="FP24" s="463"/>
      <c r="FQ24" s="463"/>
      <c r="FR24" s="463"/>
      <c r="FS24" s="463"/>
      <c r="FT24" s="463"/>
      <c r="FU24" s="463"/>
      <c r="FV24" s="463"/>
      <c r="FW24" s="463"/>
      <c r="FX24" s="463"/>
      <c r="FY24" s="463"/>
      <c r="FZ24" s="463"/>
      <c r="GA24" s="463"/>
      <c r="GB24" s="463"/>
      <c r="GC24" s="463"/>
      <c r="GD24" s="463"/>
      <c r="GE24" s="463"/>
      <c r="GF24" s="463"/>
      <c r="GG24" s="463"/>
      <c r="GH24" s="463"/>
      <c r="GI24" s="463"/>
      <c r="GJ24" s="463"/>
      <c r="GK24" s="463"/>
      <c r="GL24" s="463"/>
      <c r="GM24" s="463"/>
      <c r="GN24" s="463"/>
      <c r="GO24" s="463"/>
      <c r="GP24" s="463"/>
      <c r="GQ24" s="463"/>
      <c r="GR24" s="463"/>
      <c r="GS24" s="463"/>
      <c r="GT24" s="463"/>
      <c r="GU24" s="463"/>
      <c r="GV24" s="463"/>
      <c r="GW24" s="463"/>
      <c r="GX24" s="463"/>
      <c r="GY24" s="463"/>
      <c r="GZ24" s="463"/>
      <c r="HA24" s="463"/>
      <c r="HB24" s="463"/>
      <c r="HC24" s="463"/>
      <c r="HD24" s="463"/>
      <c r="HE24" s="463"/>
      <c r="HF24" s="463"/>
      <c r="HG24" s="463"/>
      <c r="HH24" s="463"/>
      <c r="HI24" s="463"/>
      <c r="HJ24" s="463"/>
      <c r="HK24" s="463"/>
      <c r="HL24" s="463"/>
      <c r="HM24" s="463"/>
      <c r="HN24" s="463"/>
      <c r="HO24" s="463"/>
      <c r="HP24" s="463"/>
      <c r="HQ24" s="463"/>
      <c r="HR24" s="463"/>
      <c r="HS24" s="463"/>
      <c r="HT24" s="463"/>
      <c r="HU24" s="463"/>
      <c r="HV24" s="463"/>
      <c r="HW24" s="463"/>
      <c r="HX24" s="463"/>
      <c r="HY24" s="463"/>
      <c r="HZ24" s="463"/>
      <c r="IA24" s="463"/>
      <c r="IB24" s="463"/>
    </row>
    <row r="25" spans="1:236" ht="24.75" customHeight="1" x14ac:dyDescent="0.25">
      <c r="A25" s="123" t="s">
        <v>235</v>
      </c>
      <c r="B25" s="108" t="s">
        <v>2</v>
      </c>
      <c r="C25" s="108" t="s">
        <v>25</v>
      </c>
      <c r="D25" s="109" t="s">
        <v>237</v>
      </c>
      <c r="E25" s="109" t="s">
        <v>26</v>
      </c>
      <c r="F25" s="105">
        <f t="shared" si="11"/>
        <v>41185</v>
      </c>
      <c r="G25" s="109">
        <f>IF(L25="Not Executed","",INDEX($U$2:$EC22,1,MATCH(REPT("z",255),$U25:$EC25)))</f>
        <v>145</v>
      </c>
      <c r="H25" s="109" t="str">
        <f t="shared" si="4"/>
        <v>C0/C1</v>
      </c>
      <c r="I25" s="109" t="str">
        <f t="shared" si="5"/>
        <v>9200-8.59.29708</v>
      </c>
      <c r="J25" s="109">
        <f t="shared" si="6"/>
        <v>9200</v>
      </c>
      <c r="K25" s="109" t="str">
        <f t="shared" si="7"/>
        <v>v76</v>
      </c>
      <c r="L25" s="109" t="str">
        <f t="shared" si="8"/>
        <v>Pass</v>
      </c>
      <c r="M25" s="109" t="str">
        <f>IF(L25="NA","NA",IF(COUNTIFS(U25:XAC25,"Pass*",$U$3:$XAC$3,Summary!$D$43)&gt;0,"Pass",IF(COUNTIFS(U25:XAC25,"Fail*",$U$3:$XAC$3,Summary!$D$43)&gt;0,"Fail","Not Executed")))</f>
        <v>Pass</v>
      </c>
      <c r="N25" s="109">
        <f t="shared" si="9"/>
        <v>61</v>
      </c>
      <c r="O25" s="135">
        <f t="shared" si="10"/>
        <v>0.83606557377049184</v>
      </c>
      <c r="P25" s="135" t="str">
        <f>IF(VLOOKUP(C25,[1]!WIFI_Defects,2,FALSE)=0,"",VLOOKUP(C25,[1]!WIFI_Defects,2,FALSE))</f>
        <v/>
      </c>
      <c r="Q25" s="109" t="str">
        <f>IF(VLOOKUP(C25,[1]!WIFI_Defects,3,FALSE)=0,"",VLOOKUP(C25,[1]!WIFI_Defects,3,FALSE))</f>
        <v/>
      </c>
      <c r="R25" s="109" t="str">
        <f>IF(VLOOKUP(C25,[1]!WIFI_Defects,4,FALSE)=0,"",VLOOKUP(C25,[1]!WIFI_Defects,4,FALSE))</f>
        <v/>
      </c>
      <c r="S25" s="267"/>
      <c r="T25" s="295"/>
      <c r="U25" s="96"/>
      <c r="V25" s="72"/>
      <c r="W25" s="72" t="s">
        <v>241</v>
      </c>
      <c r="X25" s="72"/>
      <c r="Y25" s="72"/>
      <c r="Z25" s="72"/>
      <c r="AA25" s="72"/>
      <c r="AB25" s="72"/>
      <c r="AC25" s="72"/>
      <c r="AD25" s="72"/>
      <c r="AE25" s="72"/>
      <c r="AF25" s="72" t="s">
        <v>243</v>
      </c>
      <c r="AG25" s="72"/>
      <c r="AH25" s="72" t="s">
        <v>241</v>
      </c>
      <c r="AI25" s="72" t="s">
        <v>241</v>
      </c>
      <c r="AJ25" s="72" t="s">
        <v>243</v>
      </c>
      <c r="AK25" s="72"/>
      <c r="AL25" s="72" t="s">
        <v>243</v>
      </c>
      <c r="AM25" s="72" t="s">
        <v>243</v>
      </c>
      <c r="AN25" s="327" t="s">
        <v>243</v>
      </c>
      <c r="AO25" s="410"/>
      <c r="AP25" s="402" t="s">
        <v>243</v>
      </c>
      <c r="AQ25" s="399" t="s">
        <v>243</v>
      </c>
      <c r="AR25" s="72"/>
      <c r="AS25" s="410" t="s">
        <v>243</v>
      </c>
      <c r="AT25" s="429" t="s">
        <v>243</v>
      </c>
      <c r="AU25" s="72"/>
      <c r="AV25" s="72"/>
      <c r="AW25" s="430" t="s">
        <v>243</v>
      </c>
      <c r="AX25" s="72"/>
      <c r="AY25" s="431" t="s">
        <v>243</v>
      </c>
      <c r="AZ25" s="434" t="s">
        <v>243</v>
      </c>
      <c r="BA25" s="72"/>
      <c r="BB25" s="72"/>
      <c r="BC25" s="436" t="s">
        <v>243</v>
      </c>
      <c r="BD25" s="72"/>
      <c r="BE25" s="72"/>
      <c r="BF25" s="72"/>
      <c r="BG25" s="72"/>
      <c r="BH25" s="441" t="s">
        <v>243</v>
      </c>
      <c r="BI25" s="72"/>
      <c r="BJ25" s="72"/>
      <c r="BK25" s="448" t="s">
        <v>243</v>
      </c>
      <c r="BL25" s="72"/>
      <c r="BM25" s="72"/>
      <c r="BN25" s="451" t="s">
        <v>243</v>
      </c>
      <c r="BO25" s="454" t="s">
        <v>241</v>
      </c>
      <c r="BP25" s="456" t="s">
        <v>243</v>
      </c>
      <c r="BQ25" s="463"/>
      <c r="BR25" s="463"/>
      <c r="BS25" s="463" t="s">
        <v>243</v>
      </c>
      <c r="BT25" s="463" t="s">
        <v>243</v>
      </c>
      <c r="BU25" s="463" t="s">
        <v>243</v>
      </c>
      <c r="BV25" s="463"/>
      <c r="BW25" s="463" t="s">
        <v>243</v>
      </c>
      <c r="BX25" s="463"/>
      <c r="BY25" s="463" t="s">
        <v>243</v>
      </c>
      <c r="BZ25" s="463" t="s">
        <v>243</v>
      </c>
      <c r="CA25" s="463"/>
      <c r="CB25" s="463" t="s">
        <v>243</v>
      </c>
      <c r="CC25" s="463" t="s">
        <v>241</v>
      </c>
      <c r="CD25" s="463"/>
      <c r="CE25" s="463" t="s">
        <v>243</v>
      </c>
      <c r="CF25" s="463"/>
      <c r="CG25" s="463"/>
      <c r="CH25" s="463" t="s">
        <v>243</v>
      </c>
      <c r="CI25" s="463" t="s">
        <v>243</v>
      </c>
      <c r="CJ25" s="463" t="s">
        <v>243</v>
      </c>
      <c r="CK25" s="463" t="s">
        <v>243</v>
      </c>
      <c r="CL25" s="463" t="s">
        <v>243</v>
      </c>
      <c r="CM25" s="463" t="s">
        <v>241</v>
      </c>
      <c r="CN25" s="463" t="s">
        <v>243</v>
      </c>
      <c r="CO25" s="463" t="s">
        <v>243</v>
      </c>
      <c r="CP25" s="463" t="s">
        <v>243</v>
      </c>
      <c r="CQ25" s="463" t="s">
        <v>241</v>
      </c>
      <c r="CR25" s="463" t="s">
        <v>241</v>
      </c>
      <c r="CS25" s="463" t="s">
        <v>241</v>
      </c>
      <c r="CT25" s="463" t="s">
        <v>243</v>
      </c>
      <c r="CU25" s="463" t="s">
        <v>241</v>
      </c>
      <c r="CV25" s="463" t="s">
        <v>243</v>
      </c>
      <c r="CW25" s="463" t="s">
        <v>243</v>
      </c>
      <c r="CX25" s="463" t="s">
        <v>243</v>
      </c>
      <c r="CY25" s="463"/>
      <c r="CZ25" s="463"/>
      <c r="DA25" s="463"/>
      <c r="DB25" s="463"/>
      <c r="DC25" s="463" t="s">
        <v>243</v>
      </c>
      <c r="DD25" s="463" t="s">
        <v>243</v>
      </c>
      <c r="DE25" s="463"/>
      <c r="DF25" s="463" t="s">
        <v>243</v>
      </c>
      <c r="DG25" s="463"/>
      <c r="DH25" s="463"/>
      <c r="DI25" s="463"/>
      <c r="DJ25" s="463"/>
      <c r="DK25" s="463"/>
      <c r="DL25" s="463"/>
      <c r="DM25" s="463"/>
      <c r="DN25" s="463"/>
      <c r="DO25" s="463" t="s">
        <v>243</v>
      </c>
      <c r="DP25" s="463"/>
      <c r="DQ25" s="463" t="s">
        <v>243</v>
      </c>
      <c r="DR25" s="463"/>
      <c r="DS25" s="463" t="s">
        <v>243</v>
      </c>
      <c r="DT25" s="463" t="s">
        <v>243</v>
      </c>
      <c r="DU25" s="463" t="s">
        <v>243</v>
      </c>
      <c r="DV25" s="463" t="s">
        <v>243</v>
      </c>
      <c r="DW25" s="463" t="s">
        <v>243</v>
      </c>
      <c r="DX25" s="463" t="s">
        <v>243</v>
      </c>
      <c r="DY25" s="463"/>
      <c r="DZ25" s="463" t="s">
        <v>243</v>
      </c>
      <c r="EA25" s="463" t="s">
        <v>243</v>
      </c>
      <c r="EB25" s="463" t="s">
        <v>243</v>
      </c>
      <c r="EC25" s="463"/>
      <c r="ED25" s="463"/>
      <c r="EE25" s="463"/>
      <c r="EF25" s="463"/>
      <c r="EG25" s="463"/>
      <c r="EH25" s="463"/>
      <c r="EI25" s="463"/>
      <c r="EJ25" s="463"/>
      <c r="EK25" s="463"/>
      <c r="EL25" s="463"/>
      <c r="EM25" s="463"/>
      <c r="EN25" s="463"/>
      <c r="EO25" s="463"/>
      <c r="EP25" s="463"/>
      <c r="EQ25" s="463"/>
      <c r="ER25" s="463"/>
      <c r="ES25" s="463"/>
      <c r="ET25" s="463"/>
      <c r="EU25" s="463"/>
      <c r="EV25" s="463"/>
      <c r="EW25" s="463"/>
      <c r="EX25" s="463"/>
      <c r="EY25" s="463"/>
      <c r="EZ25" s="463"/>
      <c r="FA25" s="463"/>
      <c r="FB25" s="463"/>
      <c r="FC25" s="463"/>
      <c r="FD25" s="463"/>
      <c r="FE25" s="463"/>
      <c r="FF25" s="463"/>
      <c r="FG25" s="463"/>
      <c r="FH25" s="463"/>
      <c r="FI25" s="463"/>
      <c r="FJ25" s="463"/>
      <c r="FK25" s="463"/>
      <c r="FL25" s="463"/>
      <c r="FM25" s="463"/>
      <c r="FN25" s="463"/>
      <c r="FO25" s="463"/>
      <c r="FP25" s="463"/>
      <c r="FQ25" s="463"/>
      <c r="FR25" s="463"/>
      <c r="FS25" s="463"/>
      <c r="FT25" s="463"/>
      <c r="FU25" s="463"/>
      <c r="FV25" s="463"/>
      <c r="FW25" s="463"/>
      <c r="FX25" s="463"/>
      <c r="FY25" s="463"/>
      <c r="FZ25" s="463"/>
      <c r="GA25" s="463"/>
      <c r="GB25" s="463"/>
      <c r="GC25" s="463"/>
      <c r="GD25" s="463"/>
      <c r="GE25" s="463"/>
      <c r="GF25" s="463"/>
      <c r="GG25" s="463"/>
      <c r="GH25" s="463"/>
      <c r="GI25" s="463"/>
      <c r="GJ25" s="463"/>
      <c r="GK25" s="463"/>
      <c r="GL25" s="463"/>
      <c r="GM25" s="463"/>
      <c r="GN25" s="463"/>
      <c r="GO25" s="463"/>
      <c r="GP25" s="463"/>
      <c r="GQ25" s="463"/>
      <c r="GR25" s="463"/>
      <c r="GS25" s="463"/>
      <c r="GT25" s="463"/>
      <c r="GU25" s="463"/>
      <c r="GV25" s="463"/>
      <c r="GW25" s="463"/>
      <c r="GX25" s="463"/>
      <c r="GY25" s="463"/>
      <c r="GZ25" s="463"/>
      <c r="HA25" s="463"/>
      <c r="HB25" s="463"/>
      <c r="HC25" s="463"/>
      <c r="HD25" s="463"/>
      <c r="HE25" s="463"/>
      <c r="HF25" s="463"/>
      <c r="HG25" s="463"/>
      <c r="HH25" s="463"/>
      <c r="HI25" s="463"/>
      <c r="HJ25" s="463"/>
      <c r="HK25" s="463"/>
      <c r="HL25" s="463"/>
      <c r="HM25" s="463"/>
      <c r="HN25" s="463"/>
      <c r="HO25" s="463"/>
      <c r="HP25" s="463"/>
      <c r="HQ25" s="463"/>
      <c r="HR25" s="463"/>
      <c r="HS25" s="463"/>
      <c r="HT25" s="463"/>
      <c r="HU25" s="463"/>
      <c r="HV25" s="463"/>
      <c r="HW25" s="463"/>
      <c r="HX25" s="463"/>
      <c r="HY25" s="463"/>
      <c r="HZ25" s="463"/>
      <c r="IA25" s="463"/>
      <c r="IB25" s="463"/>
    </row>
    <row r="26" spans="1:236" ht="36.75" x14ac:dyDescent="0.25">
      <c r="A26" s="123" t="s">
        <v>235</v>
      </c>
      <c r="B26" s="108" t="s">
        <v>2</v>
      </c>
      <c r="C26" s="108" t="s">
        <v>170</v>
      </c>
      <c r="D26" s="109" t="s">
        <v>237</v>
      </c>
      <c r="E26" s="109" t="s">
        <v>107</v>
      </c>
      <c r="F26" s="105">
        <f t="shared" si="11"/>
        <v>41185</v>
      </c>
      <c r="G26" s="109">
        <f>IF(L26="Not Executed","",INDEX($U$2:$EC23,1,MATCH(REPT("z",255),$U26:$EC26)))</f>
        <v>145</v>
      </c>
      <c r="H26" s="109" t="str">
        <f t="shared" si="4"/>
        <v>C0/C1</v>
      </c>
      <c r="I26" s="109" t="str">
        <f t="shared" si="5"/>
        <v>9200-8.59.29708</v>
      </c>
      <c r="J26" s="109">
        <f t="shared" si="6"/>
        <v>9200</v>
      </c>
      <c r="K26" s="109" t="str">
        <f t="shared" si="7"/>
        <v>v76</v>
      </c>
      <c r="L26" s="109" t="str">
        <f t="shared" si="8"/>
        <v>Pass</v>
      </c>
      <c r="M26" s="109" t="str">
        <f>IF(L26="NA","NA",IF(COUNTIFS(U26:XAC26,"Pass*",$U$3:$XAC$3,Summary!$D$43)&gt;0,"Pass",IF(COUNTIFS(U26:XAC26,"Fail*",$U$3:$XAC$3,Summary!$D$43)&gt;0,"Fail","Not Executed")))</f>
        <v>Pass</v>
      </c>
      <c r="N26" s="109">
        <f t="shared" si="9"/>
        <v>62</v>
      </c>
      <c r="O26" s="135">
        <f t="shared" si="10"/>
        <v>0.5</v>
      </c>
      <c r="P26" s="135" t="str">
        <f>IF(VLOOKUP(C26,[1]!WIFI_Defects,2,FALSE)=0,"",VLOOKUP(C26,[1]!WIFI_Defects,2,FALSE))</f>
        <v/>
      </c>
      <c r="Q26" s="109" t="str">
        <f>IF(VLOOKUP(C26,[1]!WIFI_Defects,3,FALSE)=0,"",VLOOKUP(C26,[1]!WIFI_Defects,3,FALSE))</f>
        <v/>
      </c>
      <c r="R26" s="109" t="str">
        <f>IF(VLOOKUP(C26,[1]!WIFI_Defects,4,FALSE)=0,"",VLOOKUP(C26,[1]!WIFI_Defects,4,FALSE))</f>
        <v/>
      </c>
      <c r="S26" s="111"/>
      <c r="T26" s="295"/>
      <c r="U26" s="96"/>
      <c r="V26" s="72"/>
      <c r="W26" s="72" t="str">
        <f>IF(ISERROR(#REF!),"",#REF!)</f>
        <v/>
      </c>
      <c r="X26" s="72"/>
      <c r="Y26" s="72"/>
      <c r="Z26" s="72"/>
      <c r="AA26" s="72"/>
      <c r="AB26" s="72" t="s">
        <v>241</v>
      </c>
      <c r="AC26" s="72"/>
      <c r="AD26" s="72"/>
      <c r="AE26" s="72"/>
      <c r="AF26" s="72" t="s">
        <v>241</v>
      </c>
      <c r="AG26" s="72"/>
      <c r="AH26" s="72" t="s">
        <v>241</v>
      </c>
      <c r="AI26" s="72" t="s">
        <v>241</v>
      </c>
      <c r="AJ26" s="72"/>
      <c r="AK26" s="72"/>
      <c r="AL26" s="72" t="s">
        <v>241</v>
      </c>
      <c r="AM26" s="72" t="s">
        <v>241</v>
      </c>
      <c r="AN26" s="72"/>
      <c r="AO26" s="410"/>
      <c r="AP26" s="410" t="s">
        <v>241</v>
      </c>
      <c r="AQ26" s="72"/>
      <c r="AR26" s="72"/>
      <c r="AS26" s="420" t="s">
        <v>241</v>
      </c>
      <c r="AT26" s="422" t="s">
        <v>241</v>
      </c>
      <c r="AU26" s="72"/>
      <c r="AV26" s="72"/>
      <c r="AW26" s="430" t="s">
        <v>241</v>
      </c>
      <c r="AX26" s="72"/>
      <c r="AY26" s="431"/>
      <c r="AZ26" s="434" t="s">
        <v>547</v>
      </c>
      <c r="BA26" s="72"/>
      <c r="BB26" s="72"/>
      <c r="BC26" s="436" t="s">
        <v>547</v>
      </c>
      <c r="BD26" s="72"/>
      <c r="BE26" s="72"/>
      <c r="BF26" s="72"/>
      <c r="BG26" s="72"/>
      <c r="BH26" s="441" t="s">
        <v>241</v>
      </c>
      <c r="BI26" s="443" t="s">
        <v>243</v>
      </c>
      <c r="BJ26" s="72"/>
      <c r="BK26" s="448" t="s">
        <v>241</v>
      </c>
      <c r="BL26" s="72"/>
      <c r="BM26" s="72"/>
      <c r="BN26" s="451" t="s">
        <v>241</v>
      </c>
      <c r="BO26" s="455" t="s">
        <v>241</v>
      </c>
      <c r="BP26" s="456" t="s">
        <v>243</v>
      </c>
      <c r="BQ26" s="463"/>
      <c r="BR26" s="463"/>
      <c r="BS26" s="463"/>
      <c r="BT26" s="463" t="s">
        <v>677</v>
      </c>
      <c r="BU26" s="463" t="s">
        <v>241</v>
      </c>
      <c r="BV26" s="463" t="s">
        <v>241</v>
      </c>
      <c r="BW26" s="463" t="s">
        <v>243</v>
      </c>
      <c r="BX26" s="463"/>
      <c r="BY26" s="483"/>
      <c r="BZ26" s="463"/>
      <c r="CA26" s="463" t="s">
        <v>241</v>
      </c>
      <c r="CB26" s="463" t="s">
        <v>243</v>
      </c>
      <c r="CC26" s="463"/>
      <c r="CD26" s="463"/>
      <c r="CE26" s="463" t="s">
        <v>241</v>
      </c>
      <c r="CF26" s="463"/>
      <c r="CG26" s="463"/>
      <c r="CH26" s="463" t="s">
        <v>243</v>
      </c>
      <c r="CI26" s="463" t="s">
        <v>243</v>
      </c>
      <c r="CJ26" s="463" t="s">
        <v>243</v>
      </c>
      <c r="CK26" s="463" t="s">
        <v>243</v>
      </c>
      <c r="CL26" s="463" t="s">
        <v>243</v>
      </c>
      <c r="CM26" s="463"/>
      <c r="CN26" s="463" t="s">
        <v>243</v>
      </c>
      <c r="CO26" s="463" t="s">
        <v>243</v>
      </c>
      <c r="CP26" s="463" t="s">
        <v>243</v>
      </c>
      <c r="CQ26" s="463" t="s">
        <v>241</v>
      </c>
      <c r="CR26" s="463" t="s">
        <v>243</v>
      </c>
      <c r="CS26" s="463" t="s">
        <v>241</v>
      </c>
      <c r="CT26" s="463"/>
      <c r="CU26" s="463"/>
      <c r="CV26" s="463" t="s">
        <v>243</v>
      </c>
      <c r="CW26" s="463"/>
      <c r="CX26" s="463" t="s">
        <v>243</v>
      </c>
      <c r="CY26" s="463"/>
      <c r="CZ26" s="463"/>
      <c r="DA26" s="463" t="s">
        <v>243</v>
      </c>
      <c r="DB26" s="463" t="s">
        <v>243</v>
      </c>
      <c r="DC26" s="463" t="s">
        <v>243</v>
      </c>
      <c r="DD26" s="463" t="s">
        <v>241</v>
      </c>
      <c r="DE26" s="463"/>
      <c r="DF26" s="463" t="s">
        <v>243</v>
      </c>
      <c r="DG26" s="463"/>
      <c r="DH26" s="463" t="s">
        <v>241</v>
      </c>
      <c r="DI26" s="463"/>
      <c r="DJ26" s="463"/>
      <c r="DK26" s="463" t="s">
        <v>243</v>
      </c>
      <c r="DL26" s="463" t="s">
        <v>243</v>
      </c>
      <c r="DM26" s="463" t="s">
        <v>241</v>
      </c>
      <c r="DN26" s="463" t="s">
        <v>243</v>
      </c>
      <c r="DO26" s="463" t="s">
        <v>243</v>
      </c>
      <c r="DP26" s="463" t="s">
        <v>243</v>
      </c>
      <c r="DQ26" s="463" t="s">
        <v>243</v>
      </c>
      <c r="DR26" s="463" t="s">
        <v>241</v>
      </c>
      <c r="DS26" s="463" t="s">
        <v>241</v>
      </c>
      <c r="DT26" s="463" t="s">
        <v>243</v>
      </c>
      <c r="DU26" s="463" t="s">
        <v>243</v>
      </c>
      <c r="DV26" s="463" t="s">
        <v>243</v>
      </c>
      <c r="DW26" s="463" t="s">
        <v>241</v>
      </c>
      <c r="DX26" s="463" t="s">
        <v>243</v>
      </c>
      <c r="DY26" s="463" t="s">
        <v>243</v>
      </c>
      <c r="DZ26" s="463" t="s">
        <v>241</v>
      </c>
      <c r="EA26" s="463" t="s">
        <v>241</v>
      </c>
      <c r="EB26" s="463" t="s">
        <v>243</v>
      </c>
      <c r="EC26" s="463"/>
      <c r="ED26" s="463"/>
      <c r="EE26" s="463"/>
      <c r="EF26" s="463"/>
      <c r="EG26" s="463"/>
      <c r="EH26" s="463"/>
      <c r="EI26" s="463"/>
      <c r="EJ26" s="463"/>
      <c r="EK26" s="463"/>
      <c r="EL26" s="463"/>
      <c r="EM26" s="463"/>
      <c r="EN26" s="463"/>
      <c r="EO26" s="463"/>
      <c r="EP26" s="463"/>
      <c r="EQ26" s="463"/>
      <c r="ER26" s="463"/>
      <c r="ES26" s="463"/>
      <c r="ET26" s="463"/>
      <c r="EU26" s="463"/>
      <c r="EV26" s="463"/>
      <c r="EW26" s="463"/>
      <c r="EX26" s="463"/>
      <c r="EY26" s="463"/>
      <c r="EZ26" s="463"/>
      <c r="FA26" s="463"/>
      <c r="FB26" s="463"/>
      <c r="FC26" s="463"/>
      <c r="FD26" s="463"/>
      <c r="FE26" s="463"/>
      <c r="FF26" s="463"/>
      <c r="FG26" s="463"/>
      <c r="FH26" s="463"/>
      <c r="FI26" s="463"/>
      <c r="FJ26" s="463"/>
      <c r="FK26" s="463"/>
      <c r="FL26" s="463"/>
      <c r="FM26" s="463"/>
      <c r="FN26" s="463"/>
      <c r="FO26" s="463"/>
      <c r="FP26" s="463"/>
      <c r="FQ26" s="463"/>
      <c r="FR26" s="463"/>
      <c r="FS26" s="463"/>
      <c r="FT26" s="463"/>
      <c r="FU26" s="463"/>
      <c r="FV26" s="463"/>
      <c r="FW26" s="463"/>
      <c r="FX26" s="463"/>
      <c r="FY26" s="463"/>
      <c r="FZ26" s="463"/>
      <c r="GA26" s="463"/>
      <c r="GB26" s="463"/>
      <c r="GC26" s="463"/>
      <c r="GD26" s="463"/>
      <c r="GE26" s="463"/>
      <c r="GF26" s="463"/>
      <c r="GG26" s="463"/>
      <c r="GH26" s="463"/>
      <c r="GI26" s="463"/>
      <c r="GJ26" s="463"/>
      <c r="GK26" s="463"/>
      <c r="GL26" s="463"/>
      <c r="GM26" s="463"/>
      <c r="GN26" s="463"/>
      <c r="GO26" s="463"/>
      <c r="GP26" s="463"/>
      <c r="GQ26" s="463"/>
      <c r="GR26" s="463"/>
      <c r="GS26" s="463"/>
      <c r="GT26" s="463"/>
      <c r="GU26" s="463"/>
      <c r="GV26" s="463"/>
      <c r="GW26" s="463"/>
      <c r="GX26" s="463"/>
      <c r="GY26" s="463"/>
      <c r="GZ26" s="463"/>
      <c r="HA26" s="463"/>
      <c r="HB26" s="463"/>
      <c r="HC26" s="463"/>
      <c r="HD26" s="463"/>
      <c r="HE26" s="463"/>
      <c r="HF26" s="463"/>
      <c r="HG26" s="463"/>
      <c r="HH26" s="463"/>
      <c r="HI26" s="463"/>
      <c r="HJ26" s="463"/>
      <c r="HK26" s="463"/>
      <c r="HL26" s="463"/>
      <c r="HM26" s="463"/>
      <c r="HN26" s="463"/>
      <c r="HO26" s="463"/>
      <c r="HP26" s="463"/>
      <c r="HQ26" s="463"/>
      <c r="HR26" s="463"/>
      <c r="HS26" s="463"/>
      <c r="HT26" s="463"/>
      <c r="HU26" s="463"/>
      <c r="HV26" s="463"/>
      <c r="HW26" s="463"/>
      <c r="HX26" s="463"/>
      <c r="HY26" s="463"/>
      <c r="HZ26" s="463"/>
      <c r="IA26" s="463"/>
      <c r="IB26" s="463"/>
    </row>
    <row r="27" spans="1:236" ht="29.25" customHeight="1" x14ac:dyDescent="0.25">
      <c r="A27" s="123" t="s">
        <v>235</v>
      </c>
      <c r="B27" s="108" t="s">
        <v>2</v>
      </c>
      <c r="C27" s="108" t="s">
        <v>178</v>
      </c>
      <c r="D27" s="109" t="s">
        <v>237</v>
      </c>
      <c r="E27" s="109" t="s">
        <v>179</v>
      </c>
      <c r="F27" s="105">
        <f t="shared" si="11"/>
        <v>41185</v>
      </c>
      <c r="G27" s="109">
        <f>IF(L27="Not Executed","",INDEX($U$2:$EC24,1,MATCH(REPT("z",255),$U27:$EC27)))</f>
        <v>145</v>
      </c>
      <c r="H27" s="109" t="str">
        <f t="shared" si="4"/>
        <v>C0/C1</v>
      </c>
      <c r="I27" s="109" t="str">
        <f t="shared" si="5"/>
        <v>9200-8.59.29708</v>
      </c>
      <c r="J27" s="109">
        <f t="shared" si="6"/>
        <v>9200</v>
      </c>
      <c r="K27" s="109" t="str">
        <f t="shared" si="7"/>
        <v>v76</v>
      </c>
      <c r="L27" s="109" t="str">
        <f t="shared" si="8"/>
        <v>Pass</v>
      </c>
      <c r="M27" s="109" t="str">
        <f>IF(L27="NA","NA",IF(COUNTIFS(U27:XAC27,"Pass*",$U$3:$XAC$3,Summary!$D$43)&gt;0,"Pass",IF(COUNTIFS(U27:XAC27,"Fail*",$U$3:$XAC$3,Summary!$D$43)&gt;0,"Fail","Not Executed")))</f>
        <v>Pass</v>
      </c>
      <c r="N27" s="109">
        <f t="shared" si="9"/>
        <v>56</v>
      </c>
      <c r="O27" s="135">
        <f t="shared" si="10"/>
        <v>0.5</v>
      </c>
      <c r="P27" s="135" t="str">
        <f>IF(VLOOKUP(C27,[1]!WIFI_Defects,2,FALSE)=0,"",VLOOKUP(C27,[1]!WIFI_Defects,2,FALSE))</f>
        <v>BRCM 537935</v>
      </c>
      <c r="Q27" s="109" t="str">
        <f>IF(VLOOKUP(C27,[1]!WIFI_Defects,3,FALSE)=0,"",VLOOKUP(C27,[1]!WIFI_Defects,3,FALSE))</f>
        <v/>
      </c>
      <c r="R27" s="109" t="str">
        <f>IF(VLOOKUP(C27,[1]!WIFI_Defects,4,FALSE)=0,"",VLOOKUP(C27,[1]!WIFI_Defects,4,FALSE))</f>
        <v/>
      </c>
      <c r="S27" s="111"/>
      <c r="T27" s="295"/>
      <c r="U27" s="96"/>
      <c r="V27" s="72"/>
      <c r="W27" s="72" t="str">
        <f>IF(ISERROR(#REF!),"",#REF!)</f>
        <v/>
      </c>
      <c r="X27" s="72"/>
      <c r="Y27" s="72"/>
      <c r="Z27" s="72" t="s">
        <v>241</v>
      </c>
      <c r="AA27" s="72"/>
      <c r="AB27" s="72"/>
      <c r="AC27" s="72" t="s">
        <v>241</v>
      </c>
      <c r="AD27" s="72" t="s">
        <v>241</v>
      </c>
      <c r="AE27" s="72"/>
      <c r="AF27" s="72" t="s">
        <v>241</v>
      </c>
      <c r="AG27" s="72"/>
      <c r="AH27" s="72" t="s">
        <v>241</v>
      </c>
      <c r="AI27" s="72" t="s">
        <v>241</v>
      </c>
      <c r="AJ27" s="72"/>
      <c r="AK27" s="72"/>
      <c r="AL27" s="72" t="s">
        <v>241</v>
      </c>
      <c r="AM27" s="72"/>
      <c r="AN27" s="333" t="s">
        <v>241</v>
      </c>
      <c r="AO27" s="410"/>
      <c r="AP27" s="410"/>
      <c r="AQ27" s="72"/>
      <c r="AR27" s="421" t="s">
        <v>241</v>
      </c>
      <c r="AS27" s="420" t="s">
        <v>241</v>
      </c>
      <c r="AT27" s="422" t="s">
        <v>243</v>
      </c>
      <c r="AU27" s="72"/>
      <c r="AV27" s="72"/>
      <c r="AW27" s="430" t="s">
        <v>241</v>
      </c>
      <c r="AX27" s="72"/>
      <c r="AY27" s="431"/>
      <c r="AZ27" s="427"/>
      <c r="BA27" s="72"/>
      <c r="BB27" s="72"/>
      <c r="BC27" s="436" t="s">
        <v>241</v>
      </c>
      <c r="BD27" s="72"/>
      <c r="BE27" s="72"/>
      <c r="BF27" s="72"/>
      <c r="BG27" s="72"/>
      <c r="BH27" s="441" t="s">
        <v>243</v>
      </c>
      <c r="BI27" s="443" t="s">
        <v>241</v>
      </c>
      <c r="BJ27" s="72"/>
      <c r="BK27" s="448" t="s">
        <v>241</v>
      </c>
      <c r="BL27" s="72"/>
      <c r="BM27" s="72"/>
      <c r="BN27" s="451" t="s">
        <v>243</v>
      </c>
      <c r="BO27" s="455" t="s">
        <v>241</v>
      </c>
      <c r="BP27" s="456" t="s">
        <v>243</v>
      </c>
      <c r="BQ27" s="463"/>
      <c r="BR27" s="463"/>
      <c r="BS27" s="463"/>
      <c r="BT27" s="463" t="s">
        <v>243</v>
      </c>
      <c r="BU27" s="463" t="s">
        <v>243</v>
      </c>
      <c r="BV27" s="463" t="s">
        <v>243</v>
      </c>
      <c r="BW27" s="463" t="s">
        <v>243</v>
      </c>
      <c r="BX27" s="463"/>
      <c r="BY27" s="483"/>
      <c r="BZ27" s="463"/>
      <c r="CA27" s="463"/>
      <c r="CB27" s="463" t="s">
        <v>243</v>
      </c>
      <c r="CC27" s="463"/>
      <c r="CD27" s="463"/>
      <c r="CE27" s="463"/>
      <c r="CF27" s="463"/>
      <c r="CG27" s="463"/>
      <c r="CH27" s="463"/>
      <c r="CI27" s="463" t="s">
        <v>243</v>
      </c>
      <c r="CJ27" s="463" t="s">
        <v>243</v>
      </c>
      <c r="CK27" s="463" t="s">
        <v>243</v>
      </c>
      <c r="CL27" s="463" t="s">
        <v>243</v>
      </c>
      <c r="CM27" s="463"/>
      <c r="CN27" s="463" t="s">
        <v>243</v>
      </c>
      <c r="CO27" s="463" t="s">
        <v>241</v>
      </c>
      <c r="CP27" s="463" t="s">
        <v>243</v>
      </c>
      <c r="CQ27" s="463" t="s">
        <v>241</v>
      </c>
      <c r="CR27" s="463" t="s">
        <v>241</v>
      </c>
      <c r="CS27" s="463" t="s">
        <v>243</v>
      </c>
      <c r="CT27" s="463" t="s">
        <v>243</v>
      </c>
      <c r="CU27" s="463" t="s">
        <v>241</v>
      </c>
      <c r="CV27" s="463" t="s">
        <v>243</v>
      </c>
      <c r="CW27" s="463"/>
      <c r="CX27" s="534"/>
      <c r="CY27" s="463"/>
      <c r="CZ27" s="463"/>
      <c r="DA27" s="534"/>
      <c r="DB27" s="534"/>
      <c r="DC27" s="463" t="s">
        <v>243</v>
      </c>
      <c r="DD27" s="463" t="s">
        <v>241</v>
      </c>
      <c r="DE27" s="463"/>
      <c r="DF27" s="463" t="s">
        <v>243</v>
      </c>
      <c r="DG27" s="463"/>
      <c r="DH27" s="463"/>
      <c r="DI27" s="463"/>
      <c r="DJ27" s="463"/>
      <c r="DK27" s="463" t="s">
        <v>241</v>
      </c>
      <c r="DL27" s="463" t="s">
        <v>241</v>
      </c>
      <c r="DM27" s="463"/>
      <c r="DN27" s="463" t="s">
        <v>241</v>
      </c>
      <c r="DO27" s="463" t="s">
        <v>241</v>
      </c>
      <c r="DP27" s="463" t="s">
        <v>241</v>
      </c>
      <c r="DQ27" s="463" t="s">
        <v>241</v>
      </c>
      <c r="DR27" s="463" t="s">
        <v>243</v>
      </c>
      <c r="DS27" s="463" t="s">
        <v>243</v>
      </c>
      <c r="DT27" s="463" t="s">
        <v>243</v>
      </c>
      <c r="DU27" s="463"/>
      <c r="DV27" s="463" t="s">
        <v>241</v>
      </c>
      <c r="DW27" s="463" t="s">
        <v>241</v>
      </c>
      <c r="DX27" s="463" t="s">
        <v>243</v>
      </c>
      <c r="DY27" s="463" t="s">
        <v>243</v>
      </c>
      <c r="DZ27" s="463" t="s">
        <v>243</v>
      </c>
      <c r="EA27" s="463" t="s">
        <v>243</v>
      </c>
      <c r="EB27" s="463" t="s">
        <v>243</v>
      </c>
      <c r="EC27" s="463"/>
      <c r="ED27" s="463"/>
      <c r="EE27" s="463"/>
      <c r="EF27" s="463"/>
      <c r="EG27" s="463"/>
      <c r="EH27" s="463"/>
      <c r="EI27" s="463"/>
      <c r="EJ27" s="463"/>
      <c r="EK27" s="463"/>
      <c r="EL27" s="463"/>
      <c r="EM27" s="463"/>
      <c r="EN27" s="463"/>
      <c r="EO27" s="463"/>
      <c r="EP27" s="463"/>
      <c r="EQ27" s="463"/>
      <c r="ER27" s="463"/>
      <c r="ES27" s="463"/>
      <c r="ET27" s="463"/>
      <c r="EU27" s="463"/>
      <c r="EV27" s="463"/>
      <c r="EW27" s="463"/>
      <c r="EX27" s="463"/>
      <c r="EY27" s="463"/>
      <c r="EZ27" s="463"/>
      <c r="FA27" s="463"/>
      <c r="FB27" s="463"/>
      <c r="FC27" s="463"/>
      <c r="FD27" s="463"/>
      <c r="FE27" s="463"/>
      <c r="FF27" s="463"/>
      <c r="FG27" s="463"/>
      <c r="FH27" s="463"/>
      <c r="FI27" s="463"/>
      <c r="FJ27" s="463"/>
      <c r="FK27" s="463"/>
      <c r="FL27" s="463"/>
      <c r="FM27" s="463"/>
      <c r="FN27" s="463"/>
      <c r="FO27" s="463"/>
      <c r="FP27" s="463"/>
      <c r="FQ27" s="463"/>
      <c r="FR27" s="463"/>
      <c r="FS27" s="463"/>
      <c r="FT27" s="463"/>
      <c r="FU27" s="463"/>
      <c r="FV27" s="463"/>
      <c r="FW27" s="463"/>
      <c r="FX27" s="463"/>
      <c r="FY27" s="463"/>
      <c r="FZ27" s="463"/>
      <c r="GA27" s="463"/>
      <c r="GB27" s="463"/>
      <c r="GC27" s="463"/>
      <c r="GD27" s="463"/>
      <c r="GE27" s="463"/>
      <c r="GF27" s="463"/>
      <c r="GG27" s="463"/>
      <c r="GH27" s="463"/>
      <c r="GI27" s="463"/>
      <c r="GJ27" s="463"/>
      <c r="GK27" s="463"/>
      <c r="GL27" s="463"/>
      <c r="GM27" s="463"/>
      <c r="GN27" s="463"/>
      <c r="GO27" s="463"/>
      <c r="GP27" s="463"/>
      <c r="GQ27" s="463"/>
      <c r="GR27" s="463"/>
      <c r="GS27" s="463"/>
      <c r="GT27" s="463"/>
      <c r="GU27" s="463"/>
      <c r="GV27" s="463"/>
      <c r="GW27" s="463"/>
      <c r="GX27" s="463"/>
      <c r="GY27" s="463"/>
      <c r="GZ27" s="463"/>
      <c r="HA27" s="463"/>
      <c r="HB27" s="463"/>
      <c r="HC27" s="463"/>
      <c r="HD27" s="463"/>
      <c r="HE27" s="463"/>
      <c r="HF27" s="463"/>
      <c r="HG27" s="463"/>
      <c r="HH27" s="463"/>
      <c r="HI27" s="463"/>
      <c r="HJ27" s="463"/>
      <c r="HK27" s="463"/>
      <c r="HL27" s="463"/>
      <c r="HM27" s="463"/>
      <c r="HN27" s="463"/>
      <c r="HO27" s="463"/>
      <c r="HP27" s="463"/>
      <c r="HQ27" s="463"/>
      <c r="HR27" s="463"/>
      <c r="HS27" s="463"/>
      <c r="HT27" s="463"/>
      <c r="HU27" s="463"/>
      <c r="HV27" s="463"/>
      <c r="HW27" s="463"/>
      <c r="HX27" s="463"/>
      <c r="HY27" s="463"/>
      <c r="HZ27" s="463"/>
      <c r="IA27" s="463"/>
      <c r="IB27" s="463"/>
    </row>
    <row r="28" spans="1:236" ht="36.75" x14ac:dyDescent="0.25">
      <c r="A28" s="123" t="s">
        <v>235</v>
      </c>
      <c r="B28" s="108" t="s">
        <v>2</v>
      </c>
      <c r="C28" s="108" t="s">
        <v>175</v>
      </c>
      <c r="D28" s="109" t="s">
        <v>237</v>
      </c>
      <c r="E28" s="109" t="s">
        <v>59</v>
      </c>
      <c r="F28" s="105">
        <f t="shared" si="11"/>
        <v>41185</v>
      </c>
      <c r="G28" s="109">
        <f>IF(L28="Not Executed","",INDEX($U$2:$EC25,1,MATCH(REPT("z",255),$U28:$EC28)))</f>
        <v>145</v>
      </c>
      <c r="H28" s="109" t="str">
        <f t="shared" si="4"/>
        <v>C0/C1</v>
      </c>
      <c r="I28" s="109" t="str">
        <f t="shared" si="5"/>
        <v>9200-8.59.29708</v>
      </c>
      <c r="J28" s="109">
        <f t="shared" si="6"/>
        <v>9200</v>
      </c>
      <c r="K28" s="109" t="str">
        <f t="shared" si="7"/>
        <v>v76</v>
      </c>
      <c r="L28" s="109" t="str">
        <f t="shared" si="8"/>
        <v>Pass</v>
      </c>
      <c r="M28" s="109" t="str">
        <f>IF(L28="NA","NA",IF(COUNTIFS(U28:XAC28,"Pass*",$U$3:$XAC$3,Summary!$D$43)&gt;0,"Pass",IF(COUNTIFS(U28:XAC28,"Fail*",$U$3:$XAC$3,Summary!$D$43)&gt;0,"Fail","Not Executed")))</f>
        <v>Pass</v>
      </c>
      <c r="N28" s="109">
        <f t="shared" si="9"/>
        <v>53</v>
      </c>
      <c r="O28" s="135">
        <f t="shared" si="10"/>
        <v>0.62264150943396224</v>
      </c>
      <c r="P28" s="135" t="str">
        <f>IF(VLOOKUP(C28,[1]!WIFI_Defects,2,FALSE)=0,"",VLOOKUP(C28,[1]!WIFI_Defects,2,FALSE))</f>
        <v/>
      </c>
      <c r="Q28" s="109" t="str">
        <f>IF(VLOOKUP(C28,[1]!WIFI_Defects,3,FALSE)=0,"",VLOOKUP(C28,[1]!WIFI_Defects,3,FALSE))</f>
        <v/>
      </c>
      <c r="R28" s="109" t="str">
        <f>IF(VLOOKUP(C28,[1]!WIFI_Defects,4,FALSE)=0,"",VLOOKUP(C28,[1]!WIFI_Defects,4,FALSE))</f>
        <v/>
      </c>
      <c r="S28" s="111"/>
      <c r="T28" s="295"/>
      <c r="U28" s="96"/>
      <c r="V28" s="72"/>
      <c r="W28" s="72" t="str">
        <f>IF(ISERROR(#REF!),"",#REF!)</f>
        <v/>
      </c>
      <c r="X28" s="72"/>
      <c r="Y28" s="72"/>
      <c r="Z28" s="72" t="s">
        <v>241</v>
      </c>
      <c r="AA28" s="72"/>
      <c r="AB28" s="72"/>
      <c r="AC28" s="72"/>
      <c r="AD28" s="72"/>
      <c r="AE28" s="72" t="s">
        <v>241</v>
      </c>
      <c r="AF28" s="72" t="s">
        <v>241</v>
      </c>
      <c r="AG28" s="72"/>
      <c r="AH28" s="72" t="s">
        <v>241</v>
      </c>
      <c r="AI28" s="72" t="s">
        <v>241</v>
      </c>
      <c r="AJ28" s="72"/>
      <c r="AK28" s="72"/>
      <c r="AL28" s="72" t="s">
        <v>241</v>
      </c>
      <c r="AM28" s="72"/>
      <c r="AN28" s="72"/>
      <c r="AO28" s="410"/>
      <c r="AP28" s="410" t="s">
        <v>241</v>
      </c>
      <c r="AQ28" s="72"/>
      <c r="AR28" s="421" t="s">
        <v>241</v>
      </c>
      <c r="AS28" s="420" t="s">
        <v>241</v>
      </c>
      <c r="AT28" s="422" t="s">
        <v>241</v>
      </c>
      <c r="AU28" s="72"/>
      <c r="AV28" s="72"/>
      <c r="AW28" s="72"/>
      <c r="AX28" s="72"/>
      <c r="AY28" s="72"/>
      <c r="AZ28" s="427"/>
      <c r="BA28" s="72"/>
      <c r="BB28" s="72"/>
      <c r="BC28" s="436" t="s">
        <v>243</v>
      </c>
      <c r="BD28" s="72"/>
      <c r="BE28" s="72"/>
      <c r="BF28" s="72"/>
      <c r="BG28" s="72"/>
      <c r="BH28" s="441" t="s">
        <v>243</v>
      </c>
      <c r="BI28" s="443" t="s">
        <v>243</v>
      </c>
      <c r="BJ28" s="447" t="s">
        <v>241</v>
      </c>
      <c r="BK28" s="448" t="s">
        <v>545</v>
      </c>
      <c r="BL28" s="72"/>
      <c r="BM28" s="72"/>
      <c r="BN28" s="451" t="s">
        <v>243</v>
      </c>
      <c r="BO28" s="457" t="s">
        <v>241</v>
      </c>
      <c r="BP28" s="456" t="s">
        <v>243</v>
      </c>
      <c r="BQ28" s="463"/>
      <c r="BR28" s="463"/>
      <c r="BS28" s="463" t="s">
        <v>243</v>
      </c>
      <c r="BT28" s="463" t="s">
        <v>241</v>
      </c>
      <c r="BU28" s="463" t="s">
        <v>243</v>
      </c>
      <c r="BV28" s="463" t="s">
        <v>243</v>
      </c>
      <c r="BW28" s="463"/>
      <c r="BX28" s="463"/>
      <c r="BY28" s="483"/>
      <c r="BZ28" s="463"/>
      <c r="CA28" s="463"/>
      <c r="CB28" s="463"/>
      <c r="CC28" s="463"/>
      <c r="CD28" s="463"/>
      <c r="CE28" s="463" t="s">
        <v>243</v>
      </c>
      <c r="CF28" s="463"/>
      <c r="CG28" s="463"/>
      <c r="CH28" s="463"/>
      <c r="CI28" s="463" t="s">
        <v>243</v>
      </c>
      <c r="CJ28" s="463" t="s">
        <v>243</v>
      </c>
      <c r="CK28" s="463" t="s">
        <v>243</v>
      </c>
      <c r="CL28" s="463" t="s">
        <v>243</v>
      </c>
      <c r="CM28" s="463"/>
      <c r="CN28" s="463" t="s">
        <v>243</v>
      </c>
      <c r="CO28" s="463" t="s">
        <v>243</v>
      </c>
      <c r="CP28" s="463" t="s">
        <v>243</v>
      </c>
      <c r="CQ28" s="463" t="s">
        <v>243</v>
      </c>
      <c r="CR28" s="463" t="s">
        <v>241</v>
      </c>
      <c r="CS28" s="463" t="s">
        <v>241</v>
      </c>
      <c r="CT28" s="463" t="s">
        <v>243</v>
      </c>
      <c r="CU28" s="463" t="s">
        <v>243</v>
      </c>
      <c r="CV28" s="463"/>
      <c r="CW28" s="463"/>
      <c r="CX28" s="463" t="s">
        <v>243</v>
      </c>
      <c r="CY28" s="463"/>
      <c r="CZ28" s="463"/>
      <c r="DA28" s="463"/>
      <c r="DB28" s="463" t="s">
        <v>243</v>
      </c>
      <c r="DC28" s="463"/>
      <c r="DD28" s="463" t="s">
        <v>241</v>
      </c>
      <c r="DE28" s="463"/>
      <c r="DF28" s="463" t="s">
        <v>243</v>
      </c>
      <c r="DG28" s="463"/>
      <c r="DH28" s="463" t="s">
        <v>243</v>
      </c>
      <c r="DI28" s="463"/>
      <c r="DJ28" s="463"/>
      <c r="DK28" s="463"/>
      <c r="DL28" s="463"/>
      <c r="DM28" s="463"/>
      <c r="DN28" s="463" t="s">
        <v>241</v>
      </c>
      <c r="DO28" s="463" t="s">
        <v>243</v>
      </c>
      <c r="DP28" s="463" t="s">
        <v>241</v>
      </c>
      <c r="DQ28" s="463" t="s">
        <v>243</v>
      </c>
      <c r="DR28" s="463" t="s">
        <v>243</v>
      </c>
      <c r="DS28" s="463" t="s">
        <v>243</v>
      </c>
      <c r="DT28" s="463" t="s">
        <v>243</v>
      </c>
      <c r="DU28" s="463"/>
      <c r="DV28" s="463"/>
      <c r="DW28" s="463" t="s">
        <v>241</v>
      </c>
      <c r="DX28" s="463" t="s">
        <v>243</v>
      </c>
      <c r="DY28" s="463" t="s">
        <v>243</v>
      </c>
      <c r="DZ28" s="463" t="s">
        <v>243</v>
      </c>
      <c r="EA28" s="463" t="s">
        <v>243</v>
      </c>
      <c r="EB28" s="463" t="s">
        <v>243</v>
      </c>
      <c r="EC28" s="463"/>
      <c r="ED28" s="463"/>
      <c r="EE28" s="463"/>
      <c r="EF28" s="463"/>
      <c r="EG28" s="463"/>
      <c r="EH28" s="463"/>
      <c r="EI28" s="463"/>
      <c r="EJ28" s="463"/>
      <c r="EK28" s="463"/>
      <c r="EL28" s="463"/>
      <c r="EM28" s="463"/>
      <c r="EN28" s="463"/>
      <c r="EO28" s="463"/>
      <c r="EP28" s="463"/>
      <c r="EQ28" s="463"/>
      <c r="ER28" s="463"/>
      <c r="ES28" s="463"/>
      <c r="ET28" s="463"/>
      <c r="EU28" s="463"/>
      <c r="EV28" s="463"/>
      <c r="EW28" s="463"/>
      <c r="EX28" s="463"/>
      <c r="EY28" s="463"/>
      <c r="EZ28" s="463"/>
      <c r="FA28" s="463"/>
      <c r="FB28" s="463"/>
      <c r="FC28" s="463"/>
      <c r="FD28" s="463"/>
      <c r="FE28" s="463"/>
      <c r="FF28" s="463"/>
      <c r="FG28" s="463"/>
      <c r="FH28" s="463"/>
      <c r="FI28" s="463"/>
      <c r="FJ28" s="463"/>
      <c r="FK28" s="463"/>
      <c r="FL28" s="463"/>
      <c r="FM28" s="463"/>
      <c r="FN28" s="463"/>
      <c r="FO28" s="463"/>
      <c r="FP28" s="463"/>
      <c r="FQ28" s="463"/>
      <c r="FR28" s="463"/>
      <c r="FS28" s="463"/>
      <c r="FT28" s="463"/>
      <c r="FU28" s="463"/>
      <c r="FV28" s="463"/>
      <c r="FW28" s="463"/>
      <c r="FX28" s="463"/>
      <c r="FY28" s="463"/>
      <c r="FZ28" s="463"/>
      <c r="GA28" s="463"/>
      <c r="GB28" s="463"/>
      <c r="GC28" s="463"/>
      <c r="GD28" s="463"/>
      <c r="GE28" s="463"/>
      <c r="GF28" s="463"/>
      <c r="GG28" s="463"/>
      <c r="GH28" s="463"/>
      <c r="GI28" s="463"/>
      <c r="GJ28" s="463"/>
      <c r="GK28" s="463"/>
      <c r="GL28" s="463"/>
      <c r="GM28" s="463"/>
      <c r="GN28" s="463"/>
      <c r="GO28" s="463"/>
      <c r="GP28" s="463"/>
      <c r="GQ28" s="463"/>
      <c r="GR28" s="463"/>
      <c r="GS28" s="463"/>
      <c r="GT28" s="463"/>
      <c r="GU28" s="463"/>
      <c r="GV28" s="463"/>
      <c r="GW28" s="463"/>
      <c r="GX28" s="463"/>
      <c r="GY28" s="463"/>
      <c r="GZ28" s="463"/>
      <c r="HA28" s="463"/>
      <c r="HB28" s="463"/>
      <c r="HC28" s="463"/>
      <c r="HD28" s="463"/>
      <c r="HE28" s="463"/>
      <c r="HF28" s="463"/>
      <c r="HG28" s="463"/>
      <c r="HH28" s="463"/>
      <c r="HI28" s="463"/>
      <c r="HJ28" s="463"/>
      <c r="HK28" s="463"/>
      <c r="HL28" s="463"/>
      <c r="HM28" s="463"/>
      <c r="HN28" s="463"/>
      <c r="HO28" s="463"/>
      <c r="HP28" s="463"/>
      <c r="HQ28" s="463"/>
      <c r="HR28" s="463"/>
      <c r="HS28" s="463"/>
      <c r="HT28" s="463"/>
      <c r="HU28" s="463"/>
      <c r="HV28" s="463"/>
      <c r="HW28" s="463"/>
      <c r="HX28" s="463"/>
      <c r="HY28" s="463"/>
      <c r="HZ28" s="463"/>
      <c r="IA28" s="463"/>
      <c r="IB28" s="463"/>
    </row>
    <row r="29" spans="1:236" ht="30" customHeight="1" x14ac:dyDescent="0.25">
      <c r="A29" s="123" t="s">
        <v>235</v>
      </c>
      <c r="B29" s="108" t="s">
        <v>2</v>
      </c>
      <c r="C29" s="108" t="s">
        <v>113</v>
      </c>
      <c r="D29" s="109" t="s">
        <v>237</v>
      </c>
      <c r="E29" s="109" t="s">
        <v>26</v>
      </c>
      <c r="F29" s="105">
        <f t="shared" si="11"/>
        <v>41185</v>
      </c>
      <c r="G29" s="109">
        <f>IF(L29="Not Executed","",INDEX($U$2:$EC26,1,MATCH(REPT("z",255),$U29:$EC29)))</f>
        <v>145</v>
      </c>
      <c r="H29" s="109" t="str">
        <f t="shared" si="4"/>
        <v>C0/C1</v>
      </c>
      <c r="I29" s="109" t="str">
        <f t="shared" si="5"/>
        <v>9200-8.59.29708</v>
      </c>
      <c r="J29" s="109">
        <f t="shared" si="6"/>
        <v>9200</v>
      </c>
      <c r="K29" s="109" t="str">
        <f t="shared" si="7"/>
        <v>v76</v>
      </c>
      <c r="L29" s="109" t="str">
        <f t="shared" si="8"/>
        <v>Pass</v>
      </c>
      <c r="M29" s="109" t="str">
        <f>IF(L29="NA","NA",IF(COUNTIFS(U29:XAC29,"Pass*",$U$3:$XAC$3,Summary!$D$43)&gt;0,"Pass",IF(COUNTIFS(U29:XAC29,"Fail*",$U$3:$XAC$3,Summary!$D$43)&gt;0,"Fail","Not Executed")))</f>
        <v>Pass</v>
      </c>
      <c r="N29" s="109">
        <f t="shared" si="9"/>
        <v>61</v>
      </c>
      <c r="O29" s="135">
        <f t="shared" si="10"/>
        <v>0.80327868852459017</v>
      </c>
      <c r="P29" s="135" t="str">
        <f>IF(VLOOKUP(C29,[1]!WIFI_Defects,2,FALSE)=0,"",VLOOKUP(C29,[1]!WIFI_Defects,2,FALSE))</f>
        <v>Win8-885712</v>
      </c>
      <c r="Q29" s="109" t="str">
        <f>IF(VLOOKUP(C29,[1]!WIFI_Defects,3,FALSE)=0,"",VLOOKUP(C29,[1]!WIFI_Defects,3,FALSE))</f>
        <v/>
      </c>
      <c r="R29" s="109" t="str">
        <f>IF(VLOOKUP(C29,[1]!WIFI_Defects,4,FALSE)=0,"",VLOOKUP(C29,[1]!WIFI_Defects,4,FALSE))</f>
        <v>3855757-CLOSED</v>
      </c>
      <c r="S29" s="111"/>
      <c r="T29" s="295"/>
      <c r="U29" s="96"/>
      <c r="V29" s="72"/>
      <c r="W29" s="72" t="str">
        <f>IF(ISERROR(#REF!),"",#REF!)</f>
        <v/>
      </c>
      <c r="X29" s="72"/>
      <c r="Y29" s="72"/>
      <c r="Z29" s="72" t="s">
        <v>241</v>
      </c>
      <c r="AA29" s="72"/>
      <c r="AB29" s="72"/>
      <c r="AC29" s="72"/>
      <c r="AD29" s="72"/>
      <c r="AE29" s="72"/>
      <c r="AF29" s="72" t="s">
        <v>241</v>
      </c>
      <c r="AG29" s="72"/>
      <c r="AH29" s="72" t="s">
        <v>241</v>
      </c>
      <c r="AI29" s="72" t="s">
        <v>243</v>
      </c>
      <c r="AJ29" s="72" t="s">
        <v>243</v>
      </c>
      <c r="AK29" s="72"/>
      <c r="AL29" s="72" t="s">
        <v>243</v>
      </c>
      <c r="AM29" s="72" t="s">
        <v>241</v>
      </c>
      <c r="AN29" s="327" t="s">
        <v>241</v>
      </c>
      <c r="AO29" s="410" t="s">
        <v>243</v>
      </c>
      <c r="AP29" s="402" t="s">
        <v>243</v>
      </c>
      <c r="AQ29" s="399"/>
      <c r="AR29" s="410" t="s">
        <v>243</v>
      </c>
      <c r="AS29" s="428" t="s">
        <v>547</v>
      </c>
      <c r="AT29" s="422" t="s">
        <v>241</v>
      </c>
      <c r="AU29" s="423" t="s">
        <v>243</v>
      </c>
      <c r="AV29" s="423" t="s">
        <v>243</v>
      </c>
      <c r="AW29" s="72"/>
      <c r="AX29" s="72"/>
      <c r="AY29" s="431"/>
      <c r="AZ29" s="434" t="s">
        <v>241</v>
      </c>
      <c r="BA29" s="72"/>
      <c r="BB29" s="72"/>
      <c r="BC29" s="436" t="s">
        <v>241</v>
      </c>
      <c r="BD29" s="72"/>
      <c r="BE29" s="72"/>
      <c r="BF29" s="72"/>
      <c r="BG29" s="72"/>
      <c r="BH29" s="441" t="s">
        <v>243</v>
      </c>
      <c r="BI29" s="72"/>
      <c r="BJ29" s="72"/>
      <c r="BK29" s="448" t="s">
        <v>243</v>
      </c>
      <c r="BL29" s="72"/>
      <c r="BM29" s="72"/>
      <c r="BN29" s="451" t="s">
        <v>243</v>
      </c>
      <c r="BO29" s="455" t="s">
        <v>243</v>
      </c>
      <c r="BP29" s="456" t="s">
        <v>243</v>
      </c>
      <c r="BQ29" s="463"/>
      <c r="BR29" s="463"/>
      <c r="BS29" s="463" t="s">
        <v>243</v>
      </c>
      <c r="BT29" s="463" t="s">
        <v>243</v>
      </c>
      <c r="BU29" s="463" t="s">
        <v>243</v>
      </c>
      <c r="BV29" s="463"/>
      <c r="BW29" s="463" t="s">
        <v>243</v>
      </c>
      <c r="BX29" s="463"/>
      <c r="BY29" s="463" t="s">
        <v>243</v>
      </c>
      <c r="BZ29" s="463" t="s">
        <v>243</v>
      </c>
      <c r="CA29" s="463"/>
      <c r="CB29" s="463" t="s">
        <v>243</v>
      </c>
      <c r="CC29" s="463" t="s">
        <v>243</v>
      </c>
      <c r="CD29" s="463"/>
      <c r="CE29" s="483" t="s">
        <v>243</v>
      </c>
      <c r="CF29" s="463"/>
      <c r="CG29" s="463"/>
      <c r="CH29" s="463" t="s">
        <v>243</v>
      </c>
      <c r="CI29" s="463" t="s">
        <v>243</v>
      </c>
      <c r="CJ29" s="463" t="s">
        <v>243</v>
      </c>
      <c r="CK29" s="463" t="s">
        <v>243</v>
      </c>
      <c r="CL29" s="463" t="s">
        <v>243</v>
      </c>
      <c r="CM29" s="463"/>
      <c r="CN29" s="463" t="s">
        <v>243</v>
      </c>
      <c r="CO29" s="463" t="s">
        <v>243</v>
      </c>
      <c r="CP29" s="463" t="s">
        <v>243</v>
      </c>
      <c r="CQ29" s="463" t="s">
        <v>243</v>
      </c>
      <c r="CR29" s="463" t="s">
        <v>243</v>
      </c>
      <c r="CS29" s="463"/>
      <c r="CT29" s="463"/>
      <c r="CU29" s="463" t="s">
        <v>241</v>
      </c>
      <c r="CV29" s="463" t="s">
        <v>243</v>
      </c>
      <c r="CW29" s="463"/>
      <c r="CX29" s="463" t="s">
        <v>243</v>
      </c>
      <c r="CY29" s="463"/>
      <c r="CZ29" s="463"/>
      <c r="DA29" s="463"/>
      <c r="DB29" s="463"/>
      <c r="DC29" s="463" t="s">
        <v>243</v>
      </c>
      <c r="DD29" s="463" t="s">
        <v>243</v>
      </c>
      <c r="DE29" s="463"/>
      <c r="DF29" s="463" t="s">
        <v>243</v>
      </c>
      <c r="DG29" s="463"/>
      <c r="DH29" s="463"/>
      <c r="DI29" s="463"/>
      <c r="DJ29" s="463"/>
      <c r="DK29" s="463"/>
      <c r="DL29" s="463"/>
      <c r="DM29" s="463"/>
      <c r="DN29" s="463" t="s">
        <v>241</v>
      </c>
      <c r="DO29" s="463" t="s">
        <v>243</v>
      </c>
      <c r="DP29" s="463" t="s">
        <v>241</v>
      </c>
      <c r="DQ29" s="463" t="s">
        <v>243</v>
      </c>
      <c r="DR29" s="463" t="s">
        <v>243</v>
      </c>
      <c r="DS29" s="463" t="s">
        <v>243</v>
      </c>
      <c r="DT29" s="463" t="s">
        <v>243</v>
      </c>
      <c r="DU29" s="463"/>
      <c r="DV29" s="463" t="s">
        <v>243</v>
      </c>
      <c r="DW29" s="463" t="s">
        <v>243</v>
      </c>
      <c r="DX29" s="463" t="s">
        <v>243</v>
      </c>
      <c r="DY29" s="463" t="s">
        <v>243</v>
      </c>
      <c r="DZ29" s="463" t="s">
        <v>243</v>
      </c>
      <c r="EA29" s="463" t="s">
        <v>243</v>
      </c>
      <c r="EB29" s="463" t="s">
        <v>243</v>
      </c>
      <c r="EC29" s="463"/>
      <c r="ED29" s="463"/>
      <c r="EE29" s="463"/>
      <c r="EF29" s="463"/>
      <c r="EG29" s="463"/>
      <c r="EH29" s="463"/>
      <c r="EI29" s="463"/>
      <c r="EJ29" s="463"/>
      <c r="EK29" s="463"/>
      <c r="EL29" s="463"/>
      <c r="EM29" s="463"/>
      <c r="EN29" s="463"/>
      <c r="EO29" s="463"/>
      <c r="EP29" s="463"/>
      <c r="EQ29" s="463"/>
      <c r="ER29" s="463"/>
      <c r="ES29" s="463"/>
      <c r="ET29" s="463"/>
      <c r="EU29" s="463"/>
      <c r="EV29" s="463"/>
      <c r="EW29" s="463"/>
      <c r="EX29" s="463"/>
      <c r="EY29" s="463"/>
      <c r="EZ29" s="463"/>
      <c r="FA29" s="463"/>
      <c r="FB29" s="463"/>
      <c r="FC29" s="463"/>
      <c r="FD29" s="463"/>
      <c r="FE29" s="463"/>
      <c r="FF29" s="463"/>
      <c r="FG29" s="463"/>
      <c r="FH29" s="463"/>
      <c r="FI29" s="463"/>
      <c r="FJ29" s="463"/>
      <c r="FK29" s="463"/>
      <c r="FL29" s="463"/>
      <c r="FM29" s="463"/>
      <c r="FN29" s="463"/>
      <c r="FO29" s="463"/>
      <c r="FP29" s="463"/>
      <c r="FQ29" s="463"/>
      <c r="FR29" s="463"/>
      <c r="FS29" s="463"/>
      <c r="FT29" s="463"/>
      <c r="FU29" s="463"/>
      <c r="FV29" s="463"/>
      <c r="FW29" s="463"/>
      <c r="FX29" s="463"/>
      <c r="FY29" s="463"/>
      <c r="FZ29" s="463"/>
      <c r="GA29" s="463"/>
      <c r="GB29" s="463"/>
      <c r="GC29" s="463"/>
      <c r="GD29" s="463"/>
      <c r="GE29" s="463"/>
      <c r="GF29" s="463"/>
      <c r="GG29" s="463"/>
      <c r="GH29" s="463"/>
      <c r="GI29" s="463"/>
      <c r="GJ29" s="463"/>
      <c r="GK29" s="463"/>
      <c r="GL29" s="463"/>
      <c r="GM29" s="463"/>
      <c r="GN29" s="463"/>
      <c r="GO29" s="463"/>
      <c r="GP29" s="463"/>
      <c r="GQ29" s="463"/>
      <c r="GR29" s="463"/>
      <c r="GS29" s="463"/>
      <c r="GT29" s="463"/>
      <c r="GU29" s="463"/>
      <c r="GV29" s="463"/>
      <c r="GW29" s="463"/>
      <c r="GX29" s="463"/>
      <c r="GY29" s="463"/>
      <c r="GZ29" s="463"/>
      <c r="HA29" s="463"/>
      <c r="HB29" s="463"/>
      <c r="HC29" s="463"/>
      <c r="HD29" s="463"/>
      <c r="HE29" s="463"/>
      <c r="HF29" s="463"/>
      <c r="HG29" s="463"/>
      <c r="HH29" s="463"/>
      <c r="HI29" s="463"/>
      <c r="HJ29" s="463"/>
      <c r="HK29" s="463"/>
      <c r="HL29" s="463"/>
      <c r="HM29" s="463"/>
      <c r="HN29" s="463"/>
      <c r="HO29" s="463"/>
      <c r="HP29" s="463"/>
      <c r="HQ29" s="463"/>
      <c r="HR29" s="463"/>
      <c r="HS29" s="463"/>
      <c r="HT29" s="463"/>
      <c r="HU29" s="463"/>
      <c r="HV29" s="463"/>
      <c r="HW29" s="463"/>
      <c r="HX29" s="463"/>
      <c r="HY29" s="463"/>
      <c r="HZ29" s="463"/>
      <c r="IA29" s="463"/>
      <c r="IB29" s="463"/>
    </row>
    <row r="30" spans="1:236" ht="36.75" x14ac:dyDescent="0.25">
      <c r="A30" s="123" t="s">
        <v>235</v>
      </c>
      <c r="B30" s="108" t="s">
        <v>2</v>
      </c>
      <c r="C30" s="108" t="s">
        <v>120</v>
      </c>
      <c r="D30" s="109" t="s">
        <v>237</v>
      </c>
      <c r="E30" s="109" t="s">
        <v>59</v>
      </c>
      <c r="F30" s="105">
        <f t="shared" si="11"/>
        <v>41185</v>
      </c>
      <c r="G30" s="109">
        <f>IF(L30="Not Executed","",INDEX($U$2:$EC27,1,MATCH(REPT("z",255),$U30:$EC30)))</f>
        <v>145</v>
      </c>
      <c r="H30" s="109" t="str">
        <f t="shared" si="4"/>
        <v>C0/C1</v>
      </c>
      <c r="I30" s="109" t="str">
        <f t="shared" si="5"/>
        <v>9200-8.59.29708</v>
      </c>
      <c r="J30" s="109">
        <f t="shared" si="6"/>
        <v>9200</v>
      </c>
      <c r="K30" s="109" t="str">
        <f t="shared" si="7"/>
        <v>v76</v>
      </c>
      <c r="L30" s="109" t="str">
        <f t="shared" si="8"/>
        <v>Pass</v>
      </c>
      <c r="M30" s="109" t="str">
        <f>IF(L30="NA","NA",IF(COUNTIFS(U30:XAC30,"Pass*",$U$3:$XAC$3,Summary!$D$43)&gt;0,"Pass",IF(COUNTIFS(U30:XAC30,"Fail*",$U$3:$XAC$3,Summary!$D$43)&gt;0,"Fail","Not Executed")))</f>
        <v>Pass</v>
      </c>
      <c r="N30" s="109">
        <f t="shared" si="9"/>
        <v>43</v>
      </c>
      <c r="O30" s="135">
        <f t="shared" si="10"/>
        <v>0.81395348837209303</v>
      </c>
      <c r="P30" s="135" t="str">
        <f>IF(VLOOKUP(C30,[1]!WIFI_Defects,2,FALSE)=0,"",VLOOKUP(C30,[1]!WIFI_Defects,2,FALSE))</f>
        <v/>
      </c>
      <c r="Q30" s="109" t="str">
        <f>IF(VLOOKUP(C30,[1]!WIFI_Defects,3,FALSE)=0,"",VLOOKUP(C30,[1]!WIFI_Defects,3,FALSE))</f>
        <v>BRCM 537197</v>
      </c>
      <c r="R30" s="109" t="str">
        <f>IF(VLOOKUP(C30,[1]!WIFI_Defects,4,FALSE)=0,"",VLOOKUP(C30,[1]!WIFI_Defects,4,FALSE))</f>
        <v>3856155-CLOSED</v>
      </c>
      <c r="S30" s="111"/>
      <c r="T30" s="295"/>
      <c r="U30" s="96"/>
      <c r="V30" s="72"/>
      <c r="W30" s="72" t="str">
        <f>IF(ISERROR(#REF!),"",#REF!)</f>
        <v/>
      </c>
      <c r="X30" s="72"/>
      <c r="Y30" s="72"/>
      <c r="Z30" s="72"/>
      <c r="AA30" s="72"/>
      <c r="AB30" s="72" t="s">
        <v>241</v>
      </c>
      <c r="AC30" s="72"/>
      <c r="AD30" s="72"/>
      <c r="AE30" s="72"/>
      <c r="AF30" s="72" t="s">
        <v>243</v>
      </c>
      <c r="AG30" s="72"/>
      <c r="AH30" s="72"/>
      <c r="AI30" s="72" t="s">
        <v>243</v>
      </c>
      <c r="AJ30" s="72"/>
      <c r="AK30" s="72"/>
      <c r="AL30" s="72" t="s">
        <v>241</v>
      </c>
      <c r="AM30" s="72"/>
      <c r="AN30" s="72"/>
      <c r="AO30" s="410"/>
      <c r="AP30" s="402" t="s">
        <v>241</v>
      </c>
      <c r="AQ30" s="399"/>
      <c r="AR30" s="72"/>
      <c r="AS30" s="420" t="s">
        <v>241</v>
      </c>
      <c r="AT30" s="422" t="s">
        <v>241</v>
      </c>
      <c r="AU30" s="72"/>
      <c r="AV30" s="72"/>
      <c r="AW30" s="72"/>
      <c r="AX30" s="72"/>
      <c r="AY30" s="72"/>
      <c r="AZ30" s="427"/>
      <c r="BA30" s="72"/>
      <c r="BB30" s="72"/>
      <c r="BC30" s="72"/>
      <c r="BD30" s="72"/>
      <c r="BE30" s="72"/>
      <c r="BF30" s="441" t="s">
        <v>243</v>
      </c>
      <c r="BG30" s="72"/>
      <c r="BH30" s="441" t="s">
        <v>243</v>
      </c>
      <c r="BI30" s="72"/>
      <c r="BJ30" s="72"/>
      <c r="BK30" s="448" t="s">
        <v>243</v>
      </c>
      <c r="BL30" s="72"/>
      <c r="BM30" s="72"/>
      <c r="BN30" s="451" t="s">
        <v>243</v>
      </c>
      <c r="BO30" s="455" t="s">
        <v>243</v>
      </c>
      <c r="BP30" s="456" t="s">
        <v>243</v>
      </c>
      <c r="BQ30" s="463"/>
      <c r="BR30" s="463"/>
      <c r="BS30" s="463"/>
      <c r="BT30" s="463" t="s">
        <v>243</v>
      </c>
      <c r="BU30" s="463" t="s">
        <v>243</v>
      </c>
      <c r="BV30" s="463"/>
      <c r="BW30" s="463" t="s">
        <v>243</v>
      </c>
      <c r="BX30" s="463"/>
      <c r="BY30" s="483"/>
      <c r="BZ30" s="463"/>
      <c r="CA30" s="463" t="s">
        <v>243</v>
      </c>
      <c r="CB30" s="463"/>
      <c r="CC30" s="463"/>
      <c r="CD30" s="463"/>
      <c r="CE30" s="463" t="s">
        <v>243</v>
      </c>
      <c r="CF30" s="463"/>
      <c r="CG30" s="463"/>
      <c r="CH30" s="463"/>
      <c r="CI30" s="463" t="s">
        <v>243</v>
      </c>
      <c r="CJ30" s="463" t="s">
        <v>243</v>
      </c>
      <c r="CK30" s="463" t="s">
        <v>243</v>
      </c>
      <c r="CL30" s="463" t="s">
        <v>243</v>
      </c>
      <c r="CM30" s="463"/>
      <c r="CN30" s="463" t="s">
        <v>243</v>
      </c>
      <c r="CO30" s="463"/>
      <c r="CP30" s="463" t="s">
        <v>243</v>
      </c>
      <c r="CQ30" s="463" t="s">
        <v>243</v>
      </c>
      <c r="CR30" s="463"/>
      <c r="CS30" s="463"/>
      <c r="CT30" s="463" t="s">
        <v>243</v>
      </c>
      <c r="CU30" s="463" t="s">
        <v>243</v>
      </c>
      <c r="CV30" s="463"/>
      <c r="CW30" s="463"/>
      <c r="CX30" s="463" t="s">
        <v>243</v>
      </c>
      <c r="CY30" s="463"/>
      <c r="CZ30" s="463"/>
      <c r="DA30" s="463"/>
      <c r="DB30" s="463"/>
      <c r="DC30" s="463" t="s">
        <v>243</v>
      </c>
      <c r="DD30" s="463"/>
      <c r="DE30" s="463"/>
      <c r="DF30" s="463" t="s">
        <v>243</v>
      </c>
      <c r="DG30" s="463"/>
      <c r="DH30" s="463"/>
      <c r="DI30" s="463"/>
      <c r="DJ30" s="463"/>
      <c r="DK30" s="463" t="s">
        <v>243</v>
      </c>
      <c r="DL30" s="463" t="s">
        <v>241</v>
      </c>
      <c r="DM30" s="463"/>
      <c r="DN30" s="463" t="s">
        <v>241</v>
      </c>
      <c r="DO30" s="463" t="s">
        <v>243</v>
      </c>
      <c r="DP30" s="463" t="s">
        <v>241</v>
      </c>
      <c r="DQ30" s="463" t="s">
        <v>243</v>
      </c>
      <c r="DR30" s="463" t="s">
        <v>243</v>
      </c>
      <c r="DS30" s="463" t="s">
        <v>243</v>
      </c>
      <c r="DT30" s="463" t="s">
        <v>243</v>
      </c>
      <c r="DU30" s="463"/>
      <c r="DV30" s="463"/>
      <c r="DW30" s="463"/>
      <c r="DX30" s="463"/>
      <c r="DY30" s="463" t="s">
        <v>243</v>
      </c>
      <c r="DZ30" s="463" t="s">
        <v>243</v>
      </c>
      <c r="EA30" s="463" t="s">
        <v>243</v>
      </c>
      <c r="EB30" s="463" t="s">
        <v>243</v>
      </c>
      <c r="EC30" s="463"/>
      <c r="ED30" s="463"/>
      <c r="EE30" s="463"/>
      <c r="EF30" s="463"/>
      <c r="EG30" s="463"/>
      <c r="EH30" s="463"/>
      <c r="EI30" s="463"/>
      <c r="EJ30" s="463"/>
      <c r="EK30" s="463"/>
      <c r="EL30" s="463"/>
      <c r="EM30" s="463"/>
      <c r="EN30" s="463"/>
      <c r="EO30" s="463"/>
      <c r="EP30" s="463"/>
      <c r="EQ30" s="463"/>
      <c r="ER30" s="463"/>
      <c r="ES30" s="463"/>
      <c r="ET30" s="463"/>
      <c r="EU30" s="463"/>
      <c r="EV30" s="463"/>
      <c r="EW30" s="463"/>
      <c r="EX30" s="463"/>
      <c r="EY30" s="463"/>
      <c r="EZ30" s="463"/>
      <c r="FA30" s="463"/>
      <c r="FB30" s="463"/>
      <c r="FC30" s="463"/>
      <c r="FD30" s="463"/>
      <c r="FE30" s="463"/>
      <c r="FF30" s="463"/>
      <c r="FG30" s="463"/>
      <c r="FH30" s="463"/>
      <c r="FI30" s="463"/>
      <c r="FJ30" s="463"/>
      <c r="FK30" s="463"/>
      <c r="FL30" s="463"/>
      <c r="FM30" s="463"/>
      <c r="FN30" s="463"/>
      <c r="FO30" s="463"/>
      <c r="FP30" s="463"/>
      <c r="FQ30" s="463"/>
      <c r="FR30" s="463"/>
      <c r="FS30" s="463"/>
      <c r="FT30" s="463"/>
      <c r="FU30" s="463"/>
      <c r="FV30" s="463"/>
      <c r="FW30" s="463"/>
      <c r="FX30" s="463"/>
      <c r="FY30" s="463"/>
      <c r="FZ30" s="463"/>
      <c r="GA30" s="463"/>
      <c r="GB30" s="463"/>
      <c r="GC30" s="463"/>
      <c r="GD30" s="463"/>
      <c r="GE30" s="463"/>
      <c r="GF30" s="463"/>
      <c r="GG30" s="463"/>
      <c r="GH30" s="463"/>
      <c r="GI30" s="463"/>
      <c r="GJ30" s="463"/>
      <c r="GK30" s="463"/>
      <c r="GL30" s="463"/>
      <c r="GM30" s="463"/>
      <c r="GN30" s="463"/>
      <c r="GO30" s="463"/>
      <c r="GP30" s="463"/>
      <c r="GQ30" s="463"/>
      <c r="GR30" s="463"/>
      <c r="GS30" s="463"/>
      <c r="GT30" s="463"/>
      <c r="GU30" s="463"/>
      <c r="GV30" s="463"/>
      <c r="GW30" s="463"/>
      <c r="GX30" s="463"/>
      <c r="GY30" s="463"/>
      <c r="GZ30" s="463"/>
      <c r="HA30" s="463"/>
      <c r="HB30" s="463"/>
      <c r="HC30" s="463"/>
      <c r="HD30" s="463"/>
      <c r="HE30" s="463"/>
      <c r="HF30" s="463"/>
      <c r="HG30" s="463"/>
      <c r="HH30" s="463"/>
      <c r="HI30" s="463"/>
      <c r="HJ30" s="463"/>
      <c r="HK30" s="463"/>
      <c r="HL30" s="463"/>
      <c r="HM30" s="463"/>
      <c r="HN30" s="463"/>
      <c r="HO30" s="463"/>
      <c r="HP30" s="463"/>
      <c r="HQ30" s="463"/>
      <c r="HR30" s="463"/>
      <c r="HS30" s="463"/>
      <c r="HT30" s="463"/>
      <c r="HU30" s="463"/>
      <c r="HV30" s="463"/>
      <c r="HW30" s="463"/>
      <c r="HX30" s="463"/>
      <c r="HY30" s="463"/>
      <c r="HZ30" s="463"/>
      <c r="IA30" s="463"/>
      <c r="IB30" s="463"/>
    </row>
    <row r="31" spans="1:236" ht="33.75" customHeight="1" x14ac:dyDescent="0.25">
      <c r="A31" s="123" t="s">
        <v>235</v>
      </c>
      <c r="B31" s="108" t="s">
        <v>2</v>
      </c>
      <c r="C31" s="108" t="s">
        <v>173</v>
      </c>
      <c r="D31" s="109" t="s">
        <v>237</v>
      </c>
      <c r="E31" s="109" t="s">
        <v>174</v>
      </c>
      <c r="F31" s="105">
        <f t="shared" si="11"/>
        <v>41185</v>
      </c>
      <c r="G31" s="109">
        <f>IF(L31="Not Executed","",INDEX($U$2:$EC28,1,MATCH(REPT("z",255),$U31:$EC31)))</f>
        <v>145</v>
      </c>
      <c r="H31" s="109" t="str">
        <f t="shared" si="4"/>
        <v>C0/C1</v>
      </c>
      <c r="I31" s="109" t="str">
        <f t="shared" si="5"/>
        <v>9200-8.59.29708</v>
      </c>
      <c r="J31" s="109">
        <f t="shared" si="6"/>
        <v>9200</v>
      </c>
      <c r="K31" s="109" t="str">
        <f t="shared" si="7"/>
        <v>v76</v>
      </c>
      <c r="L31" s="109" t="str">
        <f t="shared" si="8"/>
        <v>Pass</v>
      </c>
      <c r="M31" s="109" t="str">
        <f>IF(L31="NA","NA",IF(COUNTIFS(U31:XAC31,"Pass*",$U$3:$XAC$3,Summary!$D$43)&gt;0,"Pass",IF(COUNTIFS(U31:XAC31,"Fail*",$U$3:$XAC$3,Summary!$D$43)&gt;0,"Fail","Not Executed")))</f>
        <v>Pass</v>
      </c>
      <c r="N31" s="109">
        <f t="shared" si="9"/>
        <v>51</v>
      </c>
      <c r="O31" s="135">
        <f t="shared" si="10"/>
        <v>0.98039215686274506</v>
      </c>
      <c r="P31" s="135" t="str">
        <f>IF(VLOOKUP(C31,[1]!WIFI_Defects,2,FALSE)=0,"",VLOOKUP(C31,[1]!WIFI_Defects,2,FALSE))</f>
        <v/>
      </c>
      <c r="Q31" s="109" t="str">
        <f>IF(VLOOKUP(C31,[1]!WIFI_Defects,3,FALSE)=0,"",VLOOKUP(C31,[1]!WIFI_Defects,3,FALSE))</f>
        <v/>
      </c>
      <c r="R31" s="109" t="str">
        <f>IF(VLOOKUP(C31,[1]!WIFI_Defects,4,FALSE)=0,"",VLOOKUP(C31,[1]!WIFI_Defects,4,FALSE))</f>
        <v/>
      </c>
      <c r="S31" s="111"/>
      <c r="T31" s="295"/>
      <c r="U31" s="96"/>
      <c r="V31" s="72"/>
      <c r="W31" s="72" t="str">
        <f>IF(ISERROR(#REF!),"",#REF!)</f>
        <v/>
      </c>
      <c r="X31" s="72"/>
      <c r="Y31" s="72"/>
      <c r="Z31" s="72" t="s">
        <v>243</v>
      </c>
      <c r="AA31" s="72"/>
      <c r="AB31" s="72"/>
      <c r="AC31" s="72"/>
      <c r="AD31" s="72"/>
      <c r="AE31" s="72"/>
      <c r="AF31" s="72" t="s">
        <v>243</v>
      </c>
      <c r="AG31" s="72"/>
      <c r="AH31" s="72"/>
      <c r="AI31" s="72" t="s">
        <v>243</v>
      </c>
      <c r="AJ31" s="72"/>
      <c r="AK31" s="72"/>
      <c r="AL31" s="72" t="s">
        <v>243</v>
      </c>
      <c r="AM31" s="72"/>
      <c r="AN31" s="333" t="s">
        <v>243</v>
      </c>
      <c r="AO31" s="410"/>
      <c r="AP31" s="402" t="s">
        <v>243</v>
      </c>
      <c r="AQ31" s="399"/>
      <c r="AR31" s="72"/>
      <c r="AS31" s="420" t="s">
        <v>243</v>
      </c>
      <c r="AT31" s="430" t="s">
        <v>243</v>
      </c>
      <c r="AU31" s="72"/>
      <c r="AV31" s="72"/>
      <c r="AW31" s="72"/>
      <c r="AX31" s="72"/>
      <c r="AY31" s="72"/>
      <c r="AZ31" s="427"/>
      <c r="BA31" s="72"/>
      <c r="BB31" s="72"/>
      <c r="BC31" s="72"/>
      <c r="BD31" s="72"/>
      <c r="BE31" s="72"/>
      <c r="BF31" s="72"/>
      <c r="BG31" s="72"/>
      <c r="BH31" s="441" t="s">
        <v>243</v>
      </c>
      <c r="BI31" s="443" t="s">
        <v>243</v>
      </c>
      <c r="BJ31" s="72"/>
      <c r="BK31" s="448" t="s">
        <v>243</v>
      </c>
      <c r="BL31" s="72"/>
      <c r="BM31" s="72"/>
      <c r="BN31" s="451" t="s">
        <v>243</v>
      </c>
      <c r="BO31" s="455" t="s">
        <v>243</v>
      </c>
      <c r="BP31" s="456" t="s">
        <v>243</v>
      </c>
      <c r="BQ31" s="463"/>
      <c r="BR31" s="463"/>
      <c r="BS31" s="463" t="s">
        <v>243</v>
      </c>
      <c r="BT31" s="463" t="s">
        <v>243</v>
      </c>
      <c r="BU31" s="463" t="s">
        <v>243</v>
      </c>
      <c r="BV31" s="463" t="s">
        <v>243</v>
      </c>
      <c r="BW31" s="463" t="s">
        <v>243</v>
      </c>
      <c r="BX31" s="463"/>
      <c r="BY31" s="483" t="s">
        <v>243</v>
      </c>
      <c r="BZ31" s="463"/>
      <c r="CA31" s="463"/>
      <c r="CB31" s="463" t="s">
        <v>243</v>
      </c>
      <c r="CC31" s="463"/>
      <c r="CD31" s="463"/>
      <c r="CE31" s="463" t="s">
        <v>243</v>
      </c>
      <c r="CF31" s="463"/>
      <c r="CG31" s="463"/>
      <c r="CH31" s="463"/>
      <c r="CI31" s="463" t="s">
        <v>243</v>
      </c>
      <c r="CJ31" s="463" t="s">
        <v>243</v>
      </c>
      <c r="CK31" s="463" t="s">
        <v>243</v>
      </c>
      <c r="CL31" s="463" t="s">
        <v>243</v>
      </c>
      <c r="CM31" s="463"/>
      <c r="CN31" s="463" t="s">
        <v>243</v>
      </c>
      <c r="CO31" s="463" t="s">
        <v>243</v>
      </c>
      <c r="CP31" s="463" t="s">
        <v>243</v>
      </c>
      <c r="CQ31" s="463" t="s">
        <v>243</v>
      </c>
      <c r="CR31" s="463"/>
      <c r="CS31" s="463"/>
      <c r="CT31" s="463" t="s">
        <v>243</v>
      </c>
      <c r="CU31" s="463" t="s">
        <v>243</v>
      </c>
      <c r="CV31" s="463"/>
      <c r="CW31" s="463"/>
      <c r="CX31" s="463" t="s">
        <v>243</v>
      </c>
      <c r="CY31" s="463"/>
      <c r="CZ31" s="463"/>
      <c r="DA31" s="463"/>
      <c r="DB31" s="463" t="s">
        <v>243</v>
      </c>
      <c r="DC31" s="463" t="s">
        <v>243</v>
      </c>
      <c r="DD31" s="463" t="s">
        <v>241</v>
      </c>
      <c r="DE31" s="463"/>
      <c r="DF31" s="463" t="s">
        <v>243</v>
      </c>
      <c r="DG31" s="463"/>
      <c r="DH31" s="463"/>
      <c r="DI31" s="463"/>
      <c r="DJ31" s="463"/>
      <c r="DK31" s="463"/>
      <c r="DL31" s="463" t="s">
        <v>243</v>
      </c>
      <c r="DM31" s="463"/>
      <c r="DN31" s="463" t="s">
        <v>243</v>
      </c>
      <c r="DO31" s="463" t="s">
        <v>243</v>
      </c>
      <c r="DP31" s="463" t="s">
        <v>243</v>
      </c>
      <c r="DQ31" s="463" t="s">
        <v>243</v>
      </c>
      <c r="DR31" s="463" t="s">
        <v>243</v>
      </c>
      <c r="DS31" s="463" t="s">
        <v>243</v>
      </c>
      <c r="DT31" s="463" t="s">
        <v>243</v>
      </c>
      <c r="DU31" s="463"/>
      <c r="DV31" s="463" t="s">
        <v>243</v>
      </c>
      <c r="DW31" s="463" t="s">
        <v>243</v>
      </c>
      <c r="DX31" s="463"/>
      <c r="DY31" s="463" t="s">
        <v>243</v>
      </c>
      <c r="DZ31" s="463" t="s">
        <v>243</v>
      </c>
      <c r="EA31" s="463" t="s">
        <v>243</v>
      </c>
      <c r="EB31" s="463" t="s">
        <v>243</v>
      </c>
      <c r="EC31" s="463"/>
      <c r="ED31" s="463"/>
      <c r="EE31" s="463"/>
      <c r="EF31" s="463"/>
      <c r="EG31" s="463"/>
      <c r="EH31" s="463"/>
      <c r="EI31" s="463"/>
      <c r="EJ31" s="463"/>
      <c r="EK31" s="463"/>
      <c r="EL31" s="463"/>
      <c r="EM31" s="463"/>
      <c r="EN31" s="463"/>
      <c r="EO31" s="463"/>
      <c r="EP31" s="463"/>
      <c r="EQ31" s="463"/>
      <c r="ER31" s="463"/>
      <c r="ES31" s="463"/>
      <c r="ET31" s="463"/>
      <c r="EU31" s="463"/>
      <c r="EV31" s="463"/>
      <c r="EW31" s="463"/>
      <c r="EX31" s="463"/>
      <c r="EY31" s="463"/>
      <c r="EZ31" s="463"/>
      <c r="FA31" s="463"/>
      <c r="FB31" s="463"/>
      <c r="FC31" s="463"/>
      <c r="FD31" s="463"/>
      <c r="FE31" s="463"/>
      <c r="FF31" s="463"/>
      <c r="FG31" s="463"/>
      <c r="FH31" s="463"/>
      <c r="FI31" s="463"/>
      <c r="FJ31" s="463"/>
      <c r="FK31" s="463"/>
      <c r="FL31" s="463"/>
      <c r="FM31" s="463"/>
      <c r="FN31" s="463"/>
      <c r="FO31" s="463"/>
      <c r="FP31" s="463"/>
      <c r="FQ31" s="463"/>
      <c r="FR31" s="463"/>
      <c r="FS31" s="463"/>
      <c r="FT31" s="463"/>
      <c r="FU31" s="463"/>
      <c r="FV31" s="463"/>
      <c r="FW31" s="463"/>
      <c r="FX31" s="463"/>
      <c r="FY31" s="463"/>
      <c r="FZ31" s="463"/>
      <c r="GA31" s="463"/>
      <c r="GB31" s="463"/>
      <c r="GC31" s="463"/>
      <c r="GD31" s="463"/>
      <c r="GE31" s="463"/>
      <c r="GF31" s="463"/>
      <c r="GG31" s="463"/>
      <c r="GH31" s="463"/>
      <c r="GI31" s="463"/>
      <c r="GJ31" s="463"/>
      <c r="GK31" s="463"/>
      <c r="GL31" s="463"/>
      <c r="GM31" s="463"/>
      <c r="GN31" s="463"/>
      <c r="GO31" s="463"/>
      <c r="GP31" s="463"/>
      <c r="GQ31" s="463"/>
      <c r="GR31" s="463"/>
      <c r="GS31" s="463"/>
      <c r="GT31" s="463"/>
      <c r="GU31" s="463"/>
      <c r="GV31" s="463"/>
      <c r="GW31" s="463"/>
      <c r="GX31" s="463"/>
      <c r="GY31" s="463"/>
      <c r="GZ31" s="463"/>
      <c r="HA31" s="463"/>
      <c r="HB31" s="463"/>
      <c r="HC31" s="463"/>
      <c r="HD31" s="463"/>
      <c r="HE31" s="463"/>
      <c r="HF31" s="463"/>
      <c r="HG31" s="463"/>
      <c r="HH31" s="463"/>
      <c r="HI31" s="463"/>
      <c r="HJ31" s="463"/>
      <c r="HK31" s="463"/>
      <c r="HL31" s="463"/>
      <c r="HM31" s="463"/>
      <c r="HN31" s="463"/>
      <c r="HO31" s="463"/>
      <c r="HP31" s="463"/>
      <c r="HQ31" s="463"/>
      <c r="HR31" s="463"/>
      <c r="HS31" s="463"/>
      <c r="HT31" s="463"/>
      <c r="HU31" s="463"/>
      <c r="HV31" s="463"/>
      <c r="HW31" s="463"/>
      <c r="HX31" s="463"/>
      <c r="HY31" s="463"/>
      <c r="HZ31" s="463"/>
      <c r="IA31" s="463"/>
      <c r="IB31" s="463"/>
    </row>
    <row r="32" spans="1:236" ht="36.75" x14ac:dyDescent="0.25">
      <c r="A32" s="123" t="s">
        <v>235</v>
      </c>
      <c r="B32" s="108" t="s">
        <v>2</v>
      </c>
      <c r="C32" s="108" t="s">
        <v>180</v>
      </c>
      <c r="D32" s="109" t="s">
        <v>237</v>
      </c>
      <c r="E32" s="109" t="s">
        <v>167</v>
      </c>
      <c r="F32" s="105">
        <f t="shared" si="11"/>
        <v>41185</v>
      </c>
      <c r="G32" s="109">
        <f>IF(L32="Not Executed","",INDEX($U$2:$EC29,1,MATCH(REPT("z",255),$U32:$EC32)))</f>
        <v>145</v>
      </c>
      <c r="H32" s="109" t="str">
        <f t="shared" si="4"/>
        <v>C0/C1</v>
      </c>
      <c r="I32" s="109" t="str">
        <f t="shared" si="5"/>
        <v>9200-8.59.29708</v>
      </c>
      <c r="J32" s="109">
        <f t="shared" si="6"/>
        <v>9200</v>
      </c>
      <c r="K32" s="109" t="str">
        <f t="shared" si="7"/>
        <v>v76</v>
      </c>
      <c r="L32" s="109" t="str">
        <f t="shared" si="8"/>
        <v>Pass</v>
      </c>
      <c r="M32" s="109" t="str">
        <f>IF(L32="NA","NA",IF(COUNTIFS(U32:XAC32,"Pass*",$U$3:$XAC$3,Summary!$D$43)&gt;0,"Pass",IF(COUNTIFS(U32:XAC32,"Fail*",$U$3:$XAC$3,Summary!$D$43)&gt;0,"Fail","Not Executed")))</f>
        <v>Pass</v>
      </c>
      <c r="N32" s="109">
        <f t="shared" si="9"/>
        <v>69</v>
      </c>
      <c r="O32" s="135">
        <f t="shared" si="10"/>
        <v>1</v>
      </c>
      <c r="P32" s="135" t="str">
        <f>IF(VLOOKUP(C32,[1]!WIFI_Defects,2,FALSE)=0,"",VLOOKUP(C32,[1]!WIFI_Defects,2,FALSE))</f>
        <v/>
      </c>
      <c r="Q32" s="109" t="str">
        <f>IF(VLOOKUP(C32,[1]!WIFI_Defects,3,FALSE)=0,"",VLOOKUP(C32,[1]!WIFI_Defects,3,FALSE))</f>
        <v/>
      </c>
      <c r="R32" s="109" t="str">
        <f>IF(VLOOKUP(C32,[1]!WIFI_Defects,4,FALSE)=0,"",VLOOKUP(C32,[1]!WIFI_Defects,4,FALSE))</f>
        <v/>
      </c>
      <c r="S32" s="111"/>
      <c r="T32" s="295"/>
      <c r="U32" s="96"/>
      <c r="V32" s="72"/>
      <c r="W32" s="72" t="str">
        <f>IF(ISERROR(#REF!),"",#REF!)</f>
        <v/>
      </c>
      <c r="X32" s="72"/>
      <c r="Y32" s="72"/>
      <c r="Z32" s="72" t="s">
        <v>243</v>
      </c>
      <c r="AA32" s="72"/>
      <c r="AB32" s="72"/>
      <c r="AC32" s="72"/>
      <c r="AD32" s="72"/>
      <c r="AE32" s="72"/>
      <c r="AF32" s="72" t="s">
        <v>243</v>
      </c>
      <c r="AG32" s="72"/>
      <c r="AH32" s="72" t="s">
        <v>243</v>
      </c>
      <c r="AI32" s="72" t="s">
        <v>243</v>
      </c>
      <c r="AJ32" s="72"/>
      <c r="AK32" s="72"/>
      <c r="AL32" s="72" t="s">
        <v>243</v>
      </c>
      <c r="AM32" s="72" t="s">
        <v>243</v>
      </c>
      <c r="AN32" s="327" t="s">
        <v>243</v>
      </c>
      <c r="AO32" s="410"/>
      <c r="AP32" s="402" t="s">
        <v>243</v>
      </c>
      <c r="AQ32" s="72"/>
      <c r="AR32" s="72"/>
      <c r="AS32" s="420" t="s">
        <v>243</v>
      </c>
      <c r="AT32" s="422" t="s">
        <v>243</v>
      </c>
      <c r="AU32" s="72"/>
      <c r="AV32" s="72"/>
      <c r="AW32" s="432" t="s">
        <v>243</v>
      </c>
      <c r="AX32" s="72"/>
      <c r="AY32" s="431" t="s">
        <v>243</v>
      </c>
      <c r="AZ32" s="434" t="s">
        <v>243</v>
      </c>
      <c r="BA32" s="72"/>
      <c r="BB32" s="72"/>
      <c r="BC32" s="436" t="s">
        <v>243</v>
      </c>
      <c r="BD32" s="72"/>
      <c r="BE32" s="72"/>
      <c r="BF32" s="441" t="s">
        <v>243</v>
      </c>
      <c r="BG32" s="72"/>
      <c r="BH32" s="441" t="s">
        <v>243</v>
      </c>
      <c r="BI32" s="72"/>
      <c r="BJ32" s="72"/>
      <c r="BK32" s="448" t="s">
        <v>243</v>
      </c>
      <c r="BL32" s="72"/>
      <c r="BM32" s="72"/>
      <c r="BN32" s="451" t="s">
        <v>243</v>
      </c>
      <c r="BO32" s="454" t="s">
        <v>243</v>
      </c>
      <c r="BP32" s="456" t="s">
        <v>243</v>
      </c>
      <c r="BQ32" s="463"/>
      <c r="BR32" s="463"/>
      <c r="BS32" s="463" t="s">
        <v>243</v>
      </c>
      <c r="BT32" s="463" t="s">
        <v>243</v>
      </c>
      <c r="BU32" s="463" t="s">
        <v>243</v>
      </c>
      <c r="BV32" s="463" t="s">
        <v>243</v>
      </c>
      <c r="BW32" s="463" t="s">
        <v>243</v>
      </c>
      <c r="BX32" s="463"/>
      <c r="BY32" s="463" t="s">
        <v>243</v>
      </c>
      <c r="BZ32" s="463" t="s">
        <v>243</v>
      </c>
      <c r="CA32" s="463"/>
      <c r="CB32" s="463" t="s">
        <v>243</v>
      </c>
      <c r="CC32" s="463" t="s">
        <v>243</v>
      </c>
      <c r="CD32" s="463" t="s">
        <v>243</v>
      </c>
      <c r="CE32" s="463" t="s">
        <v>243</v>
      </c>
      <c r="CF32" s="463"/>
      <c r="CG32" s="463" t="s">
        <v>243</v>
      </c>
      <c r="CH32" s="463"/>
      <c r="CI32" s="463" t="s">
        <v>243</v>
      </c>
      <c r="CJ32" s="463" t="s">
        <v>243</v>
      </c>
      <c r="CK32" s="463" t="s">
        <v>243</v>
      </c>
      <c r="CL32" s="463" t="s">
        <v>243</v>
      </c>
      <c r="CM32" s="463"/>
      <c r="CN32" s="463" t="s">
        <v>243</v>
      </c>
      <c r="CO32" s="463" t="s">
        <v>243</v>
      </c>
      <c r="CP32" s="463" t="s">
        <v>243</v>
      </c>
      <c r="CQ32" s="463" t="s">
        <v>243</v>
      </c>
      <c r="CR32" s="463" t="s">
        <v>243</v>
      </c>
      <c r="CS32" s="463"/>
      <c r="CT32" s="463" t="s">
        <v>243</v>
      </c>
      <c r="CU32" s="463" t="s">
        <v>243</v>
      </c>
      <c r="CV32" s="463" t="s">
        <v>243</v>
      </c>
      <c r="CW32" s="463"/>
      <c r="CX32" s="463" t="s">
        <v>243</v>
      </c>
      <c r="CY32" s="463" t="s">
        <v>243</v>
      </c>
      <c r="CZ32" s="463"/>
      <c r="DA32" s="463" t="s">
        <v>243</v>
      </c>
      <c r="DB32" s="463" t="s">
        <v>243</v>
      </c>
      <c r="DC32" s="463" t="s">
        <v>243</v>
      </c>
      <c r="DD32" s="463" t="s">
        <v>243</v>
      </c>
      <c r="DE32" s="463"/>
      <c r="DF32" s="463" t="s">
        <v>243</v>
      </c>
      <c r="DG32" s="463"/>
      <c r="DH32" s="463"/>
      <c r="DI32" s="463"/>
      <c r="DJ32" s="463"/>
      <c r="DK32" s="463" t="s">
        <v>243</v>
      </c>
      <c r="DL32" s="463" t="s">
        <v>243</v>
      </c>
      <c r="DM32" s="463" t="s">
        <v>243</v>
      </c>
      <c r="DN32" s="463" t="s">
        <v>243</v>
      </c>
      <c r="DO32" s="463" t="s">
        <v>243</v>
      </c>
      <c r="DP32" s="463" t="s">
        <v>243</v>
      </c>
      <c r="DQ32" s="463" t="s">
        <v>243</v>
      </c>
      <c r="DR32" s="463" t="s">
        <v>243</v>
      </c>
      <c r="DS32" s="463" t="s">
        <v>243</v>
      </c>
      <c r="DT32" s="463" t="s">
        <v>243</v>
      </c>
      <c r="DU32" s="463" t="s">
        <v>243</v>
      </c>
      <c r="DV32" s="463" t="s">
        <v>243</v>
      </c>
      <c r="DW32" s="463" t="s">
        <v>243</v>
      </c>
      <c r="DX32" s="463" t="s">
        <v>243</v>
      </c>
      <c r="DY32" s="463" t="s">
        <v>243</v>
      </c>
      <c r="DZ32" s="463" t="s">
        <v>243</v>
      </c>
      <c r="EA32" s="463" t="s">
        <v>243</v>
      </c>
      <c r="EB32" s="463" t="s">
        <v>243</v>
      </c>
      <c r="EC32" s="463"/>
      <c r="ED32" s="463"/>
      <c r="EE32" s="463"/>
      <c r="EF32" s="463"/>
      <c r="EG32" s="463"/>
      <c r="EH32" s="463"/>
      <c r="EI32" s="463"/>
      <c r="EJ32" s="463"/>
      <c r="EK32" s="463"/>
      <c r="EL32" s="463"/>
      <c r="EM32" s="463"/>
      <c r="EN32" s="463"/>
      <c r="EO32" s="463"/>
      <c r="EP32" s="463"/>
      <c r="EQ32" s="463"/>
      <c r="ER32" s="463"/>
      <c r="ES32" s="463"/>
      <c r="ET32" s="463"/>
      <c r="EU32" s="463"/>
      <c r="EV32" s="463"/>
      <c r="EW32" s="463"/>
      <c r="EX32" s="463"/>
      <c r="EY32" s="463"/>
      <c r="EZ32" s="463"/>
      <c r="FA32" s="463"/>
      <c r="FB32" s="463"/>
      <c r="FC32" s="463"/>
      <c r="FD32" s="463"/>
      <c r="FE32" s="463"/>
      <c r="FF32" s="463"/>
      <c r="FG32" s="463"/>
      <c r="FH32" s="463"/>
      <c r="FI32" s="463"/>
      <c r="FJ32" s="463"/>
      <c r="FK32" s="463"/>
      <c r="FL32" s="463"/>
      <c r="FM32" s="463"/>
      <c r="FN32" s="463"/>
      <c r="FO32" s="463"/>
      <c r="FP32" s="463"/>
      <c r="FQ32" s="463"/>
      <c r="FR32" s="463"/>
      <c r="FS32" s="463"/>
      <c r="FT32" s="463"/>
      <c r="FU32" s="463"/>
      <c r="FV32" s="463"/>
      <c r="FW32" s="463"/>
      <c r="FX32" s="463"/>
      <c r="FY32" s="463"/>
      <c r="FZ32" s="463"/>
      <c r="GA32" s="463"/>
      <c r="GB32" s="463"/>
      <c r="GC32" s="463"/>
      <c r="GD32" s="463"/>
      <c r="GE32" s="463"/>
      <c r="GF32" s="463"/>
      <c r="GG32" s="463"/>
      <c r="GH32" s="463"/>
      <c r="GI32" s="463"/>
      <c r="GJ32" s="463"/>
      <c r="GK32" s="463"/>
      <c r="GL32" s="463"/>
      <c r="GM32" s="463"/>
      <c r="GN32" s="463"/>
      <c r="GO32" s="463"/>
      <c r="GP32" s="463"/>
      <c r="GQ32" s="463"/>
      <c r="GR32" s="463"/>
      <c r="GS32" s="463"/>
      <c r="GT32" s="463"/>
      <c r="GU32" s="463"/>
      <c r="GV32" s="463"/>
      <c r="GW32" s="463"/>
      <c r="GX32" s="463"/>
      <c r="GY32" s="463"/>
      <c r="GZ32" s="463"/>
      <c r="HA32" s="463"/>
      <c r="HB32" s="463"/>
      <c r="HC32" s="463"/>
      <c r="HD32" s="463"/>
      <c r="HE32" s="463"/>
      <c r="HF32" s="463"/>
      <c r="HG32" s="463"/>
      <c r="HH32" s="463"/>
      <c r="HI32" s="463"/>
      <c r="HJ32" s="463"/>
      <c r="HK32" s="463"/>
      <c r="HL32" s="463"/>
      <c r="HM32" s="463"/>
      <c r="HN32" s="463"/>
      <c r="HO32" s="463"/>
      <c r="HP32" s="463"/>
      <c r="HQ32" s="463"/>
      <c r="HR32" s="463"/>
      <c r="HS32" s="463"/>
      <c r="HT32" s="463"/>
      <c r="HU32" s="463"/>
      <c r="HV32" s="463"/>
      <c r="HW32" s="463"/>
      <c r="HX32" s="463"/>
      <c r="HY32" s="463"/>
      <c r="HZ32" s="463"/>
      <c r="IA32" s="463"/>
      <c r="IB32" s="463"/>
    </row>
    <row r="33" spans="1:236" ht="36.75" x14ac:dyDescent="0.25">
      <c r="A33" s="123" t="s">
        <v>235</v>
      </c>
      <c r="B33" s="108" t="s">
        <v>2</v>
      </c>
      <c r="C33" s="108" t="s">
        <v>181</v>
      </c>
      <c r="D33" s="109" t="s">
        <v>237</v>
      </c>
      <c r="E33" s="109" t="s">
        <v>182</v>
      </c>
      <c r="F33" s="105">
        <f t="shared" si="11"/>
        <v>41185</v>
      </c>
      <c r="G33" s="109">
        <f>IF(L33="Not Executed","",INDEX($U$2:$EC30,1,MATCH(REPT("z",255),$U33:$EC33)))</f>
        <v>145</v>
      </c>
      <c r="H33" s="109" t="str">
        <f t="shared" si="4"/>
        <v>C0/C1</v>
      </c>
      <c r="I33" s="109" t="str">
        <f t="shared" si="5"/>
        <v>9200-8.59.29708</v>
      </c>
      <c r="J33" s="109">
        <f t="shared" si="6"/>
        <v>9200</v>
      </c>
      <c r="K33" s="109" t="str">
        <f t="shared" si="7"/>
        <v>v76</v>
      </c>
      <c r="L33" s="109" t="str">
        <f t="shared" si="8"/>
        <v>Pass</v>
      </c>
      <c r="M33" s="109" t="str">
        <f>IF(L33="NA","NA",IF(COUNTIFS(U33:XAC33,"Pass*",$U$3:$XAC$3,Summary!$D$43)&gt;0,"Pass",IF(COUNTIFS(U33:XAC33,"Fail*",$U$3:$XAC$3,Summary!$D$43)&gt;0,"Fail","Not Executed")))</f>
        <v>Pass</v>
      </c>
      <c r="N33" s="109">
        <f t="shared" si="9"/>
        <v>50</v>
      </c>
      <c r="O33" s="135">
        <f t="shared" si="10"/>
        <v>0.72</v>
      </c>
      <c r="P33" s="135" t="str">
        <f>IF(VLOOKUP(C33,[1]!WIFI_Defects,2,FALSE)=0,"",VLOOKUP(C33,[1]!WIFI_Defects,2,FALSE))</f>
        <v/>
      </c>
      <c r="Q33" s="109" t="str">
        <f>IF(VLOOKUP(C33,[1]!WIFI_Defects,3,FALSE)=0,"",VLOOKUP(C33,[1]!WIFI_Defects,3,FALSE))</f>
        <v/>
      </c>
      <c r="R33" s="109" t="str">
        <f>IF(VLOOKUP(C33,[1]!WIFI_Defects,4,FALSE)=0,"",VLOOKUP(C33,[1]!WIFI_Defects,4,FALSE))</f>
        <v/>
      </c>
      <c r="S33" s="111"/>
      <c r="T33" s="295"/>
      <c r="U33" s="96"/>
      <c r="V33" s="72"/>
      <c r="W33" s="72" t="str">
        <f>IF(ISERROR(#REF!),"",#REF!)</f>
        <v/>
      </c>
      <c r="X33" s="72"/>
      <c r="Y33" s="72"/>
      <c r="Z33" s="72" t="s">
        <v>241</v>
      </c>
      <c r="AA33" s="72"/>
      <c r="AB33" s="72"/>
      <c r="AC33" s="72"/>
      <c r="AD33" s="72"/>
      <c r="AE33" s="72"/>
      <c r="AF33" s="72" t="s">
        <v>243</v>
      </c>
      <c r="AG33" s="72"/>
      <c r="AH33" s="72" t="s">
        <v>241</v>
      </c>
      <c r="AI33" s="72" t="s">
        <v>241</v>
      </c>
      <c r="AJ33" s="72"/>
      <c r="AK33" s="72"/>
      <c r="AL33" s="72" t="s">
        <v>241</v>
      </c>
      <c r="AM33" s="72"/>
      <c r="AN33" s="72"/>
      <c r="AO33" s="410"/>
      <c r="AP33" s="402" t="s">
        <v>243</v>
      </c>
      <c r="AQ33" s="72"/>
      <c r="AR33" s="421" t="s">
        <v>243</v>
      </c>
      <c r="AS33" s="420" t="s">
        <v>241</v>
      </c>
      <c r="AT33" s="422" t="s">
        <v>243</v>
      </c>
      <c r="AU33" s="424" t="s">
        <v>241</v>
      </c>
      <c r="AV33" s="72"/>
      <c r="AW33" s="72"/>
      <c r="AX33" s="72"/>
      <c r="AY33" s="72"/>
      <c r="AZ33" s="427"/>
      <c r="BA33" s="72"/>
      <c r="BB33" s="72"/>
      <c r="BC33" s="72"/>
      <c r="BD33" s="72"/>
      <c r="BE33" s="72"/>
      <c r="BF33" s="72"/>
      <c r="BG33" s="72"/>
      <c r="BH33" s="441" t="s">
        <v>241</v>
      </c>
      <c r="BI33" s="443" t="s">
        <v>241</v>
      </c>
      <c r="BJ33" s="72"/>
      <c r="BK33" s="448" t="s">
        <v>243</v>
      </c>
      <c r="BL33" s="72"/>
      <c r="BM33" s="451" t="s">
        <v>243</v>
      </c>
      <c r="BN33" s="451" t="s">
        <v>243</v>
      </c>
      <c r="BO33" s="454" t="s">
        <v>243</v>
      </c>
      <c r="BP33" s="456" t="s">
        <v>241</v>
      </c>
      <c r="BQ33" s="463"/>
      <c r="BR33" s="463"/>
      <c r="BS33" s="463"/>
      <c r="BT33" s="463" t="s">
        <v>243</v>
      </c>
      <c r="BU33" s="463" t="s">
        <v>241</v>
      </c>
      <c r="BV33" s="463" t="s">
        <v>241</v>
      </c>
      <c r="BW33" s="463" t="s">
        <v>243</v>
      </c>
      <c r="BX33" s="463"/>
      <c r="BY33" s="483"/>
      <c r="BZ33" s="463"/>
      <c r="CA33" s="463"/>
      <c r="CB33" s="463" t="s">
        <v>243</v>
      </c>
      <c r="CC33" s="463"/>
      <c r="CD33" s="463" t="s">
        <v>243</v>
      </c>
      <c r="CE33" s="463" t="s">
        <v>241</v>
      </c>
      <c r="CF33" s="463"/>
      <c r="CG33" s="463"/>
      <c r="CH33" s="463"/>
      <c r="CI33" s="463" t="s">
        <v>243</v>
      </c>
      <c r="CJ33" s="463" t="s">
        <v>243</v>
      </c>
      <c r="CK33" s="463" t="s">
        <v>243</v>
      </c>
      <c r="CL33" s="463" t="s">
        <v>243</v>
      </c>
      <c r="CM33" s="463"/>
      <c r="CN33" s="463" t="s">
        <v>243</v>
      </c>
      <c r="CO33" s="463"/>
      <c r="CP33" s="463" t="s">
        <v>241</v>
      </c>
      <c r="CQ33" s="463" t="s">
        <v>243</v>
      </c>
      <c r="CR33" s="463" t="s">
        <v>243</v>
      </c>
      <c r="CS33" s="463"/>
      <c r="CT33" s="463"/>
      <c r="CU33" s="463" t="s">
        <v>243</v>
      </c>
      <c r="CV33" s="463"/>
      <c r="CW33" s="463"/>
      <c r="CX33" s="463" t="s">
        <v>243</v>
      </c>
      <c r="CY33" s="463"/>
      <c r="CZ33" s="463"/>
      <c r="DA33" s="463"/>
      <c r="DB33" s="463" t="s">
        <v>243</v>
      </c>
      <c r="DC33" s="463" t="s">
        <v>243</v>
      </c>
      <c r="DD33" s="463" t="s">
        <v>241</v>
      </c>
      <c r="DE33" s="463"/>
      <c r="DF33" s="463" t="s">
        <v>243</v>
      </c>
      <c r="DG33" s="463"/>
      <c r="DH33" s="463"/>
      <c r="DI33" s="463"/>
      <c r="DJ33" s="463"/>
      <c r="DK33" s="463"/>
      <c r="DL33" s="463" t="s">
        <v>243</v>
      </c>
      <c r="DM33" s="463"/>
      <c r="DN33" s="463" t="s">
        <v>243</v>
      </c>
      <c r="DO33" s="463" t="s">
        <v>243</v>
      </c>
      <c r="DP33" s="463" t="s">
        <v>243</v>
      </c>
      <c r="DQ33" s="463" t="s">
        <v>243</v>
      </c>
      <c r="DR33" s="463"/>
      <c r="DS33" s="463" t="s">
        <v>243</v>
      </c>
      <c r="DT33" s="463" t="s">
        <v>243</v>
      </c>
      <c r="DU33" s="463"/>
      <c r="DV33" s="463"/>
      <c r="DW33" s="463" t="s">
        <v>243</v>
      </c>
      <c r="DX33" s="463" t="s">
        <v>243</v>
      </c>
      <c r="DY33" s="463"/>
      <c r="DZ33" s="463" t="s">
        <v>243</v>
      </c>
      <c r="EA33" s="463" t="s">
        <v>243</v>
      </c>
      <c r="EB33" s="463" t="s">
        <v>243</v>
      </c>
      <c r="EC33" s="463"/>
      <c r="ED33" s="463"/>
      <c r="EE33" s="463"/>
      <c r="EF33" s="463"/>
      <c r="EG33" s="463"/>
      <c r="EH33" s="463"/>
      <c r="EI33" s="463"/>
      <c r="EJ33" s="463"/>
      <c r="EK33" s="463"/>
      <c r="EL33" s="463"/>
      <c r="EM33" s="463"/>
      <c r="EN33" s="463"/>
      <c r="EO33" s="463"/>
      <c r="EP33" s="463"/>
      <c r="EQ33" s="463"/>
      <c r="ER33" s="463"/>
      <c r="ES33" s="463"/>
      <c r="ET33" s="463"/>
      <c r="EU33" s="463"/>
      <c r="EV33" s="463"/>
      <c r="EW33" s="463"/>
      <c r="EX33" s="463"/>
      <c r="EY33" s="463"/>
      <c r="EZ33" s="463"/>
      <c r="FA33" s="463"/>
      <c r="FB33" s="463"/>
      <c r="FC33" s="463"/>
      <c r="FD33" s="463"/>
      <c r="FE33" s="463"/>
      <c r="FF33" s="463"/>
      <c r="FG33" s="463"/>
      <c r="FH33" s="463"/>
      <c r="FI33" s="463"/>
      <c r="FJ33" s="463"/>
      <c r="FK33" s="463"/>
      <c r="FL33" s="463"/>
      <c r="FM33" s="463"/>
      <c r="FN33" s="463"/>
      <c r="FO33" s="463"/>
      <c r="FP33" s="463"/>
      <c r="FQ33" s="463"/>
      <c r="FR33" s="463"/>
      <c r="FS33" s="463"/>
      <c r="FT33" s="463"/>
      <c r="FU33" s="463"/>
      <c r="FV33" s="463"/>
      <c r="FW33" s="463"/>
      <c r="FX33" s="463"/>
      <c r="FY33" s="463"/>
      <c r="FZ33" s="463"/>
      <c r="GA33" s="463"/>
      <c r="GB33" s="463"/>
      <c r="GC33" s="463"/>
      <c r="GD33" s="463"/>
      <c r="GE33" s="463"/>
      <c r="GF33" s="463"/>
      <c r="GG33" s="463"/>
      <c r="GH33" s="463"/>
      <c r="GI33" s="463"/>
      <c r="GJ33" s="463"/>
      <c r="GK33" s="463"/>
      <c r="GL33" s="463"/>
      <c r="GM33" s="463"/>
      <c r="GN33" s="463"/>
      <c r="GO33" s="463"/>
      <c r="GP33" s="463"/>
      <c r="GQ33" s="463"/>
      <c r="GR33" s="463"/>
      <c r="GS33" s="463"/>
      <c r="GT33" s="463"/>
      <c r="GU33" s="463"/>
      <c r="GV33" s="463"/>
      <c r="GW33" s="463"/>
      <c r="GX33" s="463"/>
      <c r="GY33" s="463"/>
      <c r="GZ33" s="463"/>
      <c r="HA33" s="463"/>
      <c r="HB33" s="463"/>
      <c r="HC33" s="463"/>
      <c r="HD33" s="463"/>
      <c r="HE33" s="463"/>
      <c r="HF33" s="463"/>
      <c r="HG33" s="463"/>
      <c r="HH33" s="463"/>
      <c r="HI33" s="463"/>
      <c r="HJ33" s="463"/>
      <c r="HK33" s="463"/>
      <c r="HL33" s="463"/>
      <c r="HM33" s="463"/>
      <c r="HN33" s="463"/>
      <c r="HO33" s="463"/>
      <c r="HP33" s="463"/>
      <c r="HQ33" s="463"/>
      <c r="HR33" s="463"/>
      <c r="HS33" s="463"/>
      <c r="HT33" s="463"/>
      <c r="HU33" s="463"/>
      <c r="HV33" s="463"/>
      <c r="HW33" s="463"/>
      <c r="HX33" s="463"/>
      <c r="HY33" s="463"/>
      <c r="HZ33" s="463"/>
      <c r="IA33" s="463"/>
      <c r="IB33" s="463"/>
    </row>
    <row r="34" spans="1:236" ht="36.75" x14ac:dyDescent="0.25">
      <c r="A34" s="123" t="s">
        <v>235</v>
      </c>
      <c r="B34" s="108" t="s">
        <v>2</v>
      </c>
      <c r="C34" s="108" t="s">
        <v>165</v>
      </c>
      <c r="D34" s="109" t="s">
        <v>237</v>
      </c>
      <c r="E34" s="109" t="s">
        <v>26</v>
      </c>
      <c r="F34" s="105">
        <f t="shared" si="11"/>
        <v>41185</v>
      </c>
      <c r="G34" s="109">
        <f>IF(L34="Not Executed","",INDEX($U$2:$EC31,1,MATCH(REPT("z",255),$U34:$EC34)))</f>
        <v>145</v>
      </c>
      <c r="H34" s="109" t="str">
        <f t="shared" si="4"/>
        <v>C0/C1</v>
      </c>
      <c r="I34" s="109" t="str">
        <f t="shared" si="5"/>
        <v>9200-8.59.29708</v>
      </c>
      <c r="J34" s="109">
        <f t="shared" si="6"/>
        <v>9200</v>
      </c>
      <c r="K34" s="109" t="str">
        <f t="shared" si="7"/>
        <v>v76</v>
      </c>
      <c r="L34" s="109" t="str">
        <f t="shared" si="8"/>
        <v>Pass</v>
      </c>
      <c r="M34" s="109" t="str">
        <f>IF(L34="NA","NA",IF(COUNTIFS(U34:XAC34,"Pass*",$U$3:$XAC$3,Summary!$D$43)&gt;0,"Pass",IF(COUNTIFS(U34:XAC34,"Fail*",$U$3:$XAC$3,Summary!$D$43)&gt;0,"Fail","Not Executed")))</f>
        <v>Pass</v>
      </c>
      <c r="N34" s="109">
        <f t="shared" si="9"/>
        <v>58</v>
      </c>
      <c r="O34" s="135">
        <f t="shared" si="10"/>
        <v>0.58620689655172409</v>
      </c>
      <c r="P34" s="135" t="str">
        <f>IF(VLOOKUP(C34,[1]!WIFI_Defects,2,FALSE)=0,"",VLOOKUP(C34,[1]!WIFI_Defects,2,FALSE))</f>
        <v>Win8-885712-CLOSED</v>
      </c>
      <c r="Q34" s="109" t="str">
        <f>IF(VLOOKUP(C34,[1]!WIFI_Defects,3,FALSE)=0,"",VLOOKUP(C34,[1]!WIFI_Defects,3,FALSE))</f>
        <v/>
      </c>
      <c r="R34" s="109" t="str">
        <f>IF(VLOOKUP(C34,[1]!WIFI_Defects,4,FALSE)=0,"",VLOOKUP(C34,[1]!WIFI_Defects,4,FALSE))</f>
        <v>3855757-CLOSED</v>
      </c>
      <c r="S34" s="111"/>
      <c r="T34" s="295"/>
      <c r="U34" s="96"/>
      <c r="V34" s="72"/>
      <c r="W34" s="72" t="str">
        <f>IF(ISERROR(#REF!),"",#REF!)</f>
        <v/>
      </c>
      <c r="X34" s="72"/>
      <c r="Y34" s="72"/>
      <c r="Z34" s="72"/>
      <c r="AA34" s="72" t="s">
        <v>241</v>
      </c>
      <c r="AB34" s="72"/>
      <c r="AC34" s="72"/>
      <c r="AD34" s="72"/>
      <c r="AE34" s="72"/>
      <c r="AF34" s="72" t="s">
        <v>241</v>
      </c>
      <c r="AG34" s="72"/>
      <c r="AH34" s="72" t="s">
        <v>241</v>
      </c>
      <c r="AI34" s="72" t="s">
        <v>241</v>
      </c>
      <c r="AJ34" s="72" t="s">
        <v>243</v>
      </c>
      <c r="AK34" s="72"/>
      <c r="AL34" s="72" t="s">
        <v>241</v>
      </c>
      <c r="AM34" s="72" t="s">
        <v>241</v>
      </c>
      <c r="AN34" s="327" t="s">
        <v>243</v>
      </c>
      <c r="AO34" s="410"/>
      <c r="AP34" s="402" t="s">
        <v>243</v>
      </c>
      <c r="AQ34" s="72"/>
      <c r="AR34" s="72"/>
      <c r="AS34" s="428" t="s">
        <v>547</v>
      </c>
      <c r="AT34" s="422" t="s">
        <v>241</v>
      </c>
      <c r="AU34" s="72"/>
      <c r="AV34" s="72"/>
      <c r="AW34" s="432" t="s">
        <v>241</v>
      </c>
      <c r="AX34" s="72"/>
      <c r="AY34" s="431" t="s">
        <v>243</v>
      </c>
      <c r="AZ34" s="434" t="s">
        <v>243</v>
      </c>
      <c r="BA34" s="72"/>
      <c r="BB34" s="72"/>
      <c r="BC34" s="436" t="s">
        <v>243</v>
      </c>
      <c r="BD34" s="72"/>
      <c r="BE34" s="72"/>
      <c r="BF34" s="72"/>
      <c r="BG34" s="72"/>
      <c r="BH34" s="445" t="s">
        <v>243</v>
      </c>
      <c r="BI34" s="72"/>
      <c r="BJ34" s="72"/>
      <c r="BK34" s="448" t="s">
        <v>241</v>
      </c>
      <c r="BL34" s="72"/>
      <c r="BM34" s="451" t="s">
        <v>243</v>
      </c>
      <c r="BN34" s="451" t="s">
        <v>243</v>
      </c>
      <c r="BO34" s="454" t="s">
        <v>241</v>
      </c>
      <c r="BP34" s="456" t="s">
        <v>243</v>
      </c>
      <c r="BQ34" s="463"/>
      <c r="BR34" s="463"/>
      <c r="BS34" s="463"/>
      <c r="BT34" s="463" t="s">
        <v>243</v>
      </c>
      <c r="BU34" s="463"/>
      <c r="BV34" s="463" t="s">
        <v>241</v>
      </c>
      <c r="BW34" s="463" t="s">
        <v>241</v>
      </c>
      <c r="BX34" s="463"/>
      <c r="BY34" s="483"/>
      <c r="BZ34" s="463" t="s">
        <v>243</v>
      </c>
      <c r="CA34" s="463"/>
      <c r="CB34" s="463" t="s">
        <v>243</v>
      </c>
      <c r="CC34" s="463" t="s">
        <v>241</v>
      </c>
      <c r="CD34" s="463" t="s">
        <v>241</v>
      </c>
      <c r="CE34" s="463" t="s">
        <v>241</v>
      </c>
      <c r="CF34" s="463"/>
      <c r="CG34" s="463"/>
      <c r="CH34" s="463"/>
      <c r="CI34" s="463" t="s">
        <v>243</v>
      </c>
      <c r="CJ34" s="463" t="s">
        <v>243</v>
      </c>
      <c r="CK34" s="463" t="s">
        <v>243</v>
      </c>
      <c r="CL34" s="463" t="s">
        <v>241</v>
      </c>
      <c r="CM34" s="463"/>
      <c r="CN34" s="463" t="s">
        <v>241</v>
      </c>
      <c r="CO34" s="463"/>
      <c r="CP34" s="463" t="s">
        <v>243</v>
      </c>
      <c r="CQ34" s="463" t="s">
        <v>241</v>
      </c>
      <c r="CR34" s="463" t="s">
        <v>243</v>
      </c>
      <c r="CS34" s="463"/>
      <c r="CT34" s="463"/>
      <c r="CU34" s="463" t="s">
        <v>241</v>
      </c>
      <c r="CV34" s="463" t="s">
        <v>243</v>
      </c>
      <c r="CW34" s="463"/>
      <c r="CX34" s="463" t="s">
        <v>243</v>
      </c>
      <c r="CY34" s="463"/>
      <c r="CZ34" s="463"/>
      <c r="DA34" s="463" t="s">
        <v>243</v>
      </c>
      <c r="DB34" s="463" t="s">
        <v>243</v>
      </c>
      <c r="DC34" s="463" t="s">
        <v>243</v>
      </c>
      <c r="DD34" s="463" t="s">
        <v>243</v>
      </c>
      <c r="DE34" s="463"/>
      <c r="DF34" s="463" t="s">
        <v>243</v>
      </c>
      <c r="DG34" s="463"/>
      <c r="DH34" s="463"/>
      <c r="DI34" s="463"/>
      <c r="DJ34" s="463"/>
      <c r="DK34" s="463"/>
      <c r="DL34" s="463" t="s">
        <v>241</v>
      </c>
      <c r="DM34" s="463"/>
      <c r="DN34" s="463" t="s">
        <v>241</v>
      </c>
      <c r="DO34" s="463" t="s">
        <v>243</v>
      </c>
      <c r="DP34" s="463" t="s">
        <v>241</v>
      </c>
      <c r="DQ34" s="463" t="s">
        <v>243</v>
      </c>
      <c r="DR34" s="463"/>
      <c r="DS34" s="463" t="s">
        <v>243</v>
      </c>
      <c r="DT34" s="463" t="s">
        <v>243</v>
      </c>
      <c r="DU34" s="463"/>
      <c r="DV34" s="463" t="s">
        <v>243</v>
      </c>
      <c r="DW34" s="463" t="s">
        <v>241</v>
      </c>
      <c r="DX34" s="463" t="s">
        <v>243</v>
      </c>
      <c r="DY34" s="463"/>
      <c r="DZ34" s="463" t="s">
        <v>243</v>
      </c>
      <c r="EA34" s="463" t="s">
        <v>243</v>
      </c>
      <c r="EB34" s="463" t="s">
        <v>243</v>
      </c>
      <c r="EC34" s="463"/>
      <c r="ED34" s="463"/>
      <c r="EE34" s="463"/>
      <c r="EF34" s="463"/>
      <c r="EG34" s="463"/>
      <c r="EH34" s="463"/>
      <c r="EI34" s="463"/>
      <c r="EJ34" s="463"/>
      <c r="EK34" s="463"/>
      <c r="EL34" s="463"/>
      <c r="EM34" s="463"/>
      <c r="EN34" s="463"/>
      <c r="EO34" s="463"/>
      <c r="EP34" s="463"/>
      <c r="EQ34" s="463"/>
      <c r="ER34" s="463"/>
      <c r="ES34" s="463"/>
      <c r="ET34" s="463"/>
      <c r="EU34" s="463"/>
      <c r="EV34" s="463"/>
      <c r="EW34" s="463"/>
      <c r="EX34" s="463"/>
      <c r="EY34" s="463"/>
      <c r="EZ34" s="463"/>
      <c r="FA34" s="463"/>
      <c r="FB34" s="463"/>
      <c r="FC34" s="463"/>
      <c r="FD34" s="463"/>
      <c r="FE34" s="463"/>
      <c r="FF34" s="463"/>
      <c r="FG34" s="463"/>
      <c r="FH34" s="463"/>
      <c r="FI34" s="463"/>
      <c r="FJ34" s="463"/>
      <c r="FK34" s="463"/>
      <c r="FL34" s="463"/>
      <c r="FM34" s="463"/>
      <c r="FN34" s="463"/>
      <c r="FO34" s="463"/>
      <c r="FP34" s="463"/>
      <c r="FQ34" s="463"/>
      <c r="FR34" s="463"/>
      <c r="FS34" s="463"/>
      <c r="FT34" s="463"/>
      <c r="FU34" s="463"/>
      <c r="FV34" s="463"/>
      <c r="FW34" s="463"/>
      <c r="FX34" s="463"/>
      <c r="FY34" s="463"/>
      <c r="FZ34" s="463"/>
      <c r="GA34" s="463"/>
      <c r="GB34" s="463"/>
      <c r="GC34" s="463"/>
      <c r="GD34" s="463"/>
      <c r="GE34" s="463"/>
      <c r="GF34" s="463"/>
      <c r="GG34" s="463"/>
      <c r="GH34" s="463"/>
      <c r="GI34" s="463"/>
      <c r="GJ34" s="463"/>
      <c r="GK34" s="463"/>
      <c r="GL34" s="463"/>
      <c r="GM34" s="463"/>
      <c r="GN34" s="463"/>
      <c r="GO34" s="463"/>
      <c r="GP34" s="463"/>
      <c r="GQ34" s="463"/>
      <c r="GR34" s="463"/>
      <c r="GS34" s="463"/>
      <c r="GT34" s="463"/>
      <c r="GU34" s="463"/>
      <c r="GV34" s="463"/>
      <c r="GW34" s="463"/>
      <c r="GX34" s="463"/>
      <c r="GY34" s="463"/>
      <c r="GZ34" s="463"/>
      <c r="HA34" s="463"/>
      <c r="HB34" s="463"/>
      <c r="HC34" s="463"/>
      <c r="HD34" s="463"/>
      <c r="HE34" s="463"/>
      <c r="HF34" s="463"/>
      <c r="HG34" s="463"/>
      <c r="HH34" s="463"/>
      <c r="HI34" s="463"/>
      <c r="HJ34" s="463"/>
      <c r="HK34" s="463"/>
      <c r="HL34" s="463"/>
      <c r="HM34" s="463"/>
      <c r="HN34" s="463"/>
      <c r="HO34" s="463"/>
      <c r="HP34" s="463"/>
      <c r="HQ34" s="463"/>
      <c r="HR34" s="463"/>
      <c r="HS34" s="463"/>
      <c r="HT34" s="463"/>
      <c r="HU34" s="463"/>
      <c r="HV34" s="463"/>
      <c r="HW34" s="463"/>
      <c r="HX34" s="463"/>
      <c r="HY34" s="463"/>
      <c r="HZ34" s="463"/>
      <c r="IA34" s="463"/>
      <c r="IB34" s="463"/>
    </row>
    <row r="35" spans="1:236" ht="36.75" x14ac:dyDescent="0.25">
      <c r="A35" s="123" t="s">
        <v>235</v>
      </c>
      <c r="B35" s="108" t="s">
        <v>2</v>
      </c>
      <c r="C35" s="108" t="s">
        <v>114</v>
      </c>
      <c r="D35" s="109" t="s">
        <v>237</v>
      </c>
      <c r="E35" s="109" t="s">
        <v>26</v>
      </c>
      <c r="F35" s="105">
        <f t="shared" si="11"/>
        <v>41185</v>
      </c>
      <c r="G35" s="109">
        <f>IF(L35="Not Executed","",INDEX($U$2:$EC32,1,MATCH(REPT("z",255),$U35:$EC35)))</f>
        <v>145</v>
      </c>
      <c r="H35" s="109" t="str">
        <f t="shared" si="4"/>
        <v>C0/C1</v>
      </c>
      <c r="I35" s="109" t="str">
        <f t="shared" si="5"/>
        <v>9200-8.59.29708</v>
      </c>
      <c r="J35" s="109">
        <f t="shared" si="6"/>
        <v>9200</v>
      </c>
      <c r="K35" s="109" t="str">
        <f t="shared" si="7"/>
        <v>v76</v>
      </c>
      <c r="L35" s="109" t="str">
        <f t="shared" si="8"/>
        <v>Pass</v>
      </c>
      <c r="M35" s="109" t="str">
        <f>IF(L35="NA","NA",IF(COUNTIFS(U35:XAC35,"Pass*",$U$3:$XAC$3,Summary!$D$43)&gt;0,"Pass",IF(COUNTIFS(U35:XAC35,"Fail*",$U$3:$XAC$3,Summary!$D$43)&gt;0,"Fail","Not Executed")))</f>
        <v>Pass</v>
      </c>
      <c r="N35" s="109">
        <f t="shared" si="9"/>
        <v>57</v>
      </c>
      <c r="O35" s="135">
        <f t="shared" si="10"/>
        <v>0.8771929824561403</v>
      </c>
      <c r="P35" s="135" t="str">
        <f>IF(VLOOKUP(C35,[1]!WIFI_Defects,2,FALSE)=0,"",VLOOKUP(C35,[1]!WIFI_Defects,2,FALSE))</f>
        <v>Win8-885712-CLOSED</v>
      </c>
      <c r="Q35" s="109" t="str">
        <f>IF(VLOOKUP(C35,[1]!WIFI_Defects,3,FALSE)=0,"",VLOOKUP(C35,[1]!WIFI_Defects,3,FALSE))</f>
        <v/>
      </c>
      <c r="R35" s="109" t="str">
        <f>IF(VLOOKUP(C35,[1]!WIFI_Defects,4,FALSE)=0,"",VLOOKUP(C35,[1]!WIFI_Defects,4,FALSE))</f>
        <v>3855757-CLOSED</v>
      </c>
      <c r="S35" s="111"/>
      <c r="T35" s="295"/>
      <c r="U35" s="96"/>
      <c r="V35" s="72"/>
      <c r="W35" s="72" t="str">
        <f>IF(ISERROR(#REF!),"",#REF!)</f>
        <v/>
      </c>
      <c r="X35" s="72"/>
      <c r="Y35" s="72"/>
      <c r="Z35" s="72"/>
      <c r="AA35" s="72" t="s">
        <v>241</v>
      </c>
      <c r="AB35" s="72"/>
      <c r="AC35" s="72"/>
      <c r="AD35" s="72"/>
      <c r="AE35" s="72"/>
      <c r="AF35" s="72" t="s">
        <v>243</v>
      </c>
      <c r="AG35" s="72"/>
      <c r="AH35" s="72" t="s">
        <v>241</v>
      </c>
      <c r="AI35" s="72" t="s">
        <v>241</v>
      </c>
      <c r="AJ35" s="72" t="s">
        <v>241</v>
      </c>
      <c r="AK35" s="72"/>
      <c r="AL35" s="72" t="s">
        <v>243</v>
      </c>
      <c r="AM35" s="72" t="s">
        <v>241</v>
      </c>
      <c r="AN35" s="327" t="s">
        <v>243</v>
      </c>
      <c r="AO35" s="410"/>
      <c r="AP35" s="402" t="s">
        <v>243</v>
      </c>
      <c r="AQ35" s="72"/>
      <c r="AR35" s="72"/>
      <c r="AS35" s="72"/>
      <c r="AT35" s="422" t="s">
        <v>243</v>
      </c>
      <c r="AU35" s="72"/>
      <c r="AV35" s="423" t="s">
        <v>243</v>
      </c>
      <c r="AW35" s="432" t="s">
        <v>243</v>
      </c>
      <c r="AX35" s="72"/>
      <c r="AY35" s="431"/>
      <c r="AZ35" s="434" t="s">
        <v>547</v>
      </c>
      <c r="BA35" s="72"/>
      <c r="BB35" s="72"/>
      <c r="BC35" s="436" t="s">
        <v>243</v>
      </c>
      <c r="BD35" s="72"/>
      <c r="BE35" s="72"/>
      <c r="BF35" s="72"/>
      <c r="BG35" s="72"/>
      <c r="BH35" s="441" t="s">
        <v>243</v>
      </c>
      <c r="BI35" s="72"/>
      <c r="BJ35" s="72"/>
      <c r="BK35" s="448" t="s">
        <v>243</v>
      </c>
      <c r="BL35" s="72"/>
      <c r="BM35" s="72"/>
      <c r="BN35" s="451" t="s">
        <v>243</v>
      </c>
      <c r="BO35" s="454" t="s">
        <v>243</v>
      </c>
      <c r="BP35" s="456" t="s">
        <v>243</v>
      </c>
      <c r="BQ35" s="463"/>
      <c r="BR35" s="463"/>
      <c r="BS35" s="463" t="s">
        <v>243</v>
      </c>
      <c r="BT35" s="463" t="s">
        <v>243</v>
      </c>
      <c r="BU35" s="463" t="s">
        <v>243</v>
      </c>
      <c r="BV35" s="463" t="s">
        <v>243</v>
      </c>
      <c r="BW35" s="463" t="s">
        <v>243</v>
      </c>
      <c r="BX35" s="463"/>
      <c r="BY35" s="463" t="s">
        <v>243</v>
      </c>
      <c r="BZ35" s="463" t="s">
        <v>243</v>
      </c>
      <c r="CA35" s="463"/>
      <c r="CB35" s="463" t="s">
        <v>243</v>
      </c>
      <c r="CC35" s="463" t="s">
        <v>243</v>
      </c>
      <c r="CD35" s="463" t="s">
        <v>243</v>
      </c>
      <c r="CE35" s="463" t="s">
        <v>243</v>
      </c>
      <c r="CF35" s="463"/>
      <c r="CG35" s="463"/>
      <c r="CH35" s="463"/>
      <c r="CI35" s="463" t="s">
        <v>243</v>
      </c>
      <c r="CJ35" s="463" t="s">
        <v>243</v>
      </c>
      <c r="CK35" s="463" t="s">
        <v>243</v>
      </c>
      <c r="CL35" s="463" t="s">
        <v>243</v>
      </c>
      <c r="CM35" s="463"/>
      <c r="CN35" s="463" t="s">
        <v>243</v>
      </c>
      <c r="CO35" s="463"/>
      <c r="CP35" s="463" t="s">
        <v>243</v>
      </c>
      <c r="CQ35" s="463" t="s">
        <v>243</v>
      </c>
      <c r="CR35" s="463" t="s">
        <v>243</v>
      </c>
      <c r="CS35" s="463" t="s">
        <v>243</v>
      </c>
      <c r="CT35" s="463"/>
      <c r="CU35" s="463" t="s">
        <v>243</v>
      </c>
      <c r="CV35" s="463"/>
      <c r="CW35" s="463"/>
      <c r="CX35" s="463" t="s">
        <v>243</v>
      </c>
      <c r="CY35" s="463"/>
      <c r="CZ35" s="463"/>
      <c r="DA35" s="463"/>
      <c r="DB35" s="463" t="s">
        <v>243</v>
      </c>
      <c r="DC35" s="463" t="s">
        <v>241</v>
      </c>
      <c r="DD35" s="463" t="s">
        <v>243</v>
      </c>
      <c r="DE35" s="463"/>
      <c r="DF35" s="463" t="s">
        <v>243</v>
      </c>
      <c r="DG35" s="463"/>
      <c r="DH35" s="463"/>
      <c r="DI35" s="463"/>
      <c r="DJ35" s="463"/>
      <c r="DK35" s="463"/>
      <c r="DL35" s="463"/>
      <c r="DM35" s="463"/>
      <c r="DN35" s="463" t="s">
        <v>243</v>
      </c>
      <c r="DO35" s="463" t="s">
        <v>243</v>
      </c>
      <c r="DP35" s="463" t="s">
        <v>243</v>
      </c>
      <c r="DQ35" s="463" t="s">
        <v>243</v>
      </c>
      <c r="DR35" s="463"/>
      <c r="DS35" s="463" t="s">
        <v>243</v>
      </c>
      <c r="DT35" s="463" t="s">
        <v>243</v>
      </c>
      <c r="DU35" s="463"/>
      <c r="DV35" s="463" t="s">
        <v>243</v>
      </c>
      <c r="DW35" s="463" t="s">
        <v>243</v>
      </c>
      <c r="DX35" s="463" t="s">
        <v>243</v>
      </c>
      <c r="DY35" s="463"/>
      <c r="DZ35" s="463" t="s">
        <v>243</v>
      </c>
      <c r="EA35" s="463" t="s">
        <v>243</v>
      </c>
      <c r="EB35" s="463" t="s">
        <v>243</v>
      </c>
      <c r="EC35" s="463"/>
      <c r="ED35" s="463"/>
      <c r="EE35" s="463"/>
      <c r="EF35" s="463"/>
      <c r="EG35" s="463"/>
      <c r="EH35" s="463"/>
      <c r="EI35" s="463"/>
      <c r="EJ35" s="463"/>
      <c r="EK35" s="463"/>
      <c r="EL35" s="463"/>
      <c r="EM35" s="463"/>
      <c r="EN35" s="463"/>
      <c r="EO35" s="463"/>
      <c r="EP35" s="463"/>
      <c r="EQ35" s="463"/>
      <c r="ER35" s="463"/>
      <c r="ES35" s="463"/>
      <c r="ET35" s="463"/>
      <c r="EU35" s="463"/>
      <c r="EV35" s="463"/>
      <c r="EW35" s="463"/>
      <c r="EX35" s="463"/>
      <c r="EY35" s="463"/>
      <c r="EZ35" s="463"/>
      <c r="FA35" s="463"/>
      <c r="FB35" s="463"/>
      <c r="FC35" s="463"/>
      <c r="FD35" s="463"/>
      <c r="FE35" s="463"/>
      <c r="FF35" s="463"/>
      <c r="FG35" s="463"/>
      <c r="FH35" s="463"/>
      <c r="FI35" s="463"/>
      <c r="FJ35" s="463"/>
      <c r="FK35" s="463"/>
      <c r="FL35" s="463"/>
      <c r="FM35" s="463"/>
      <c r="FN35" s="463"/>
      <c r="FO35" s="463"/>
      <c r="FP35" s="463"/>
      <c r="FQ35" s="463"/>
      <c r="FR35" s="463"/>
      <c r="FS35" s="463"/>
      <c r="FT35" s="463"/>
      <c r="FU35" s="463"/>
      <c r="FV35" s="463"/>
      <c r="FW35" s="463"/>
      <c r="FX35" s="463"/>
      <c r="FY35" s="463"/>
      <c r="FZ35" s="463"/>
      <c r="GA35" s="463"/>
      <c r="GB35" s="463"/>
      <c r="GC35" s="463"/>
      <c r="GD35" s="463"/>
      <c r="GE35" s="463"/>
      <c r="GF35" s="463"/>
      <c r="GG35" s="463"/>
      <c r="GH35" s="463"/>
      <c r="GI35" s="463"/>
      <c r="GJ35" s="463"/>
      <c r="GK35" s="463"/>
      <c r="GL35" s="463"/>
      <c r="GM35" s="463"/>
      <c r="GN35" s="463"/>
      <c r="GO35" s="463"/>
      <c r="GP35" s="463"/>
      <c r="GQ35" s="463"/>
      <c r="GR35" s="463"/>
      <c r="GS35" s="463"/>
      <c r="GT35" s="463"/>
      <c r="GU35" s="463"/>
      <c r="GV35" s="463"/>
      <c r="GW35" s="463"/>
      <c r="GX35" s="463"/>
      <c r="GY35" s="463"/>
      <c r="GZ35" s="463"/>
      <c r="HA35" s="463"/>
      <c r="HB35" s="463"/>
      <c r="HC35" s="463"/>
      <c r="HD35" s="463"/>
      <c r="HE35" s="463"/>
      <c r="HF35" s="463"/>
      <c r="HG35" s="463"/>
      <c r="HH35" s="463"/>
      <c r="HI35" s="463"/>
      <c r="HJ35" s="463"/>
      <c r="HK35" s="463"/>
      <c r="HL35" s="463"/>
      <c r="HM35" s="463"/>
      <c r="HN35" s="463"/>
      <c r="HO35" s="463"/>
      <c r="HP35" s="463"/>
      <c r="HQ35" s="463"/>
      <c r="HR35" s="463"/>
      <c r="HS35" s="463"/>
      <c r="HT35" s="463"/>
      <c r="HU35" s="463"/>
      <c r="HV35" s="463"/>
      <c r="HW35" s="463"/>
      <c r="HX35" s="463"/>
      <c r="HY35" s="463"/>
      <c r="HZ35" s="463"/>
      <c r="IA35" s="463"/>
      <c r="IB35" s="463"/>
    </row>
    <row r="36" spans="1:236" ht="24" customHeight="1" x14ac:dyDescent="0.25">
      <c r="A36" s="123" t="s">
        <v>235</v>
      </c>
      <c r="B36" s="108" t="s">
        <v>2</v>
      </c>
      <c r="C36" s="108" t="s">
        <v>171</v>
      </c>
      <c r="D36" s="109" t="s">
        <v>237</v>
      </c>
      <c r="E36" s="109" t="s">
        <v>172</v>
      </c>
      <c r="F36" s="105">
        <f t="shared" si="11"/>
        <v>41185</v>
      </c>
      <c r="G36" s="109">
        <f>IF(L36="Not Executed","",INDEX($U$2:$EC33,1,MATCH(REPT("z",255),$U36:$EC36)))</f>
        <v>145</v>
      </c>
      <c r="H36" s="109" t="str">
        <f t="shared" si="4"/>
        <v>C0/C1</v>
      </c>
      <c r="I36" s="109" t="str">
        <f t="shared" si="5"/>
        <v>9200-8.59.29708</v>
      </c>
      <c r="J36" s="109">
        <f t="shared" si="6"/>
        <v>9200</v>
      </c>
      <c r="K36" s="109" t="str">
        <f t="shared" si="7"/>
        <v>v76</v>
      </c>
      <c r="L36" s="109" t="str">
        <f t="shared" si="8"/>
        <v>Fail</v>
      </c>
      <c r="M36" s="109" t="str">
        <f>IF(L36="NA","NA",IF(COUNTIFS(U36:XAC36,"Pass*",$U$3:$XAC$3,Summary!$D$43)&gt;0,"Pass",IF(COUNTIFS(U36:XAC36,"Fail*",$U$3:$XAC$3,Summary!$D$43)&gt;0,"Fail","Not Executed")))</f>
        <v>Fail</v>
      </c>
      <c r="N36" s="109">
        <f t="shared" si="9"/>
        <v>51</v>
      </c>
      <c r="O36" s="135">
        <f t="shared" si="10"/>
        <v>7.8431372549019607E-2</v>
      </c>
      <c r="P36" s="135" t="str">
        <f>IF(VLOOKUP(C36,[1]!WIFI_Defects,2,FALSE)=0,"",VLOOKUP(C36,[1]!WIFI_Defects,2,FALSE))</f>
        <v/>
      </c>
      <c r="Q36" s="109" t="str">
        <f>IF(VLOOKUP(C36,[1]!WIFI_Defects,3,FALSE)=0,"",VLOOKUP(C36,[1]!WIFI_Defects,3,FALSE))</f>
        <v/>
      </c>
      <c r="R36" s="109" t="str">
        <f>IF(VLOOKUP(C36,[1]!WIFI_Defects,4,FALSE)=0,"",VLOOKUP(C36,[1]!WIFI_Defects,4,FALSE))</f>
        <v/>
      </c>
      <c r="S36" s="111"/>
      <c r="T36" s="295"/>
      <c r="U36" s="96"/>
      <c r="V36" s="72"/>
      <c r="W36" s="72" t="str">
        <f>IF(ISERROR(#REF!),"",#REF!)</f>
        <v/>
      </c>
      <c r="X36" s="72"/>
      <c r="Y36" s="72"/>
      <c r="Z36" s="72"/>
      <c r="AA36" s="72"/>
      <c r="AB36" s="72" t="s">
        <v>241</v>
      </c>
      <c r="AC36" s="72"/>
      <c r="AD36" s="72"/>
      <c r="AE36" s="72"/>
      <c r="AF36" s="72" t="s">
        <v>241</v>
      </c>
      <c r="AG36" s="72" t="s">
        <v>241</v>
      </c>
      <c r="AH36" s="72" t="s">
        <v>241</v>
      </c>
      <c r="AI36" s="72" t="s">
        <v>241</v>
      </c>
      <c r="AJ36" s="72"/>
      <c r="AK36" s="72"/>
      <c r="AL36" s="72" t="s">
        <v>241</v>
      </c>
      <c r="AM36" s="72"/>
      <c r="AN36" s="327" t="s">
        <v>241</v>
      </c>
      <c r="AO36" s="410"/>
      <c r="AP36" s="393"/>
      <c r="AQ36" s="399" t="s">
        <v>241</v>
      </c>
      <c r="AR36" s="421" t="s">
        <v>241</v>
      </c>
      <c r="AS36" s="428" t="s">
        <v>547</v>
      </c>
      <c r="AT36" s="422" t="s">
        <v>241</v>
      </c>
      <c r="AU36" s="72"/>
      <c r="AV36" s="72"/>
      <c r="AW36" s="72"/>
      <c r="AX36" s="72"/>
      <c r="AY36" s="431"/>
      <c r="AZ36" s="434" t="s">
        <v>241</v>
      </c>
      <c r="BA36" s="72"/>
      <c r="BB36" s="72"/>
      <c r="BC36" s="436" t="s">
        <v>241</v>
      </c>
      <c r="BD36" s="72"/>
      <c r="BE36" s="72"/>
      <c r="BF36" s="72"/>
      <c r="BG36" s="72"/>
      <c r="BH36" s="441" t="s">
        <v>241</v>
      </c>
      <c r="BI36" s="72"/>
      <c r="BJ36" s="72"/>
      <c r="BK36" s="448" t="s">
        <v>241</v>
      </c>
      <c r="BL36" s="72"/>
      <c r="BM36" s="451" t="s">
        <v>241</v>
      </c>
      <c r="BN36" s="451" t="s">
        <v>241</v>
      </c>
      <c r="BO36" s="454" t="s">
        <v>241</v>
      </c>
      <c r="BP36" s="456" t="s">
        <v>241</v>
      </c>
      <c r="BQ36" s="463"/>
      <c r="BR36" s="463"/>
      <c r="BS36" s="463"/>
      <c r="BT36" s="463" t="s">
        <v>241</v>
      </c>
      <c r="BU36" s="463" t="s">
        <v>241</v>
      </c>
      <c r="BV36" s="463" t="s">
        <v>241</v>
      </c>
      <c r="BW36" s="463" t="s">
        <v>241</v>
      </c>
      <c r="BX36" s="463"/>
      <c r="BY36" s="463"/>
      <c r="BZ36" s="463"/>
      <c r="CA36" s="463" t="s">
        <v>241</v>
      </c>
      <c r="CB36" s="463" t="s">
        <v>609</v>
      </c>
      <c r="CC36" s="463"/>
      <c r="CD36" s="463" t="s">
        <v>609</v>
      </c>
      <c r="CE36" s="463"/>
      <c r="CF36" s="463"/>
      <c r="CG36" s="463"/>
      <c r="CH36" s="463"/>
      <c r="CI36" s="463"/>
      <c r="CJ36" s="463" t="s">
        <v>609</v>
      </c>
      <c r="CK36" s="463" t="s">
        <v>609</v>
      </c>
      <c r="CL36" s="463" t="s">
        <v>241</v>
      </c>
      <c r="CM36" s="463"/>
      <c r="CN36" s="463" t="s">
        <v>241</v>
      </c>
      <c r="CO36" s="463"/>
      <c r="CP36" s="463" t="s">
        <v>241</v>
      </c>
      <c r="CQ36" s="463" t="s">
        <v>241</v>
      </c>
      <c r="CR36" s="463" t="s">
        <v>610</v>
      </c>
      <c r="CS36" s="463" t="s">
        <v>241</v>
      </c>
      <c r="CT36" s="463" t="s">
        <v>241</v>
      </c>
      <c r="CU36" s="463"/>
      <c r="CV36" s="463" t="s">
        <v>241</v>
      </c>
      <c r="CW36" s="463"/>
      <c r="CX36" s="463" t="s">
        <v>241</v>
      </c>
      <c r="CY36" s="463"/>
      <c r="CZ36" s="463"/>
      <c r="DA36" s="463" t="s">
        <v>241</v>
      </c>
      <c r="DB36" s="463" t="s">
        <v>241</v>
      </c>
      <c r="DC36" s="463" t="s">
        <v>241</v>
      </c>
      <c r="DD36" s="463"/>
      <c r="DE36" s="463"/>
      <c r="DF36" s="463" t="s">
        <v>241</v>
      </c>
      <c r="DG36" s="463"/>
      <c r="DH36" s="463"/>
      <c r="DI36" s="463" t="s">
        <v>241</v>
      </c>
      <c r="DJ36" s="463"/>
      <c r="DK36" s="463"/>
      <c r="DL36" s="463"/>
      <c r="DM36" s="463"/>
      <c r="DN36" s="463"/>
      <c r="DO36" s="463" t="s">
        <v>241</v>
      </c>
      <c r="DP36" s="463"/>
      <c r="DQ36" s="463" t="s">
        <v>241</v>
      </c>
      <c r="DR36" s="463"/>
      <c r="DS36" s="463" t="s">
        <v>241</v>
      </c>
      <c r="DT36" s="463" t="s">
        <v>241</v>
      </c>
      <c r="DU36" s="463"/>
      <c r="DV36" s="463"/>
      <c r="DW36" s="463" t="s">
        <v>241</v>
      </c>
      <c r="DX36" s="463" t="s">
        <v>241</v>
      </c>
      <c r="DY36" s="463"/>
      <c r="DZ36" s="463" t="s">
        <v>241</v>
      </c>
      <c r="EA36" s="463" t="s">
        <v>241</v>
      </c>
      <c r="EB36" s="463" t="s">
        <v>241</v>
      </c>
      <c r="EC36" s="463"/>
      <c r="ED36" s="463"/>
      <c r="EE36" s="463"/>
      <c r="EF36" s="463"/>
      <c r="EG36" s="463"/>
      <c r="EH36" s="463"/>
      <c r="EI36" s="463"/>
      <c r="EJ36" s="463"/>
      <c r="EK36" s="463"/>
      <c r="EL36" s="463"/>
      <c r="EM36" s="463"/>
      <c r="EN36" s="463"/>
      <c r="EO36" s="463"/>
      <c r="EP36" s="463"/>
      <c r="EQ36" s="463"/>
      <c r="ER36" s="463"/>
      <c r="ES36" s="463"/>
      <c r="ET36" s="463"/>
      <c r="EU36" s="463"/>
      <c r="EV36" s="463"/>
      <c r="EW36" s="463"/>
      <c r="EX36" s="463"/>
      <c r="EY36" s="463"/>
      <c r="EZ36" s="463"/>
      <c r="FA36" s="463"/>
      <c r="FB36" s="463"/>
      <c r="FC36" s="463"/>
      <c r="FD36" s="463"/>
      <c r="FE36" s="463"/>
      <c r="FF36" s="463"/>
      <c r="FG36" s="463"/>
      <c r="FH36" s="463"/>
      <c r="FI36" s="463"/>
      <c r="FJ36" s="463"/>
      <c r="FK36" s="463"/>
      <c r="FL36" s="463"/>
      <c r="FM36" s="463"/>
      <c r="FN36" s="463"/>
      <c r="FO36" s="463"/>
      <c r="FP36" s="463"/>
      <c r="FQ36" s="463"/>
      <c r="FR36" s="463"/>
      <c r="FS36" s="463"/>
      <c r="FT36" s="463"/>
      <c r="FU36" s="463"/>
      <c r="FV36" s="463"/>
      <c r="FW36" s="463"/>
      <c r="FX36" s="463"/>
      <c r="FY36" s="463"/>
      <c r="FZ36" s="463"/>
      <c r="GA36" s="463"/>
      <c r="GB36" s="463"/>
      <c r="GC36" s="463"/>
      <c r="GD36" s="463"/>
      <c r="GE36" s="463"/>
      <c r="GF36" s="463"/>
      <c r="GG36" s="463"/>
      <c r="GH36" s="463"/>
      <c r="GI36" s="463"/>
      <c r="GJ36" s="463"/>
      <c r="GK36" s="463"/>
      <c r="GL36" s="463"/>
      <c r="GM36" s="463"/>
      <c r="GN36" s="463"/>
      <c r="GO36" s="463"/>
      <c r="GP36" s="463"/>
      <c r="GQ36" s="463"/>
      <c r="GR36" s="463"/>
      <c r="GS36" s="463"/>
      <c r="GT36" s="463"/>
      <c r="GU36" s="463"/>
      <c r="GV36" s="463"/>
      <c r="GW36" s="463"/>
      <c r="GX36" s="463"/>
      <c r="GY36" s="463"/>
      <c r="GZ36" s="463"/>
      <c r="HA36" s="463"/>
      <c r="HB36" s="463"/>
      <c r="HC36" s="463"/>
      <c r="HD36" s="463"/>
      <c r="HE36" s="463"/>
      <c r="HF36" s="463"/>
      <c r="HG36" s="463"/>
      <c r="HH36" s="463"/>
      <c r="HI36" s="463"/>
      <c r="HJ36" s="463"/>
      <c r="HK36" s="463"/>
      <c r="HL36" s="463"/>
      <c r="HM36" s="463"/>
      <c r="HN36" s="463"/>
      <c r="HO36" s="463"/>
      <c r="HP36" s="463"/>
      <c r="HQ36" s="463"/>
      <c r="HR36" s="463"/>
      <c r="HS36" s="463"/>
      <c r="HT36" s="463"/>
      <c r="HU36" s="463"/>
      <c r="HV36" s="463"/>
      <c r="HW36" s="463"/>
      <c r="HX36" s="463"/>
      <c r="HY36" s="463"/>
      <c r="HZ36" s="463"/>
      <c r="IA36" s="463"/>
      <c r="IB36" s="463"/>
    </row>
    <row r="37" spans="1:236" ht="24.75" x14ac:dyDescent="0.25">
      <c r="A37" s="123" t="s">
        <v>235</v>
      </c>
      <c r="B37" s="108" t="s">
        <v>2</v>
      </c>
      <c r="C37" s="108" t="s">
        <v>103</v>
      </c>
      <c r="D37" s="109" t="s">
        <v>237</v>
      </c>
      <c r="E37" s="109" t="s">
        <v>89</v>
      </c>
      <c r="F37" s="105">
        <f t="shared" si="11"/>
        <v>41185</v>
      </c>
      <c r="G37" s="109">
        <f>IF(L37="Not Executed","",INDEX($U$2:$EC34,1,MATCH(REPT("z",255),$U37:$EC37)))</f>
        <v>145</v>
      </c>
      <c r="H37" s="109" t="str">
        <f t="shared" ref="H37:H68" si="12">IF($L37="Not Executed","",VLOOKUP($G37,Config_Table,3))</f>
        <v>C0/C1</v>
      </c>
      <c r="I37" s="109" t="str">
        <f t="shared" ref="I37:I68" si="13">IF($L37="Not Executed","",VLOOKUP($G37,Config_Table,4))</f>
        <v>9200-8.59.29708</v>
      </c>
      <c r="J37" s="109">
        <f t="shared" ref="J37:J68" si="14">IF($L37="Not Executed","",VLOOKUP($G37,Config_Table,5))</f>
        <v>9200</v>
      </c>
      <c r="K37" s="109" t="str">
        <f t="shared" ref="K37:K68" si="15">IF($L37="Not Executed","",IF(ISBLANK(VLOOKUP($G37,Config_Table,9)),VLOOKUP($G37,Config_Table,7),VLOOKUP($G37,Config_Table,9)))</f>
        <v>v76</v>
      </c>
      <c r="L37" s="109" t="s">
        <v>249</v>
      </c>
      <c r="M37" s="109" t="str">
        <f>IF(L37="NA","NA",IF(COUNTIFS(U37:XAC37,"Pass*",$U$3:$XAC$3,Summary!$D$43)&gt;0,"Pass",IF(COUNTIFS(U37:XAC37,"Fail*",$U$3:$XAC$3,Summary!$D$43)&gt;0,"Fail","Not Executed")))</f>
        <v>NA</v>
      </c>
      <c r="N37" s="109">
        <f t="shared" ref="N37:N68" si="16">COUNTIF(U37:EE37,"Pass*")+COUNTIF(U37:EE37,"Fail*")</f>
        <v>17</v>
      </c>
      <c r="O37" s="135">
        <f t="shared" ref="O37:O68" si="17">IF(N37&gt;0,COUNTIF(U37:EE37,"Pass*")/N37,"")</f>
        <v>1</v>
      </c>
      <c r="P37" s="135" t="str">
        <f>IF(VLOOKUP(C37,[1]!WIFI_Defects,2,FALSE)=0,"",VLOOKUP(C37,[1]!WIFI_Defects,2,FALSE))</f>
        <v/>
      </c>
      <c r="Q37" s="109" t="str">
        <f>IF(VLOOKUP(C37,[1]!WIFI_Defects,3,FALSE)=0,"",VLOOKUP(C37,[1]!WIFI_Defects,3,FALSE))</f>
        <v/>
      </c>
      <c r="R37" s="109" t="str">
        <f>IF(VLOOKUP(C37,[1]!WIFI_Defects,4,FALSE)=0,"",VLOOKUP(C37,[1]!WIFI_Defects,4,FALSE))</f>
        <v/>
      </c>
      <c r="S37" s="111"/>
      <c r="T37" s="295"/>
      <c r="U37" s="96"/>
      <c r="V37" s="72"/>
      <c r="W37" s="72" t="str">
        <f>IF(ISERROR(#REF!),"",#REF!)</f>
        <v/>
      </c>
      <c r="X37" s="72"/>
      <c r="Y37" s="72"/>
      <c r="Z37" s="72" t="s">
        <v>243</v>
      </c>
      <c r="AA37" s="72"/>
      <c r="AB37" s="72"/>
      <c r="AC37" s="72"/>
      <c r="AD37" s="72"/>
      <c r="AE37" s="72"/>
      <c r="AF37" s="72"/>
      <c r="AG37" s="72"/>
      <c r="AH37" s="72"/>
      <c r="AI37" s="72" t="s">
        <v>243</v>
      </c>
      <c r="AJ37" s="72"/>
      <c r="AK37" s="72"/>
      <c r="AL37" s="72"/>
      <c r="AM37" s="72"/>
      <c r="AN37" s="72"/>
      <c r="AO37" s="410"/>
      <c r="AP37" s="72"/>
      <c r="AQ37" s="72"/>
      <c r="AR37" s="72"/>
      <c r="AS37" s="72"/>
      <c r="AT37" s="72"/>
      <c r="AU37" s="72"/>
      <c r="AV37" s="72"/>
      <c r="AW37" s="72"/>
      <c r="AX37" s="72"/>
      <c r="AY37" s="72"/>
      <c r="AZ37" s="427"/>
      <c r="BA37" s="72"/>
      <c r="BB37" s="72"/>
      <c r="BC37" s="72"/>
      <c r="BD37" s="72"/>
      <c r="BE37" s="72"/>
      <c r="BF37" s="72"/>
      <c r="BG37" s="72"/>
      <c r="BH37" s="441"/>
      <c r="BI37" s="72"/>
      <c r="BJ37" s="72"/>
      <c r="BK37" s="72"/>
      <c r="BL37" s="72"/>
      <c r="BM37" s="72"/>
      <c r="BN37" s="72"/>
      <c r="BO37" s="72"/>
      <c r="BP37" s="72"/>
      <c r="BQ37" s="463"/>
      <c r="BR37" s="463"/>
      <c r="BS37" s="463"/>
      <c r="BT37" s="463"/>
      <c r="BU37" s="463"/>
      <c r="BV37" s="463"/>
      <c r="BW37" s="463"/>
      <c r="BX37" s="463"/>
      <c r="BY37" s="463"/>
      <c r="BZ37" s="463"/>
      <c r="CA37" s="463"/>
      <c r="CB37" s="463"/>
      <c r="CC37" s="463"/>
      <c r="CD37" s="463"/>
      <c r="CE37" s="463"/>
      <c r="CF37" s="463"/>
      <c r="CG37" s="463"/>
      <c r="CH37" s="463"/>
      <c r="CI37" s="463"/>
      <c r="CJ37" s="463"/>
      <c r="CK37" s="463" t="s">
        <v>243</v>
      </c>
      <c r="CL37" s="463"/>
      <c r="CM37" s="463"/>
      <c r="CN37" s="463"/>
      <c r="CO37" s="463"/>
      <c r="CP37" s="463"/>
      <c r="CQ37" s="463"/>
      <c r="CR37" s="463"/>
      <c r="CS37" s="463"/>
      <c r="CT37" s="463"/>
      <c r="CU37" s="463"/>
      <c r="CV37" s="463" t="s">
        <v>243</v>
      </c>
      <c r="CW37" s="463"/>
      <c r="CX37" s="463"/>
      <c r="CY37" s="463"/>
      <c r="CZ37" s="463"/>
      <c r="DA37" s="534"/>
      <c r="DB37" s="463" t="s">
        <v>243</v>
      </c>
      <c r="DC37" s="463" t="s">
        <v>243</v>
      </c>
      <c r="DD37" s="463"/>
      <c r="DE37" s="463"/>
      <c r="DF37" s="463" t="s">
        <v>243</v>
      </c>
      <c r="DG37" s="463"/>
      <c r="DH37" s="463"/>
      <c r="DI37" s="463"/>
      <c r="DJ37" s="463"/>
      <c r="DK37" s="463" t="s">
        <v>243</v>
      </c>
      <c r="DL37" s="463"/>
      <c r="DM37" s="463"/>
      <c r="DN37" s="463" t="s">
        <v>243</v>
      </c>
      <c r="DO37" s="463" t="s">
        <v>243</v>
      </c>
      <c r="DP37" s="463" t="s">
        <v>243</v>
      </c>
      <c r="DQ37" s="463" t="s">
        <v>243</v>
      </c>
      <c r="DR37" s="463"/>
      <c r="DS37" s="463"/>
      <c r="DT37" s="463" t="s">
        <v>243</v>
      </c>
      <c r="DU37" s="463"/>
      <c r="DV37" s="463" t="s">
        <v>243</v>
      </c>
      <c r="DW37" s="463" t="s">
        <v>243</v>
      </c>
      <c r="DX37" s="463"/>
      <c r="DY37" s="463"/>
      <c r="DZ37" s="463" t="s">
        <v>243</v>
      </c>
      <c r="EA37" s="463"/>
      <c r="EB37" s="463" t="s">
        <v>243</v>
      </c>
      <c r="EC37" s="463"/>
      <c r="ED37" s="463"/>
      <c r="EE37" s="463"/>
      <c r="EF37" s="463"/>
      <c r="EG37" s="463"/>
      <c r="EH37" s="463"/>
      <c r="EI37" s="463"/>
      <c r="EJ37" s="463"/>
      <c r="EK37" s="463"/>
      <c r="EL37" s="463"/>
      <c r="EM37" s="463"/>
      <c r="EN37" s="463"/>
      <c r="EO37" s="463"/>
      <c r="EP37" s="463"/>
      <c r="EQ37" s="463"/>
      <c r="ER37" s="463"/>
      <c r="ES37" s="463"/>
      <c r="ET37" s="463"/>
      <c r="EU37" s="463"/>
      <c r="EV37" s="463"/>
      <c r="EW37" s="463"/>
      <c r="EX37" s="463"/>
      <c r="EY37" s="463"/>
      <c r="EZ37" s="463"/>
      <c r="FA37" s="463"/>
      <c r="FB37" s="463"/>
      <c r="FC37" s="463"/>
      <c r="FD37" s="463"/>
      <c r="FE37" s="463"/>
      <c r="FF37" s="463"/>
      <c r="FG37" s="463"/>
      <c r="FH37" s="463"/>
      <c r="FI37" s="463"/>
      <c r="FJ37" s="463"/>
      <c r="FK37" s="463"/>
      <c r="FL37" s="463"/>
      <c r="FM37" s="463"/>
      <c r="FN37" s="463"/>
      <c r="FO37" s="463"/>
      <c r="FP37" s="463"/>
      <c r="FQ37" s="463"/>
      <c r="FR37" s="463"/>
      <c r="FS37" s="463"/>
      <c r="FT37" s="463"/>
      <c r="FU37" s="463"/>
      <c r="FV37" s="463"/>
      <c r="FW37" s="463"/>
      <c r="FX37" s="463"/>
      <c r="FY37" s="463"/>
      <c r="FZ37" s="463"/>
      <c r="GA37" s="463"/>
      <c r="GB37" s="463"/>
      <c r="GC37" s="463"/>
      <c r="GD37" s="463"/>
      <c r="GE37" s="463"/>
      <c r="GF37" s="463"/>
      <c r="GG37" s="463"/>
      <c r="GH37" s="463"/>
      <c r="GI37" s="463"/>
      <c r="GJ37" s="463"/>
      <c r="GK37" s="463"/>
      <c r="GL37" s="463"/>
      <c r="GM37" s="463"/>
      <c r="GN37" s="463"/>
      <c r="GO37" s="463"/>
      <c r="GP37" s="463"/>
      <c r="GQ37" s="463"/>
      <c r="GR37" s="463"/>
      <c r="GS37" s="463"/>
      <c r="GT37" s="463"/>
      <c r="GU37" s="463"/>
      <c r="GV37" s="463"/>
      <c r="GW37" s="463"/>
      <c r="GX37" s="463"/>
      <c r="GY37" s="463"/>
      <c r="GZ37" s="463"/>
      <c r="HA37" s="463"/>
      <c r="HB37" s="463"/>
      <c r="HC37" s="463"/>
      <c r="HD37" s="463"/>
      <c r="HE37" s="463"/>
      <c r="HF37" s="463"/>
      <c r="HG37" s="463"/>
      <c r="HH37" s="463"/>
      <c r="HI37" s="463"/>
      <c r="HJ37" s="463"/>
      <c r="HK37" s="463"/>
      <c r="HL37" s="463"/>
      <c r="HM37" s="463"/>
      <c r="HN37" s="463"/>
      <c r="HO37" s="463"/>
      <c r="HP37" s="463"/>
      <c r="HQ37" s="463"/>
      <c r="HR37" s="463"/>
      <c r="HS37" s="463"/>
      <c r="HT37" s="463"/>
      <c r="HU37" s="463"/>
      <c r="HV37" s="463"/>
      <c r="HW37" s="463"/>
      <c r="HX37" s="463"/>
      <c r="HY37" s="463"/>
      <c r="HZ37" s="463"/>
      <c r="IA37" s="463"/>
      <c r="IB37" s="463"/>
    </row>
    <row r="38" spans="1:236" ht="29.25" customHeight="1" x14ac:dyDescent="0.25">
      <c r="A38" s="123" t="s">
        <v>235</v>
      </c>
      <c r="B38" s="108" t="s">
        <v>2</v>
      </c>
      <c r="C38" s="108" t="s">
        <v>104</v>
      </c>
      <c r="D38" s="109" t="s">
        <v>237</v>
      </c>
      <c r="E38" s="109" t="s">
        <v>89</v>
      </c>
      <c r="F38" s="105">
        <f t="shared" si="11"/>
        <v>41185</v>
      </c>
      <c r="G38" s="109">
        <f>IF(L38="Not Executed","",INDEX($U$2:$EC35,1,MATCH(REPT("z",255),$U38:$EC38)))</f>
        <v>145</v>
      </c>
      <c r="H38" s="109" t="str">
        <f t="shared" si="12"/>
        <v>C0/C1</v>
      </c>
      <c r="I38" s="109" t="str">
        <f t="shared" si="13"/>
        <v>9200-8.59.29708</v>
      </c>
      <c r="J38" s="109">
        <f t="shared" si="14"/>
        <v>9200</v>
      </c>
      <c r="K38" s="109" t="str">
        <f t="shared" si="15"/>
        <v>v76</v>
      </c>
      <c r="L38" s="109" t="str">
        <f t="shared" ref="L38:L69" si="18">IF(ISNA(INDEX($U38:$AAB38,MATCH(REPT("z",255),$U38:$AAB38))),"Not Executed",INDEX($U38:$AAB38,MATCH(REPT("z",255),$U38:$AAB38)))</f>
        <v>Pass</v>
      </c>
      <c r="M38" s="109" t="str">
        <f>IF(L38="NA","NA",IF(COUNTIFS(U38:XAC38,"Pass*",$U$3:$XAC$3,Summary!$D$43)&gt;0,"Pass",IF(COUNTIFS(U38:XAC38,"Fail*",$U$3:$XAC$3,Summary!$D$43)&gt;0,"Fail","Not Executed")))</f>
        <v>Pass</v>
      </c>
      <c r="N38" s="109">
        <f t="shared" si="16"/>
        <v>46</v>
      </c>
      <c r="O38" s="135">
        <f t="shared" si="17"/>
        <v>0.82608695652173914</v>
      </c>
      <c r="P38" s="135" t="str">
        <f>IF(VLOOKUP(C38,[1]!WIFI_Defects,2,FALSE)=0,"",VLOOKUP(C38,[1]!WIFI_Defects,2,FALSE))</f>
        <v/>
      </c>
      <c r="Q38" s="109" t="str">
        <f>IF(VLOOKUP(C38,[1]!WIFI_Defects,3,FALSE)=0,"",VLOOKUP(C38,[1]!WIFI_Defects,3,FALSE))</f>
        <v/>
      </c>
      <c r="R38" s="109" t="str">
        <f>IF(VLOOKUP(C38,[1]!WIFI_Defects,4,FALSE)=0,"",VLOOKUP(C38,[1]!WIFI_Defects,4,FALSE))</f>
        <v/>
      </c>
      <c r="S38" s="267"/>
      <c r="T38" s="295"/>
      <c r="U38" s="96"/>
      <c r="V38" s="72"/>
      <c r="W38" s="72" t="str">
        <f>IF(ISERROR(#REF!),"",#REF!)</f>
        <v/>
      </c>
      <c r="X38" s="72"/>
      <c r="Y38" s="72"/>
      <c r="Z38" s="72" t="s">
        <v>243</v>
      </c>
      <c r="AA38" s="72"/>
      <c r="AB38" s="72"/>
      <c r="AC38" s="72"/>
      <c r="AD38" s="72"/>
      <c r="AE38" s="72"/>
      <c r="AF38" s="72"/>
      <c r="AG38" s="72"/>
      <c r="AH38" s="72"/>
      <c r="AI38" s="72" t="s">
        <v>241</v>
      </c>
      <c r="AJ38" s="72"/>
      <c r="AK38" s="72" t="s">
        <v>243</v>
      </c>
      <c r="AL38" s="72" t="s">
        <v>243</v>
      </c>
      <c r="AM38" s="72"/>
      <c r="AN38" s="327" t="s">
        <v>241</v>
      </c>
      <c r="AO38" s="410"/>
      <c r="AP38" s="393"/>
      <c r="AQ38" s="410" t="s">
        <v>241</v>
      </c>
      <c r="AR38" s="403" t="s">
        <v>241</v>
      </c>
      <c r="AS38" s="428" t="s">
        <v>547</v>
      </c>
      <c r="AT38" s="72"/>
      <c r="AU38" s="72"/>
      <c r="AV38" s="72"/>
      <c r="AW38" s="72"/>
      <c r="AX38" s="72"/>
      <c r="AY38" s="72"/>
      <c r="AZ38" s="434" t="s">
        <v>243</v>
      </c>
      <c r="BA38" s="72"/>
      <c r="BB38" s="72"/>
      <c r="BC38" s="436" t="s">
        <v>243</v>
      </c>
      <c r="BD38" s="72"/>
      <c r="BE38" s="72"/>
      <c r="BF38" s="72"/>
      <c r="BG38" s="72"/>
      <c r="BH38" s="441" t="s">
        <v>243</v>
      </c>
      <c r="BI38" s="72"/>
      <c r="BJ38" s="72"/>
      <c r="BK38" s="72"/>
      <c r="BL38" s="72"/>
      <c r="BM38" s="72"/>
      <c r="BN38" s="451" t="s">
        <v>241</v>
      </c>
      <c r="BO38" s="72"/>
      <c r="BP38" s="456" t="s">
        <v>243</v>
      </c>
      <c r="BQ38" s="463"/>
      <c r="BR38" s="463"/>
      <c r="BS38" s="463" t="s">
        <v>625</v>
      </c>
      <c r="BT38" s="463"/>
      <c r="BU38" s="463"/>
      <c r="BV38" s="463" t="s">
        <v>243</v>
      </c>
      <c r="BW38" s="463" t="s">
        <v>243</v>
      </c>
      <c r="BX38" s="463"/>
      <c r="BY38" s="463" t="s">
        <v>243</v>
      </c>
      <c r="BZ38" s="463"/>
      <c r="CA38" s="463" t="s">
        <v>243</v>
      </c>
      <c r="CB38" s="463"/>
      <c r="CC38" s="463"/>
      <c r="CD38" s="463" t="s">
        <v>243</v>
      </c>
      <c r="CE38" s="463" t="s">
        <v>243</v>
      </c>
      <c r="CF38" s="463"/>
      <c r="CG38" s="463"/>
      <c r="CH38" s="463"/>
      <c r="CI38" s="463" t="s">
        <v>243</v>
      </c>
      <c r="CJ38" s="463"/>
      <c r="CK38" s="463" t="s">
        <v>241</v>
      </c>
      <c r="CL38" s="463" t="s">
        <v>243</v>
      </c>
      <c r="CM38" s="463"/>
      <c r="CN38" s="463" t="s">
        <v>243</v>
      </c>
      <c r="CO38" s="463"/>
      <c r="CP38" s="463"/>
      <c r="CQ38" s="463" t="s">
        <v>243</v>
      </c>
      <c r="CR38" s="463"/>
      <c r="CS38" s="463"/>
      <c r="CT38" s="463"/>
      <c r="CU38" s="463"/>
      <c r="CV38" s="463" t="s">
        <v>243</v>
      </c>
      <c r="CW38" s="463"/>
      <c r="CX38" s="463"/>
      <c r="CY38" s="463"/>
      <c r="CZ38" s="463"/>
      <c r="DA38" s="463"/>
      <c r="DB38" s="463" t="s">
        <v>243</v>
      </c>
      <c r="DC38" s="463" t="s">
        <v>243</v>
      </c>
      <c r="DD38" s="463"/>
      <c r="DE38" s="463" t="s">
        <v>243</v>
      </c>
      <c r="DF38" s="463" t="s">
        <v>243</v>
      </c>
      <c r="DG38" s="463"/>
      <c r="DH38" s="463"/>
      <c r="DI38" s="463"/>
      <c r="DJ38" s="463"/>
      <c r="DK38" s="463" t="s">
        <v>243</v>
      </c>
      <c r="DL38" s="463"/>
      <c r="DM38" s="463" t="s">
        <v>243</v>
      </c>
      <c r="DN38" s="463" t="s">
        <v>243</v>
      </c>
      <c r="DO38" s="463" t="s">
        <v>243</v>
      </c>
      <c r="DP38" s="463" t="s">
        <v>243</v>
      </c>
      <c r="DQ38" s="463" t="s">
        <v>243</v>
      </c>
      <c r="DR38" s="463" t="s">
        <v>243</v>
      </c>
      <c r="DS38" s="463" t="s">
        <v>243</v>
      </c>
      <c r="DT38" s="463" t="s">
        <v>243</v>
      </c>
      <c r="DU38" s="463"/>
      <c r="DV38" s="463" t="s">
        <v>243</v>
      </c>
      <c r="DW38" s="463" t="s">
        <v>243</v>
      </c>
      <c r="DX38" s="463" t="s">
        <v>243</v>
      </c>
      <c r="DY38" s="463" t="s">
        <v>243</v>
      </c>
      <c r="DZ38" s="463" t="s">
        <v>243</v>
      </c>
      <c r="EA38" s="463" t="s">
        <v>243</v>
      </c>
      <c r="EB38" s="463" t="s">
        <v>243</v>
      </c>
      <c r="EC38" s="463"/>
      <c r="ED38" s="463"/>
      <c r="EE38" s="463"/>
      <c r="EF38" s="463"/>
      <c r="EG38" s="463"/>
      <c r="EH38" s="463"/>
      <c r="EI38" s="463"/>
      <c r="EJ38" s="463"/>
      <c r="EK38" s="463"/>
      <c r="EL38" s="463"/>
      <c r="EM38" s="463"/>
      <c r="EN38" s="463"/>
      <c r="EO38" s="463"/>
      <c r="EP38" s="463"/>
      <c r="EQ38" s="463"/>
      <c r="ER38" s="463"/>
      <c r="ES38" s="463"/>
      <c r="ET38" s="463"/>
      <c r="EU38" s="463"/>
      <c r="EV38" s="463"/>
      <c r="EW38" s="463"/>
      <c r="EX38" s="463"/>
      <c r="EY38" s="463"/>
      <c r="EZ38" s="463"/>
      <c r="FA38" s="463"/>
      <c r="FB38" s="463"/>
      <c r="FC38" s="463"/>
      <c r="FD38" s="463"/>
      <c r="FE38" s="463"/>
      <c r="FF38" s="463"/>
      <c r="FG38" s="463"/>
      <c r="FH38" s="463"/>
      <c r="FI38" s="463"/>
      <c r="FJ38" s="463"/>
      <c r="FK38" s="463"/>
      <c r="FL38" s="463"/>
      <c r="FM38" s="463"/>
      <c r="FN38" s="463"/>
      <c r="FO38" s="463"/>
      <c r="FP38" s="463"/>
      <c r="FQ38" s="463"/>
      <c r="FR38" s="463"/>
      <c r="FS38" s="463"/>
      <c r="FT38" s="463"/>
      <c r="FU38" s="463"/>
      <c r="FV38" s="463"/>
      <c r="FW38" s="463"/>
      <c r="FX38" s="463"/>
      <c r="FY38" s="463"/>
      <c r="FZ38" s="463"/>
      <c r="GA38" s="463"/>
      <c r="GB38" s="463"/>
      <c r="GC38" s="463"/>
      <c r="GD38" s="463"/>
      <c r="GE38" s="463"/>
      <c r="GF38" s="463"/>
      <c r="GG38" s="463"/>
      <c r="GH38" s="463"/>
      <c r="GI38" s="463"/>
      <c r="GJ38" s="463"/>
      <c r="GK38" s="463"/>
      <c r="GL38" s="463"/>
      <c r="GM38" s="463"/>
      <c r="GN38" s="463"/>
      <c r="GO38" s="463"/>
      <c r="GP38" s="463"/>
      <c r="GQ38" s="463"/>
      <c r="GR38" s="463"/>
      <c r="GS38" s="463"/>
      <c r="GT38" s="463"/>
      <c r="GU38" s="463"/>
      <c r="GV38" s="463"/>
      <c r="GW38" s="463"/>
      <c r="GX38" s="463"/>
      <c r="GY38" s="463"/>
      <c r="GZ38" s="463"/>
      <c r="HA38" s="463"/>
      <c r="HB38" s="463"/>
      <c r="HC38" s="463"/>
      <c r="HD38" s="463"/>
      <c r="HE38" s="463"/>
      <c r="HF38" s="463"/>
      <c r="HG38" s="463"/>
      <c r="HH38" s="463"/>
      <c r="HI38" s="463"/>
      <c r="HJ38" s="463"/>
      <c r="HK38" s="463"/>
      <c r="HL38" s="463"/>
      <c r="HM38" s="463"/>
      <c r="HN38" s="463"/>
      <c r="HO38" s="463"/>
      <c r="HP38" s="463"/>
      <c r="HQ38" s="463"/>
      <c r="HR38" s="463"/>
      <c r="HS38" s="463"/>
      <c r="HT38" s="463"/>
      <c r="HU38" s="463"/>
      <c r="HV38" s="463"/>
      <c r="HW38" s="463"/>
      <c r="HX38" s="463"/>
      <c r="HY38" s="463"/>
      <c r="HZ38" s="463"/>
      <c r="IA38" s="463"/>
      <c r="IB38" s="463"/>
    </row>
    <row r="39" spans="1:236" ht="27.75" customHeight="1" x14ac:dyDescent="0.25">
      <c r="A39" s="123" t="s">
        <v>235</v>
      </c>
      <c r="B39" s="108" t="s">
        <v>2</v>
      </c>
      <c r="C39" s="108" t="s">
        <v>93</v>
      </c>
      <c r="D39" s="109" t="s">
        <v>237</v>
      </c>
      <c r="E39" s="109" t="s">
        <v>89</v>
      </c>
      <c r="F39" s="105">
        <f t="shared" si="11"/>
        <v>41185</v>
      </c>
      <c r="G39" s="109">
        <f>IF(L39="Not Executed","",INDEX($U$2:$EC36,1,MATCH(REPT("z",255),$U39:$EC39)))</f>
        <v>145</v>
      </c>
      <c r="H39" s="109" t="str">
        <f t="shared" si="12"/>
        <v>C0/C1</v>
      </c>
      <c r="I39" s="109" t="str">
        <f t="shared" si="13"/>
        <v>9200-8.59.29708</v>
      </c>
      <c r="J39" s="109">
        <f t="shared" si="14"/>
        <v>9200</v>
      </c>
      <c r="K39" s="109" t="str">
        <f t="shared" si="15"/>
        <v>v76</v>
      </c>
      <c r="L39" s="109" t="str">
        <f t="shared" si="18"/>
        <v>Pass</v>
      </c>
      <c r="M39" s="109" t="str">
        <f>IF(L39="NA","NA",IF(COUNTIFS(U39:XAC39,"Pass*",$U$3:$XAC$3,Summary!$D$43)&gt;0,"Pass",IF(COUNTIFS(U39:XAC39,"Fail*",$U$3:$XAC$3,Summary!$D$43)&gt;0,"Fail","Not Executed")))</f>
        <v>Pass</v>
      </c>
      <c r="N39" s="109">
        <f t="shared" si="16"/>
        <v>45</v>
      </c>
      <c r="O39" s="135">
        <f t="shared" si="17"/>
        <v>1</v>
      </c>
      <c r="P39" s="135" t="str">
        <f>IF(VLOOKUP(C39,[1]!WIFI_Defects,2,FALSE)=0,"",VLOOKUP(C39,[1]!WIFI_Defects,2,FALSE))</f>
        <v/>
      </c>
      <c r="Q39" s="109" t="str">
        <f>IF(VLOOKUP(C39,[1]!WIFI_Defects,3,FALSE)=0,"",VLOOKUP(C39,[1]!WIFI_Defects,3,FALSE))</f>
        <v/>
      </c>
      <c r="R39" s="109" t="str">
        <f>IF(VLOOKUP(C39,[1]!WIFI_Defects,4,FALSE)=0,"",VLOOKUP(C39,[1]!WIFI_Defects,4,FALSE))</f>
        <v/>
      </c>
      <c r="S39" s="267"/>
      <c r="T39" s="295"/>
      <c r="U39" s="96"/>
      <c r="V39" s="72"/>
      <c r="W39" s="72" t="str">
        <f>IF(ISERROR(#REF!),"",#REF!)</f>
        <v/>
      </c>
      <c r="X39" s="72"/>
      <c r="Y39" s="72"/>
      <c r="Z39" s="72" t="s">
        <v>243</v>
      </c>
      <c r="AA39" s="72"/>
      <c r="AB39" s="72"/>
      <c r="AC39" s="72"/>
      <c r="AD39" s="72"/>
      <c r="AE39" s="72"/>
      <c r="AF39" s="72"/>
      <c r="AG39" s="72"/>
      <c r="AH39" s="72"/>
      <c r="AI39" s="72" t="s">
        <v>243</v>
      </c>
      <c r="AJ39" s="72"/>
      <c r="AK39" s="72"/>
      <c r="AL39" s="72" t="s">
        <v>243</v>
      </c>
      <c r="AM39" s="72"/>
      <c r="AN39" s="328" t="s">
        <v>243</v>
      </c>
      <c r="AO39" s="410"/>
      <c r="AP39" s="72"/>
      <c r="AQ39" s="72"/>
      <c r="AR39" s="403" t="s">
        <v>243</v>
      </c>
      <c r="AS39" s="410" t="s">
        <v>243</v>
      </c>
      <c r="AT39" s="72"/>
      <c r="AU39" s="72"/>
      <c r="AV39" s="72"/>
      <c r="AW39" s="430" t="s">
        <v>243</v>
      </c>
      <c r="AX39" s="72"/>
      <c r="AY39" s="72"/>
      <c r="AZ39" s="434" t="s">
        <v>243</v>
      </c>
      <c r="BA39" s="72"/>
      <c r="BB39" s="72"/>
      <c r="BC39" s="436" t="s">
        <v>243</v>
      </c>
      <c r="BD39" s="72"/>
      <c r="BE39" s="72"/>
      <c r="BF39" s="72"/>
      <c r="BG39" s="72"/>
      <c r="BH39" s="441" t="s">
        <v>243</v>
      </c>
      <c r="BI39" s="72"/>
      <c r="BJ39" s="72"/>
      <c r="BK39" s="72"/>
      <c r="BL39" s="72"/>
      <c r="BM39" s="72"/>
      <c r="BN39" s="451" t="s">
        <v>243</v>
      </c>
      <c r="BO39" s="72"/>
      <c r="BP39" s="456" t="s">
        <v>243</v>
      </c>
      <c r="BQ39" s="463"/>
      <c r="BR39" s="463"/>
      <c r="BS39" s="463" t="s">
        <v>243</v>
      </c>
      <c r="BT39" s="463"/>
      <c r="BU39" s="463"/>
      <c r="BV39" s="463" t="s">
        <v>243</v>
      </c>
      <c r="BW39" s="463" t="s">
        <v>243</v>
      </c>
      <c r="BX39" s="463"/>
      <c r="BY39" s="463" t="s">
        <v>243</v>
      </c>
      <c r="BZ39" s="463"/>
      <c r="CA39" s="463" t="s">
        <v>243</v>
      </c>
      <c r="CB39" s="463"/>
      <c r="CC39" s="463"/>
      <c r="CD39" s="463" t="s">
        <v>243</v>
      </c>
      <c r="CE39" s="463"/>
      <c r="CF39" s="463"/>
      <c r="CG39" s="463"/>
      <c r="CH39" s="463"/>
      <c r="CI39" s="463" t="s">
        <v>243</v>
      </c>
      <c r="CJ39" s="463"/>
      <c r="CK39" s="463" t="s">
        <v>243</v>
      </c>
      <c r="CL39" s="463" t="s">
        <v>243</v>
      </c>
      <c r="CM39" s="463"/>
      <c r="CN39" s="463" t="s">
        <v>243</v>
      </c>
      <c r="CO39" s="463"/>
      <c r="CP39" s="463"/>
      <c r="CQ39" s="463" t="s">
        <v>243</v>
      </c>
      <c r="CR39" s="463"/>
      <c r="CS39" s="463"/>
      <c r="CT39" s="463"/>
      <c r="CU39" s="463"/>
      <c r="CV39" s="463" t="s">
        <v>243</v>
      </c>
      <c r="CW39" s="463"/>
      <c r="CX39" s="463"/>
      <c r="CY39" s="463"/>
      <c r="CZ39" s="463"/>
      <c r="DA39" s="463"/>
      <c r="DB39" s="463" t="s">
        <v>243</v>
      </c>
      <c r="DC39" s="463" t="s">
        <v>243</v>
      </c>
      <c r="DD39" s="463"/>
      <c r="DE39" s="463" t="s">
        <v>243</v>
      </c>
      <c r="DF39" s="463" t="s">
        <v>243</v>
      </c>
      <c r="DG39" s="463" t="s">
        <v>243</v>
      </c>
      <c r="DH39" s="463"/>
      <c r="DI39" s="463"/>
      <c r="DJ39" s="463"/>
      <c r="DK39" s="463" t="s">
        <v>243</v>
      </c>
      <c r="DL39" s="463"/>
      <c r="DM39" s="463" t="s">
        <v>243</v>
      </c>
      <c r="DN39" s="463" t="s">
        <v>243</v>
      </c>
      <c r="DO39" s="463" t="s">
        <v>243</v>
      </c>
      <c r="DP39" s="463" t="s">
        <v>243</v>
      </c>
      <c r="DQ39" s="463" t="s">
        <v>243</v>
      </c>
      <c r="DR39" s="463" t="s">
        <v>243</v>
      </c>
      <c r="DS39" s="463" t="s">
        <v>243</v>
      </c>
      <c r="DT39" s="463" t="s">
        <v>243</v>
      </c>
      <c r="DU39" s="463"/>
      <c r="DV39" s="463" t="s">
        <v>243</v>
      </c>
      <c r="DW39" s="463" t="s">
        <v>243</v>
      </c>
      <c r="DX39" s="463" t="s">
        <v>243</v>
      </c>
      <c r="DY39" s="463" t="s">
        <v>243</v>
      </c>
      <c r="DZ39" s="463" t="s">
        <v>243</v>
      </c>
      <c r="EA39" s="463" t="s">
        <v>243</v>
      </c>
      <c r="EB39" s="463" t="s">
        <v>243</v>
      </c>
      <c r="EC39" s="463"/>
      <c r="ED39" s="463"/>
      <c r="EE39" s="463"/>
      <c r="EF39" s="463"/>
      <c r="EG39" s="463"/>
      <c r="EH39" s="463"/>
      <c r="EI39" s="463"/>
      <c r="EJ39" s="463"/>
      <c r="EK39" s="463"/>
      <c r="EL39" s="463"/>
      <c r="EM39" s="463"/>
      <c r="EN39" s="463"/>
      <c r="EO39" s="463"/>
      <c r="EP39" s="463"/>
      <c r="EQ39" s="463"/>
      <c r="ER39" s="463"/>
      <c r="ES39" s="463"/>
      <c r="ET39" s="463"/>
      <c r="EU39" s="463"/>
      <c r="EV39" s="463"/>
      <c r="EW39" s="463"/>
      <c r="EX39" s="463"/>
      <c r="EY39" s="463"/>
      <c r="EZ39" s="463"/>
      <c r="FA39" s="463"/>
      <c r="FB39" s="463"/>
      <c r="FC39" s="463"/>
      <c r="FD39" s="463"/>
      <c r="FE39" s="463"/>
      <c r="FF39" s="463"/>
      <c r="FG39" s="463"/>
      <c r="FH39" s="463"/>
      <c r="FI39" s="463"/>
      <c r="FJ39" s="463"/>
      <c r="FK39" s="463"/>
      <c r="FL39" s="463"/>
      <c r="FM39" s="463"/>
      <c r="FN39" s="463"/>
      <c r="FO39" s="463"/>
      <c r="FP39" s="463"/>
      <c r="FQ39" s="463"/>
      <c r="FR39" s="463"/>
      <c r="FS39" s="463"/>
      <c r="FT39" s="463"/>
      <c r="FU39" s="463"/>
      <c r="FV39" s="463"/>
      <c r="FW39" s="463"/>
      <c r="FX39" s="463"/>
      <c r="FY39" s="463"/>
      <c r="FZ39" s="463"/>
      <c r="GA39" s="463"/>
      <c r="GB39" s="463"/>
      <c r="GC39" s="463"/>
      <c r="GD39" s="463"/>
      <c r="GE39" s="463"/>
      <c r="GF39" s="463"/>
      <c r="GG39" s="463"/>
      <c r="GH39" s="463"/>
      <c r="GI39" s="463"/>
      <c r="GJ39" s="463"/>
      <c r="GK39" s="463"/>
      <c r="GL39" s="463"/>
      <c r="GM39" s="463"/>
      <c r="GN39" s="463"/>
      <c r="GO39" s="463"/>
      <c r="GP39" s="463"/>
      <c r="GQ39" s="463"/>
      <c r="GR39" s="463"/>
      <c r="GS39" s="463"/>
      <c r="GT39" s="463"/>
      <c r="GU39" s="463"/>
      <c r="GV39" s="463"/>
      <c r="GW39" s="463"/>
      <c r="GX39" s="463"/>
      <c r="GY39" s="463"/>
      <c r="GZ39" s="463"/>
      <c r="HA39" s="463"/>
      <c r="HB39" s="463"/>
      <c r="HC39" s="463"/>
      <c r="HD39" s="463"/>
      <c r="HE39" s="463"/>
      <c r="HF39" s="463"/>
      <c r="HG39" s="463"/>
      <c r="HH39" s="463"/>
      <c r="HI39" s="463"/>
      <c r="HJ39" s="463"/>
      <c r="HK39" s="463"/>
      <c r="HL39" s="463"/>
      <c r="HM39" s="463"/>
      <c r="HN39" s="463"/>
      <c r="HO39" s="463"/>
      <c r="HP39" s="463"/>
      <c r="HQ39" s="463"/>
      <c r="HR39" s="463"/>
      <c r="HS39" s="463"/>
      <c r="HT39" s="463"/>
      <c r="HU39" s="463"/>
      <c r="HV39" s="463"/>
      <c r="HW39" s="463"/>
      <c r="HX39" s="463"/>
      <c r="HY39" s="463"/>
      <c r="HZ39" s="463"/>
      <c r="IA39" s="463"/>
      <c r="IB39" s="463"/>
    </row>
    <row r="40" spans="1:236" ht="31.5" customHeight="1" x14ac:dyDescent="0.25">
      <c r="A40" s="123" t="s">
        <v>235</v>
      </c>
      <c r="B40" s="108" t="s">
        <v>2</v>
      </c>
      <c r="C40" s="108" t="s">
        <v>56</v>
      </c>
      <c r="D40" s="109" t="s">
        <v>237</v>
      </c>
      <c r="E40" s="109" t="s">
        <v>57</v>
      </c>
      <c r="F40" s="105">
        <f t="shared" si="11"/>
        <v>41185</v>
      </c>
      <c r="G40" s="109">
        <f>IF(L40="Not Executed","",INDEX($U$2:$EC37,1,MATCH(REPT("z",255),$U40:$EC40)))</f>
        <v>145</v>
      </c>
      <c r="H40" s="109" t="str">
        <f t="shared" si="12"/>
        <v>C0/C1</v>
      </c>
      <c r="I40" s="109" t="str">
        <f t="shared" si="13"/>
        <v>9200-8.59.29708</v>
      </c>
      <c r="J40" s="109">
        <f t="shared" si="14"/>
        <v>9200</v>
      </c>
      <c r="K40" s="109" t="str">
        <f t="shared" si="15"/>
        <v>v76</v>
      </c>
      <c r="L40" s="109" t="str">
        <f t="shared" si="18"/>
        <v>Pass</v>
      </c>
      <c r="M40" s="109" t="str">
        <f>IF(L40="NA","NA",IF(COUNTIFS(U40:XAC40,"Pass*",$U$3:$XAC$3,Summary!$D$43)&gt;0,"Pass",IF(COUNTIFS(U40:XAC40,"Fail*",$U$3:$XAC$3,Summary!$D$43)&gt;0,"Fail","Not Executed")))</f>
        <v>Pass</v>
      </c>
      <c r="N40" s="109">
        <f t="shared" si="16"/>
        <v>46</v>
      </c>
      <c r="O40" s="135">
        <f t="shared" si="17"/>
        <v>0.69565217391304346</v>
      </c>
      <c r="P40" s="135" t="str">
        <f>IF(VLOOKUP(C40,[1]!WIFI_Defects,2,FALSE)=0,"",VLOOKUP(C40,[1]!WIFI_Defects,2,FALSE))</f>
        <v/>
      </c>
      <c r="Q40" s="109" t="str">
        <f>IF(VLOOKUP(C40,[1]!WIFI_Defects,3,FALSE)=0,"",VLOOKUP(C40,[1]!WIFI_Defects,3,FALSE))</f>
        <v/>
      </c>
      <c r="R40" s="109" t="str">
        <f>IF(VLOOKUP(C40,[1]!WIFI_Defects,4,FALSE)=0,"",VLOOKUP(C40,[1]!WIFI_Defects,4,FALSE))</f>
        <v>3856208-CLOSED</v>
      </c>
      <c r="S40" s="267"/>
      <c r="T40" s="295"/>
      <c r="U40" s="96"/>
      <c r="V40" s="72"/>
      <c r="W40" s="72" t="s">
        <v>243</v>
      </c>
      <c r="X40" s="72"/>
      <c r="Y40" s="72"/>
      <c r="Z40" s="72"/>
      <c r="AA40" s="72"/>
      <c r="AB40" s="72"/>
      <c r="AC40" s="72"/>
      <c r="AD40" s="72"/>
      <c r="AE40" s="72"/>
      <c r="AF40" s="72" t="s">
        <v>243</v>
      </c>
      <c r="AG40" s="72"/>
      <c r="AH40" s="72"/>
      <c r="AI40" s="72" t="s">
        <v>243</v>
      </c>
      <c r="AJ40" s="72"/>
      <c r="AK40" s="72"/>
      <c r="AL40" s="72" t="s">
        <v>243</v>
      </c>
      <c r="AM40" s="72"/>
      <c r="AN40" s="328" t="s">
        <v>241</v>
      </c>
      <c r="AO40" s="410"/>
      <c r="AP40" s="402" t="s">
        <v>243</v>
      </c>
      <c r="AQ40" s="399" t="s">
        <v>243</v>
      </c>
      <c r="AR40" s="421" t="s">
        <v>243</v>
      </c>
      <c r="AS40" s="410" t="s">
        <v>243</v>
      </c>
      <c r="AT40" s="72"/>
      <c r="AU40" s="72"/>
      <c r="AV40" s="72"/>
      <c r="AW40" s="72"/>
      <c r="AX40" s="72"/>
      <c r="AY40" s="72"/>
      <c r="AZ40" s="434" t="s">
        <v>243</v>
      </c>
      <c r="BA40" s="72"/>
      <c r="BB40" s="72"/>
      <c r="BC40" s="436" t="s">
        <v>243</v>
      </c>
      <c r="BD40" s="72"/>
      <c r="BE40" s="72"/>
      <c r="BF40" s="72"/>
      <c r="BG40" s="72"/>
      <c r="BH40" s="442" t="s">
        <v>241</v>
      </c>
      <c r="BI40" s="72"/>
      <c r="BJ40" s="72"/>
      <c r="BK40" s="72"/>
      <c r="BL40" s="72"/>
      <c r="BM40" s="451" t="s">
        <v>243</v>
      </c>
      <c r="BN40" s="451" t="s">
        <v>243</v>
      </c>
      <c r="BO40" s="454" t="s">
        <v>243</v>
      </c>
      <c r="BP40" s="456" t="s">
        <v>243</v>
      </c>
      <c r="BQ40" s="463"/>
      <c r="BR40" s="463"/>
      <c r="BS40" s="463" t="s">
        <v>241</v>
      </c>
      <c r="BT40" s="463" t="s">
        <v>241</v>
      </c>
      <c r="BU40" s="463"/>
      <c r="BV40" s="463" t="s">
        <v>243</v>
      </c>
      <c r="BW40" s="463" t="s">
        <v>243</v>
      </c>
      <c r="BX40" s="463" t="s">
        <v>243</v>
      </c>
      <c r="BY40" s="463" t="s">
        <v>243</v>
      </c>
      <c r="BZ40" s="463"/>
      <c r="CA40" s="463"/>
      <c r="CB40" s="463" t="s">
        <v>241</v>
      </c>
      <c r="CC40" s="463"/>
      <c r="CD40" s="463" t="s">
        <v>241</v>
      </c>
      <c r="CE40" s="483"/>
      <c r="CF40" s="463"/>
      <c r="CG40" s="463"/>
      <c r="CH40" s="463"/>
      <c r="CI40" s="463" t="s">
        <v>243</v>
      </c>
      <c r="CJ40" s="463" t="s">
        <v>243</v>
      </c>
      <c r="CK40" s="463" t="s">
        <v>243</v>
      </c>
      <c r="CL40" s="463" t="s">
        <v>243</v>
      </c>
      <c r="CM40" s="463" t="s">
        <v>241</v>
      </c>
      <c r="CN40" s="463" t="s">
        <v>243</v>
      </c>
      <c r="CO40" s="463" t="s">
        <v>241</v>
      </c>
      <c r="CP40" s="463" t="s">
        <v>241</v>
      </c>
      <c r="CQ40" s="463" t="s">
        <v>243</v>
      </c>
      <c r="CR40" s="463"/>
      <c r="CS40" s="463"/>
      <c r="CT40" s="463"/>
      <c r="CU40" s="463"/>
      <c r="CV40" s="463" t="s">
        <v>243</v>
      </c>
      <c r="CW40" s="463"/>
      <c r="CX40" s="463"/>
      <c r="CY40" s="463"/>
      <c r="CZ40" s="463"/>
      <c r="DA40" s="463"/>
      <c r="DB40" s="463"/>
      <c r="DC40" s="463"/>
      <c r="DD40" s="463"/>
      <c r="DE40" s="463" t="s">
        <v>241</v>
      </c>
      <c r="DF40" s="463" t="s">
        <v>243</v>
      </c>
      <c r="DG40" s="463" t="s">
        <v>243</v>
      </c>
      <c r="DH40" s="463"/>
      <c r="DI40" s="463"/>
      <c r="DJ40" s="463"/>
      <c r="DK40" s="463"/>
      <c r="DL40" s="463"/>
      <c r="DM40" s="463"/>
      <c r="DN40" s="463"/>
      <c r="DO40" s="463" t="s">
        <v>241</v>
      </c>
      <c r="DP40" s="463"/>
      <c r="DQ40" s="463" t="s">
        <v>241</v>
      </c>
      <c r="DR40" s="463"/>
      <c r="DS40" s="463" t="s">
        <v>241</v>
      </c>
      <c r="DT40" s="463" t="s">
        <v>243</v>
      </c>
      <c r="DU40" s="463"/>
      <c r="DV40" s="463"/>
      <c r="DW40" s="463"/>
      <c r="DX40" s="463" t="s">
        <v>241</v>
      </c>
      <c r="DY40" s="463" t="s">
        <v>243</v>
      </c>
      <c r="DZ40" s="463" t="s">
        <v>243</v>
      </c>
      <c r="EA40" s="463" t="s">
        <v>243</v>
      </c>
      <c r="EB40" s="463" t="s">
        <v>243</v>
      </c>
      <c r="EC40" s="463"/>
      <c r="ED40" s="463"/>
      <c r="EE40" s="463"/>
      <c r="EF40" s="463"/>
      <c r="EG40" s="463"/>
      <c r="EH40" s="463"/>
      <c r="EI40" s="463"/>
      <c r="EJ40" s="463"/>
      <c r="EK40" s="463"/>
      <c r="EL40" s="463"/>
      <c r="EM40" s="463"/>
      <c r="EN40" s="463"/>
      <c r="EO40" s="463"/>
      <c r="EP40" s="463"/>
      <c r="EQ40" s="463"/>
      <c r="ER40" s="463"/>
      <c r="ES40" s="463"/>
      <c r="ET40" s="463"/>
      <c r="EU40" s="463"/>
      <c r="EV40" s="463"/>
      <c r="EW40" s="463"/>
      <c r="EX40" s="463"/>
      <c r="EY40" s="463"/>
      <c r="EZ40" s="463"/>
      <c r="FA40" s="463"/>
      <c r="FB40" s="463"/>
      <c r="FC40" s="463"/>
      <c r="FD40" s="463"/>
      <c r="FE40" s="463"/>
      <c r="FF40" s="463"/>
      <c r="FG40" s="463"/>
      <c r="FH40" s="463"/>
      <c r="FI40" s="463"/>
      <c r="FJ40" s="463"/>
      <c r="FK40" s="463"/>
      <c r="FL40" s="463"/>
      <c r="FM40" s="463"/>
      <c r="FN40" s="463"/>
      <c r="FO40" s="463"/>
      <c r="FP40" s="463"/>
      <c r="FQ40" s="463"/>
      <c r="FR40" s="463"/>
      <c r="FS40" s="463"/>
      <c r="FT40" s="463"/>
      <c r="FU40" s="463"/>
      <c r="FV40" s="463"/>
      <c r="FW40" s="463"/>
      <c r="FX40" s="463"/>
      <c r="FY40" s="463"/>
      <c r="FZ40" s="463"/>
      <c r="GA40" s="463"/>
      <c r="GB40" s="463"/>
      <c r="GC40" s="463"/>
      <c r="GD40" s="463"/>
      <c r="GE40" s="463"/>
      <c r="GF40" s="463"/>
      <c r="GG40" s="463"/>
      <c r="GH40" s="463"/>
      <c r="GI40" s="463"/>
      <c r="GJ40" s="463"/>
      <c r="GK40" s="463"/>
      <c r="GL40" s="463"/>
      <c r="GM40" s="463"/>
      <c r="GN40" s="463"/>
      <c r="GO40" s="463"/>
      <c r="GP40" s="463"/>
      <c r="GQ40" s="463"/>
      <c r="GR40" s="463"/>
      <c r="GS40" s="463"/>
      <c r="GT40" s="463"/>
      <c r="GU40" s="463"/>
      <c r="GV40" s="463"/>
      <c r="GW40" s="463"/>
      <c r="GX40" s="463"/>
      <c r="GY40" s="463"/>
      <c r="GZ40" s="463"/>
      <c r="HA40" s="463"/>
      <c r="HB40" s="463"/>
      <c r="HC40" s="463"/>
      <c r="HD40" s="463"/>
      <c r="HE40" s="463"/>
      <c r="HF40" s="463"/>
      <c r="HG40" s="463"/>
      <c r="HH40" s="463"/>
      <c r="HI40" s="463"/>
      <c r="HJ40" s="463"/>
      <c r="HK40" s="463"/>
      <c r="HL40" s="463"/>
      <c r="HM40" s="463"/>
      <c r="HN40" s="463"/>
      <c r="HO40" s="463"/>
      <c r="HP40" s="463"/>
      <c r="HQ40" s="463"/>
      <c r="HR40" s="463"/>
      <c r="HS40" s="463"/>
      <c r="HT40" s="463"/>
      <c r="HU40" s="463"/>
      <c r="HV40" s="463"/>
      <c r="HW40" s="463"/>
      <c r="HX40" s="463"/>
      <c r="HY40" s="463"/>
      <c r="HZ40" s="463"/>
      <c r="IA40" s="463"/>
      <c r="IB40" s="463"/>
    </row>
    <row r="41" spans="1:236" ht="36.75" x14ac:dyDescent="0.25">
      <c r="A41" s="123" t="s">
        <v>235</v>
      </c>
      <c r="B41" s="108" t="s">
        <v>2</v>
      </c>
      <c r="C41" s="108" t="s">
        <v>101</v>
      </c>
      <c r="D41" s="109" t="s">
        <v>237</v>
      </c>
      <c r="E41" s="109" t="s">
        <v>89</v>
      </c>
      <c r="F41" s="105">
        <f t="shared" si="11"/>
        <v>41185</v>
      </c>
      <c r="G41" s="109">
        <f>IF(L41="Not Executed","",INDEX($U$2:$EC38,1,MATCH(REPT("z",255),$U41:$EC41)))</f>
        <v>146</v>
      </c>
      <c r="H41" s="109" t="str">
        <f t="shared" si="12"/>
        <v>7-4 QS / C1</v>
      </c>
      <c r="I41" s="109" t="str">
        <f t="shared" si="13"/>
        <v>RTM-9200/8.59.29702</v>
      </c>
      <c r="J41" s="109">
        <f t="shared" si="14"/>
        <v>9200</v>
      </c>
      <c r="K41" s="109" t="str">
        <f t="shared" si="15"/>
        <v>v76</v>
      </c>
      <c r="L41" s="109" t="str">
        <f t="shared" si="18"/>
        <v>Pass</v>
      </c>
      <c r="M41" s="109" t="str">
        <f>IF(L41="NA","NA",IF(COUNTIFS(U41:XAC41,"Pass*",$U$3:$XAC$3,Summary!$D$43)&gt;0,"Pass",IF(COUNTIFS(U41:XAC41,"Fail*",$U$3:$XAC$3,Summary!$D$43)&gt;0,"Fail","Not Executed")))</f>
        <v>Pass</v>
      </c>
      <c r="N41" s="109">
        <f t="shared" si="16"/>
        <v>44</v>
      </c>
      <c r="O41" s="135">
        <f t="shared" si="17"/>
        <v>0.56818181818181823</v>
      </c>
      <c r="P41" s="135">
        <f>IF(VLOOKUP(C41,[1]!WIFI_Defects,2,FALSE)=0,"",VLOOKUP(C41,[1]!WIFI_Defects,2,FALSE))</f>
        <v>851441</v>
      </c>
      <c r="Q41" s="109" t="str">
        <f>IF(VLOOKUP(C41,[1]!WIFI_Defects,3,FALSE)=0,"",VLOOKUP(C41,[1]!WIFI_Defects,3,FALSE))</f>
        <v/>
      </c>
      <c r="R41" s="109" t="str">
        <f>IF(VLOOKUP(C41,[1]!WIFI_Defects,4,FALSE)=0,"",VLOOKUP(C41,[1]!WIFI_Defects,4,FALSE))</f>
        <v>3855953;3856185</v>
      </c>
      <c r="S41" s="267"/>
      <c r="T41" s="295"/>
      <c r="U41" s="96"/>
      <c r="V41" s="72"/>
      <c r="W41" s="72" t="str">
        <f>IF(ISERROR(#REF!),"",#REF!)</f>
        <v/>
      </c>
      <c r="X41" s="72"/>
      <c r="Y41" s="72"/>
      <c r="Z41" s="72"/>
      <c r="AA41" s="72"/>
      <c r="AB41" s="72" t="s">
        <v>241</v>
      </c>
      <c r="AC41" s="72"/>
      <c r="AD41" s="72"/>
      <c r="AE41" s="72"/>
      <c r="AF41" s="72"/>
      <c r="AG41" s="72"/>
      <c r="AH41" s="72"/>
      <c r="AI41" s="72" t="s">
        <v>241</v>
      </c>
      <c r="AJ41" s="72"/>
      <c r="AK41" s="72"/>
      <c r="AL41" s="72" t="s">
        <v>241</v>
      </c>
      <c r="AM41" s="72"/>
      <c r="AN41" s="327" t="s">
        <v>241</v>
      </c>
      <c r="AO41" s="410"/>
      <c r="AP41" s="72"/>
      <c r="AQ41" s="399" t="s">
        <v>241</v>
      </c>
      <c r="AR41" s="421" t="s">
        <v>241</v>
      </c>
      <c r="AS41" s="428" t="s">
        <v>547</v>
      </c>
      <c r="AT41" s="72"/>
      <c r="AU41" s="72"/>
      <c r="AV41" s="72"/>
      <c r="AW41" s="72"/>
      <c r="AX41" s="72"/>
      <c r="AY41" s="72"/>
      <c r="AZ41" s="427"/>
      <c r="BA41" s="72"/>
      <c r="BB41" s="72"/>
      <c r="BC41" s="436" t="s">
        <v>241</v>
      </c>
      <c r="BD41" s="72"/>
      <c r="BE41" s="72"/>
      <c r="BF41" s="72"/>
      <c r="BG41" s="72"/>
      <c r="BH41" s="442" t="s">
        <v>241</v>
      </c>
      <c r="BI41" s="72"/>
      <c r="BJ41" s="72"/>
      <c r="BK41" s="72"/>
      <c r="BL41" s="72"/>
      <c r="BM41" s="72"/>
      <c r="BN41" s="451" t="s">
        <v>241</v>
      </c>
      <c r="BO41" s="457" t="s">
        <v>610</v>
      </c>
      <c r="BP41" s="456" t="s">
        <v>241</v>
      </c>
      <c r="BQ41" s="463"/>
      <c r="BR41" s="463"/>
      <c r="BS41" s="463" t="s">
        <v>241</v>
      </c>
      <c r="BT41" s="463"/>
      <c r="BU41" s="463"/>
      <c r="BV41" s="463"/>
      <c r="BW41" s="463" t="s">
        <v>241</v>
      </c>
      <c r="BX41" s="463"/>
      <c r="BY41" s="463" t="s">
        <v>243</v>
      </c>
      <c r="BZ41" s="463"/>
      <c r="CA41" s="463"/>
      <c r="CB41" s="463" t="s">
        <v>241</v>
      </c>
      <c r="CC41" s="463"/>
      <c r="CD41" s="463"/>
      <c r="CE41" s="463" t="s">
        <v>243</v>
      </c>
      <c r="CF41" s="463"/>
      <c r="CG41" s="463"/>
      <c r="CH41" s="463"/>
      <c r="CI41" s="463" t="s">
        <v>243</v>
      </c>
      <c r="CJ41" s="463"/>
      <c r="CK41" s="463"/>
      <c r="CL41" s="463" t="s">
        <v>243</v>
      </c>
      <c r="CM41" s="463"/>
      <c r="CN41" s="463" t="s">
        <v>243</v>
      </c>
      <c r="CO41" s="463" t="s">
        <v>241</v>
      </c>
      <c r="CP41" s="463" t="s">
        <v>241</v>
      </c>
      <c r="CQ41" s="463" t="s">
        <v>243</v>
      </c>
      <c r="CR41" s="463" t="s">
        <v>243</v>
      </c>
      <c r="CS41" s="463"/>
      <c r="CT41" s="463"/>
      <c r="CU41" s="463" t="s">
        <v>241</v>
      </c>
      <c r="CV41" s="463" t="s">
        <v>241</v>
      </c>
      <c r="CW41" s="463" t="s">
        <v>243</v>
      </c>
      <c r="CX41" s="463"/>
      <c r="CY41" s="463" t="s">
        <v>243</v>
      </c>
      <c r="CZ41" s="463"/>
      <c r="DA41" s="463"/>
      <c r="DB41" s="463"/>
      <c r="DC41" s="463" t="s">
        <v>243</v>
      </c>
      <c r="DD41" s="463"/>
      <c r="DE41" s="463" t="s">
        <v>243</v>
      </c>
      <c r="DF41" s="463" t="s">
        <v>243</v>
      </c>
      <c r="DG41" s="463"/>
      <c r="DH41" s="463"/>
      <c r="DI41" s="463"/>
      <c r="DJ41" s="463"/>
      <c r="DK41" s="463" t="s">
        <v>243</v>
      </c>
      <c r="DL41" s="463"/>
      <c r="DM41" s="463" t="s">
        <v>243</v>
      </c>
      <c r="DN41" s="463"/>
      <c r="DO41" s="463" t="s">
        <v>243</v>
      </c>
      <c r="DP41" s="463"/>
      <c r="DQ41" s="463" t="s">
        <v>243</v>
      </c>
      <c r="DR41" s="463" t="s">
        <v>243</v>
      </c>
      <c r="DS41" s="463" t="s">
        <v>243</v>
      </c>
      <c r="DT41" s="463" t="s">
        <v>243</v>
      </c>
      <c r="DU41" s="463"/>
      <c r="DV41" s="463" t="s">
        <v>243</v>
      </c>
      <c r="DW41" s="463" t="s">
        <v>243</v>
      </c>
      <c r="DX41" s="463" t="s">
        <v>243</v>
      </c>
      <c r="DY41" s="463" t="s">
        <v>243</v>
      </c>
      <c r="DZ41" s="463" t="s">
        <v>243</v>
      </c>
      <c r="EA41" s="463" t="s">
        <v>243</v>
      </c>
      <c r="EB41" s="463"/>
      <c r="EC41" s="463"/>
      <c r="ED41" s="463"/>
      <c r="EE41" s="463"/>
      <c r="EF41" s="463"/>
      <c r="EG41" s="463"/>
      <c r="EH41" s="463"/>
      <c r="EI41" s="463"/>
      <c r="EJ41" s="463"/>
      <c r="EK41" s="463"/>
      <c r="EL41" s="463"/>
      <c r="EM41" s="463"/>
      <c r="EN41" s="463"/>
      <c r="EO41" s="463"/>
      <c r="EP41" s="463"/>
      <c r="EQ41" s="463"/>
      <c r="ER41" s="463"/>
      <c r="ES41" s="463"/>
      <c r="ET41" s="463"/>
      <c r="EU41" s="463"/>
      <c r="EV41" s="463"/>
      <c r="EW41" s="463"/>
      <c r="EX41" s="463"/>
      <c r="EY41" s="463"/>
      <c r="EZ41" s="463"/>
      <c r="FA41" s="463"/>
      <c r="FB41" s="463"/>
      <c r="FC41" s="463"/>
      <c r="FD41" s="463"/>
      <c r="FE41" s="463"/>
      <c r="FF41" s="463"/>
      <c r="FG41" s="463"/>
      <c r="FH41" s="463"/>
      <c r="FI41" s="463"/>
      <c r="FJ41" s="463"/>
      <c r="FK41" s="463"/>
      <c r="FL41" s="463"/>
      <c r="FM41" s="463"/>
      <c r="FN41" s="463"/>
      <c r="FO41" s="463"/>
      <c r="FP41" s="463"/>
      <c r="FQ41" s="463"/>
      <c r="FR41" s="463"/>
      <c r="FS41" s="463"/>
      <c r="FT41" s="463"/>
      <c r="FU41" s="463"/>
      <c r="FV41" s="463"/>
      <c r="FW41" s="463"/>
      <c r="FX41" s="463"/>
      <c r="FY41" s="463"/>
      <c r="FZ41" s="463"/>
      <c r="GA41" s="463"/>
      <c r="GB41" s="463"/>
      <c r="GC41" s="463"/>
      <c r="GD41" s="463"/>
      <c r="GE41" s="463"/>
      <c r="GF41" s="463"/>
      <c r="GG41" s="463"/>
      <c r="GH41" s="463"/>
      <c r="GI41" s="463"/>
      <c r="GJ41" s="463"/>
      <c r="GK41" s="463"/>
      <c r="GL41" s="463"/>
      <c r="GM41" s="463"/>
      <c r="GN41" s="463"/>
      <c r="GO41" s="463"/>
      <c r="GP41" s="463"/>
      <c r="GQ41" s="463"/>
      <c r="GR41" s="463"/>
      <c r="GS41" s="463"/>
      <c r="GT41" s="463"/>
      <c r="GU41" s="463"/>
      <c r="GV41" s="463"/>
      <c r="GW41" s="463"/>
      <c r="GX41" s="463"/>
      <c r="GY41" s="463"/>
      <c r="GZ41" s="463"/>
      <c r="HA41" s="463"/>
      <c r="HB41" s="463"/>
      <c r="HC41" s="463"/>
      <c r="HD41" s="463"/>
      <c r="HE41" s="463"/>
      <c r="HF41" s="463"/>
      <c r="HG41" s="463"/>
      <c r="HH41" s="463"/>
      <c r="HI41" s="463"/>
      <c r="HJ41" s="463"/>
      <c r="HK41" s="463"/>
      <c r="HL41" s="463"/>
      <c r="HM41" s="463"/>
      <c r="HN41" s="463"/>
      <c r="HO41" s="463"/>
      <c r="HP41" s="463"/>
      <c r="HQ41" s="463"/>
      <c r="HR41" s="463"/>
      <c r="HS41" s="463"/>
      <c r="HT41" s="463"/>
      <c r="HU41" s="463"/>
      <c r="HV41" s="463"/>
      <c r="HW41" s="463"/>
      <c r="HX41" s="463"/>
      <c r="HY41" s="463"/>
      <c r="HZ41" s="463"/>
      <c r="IA41" s="463"/>
      <c r="IB41" s="463"/>
    </row>
    <row r="42" spans="1:236" ht="24.75" x14ac:dyDescent="0.25">
      <c r="A42" s="123" t="s">
        <v>235</v>
      </c>
      <c r="B42" s="108" t="s">
        <v>2</v>
      </c>
      <c r="C42" s="108" t="s">
        <v>94</v>
      </c>
      <c r="D42" s="109" t="s">
        <v>237</v>
      </c>
      <c r="E42" s="109" t="s">
        <v>26</v>
      </c>
      <c r="F42" s="105">
        <f t="shared" si="11"/>
        <v>41185</v>
      </c>
      <c r="G42" s="109">
        <f>IF(L42="Not Executed","",INDEX($U$2:$EC39,1,MATCH(REPT("z",255),$U42:$EC42)))</f>
        <v>145</v>
      </c>
      <c r="H42" s="109" t="str">
        <f t="shared" si="12"/>
        <v>C0/C1</v>
      </c>
      <c r="I42" s="109" t="str">
        <f t="shared" si="13"/>
        <v>9200-8.59.29708</v>
      </c>
      <c r="J42" s="109">
        <f t="shared" si="14"/>
        <v>9200</v>
      </c>
      <c r="K42" s="109" t="str">
        <f t="shared" si="15"/>
        <v>v76</v>
      </c>
      <c r="L42" s="109" t="str">
        <f t="shared" si="18"/>
        <v>Pass</v>
      </c>
      <c r="M42" s="109" t="str">
        <f>IF(L42="NA","NA",IF(COUNTIFS(U42:XAC42,"Pass*",$U$3:$XAC$3,Summary!$D$43)&gt;0,"Pass",IF(COUNTIFS(U42:XAC42,"Fail*",$U$3:$XAC$3,Summary!$D$43)&gt;0,"Fail","Not Executed")))</f>
        <v>Pass</v>
      </c>
      <c r="N42" s="109">
        <f t="shared" si="16"/>
        <v>45</v>
      </c>
      <c r="O42" s="135">
        <f t="shared" si="17"/>
        <v>1</v>
      </c>
      <c r="P42" s="135" t="str">
        <f>IF(VLOOKUP(C42,[1]!WIFI_Defects,2,FALSE)=0,"",VLOOKUP(C42,[1]!WIFI_Defects,2,FALSE))</f>
        <v/>
      </c>
      <c r="Q42" s="109" t="str">
        <f>IF(VLOOKUP(C42,[1]!WIFI_Defects,3,FALSE)=0,"",VLOOKUP(C42,[1]!WIFI_Defects,3,FALSE))</f>
        <v/>
      </c>
      <c r="R42" s="109" t="str">
        <f>IF(VLOOKUP(C42,[1]!WIFI_Defects,4,FALSE)=0,"",VLOOKUP(C42,[1]!WIFI_Defects,4,FALSE))</f>
        <v/>
      </c>
      <c r="S42" s="267"/>
      <c r="T42" s="295"/>
      <c r="U42" s="96"/>
      <c r="V42" s="72"/>
      <c r="W42" s="72" t="str">
        <f>IF(ISERROR(#REF!),"",#REF!)</f>
        <v/>
      </c>
      <c r="X42" s="72"/>
      <c r="Y42" s="72"/>
      <c r="Z42" s="72"/>
      <c r="AA42" s="72"/>
      <c r="AB42" s="72"/>
      <c r="AC42" s="72" t="s">
        <v>243</v>
      </c>
      <c r="AD42" s="72"/>
      <c r="AE42" s="72"/>
      <c r="AF42" s="72"/>
      <c r="AG42" s="72"/>
      <c r="AH42" s="72"/>
      <c r="AI42" s="72" t="s">
        <v>243</v>
      </c>
      <c r="AJ42" s="72" t="s">
        <v>243</v>
      </c>
      <c r="AK42" s="72"/>
      <c r="AL42" s="72" t="s">
        <v>243</v>
      </c>
      <c r="AM42" s="72"/>
      <c r="AN42" s="327" t="s">
        <v>243</v>
      </c>
      <c r="AO42" s="410"/>
      <c r="AP42" s="402" t="s">
        <v>243</v>
      </c>
      <c r="AQ42" s="399" t="s">
        <v>243</v>
      </c>
      <c r="AR42" s="403" t="s">
        <v>243</v>
      </c>
      <c r="AS42" s="410" t="s">
        <v>243</v>
      </c>
      <c r="AT42" s="72"/>
      <c r="AU42" s="72"/>
      <c r="AV42" s="72"/>
      <c r="AW42" s="72"/>
      <c r="AX42" s="72"/>
      <c r="AY42" s="72"/>
      <c r="AZ42" s="434" t="s">
        <v>243</v>
      </c>
      <c r="BA42" s="72"/>
      <c r="BB42" s="72"/>
      <c r="BC42" s="436" t="s">
        <v>243</v>
      </c>
      <c r="BD42" s="72"/>
      <c r="BE42" s="72"/>
      <c r="BF42" s="72"/>
      <c r="BG42" s="72"/>
      <c r="BH42" s="441" t="s">
        <v>243</v>
      </c>
      <c r="BI42" s="72"/>
      <c r="BJ42" s="447" t="s">
        <v>243</v>
      </c>
      <c r="BK42" s="72"/>
      <c r="BL42" s="72"/>
      <c r="BM42" s="72"/>
      <c r="BN42" s="451" t="s">
        <v>243</v>
      </c>
      <c r="BO42" s="72"/>
      <c r="BP42" s="456" t="s">
        <v>243</v>
      </c>
      <c r="BQ42" s="463"/>
      <c r="BR42" s="463"/>
      <c r="BS42" s="463" t="s">
        <v>243</v>
      </c>
      <c r="BT42" s="463"/>
      <c r="BU42" s="463"/>
      <c r="BV42" s="463" t="s">
        <v>243</v>
      </c>
      <c r="BW42" s="463" t="s">
        <v>243</v>
      </c>
      <c r="BX42" s="463"/>
      <c r="BY42" s="463" t="s">
        <v>243</v>
      </c>
      <c r="BZ42" s="463"/>
      <c r="CA42" s="463" t="s">
        <v>243</v>
      </c>
      <c r="CB42" s="463"/>
      <c r="CC42" s="463"/>
      <c r="CD42" s="463" t="s">
        <v>243</v>
      </c>
      <c r="CE42" s="463" t="s">
        <v>243</v>
      </c>
      <c r="CF42" s="463"/>
      <c r="CG42" s="463"/>
      <c r="CH42" s="463"/>
      <c r="CI42" s="463" t="s">
        <v>243</v>
      </c>
      <c r="CJ42" s="463"/>
      <c r="CK42" s="463" t="s">
        <v>243</v>
      </c>
      <c r="CL42" s="463" t="s">
        <v>243</v>
      </c>
      <c r="CM42" s="463"/>
      <c r="CN42" s="463" t="s">
        <v>243</v>
      </c>
      <c r="CO42" s="463"/>
      <c r="CP42" s="463"/>
      <c r="CQ42" s="463" t="s">
        <v>243</v>
      </c>
      <c r="CR42" s="463" t="s">
        <v>243</v>
      </c>
      <c r="CS42" s="463"/>
      <c r="CT42" s="463"/>
      <c r="CU42" s="463"/>
      <c r="CV42" s="463" t="s">
        <v>243</v>
      </c>
      <c r="CW42" s="463"/>
      <c r="CX42" s="463"/>
      <c r="CY42" s="463"/>
      <c r="CZ42" s="463"/>
      <c r="DA42" s="463"/>
      <c r="DB42" s="536" t="s">
        <v>243</v>
      </c>
      <c r="DC42" s="463"/>
      <c r="DD42" s="463"/>
      <c r="DE42" s="463"/>
      <c r="DF42" s="463" t="s">
        <v>243</v>
      </c>
      <c r="DG42" s="463" t="s">
        <v>243</v>
      </c>
      <c r="DH42" s="463"/>
      <c r="DI42" s="463"/>
      <c r="DJ42" s="463"/>
      <c r="DK42" s="463"/>
      <c r="DL42" s="463"/>
      <c r="DM42" s="463" t="s">
        <v>243</v>
      </c>
      <c r="DN42" s="463"/>
      <c r="DO42" s="463" t="s">
        <v>243</v>
      </c>
      <c r="DP42" s="463"/>
      <c r="DQ42" s="463" t="s">
        <v>243</v>
      </c>
      <c r="DR42" s="463" t="s">
        <v>243</v>
      </c>
      <c r="DS42" s="463" t="s">
        <v>243</v>
      </c>
      <c r="DT42" s="463" t="s">
        <v>243</v>
      </c>
      <c r="DU42" s="463" t="s">
        <v>243</v>
      </c>
      <c r="DV42" s="463" t="s">
        <v>243</v>
      </c>
      <c r="DW42" s="463" t="s">
        <v>243</v>
      </c>
      <c r="DX42" s="463" t="s">
        <v>243</v>
      </c>
      <c r="DY42" s="463"/>
      <c r="DZ42" s="463" t="s">
        <v>243</v>
      </c>
      <c r="EA42" s="463" t="s">
        <v>243</v>
      </c>
      <c r="EB42" s="463" t="s">
        <v>243</v>
      </c>
      <c r="EC42" s="463"/>
      <c r="ED42" s="463"/>
      <c r="EE42" s="463"/>
      <c r="EF42" s="463"/>
      <c r="EG42" s="463"/>
      <c r="EH42" s="463"/>
      <c r="EI42" s="463"/>
      <c r="EJ42" s="463"/>
      <c r="EK42" s="463"/>
      <c r="EL42" s="463"/>
      <c r="EM42" s="463"/>
      <c r="EN42" s="463"/>
      <c r="EO42" s="463"/>
      <c r="EP42" s="463"/>
      <c r="EQ42" s="463"/>
      <c r="ER42" s="463"/>
      <c r="ES42" s="463"/>
      <c r="ET42" s="463"/>
      <c r="EU42" s="463"/>
      <c r="EV42" s="463"/>
      <c r="EW42" s="463"/>
      <c r="EX42" s="463"/>
      <c r="EY42" s="463"/>
      <c r="EZ42" s="463"/>
      <c r="FA42" s="463"/>
      <c r="FB42" s="463"/>
      <c r="FC42" s="463"/>
      <c r="FD42" s="463"/>
      <c r="FE42" s="463"/>
      <c r="FF42" s="463"/>
      <c r="FG42" s="463"/>
      <c r="FH42" s="463"/>
      <c r="FI42" s="463"/>
      <c r="FJ42" s="463"/>
      <c r="FK42" s="463"/>
      <c r="FL42" s="463"/>
      <c r="FM42" s="463"/>
      <c r="FN42" s="463"/>
      <c r="FO42" s="463"/>
      <c r="FP42" s="463"/>
      <c r="FQ42" s="463"/>
      <c r="FR42" s="463"/>
      <c r="FS42" s="463"/>
      <c r="FT42" s="463"/>
      <c r="FU42" s="463"/>
      <c r="FV42" s="463"/>
      <c r="FW42" s="463"/>
      <c r="FX42" s="463"/>
      <c r="FY42" s="463"/>
      <c r="FZ42" s="463"/>
      <c r="GA42" s="463"/>
      <c r="GB42" s="463"/>
      <c r="GC42" s="463"/>
      <c r="GD42" s="463"/>
      <c r="GE42" s="463"/>
      <c r="GF42" s="463"/>
      <c r="GG42" s="463"/>
      <c r="GH42" s="463"/>
      <c r="GI42" s="463"/>
      <c r="GJ42" s="463"/>
      <c r="GK42" s="463"/>
      <c r="GL42" s="463"/>
      <c r="GM42" s="463"/>
      <c r="GN42" s="463"/>
      <c r="GO42" s="463"/>
      <c r="GP42" s="463"/>
      <c r="GQ42" s="463"/>
      <c r="GR42" s="463"/>
      <c r="GS42" s="463"/>
      <c r="GT42" s="463"/>
      <c r="GU42" s="463"/>
      <c r="GV42" s="463"/>
      <c r="GW42" s="463"/>
      <c r="GX42" s="463"/>
      <c r="GY42" s="463"/>
      <c r="GZ42" s="463"/>
      <c r="HA42" s="463"/>
      <c r="HB42" s="463"/>
      <c r="HC42" s="463"/>
      <c r="HD42" s="463"/>
      <c r="HE42" s="463"/>
      <c r="HF42" s="463"/>
      <c r="HG42" s="463"/>
      <c r="HH42" s="463"/>
      <c r="HI42" s="463"/>
      <c r="HJ42" s="463"/>
      <c r="HK42" s="463"/>
      <c r="HL42" s="463"/>
      <c r="HM42" s="463"/>
      <c r="HN42" s="463"/>
      <c r="HO42" s="463"/>
      <c r="HP42" s="463"/>
      <c r="HQ42" s="463"/>
      <c r="HR42" s="463"/>
      <c r="HS42" s="463"/>
      <c r="HT42" s="463"/>
      <c r="HU42" s="463"/>
      <c r="HV42" s="463"/>
      <c r="HW42" s="463"/>
      <c r="HX42" s="463"/>
      <c r="HY42" s="463"/>
      <c r="HZ42" s="463"/>
      <c r="IA42" s="463"/>
      <c r="IB42" s="463"/>
    </row>
    <row r="43" spans="1:236" ht="36.75" x14ac:dyDescent="0.25">
      <c r="A43" s="123" t="s">
        <v>235</v>
      </c>
      <c r="B43" s="108" t="s">
        <v>2</v>
      </c>
      <c r="C43" s="108" t="s">
        <v>99</v>
      </c>
      <c r="D43" s="109" t="s">
        <v>237</v>
      </c>
      <c r="E43" s="109" t="s">
        <v>100</v>
      </c>
      <c r="F43" s="105">
        <f t="shared" si="11"/>
        <v>41185</v>
      </c>
      <c r="G43" s="109">
        <f>IF(L43="Not Executed","",INDEX($U$2:$EC40,1,MATCH(REPT("z",255),$U43:$EC43)))</f>
        <v>145</v>
      </c>
      <c r="H43" s="109" t="str">
        <f t="shared" si="12"/>
        <v>C0/C1</v>
      </c>
      <c r="I43" s="109" t="str">
        <f t="shared" si="13"/>
        <v>9200-8.59.29708</v>
      </c>
      <c r="J43" s="109">
        <f t="shared" si="14"/>
        <v>9200</v>
      </c>
      <c r="K43" s="109" t="str">
        <f t="shared" si="15"/>
        <v>v76</v>
      </c>
      <c r="L43" s="109" t="str">
        <f t="shared" si="18"/>
        <v>Pass</v>
      </c>
      <c r="M43" s="109" t="str">
        <f>IF(L43="NA","NA",IF(COUNTIFS(U43:XAC43,"Pass*",$U$3:$XAC$3,Summary!$D$43)&gt;0,"Pass",IF(COUNTIFS(U43:XAC43,"Fail*",$U$3:$XAC$3,Summary!$D$43)&gt;0,"Fail","Not Executed")))</f>
        <v>Pass</v>
      </c>
      <c r="N43" s="109">
        <f t="shared" si="16"/>
        <v>46</v>
      </c>
      <c r="O43" s="135">
        <f t="shared" si="17"/>
        <v>1</v>
      </c>
      <c r="P43" s="135" t="str">
        <f>IF(VLOOKUP(C43,[1]!WIFI_Defects,2,FALSE)=0,"",VLOOKUP(C43,[1]!WIFI_Defects,2,FALSE))</f>
        <v/>
      </c>
      <c r="Q43" s="109" t="str">
        <f>IF(VLOOKUP(C43,[1]!WIFI_Defects,3,FALSE)=0,"",VLOOKUP(C43,[1]!WIFI_Defects,3,FALSE))</f>
        <v/>
      </c>
      <c r="R43" s="109" t="str">
        <f>IF(VLOOKUP(C43,[1]!WIFI_Defects,4,FALSE)=0,"",VLOOKUP(C43,[1]!WIFI_Defects,4,FALSE))</f>
        <v/>
      </c>
      <c r="S43" s="267"/>
      <c r="T43" s="295"/>
      <c r="U43" s="96"/>
      <c r="V43" s="72"/>
      <c r="W43" s="72" t="str">
        <f>IF(ISERROR(#REF!),"",#REF!)</f>
        <v/>
      </c>
      <c r="X43" s="72"/>
      <c r="Y43" s="72"/>
      <c r="Z43" s="72"/>
      <c r="AA43" s="72"/>
      <c r="AB43" s="72"/>
      <c r="AC43" s="72" t="s">
        <v>243</v>
      </c>
      <c r="AD43" s="72"/>
      <c r="AE43" s="72"/>
      <c r="AF43" s="72" t="s">
        <v>243</v>
      </c>
      <c r="AG43" s="72"/>
      <c r="AH43" s="72"/>
      <c r="AI43" s="72" t="s">
        <v>243</v>
      </c>
      <c r="AJ43" s="72" t="s">
        <v>243</v>
      </c>
      <c r="AK43" s="72"/>
      <c r="AL43" s="72" t="s">
        <v>243</v>
      </c>
      <c r="AM43" s="72" t="s">
        <v>243</v>
      </c>
      <c r="AN43" s="327" t="s">
        <v>243</v>
      </c>
      <c r="AO43" s="410"/>
      <c r="AP43" s="402" t="s">
        <v>243</v>
      </c>
      <c r="AQ43" s="399" t="s">
        <v>243</v>
      </c>
      <c r="AR43" s="403" t="s">
        <v>243</v>
      </c>
      <c r="AS43" s="410" t="s">
        <v>243</v>
      </c>
      <c r="AT43" s="72"/>
      <c r="AU43" s="72"/>
      <c r="AV43" s="72"/>
      <c r="AW43" s="72"/>
      <c r="AX43" s="72"/>
      <c r="AY43" s="72"/>
      <c r="AZ43" s="434" t="s">
        <v>243</v>
      </c>
      <c r="BA43" s="72"/>
      <c r="BB43" s="72"/>
      <c r="BC43" s="436" t="s">
        <v>243</v>
      </c>
      <c r="BD43" s="72"/>
      <c r="BE43" s="72"/>
      <c r="BF43" s="72"/>
      <c r="BG43" s="72"/>
      <c r="BH43" s="441" t="s">
        <v>243</v>
      </c>
      <c r="BI43" s="72"/>
      <c r="BJ43" s="447" t="s">
        <v>243</v>
      </c>
      <c r="BK43" s="72"/>
      <c r="BL43" s="72"/>
      <c r="BM43" s="72"/>
      <c r="BN43" s="451" t="s">
        <v>243</v>
      </c>
      <c r="BO43" s="72"/>
      <c r="BP43" s="456" t="s">
        <v>243</v>
      </c>
      <c r="BQ43" s="463"/>
      <c r="BR43" s="463"/>
      <c r="BS43" s="463" t="s">
        <v>243</v>
      </c>
      <c r="BT43" s="463"/>
      <c r="BU43" s="463"/>
      <c r="BV43" s="463" t="s">
        <v>243</v>
      </c>
      <c r="BW43" s="463" t="s">
        <v>243</v>
      </c>
      <c r="BX43" s="463"/>
      <c r="BY43" s="463" t="s">
        <v>243</v>
      </c>
      <c r="BZ43" s="463"/>
      <c r="CA43" s="463" t="s">
        <v>243</v>
      </c>
      <c r="CB43" s="463"/>
      <c r="CC43" s="463"/>
      <c r="CD43" s="463" t="s">
        <v>243</v>
      </c>
      <c r="CE43" s="463" t="s">
        <v>243</v>
      </c>
      <c r="CF43" s="463"/>
      <c r="CG43" s="463"/>
      <c r="CH43" s="463"/>
      <c r="CI43" s="463" t="s">
        <v>243</v>
      </c>
      <c r="CJ43" s="463"/>
      <c r="CK43" s="463" t="s">
        <v>243</v>
      </c>
      <c r="CL43" s="463" t="s">
        <v>243</v>
      </c>
      <c r="CM43" s="463"/>
      <c r="CN43" s="463" t="s">
        <v>243</v>
      </c>
      <c r="CO43" s="463"/>
      <c r="CP43" s="463" t="s">
        <v>243</v>
      </c>
      <c r="CQ43" s="463" t="s">
        <v>243</v>
      </c>
      <c r="CR43" s="463" t="s">
        <v>243</v>
      </c>
      <c r="CS43" s="463"/>
      <c r="CT43" s="463"/>
      <c r="CU43" s="463"/>
      <c r="CV43" s="463" t="s">
        <v>243</v>
      </c>
      <c r="CW43" s="463"/>
      <c r="CX43" s="463"/>
      <c r="CY43" s="463"/>
      <c r="CZ43" s="463"/>
      <c r="DA43" s="463"/>
      <c r="DB43" s="536" t="s">
        <v>243</v>
      </c>
      <c r="DC43" s="463"/>
      <c r="DD43" s="463"/>
      <c r="DE43" s="463"/>
      <c r="DF43" s="463" t="s">
        <v>243</v>
      </c>
      <c r="DG43" s="463" t="s">
        <v>243</v>
      </c>
      <c r="DH43" s="463"/>
      <c r="DI43" s="463"/>
      <c r="DJ43" s="463"/>
      <c r="DK43" s="463"/>
      <c r="DL43" s="463"/>
      <c r="DM43" s="463"/>
      <c r="DN43" s="463"/>
      <c r="DO43" s="463" t="s">
        <v>243</v>
      </c>
      <c r="DP43" s="463"/>
      <c r="DQ43" s="463" t="s">
        <v>243</v>
      </c>
      <c r="DR43" s="463"/>
      <c r="DS43" s="463" t="s">
        <v>243</v>
      </c>
      <c r="DT43" s="463" t="s">
        <v>243</v>
      </c>
      <c r="DU43" s="463" t="s">
        <v>243</v>
      </c>
      <c r="DV43" s="463" t="s">
        <v>243</v>
      </c>
      <c r="DW43" s="463" t="s">
        <v>243</v>
      </c>
      <c r="DX43" s="463" t="s">
        <v>243</v>
      </c>
      <c r="DY43" s="463"/>
      <c r="DZ43" s="463" t="s">
        <v>243</v>
      </c>
      <c r="EA43" s="463" t="s">
        <v>243</v>
      </c>
      <c r="EB43" s="463" t="s">
        <v>243</v>
      </c>
      <c r="EC43" s="463"/>
      <c r="ED43" s="463"/>
      <c r="EE43" s="463"/>
      <c r="EF43" s="463"/>
      <c r="EG43" s="463"/>
      <c r="EH43" s="463"/>
      <c r="EI43" s="463"/>
      <c r="EJ43" s="463"/>
      <c r="EK43" s="463"/>
      <c r="EL43" s="463"/>
      <c r="EM43" s="463"/>
      <c r="EN43" s="463"/>
      <c r="EO43" s="463"/>
      <c r="EP43" s="463"/>
      <c r="EQ43" s="463"/>
      <c r="ER43" s="463"/>
      <c r="ES43" s="463"/>
      <c r="ET43" s="463"/>
      <c r="EU43" s="463"/>
      <c r="EV43" s="463"/>
      <c r="EW43" s="463"/>
      <c r="EX43" s="463"/>
      <c r="EY43" s="463"/>
      <c r="EZ43" s="463"/>
      <c r="FA43" s="463"/>
      <c r="FB43" s="463"/>
      <c r="FC43" s="463"/>
      <c r="FD43" s="463"/>
      <c r="FE43" s="463"/>
      <c r="FF43" s="463"/>
      <c r="FG43" s="463"/>
      <c r="FH43" s="463"/>
      <c r="FI43" s="463"/>
      <c r="FJ43" s="463"/>
      <c r="FK43" s="463"/>
      <c r="FL43" s="463"/>
      <c r="FM43" s="463"/>
      <c r="FN43" s="463"/>
      <c r="FO43" s="463"/>
      <c r="FP43" s="463"/>
      <c r="FQ43" s="463"/>
      <c r="FR43" s="463"/>
      <c r="FS43" s="463"/>
      <c r="FT43" s="463"/>
      <c r="FU43" s="463"/>
      <c r="FV43" s="463"/>
      <c r="FW43" s="463"/>
      <c r="FX43" s="463"/>
      <c r="FY43" s="463"/>
      <c r="FZ43" s="463"/>
      <c r="GA43" s="463"/>
      <c r="GB43" s="463"/>
      <c r="GC43" s="463"/>
      <c r="GD43" s="463"/>
      <c r="GE43" s="463"/>
      <c r="GF43" s="463"/>
      <c r="GG43" s="463"/>
      <c r="GH43" s="463"/>
      <c r="GI43" s="463"/>
      <c r="GJ43" s="463"/>
      <c r="GK43" s="463"/>
      <c r="GL43" s="463"/>
      <c r="GM43" s="463"/>
      <c r="GN43" s="463"/>
      <c r="GO43" s="463"/>
      <c r="GP43" s="463"/>
      <c r="GQ43" s="463"/>
      <c r="GR43" s="463"/>
      <c r="GS43" s="463"/>
      <c r="GT43" s="463"/>
      <c r="GU43" s="463"/>
      <c r="GV43" s="463"/>
      <c r="GW43" s="463"/>
      <c r="GX43" s="463"/>
      <c r="GY43" s="463"/>
      <c r="GZ43" s="463"/>
      <c r="HA43" s="463"/>
      <c r="HB43" s="463"/>
      <c r="HC43" s="463"/>
      <c r="HD43" s="463"/>
      <c r="HE43" s="463"/>
      <c r="HF43" s="463"/>
      <c r="HG43" s="463"/>
      <c r="HH43" s="463"/>
      <c r="HI43" s="463"/>
      <c r="HJ43" s="463"/>
      <c r="HK43" s="463"/>
      <c r="HL43" s="463"/>
      <c r="HM43" s="463"/>
      <c r="HN43" s="463"/>
      <c r="HO43" s="463"/>
      <c r="HP43" s="463"/>
      <c r="HQ43" s="463"/>
      <c r="HR43" s="463"/>
      <c r="HS43" s="463"/>
      <c r="HT43" s="463"/>
      <c r="HU43" s="463"/>
      <c r="HV43" s="463"/>
      <c r="HW43" s="463"/>
      <c r="HX43" s="463"/>
      <c r="HY43" s="463"/>
      <c r="HZ43" s="463"/>
      <c r="IA43" s="463"/>
      <c r="IB43" s="463"/>
    </row>
    <row r="44" spans="1:236" ht="31.5" customHeight="1" x14ac:dyDescent="0.35">
      <c r="A44" s="123" t="s">
        <v>235</v>
      </c>
      <c r="B44" s="108" t="s">
        <v>2</v>
      </c>
      <c r="C44" s="108" t="s">
        <v>203</v>
      </c>
      <c r="D44" s="109" t="s">
        <v>238</v>
      </c>
      <c r="E44" s="109" t="s">
        <v>26</v>
      </c>
      <c r="F44" s="105">
        <f t="shared" si="11"/>
        <v>41185</v>
      </c>
      <c r="G44" s="109">
        <f>IF(L44="Not Executed","",INDEX($U$2:$EC41,1,MATCH(REPT("z",255),$U44:$EC44)))</f>
        <v>145</v>
      </c>
      <c r="H44" s="109" t="str">
        <f t="shared" si="12"/>
        <v>C0/C1</v>
      </c>
      <c r="I44" s="109" t="str">
        <f t="shared" si="13"/>
        <v>9200-8.59.29708</v>
      </c>
      <c r="J44" s="109">
        <f t="shared" si="14"/>
        <v>9200</v>
      </c>
      <c r="K44" s="109" t="str">
        <f t="shared" si="15"/>
        <v>v76</v>
      </c>
      <c r="L44" s="247" t="str">
        <f t="shared" si="18"/>
        <v>Pass</v>
      </c>
      <c r="M44" s="247" t="str">
        <f>IF(L44="NA","NA",IF(COUNTIFS(U44:XAC44,"Pass*",$U$3:$XAC$3,Summary!$D$43)&gt;0,"Pass",IF(COUNTIFS(U44:XAC44,"Fail*",$U$3:$XAC$3,Summary!$D$43)&gt;0,"Fail","Not Executed")))</f>
        <v>Pass</v>
      </c>
      <c r="N44" s="247">
        <f t="shared" si="16"/>
        <v>34</v>
      </c>
      <c r="O44" s="248">
        <f t="shared" si="17"/>
        <v>0.94117647058823528</v>
      </c>
      <c r="P44" s="248" t="str">
        <f>IF(VLOOKUP(C44,[1]!WIFI_Defects,2,FALSE)=0,"",VLOOKUP(C44,[1]!WIFI_Defects,2,FALSE))</f>
        <v/>
      </c>
      <c r="Q44" s="249" t="str">
        <f>IF(VLOOKUP(C44,[1]!WIFI_Defects,3,FALSE)=0,"",VLOOKUP(C44,[1]!WIFI_Defects,3,FALSE))</f>
        <v/>
      </c>
      <c r="R44" s="249" t="str">
        <f>IF(VLOOKUP(C44,[1]!WIFI_Defects,4,FALSE)=0,"",VLOOKUP(C44,[1]!WIFI_Defects,4,FALSE))</f>
        <v/>
      </c>
      <c r="S44" s="267"/>
      <c r="T44" s="316"/>
      <c r="U44" s="96"/>
      <c r="V44" s="72"/>
      <c r="W44" s="72" t="str">
        <f>IF(ISERROR(#REF!),"",#REF!)</f>
        <v/>
      </c>
      <c r="X44" s="72"/>
      <c r="Y44" s="72"/>
      <c r="Z44" s="72"/>
      <c r="AA44" s="72"/>
      <c r="AB44" s="72"/>
      <c r="AC44" s="250" t="s">
        <v>243</v>
      </c>
      <c r="AD44" s="72"/>
      <c r="AE44" s="72"/>
      <c r="AF44" s="72"/>
      <c r="AG44" s="72"/>
      <c r="AH44" s="72"/>
      <c r="AI44" s="250" t="s">
        <v>243</v>
      </c>
      <c r="AJ44" s="72" t="s">
        <v>243</v>
      </c>
      <c r="AK44" s="72"/>
      <c r="AL44" s="72" t="s">
        <v>243</v>
      </c>
      <c r="AM44" s="72" t="s">
        <v>241</v>
      </c>
      <c r="AN44" s="328" t="s">
        <v>243</v>
      </c>
      <c r="AO44" s="410"/>
      <c r="AP44" s="72"/>
      <c r="AQ44" s="410" t="s">
        <v>243</v>
      </c>
      <c r="AR44" s="72"/>
      <c r="AS44" s="410" t="s">
        <v>243</v>
      </c>
      <c r="AT44" s="72"/>
      <c r="AU44" s="72"/>
      <c r="AV44" s="72"/>
      <c r="AW44" s="72"/>
      <c r="AX44" s="72"/>
      <c r="AY44" s="72"/>
      <c r="AZ44" s="434" t="s">
        <v>243</v>
      </c>
      <c r="BA44" s="72"/>
      <c r="BB44" s="72"/>
      <c r="BC44" s="436" t="s">
        <v>243</v>
      </c>
      <c r="BD44" s="72"/>
      <c r="BE44" s="72"/>
      <c r="BF44" s="72"/>
      <c r="BG44" s="72"/>
      <c r="BH44" s="441" t="s">
        <v>243</v>
      </c>
      <c r="BI44" s="72"/>
      <c r="BJ44" s="447" t="s">
        <v>241</v>
      </c>
      <c r="BK44" s="72"/>
      <c r="BL44" s="72"/>
      <c r="BM44" s="72"/>
      <c r="BN44" s="451" t="s">
        <v>243</v>
      </c>
      <c r="BO44" s="72"/>
      <c r="BP44" s="456" t="s">
        <v>243</v>
      </c>
      <c r="BQ44" s="463"/>
      <c r="BR44" s="463"/>
      <c r="BS44" s="463" t="s">
        <v>243</v>
      </c>
      <c r="BT44" s="463"/>
      <c r="BU44" s="463"/>
      <c r="BV44" s="463" t="s">
        <v>243</v>
      </c>
      <c r="BW44" s="463" t="s">
        <v>243</v>
      </c>
      <c r="BX44" s="463"/>
      <c r="BY44" s="463" t="s">
        <v>243</v>
      </c>
      <c r="BZ44" s="463"/>
      <c r="CA44" s="463" t="s">
        <v>243</v>
      </c>
      <c r="CB44" s="463" t="s">
        <v>243</v>
      </c>
      <c r="CC44" s="463"/>
      <c r="CD44" s="463" t="s">
        <v>243</v>
      </c>
      <c r="CE44" s="463"/>
      <c r="CF44" s="463"/>
      <c r="CG44" s="463"/>
      <c r="CH44" s="463"/>
      <c r="CI44" s="463" t="s">
        <v>243</v>
      </c>
      <c r="CJ44" s="463"/>
      <c r="CK44" s="463" t="s">
        <v>243</v>
      </c>
      <c r="CL44" s="463" t="s">
        <v>243</v>
      </c>
      <c r="CM44" s="463"/>
      <c r="CN44" s="463" t="s">
        <v>243</v>
      </c>
      <c r="CO44" s="463"/>
      <c r="CP44" s="463" t="s">
        <v>243</v>
      </c>
      <c r="CQ44" s="463"/>
      <c r="CR44" s="463"/>
      <c r="CS44" s="463"/>
      <c r="CT44" s="463"/>
      <c r="CU44" s="463"/>
      <c r="CV44" s="463" t="s">
        <v>243</v>
      </c>
      <c r="CW44" s="463"/>
      <c r="CX44" s="463"/>
      <c r="CY44" s="463"/>
      <c r="CZ44" s="463"/>
      <c r="DA44" s="463"/>
      <c r="DB44" s="536"/>
      <c r="DC44" s="463"/>
      <c r="DD44" s="463"/>
      <c r="DE44" s="463"/>
      <c r="DF44" s="463" t="s">
        <v>243</v>
      </c>
      <c r="DG44" s="463"/>
      <c r="DH44" s="463" t="s">
        <v>243</v>
      </c>
      <c r="DI44" s="463"/>
      <c r="DJ44" s="463"/>
      <c r="DK44" s="463"/>
      <c r="DL44" s="463"/>
      <c r="DM44" s="463"/>
      <c r="DN44" s="463"/>
      <c r="DO44" s="463"/>
      <c r="DP44" s="463"/>
      <c r="DQ44" s="463"/>
      <c r="DR44" s="463"/>
      <c r="DS44" s="463" t="s">
        <v>243</v>
      </c>
      <c r="DT44" s="463" t="s">
        <v>243</v>
      </c>
      <c r="DU44" s="463"/>
      <c r="DV44" s="463"/>
      <c r="DW44" s="463"/>
      <c r="DX44" s="463" t="s">
        <v>243</v>
      </c>
      <c r="DY44" s="463"/>
      <c r="DZ44" s="463"/>
      <c r="EA44" s="463" t="s">
        <v>243</v>
      </c>
      <c r="EB44" s="463" t="s">
        <v>243</v>
      </c>
      <c r="EC44" s="463"/>
      <c r="ED44" s="463"/>
      <c r="EE44" s="463"/>
      <c r="EF44" s="463"/>
      <c r="EG44" s="463"/>
      <c r="EH44" s="463"/>
      <c r="EI44" s="463"/>
      <c r="EJ44" s="463"/>
      <c r="EK44" s="463"/>
      <c r="EL44" s="463"/>
      <c r="EM44" s="463"/>
      <c r="EN44" s="463"/>
      <c r="EO44" s="463"/>
      <c r="EP44" s="463"/>
      <c r="EQ44" s="463"/>
      <c r="ER44" s="463"/>
      <c r="ES44" s="463"/>
      <c r="ET44" s="463"/>
      <c r="EU44" s="463"/>
      <c r="EV44" s="463"/>
      <c r="EW44" s="463"/>
      <c r="EX44" s="463"/>
      <c r="EY44" s="463"/>
      <c r="EZ44" s="463"/>
      <c r="FA44" s="463"/>
      <c r="FB44" s="463"/>
      <c r="FC44" s="463"/>
      <c r="FD44" s="463"/>
      <c r="FE44" s="463"/>
      <c r="FF44" s="463"/>
      <c r="FG44" s="463"/>
      <c r="FH44" s="463"/>
      <c r="FI44" s="463"/>
      <c r="FJ44" s="463"/>
      <c r="FK44" s="463"/>
      <c r="FL44" s="463"/>
      <c r="FM44" s="463"/>
      <c r="FN44" s="463"/>
      <c r="FO44" s="463"/>
      <c r="FP44" s="463"/>
      <c r="FQ44" s="463"/>
      <c r="FR44" s="463"/>
      <c r="FS44" s="463"/>
      <c r="FT44" s="463"/>
      <c r="FU44" s="463"/>
      <c r="FV44" s="463"/>
      <c r="FW44" s="463"/>
      <c r="FX44" s="463"/>
      <c r="FY44" s="463"/>
      <c r="FZ44" s="463"/>
      <c r="GA44" s="463"/>
      <c r="GB44" s="463"/>
      <c r="GC44" s="463"/>
      <c r="GD44" s="463"/>
      <c r="GE44" s="463"/>
      <c r="GF44" s="463"/>
      <c r="GG44" s="463"/>
      <c r="GH44" s="463"/>
      <c r="GI44" s="463"/>
      <c r="GJ44" s="463"/>
      <c r="GK44" s="463"/>
      <c r="GL44" s="463"/>
      <c r="GM44" s="463"/>
      <c r="GN44" s="463"/>
      <c r="GO44" s="463"/>
      <c r="GP44" s="463"/>
      <c r="GQ44" s="463"/>
      <c r="GR44" s="463"/>
      <c r="GS44" s="463"/>
      <c r="GT44" s="463"/>
      <c r="GU44" s="463"/>
      <c r="GV44" s="463"/>
      <c r="GW44" s="463"/>
      <c r="GX44" s="463"/>
      <c r="GY44" s="463"/>
      <c r="GZ44" s="463"/>
      <c r="HA44" s="463"/>
      <c r="HB44" s="463"/>
      <c r="HC44" s="463"/>
      <c r="HD44" s="463"/>
      <c r="HE44" s="463"/>
      <c r="HF44" s="463"/>
      <c r="HG44" s="463"/>
      <c r="HH44" s="463"/>
      <c r="HI44" s="463"/>
      <c r="HJ44" s="463"/>
      <c r="HK44" s="463"/>
      <c r="HL44" s="463"/>
      <c r="HM44" s="463"/>
      <c r="HN44" s="463"/>
      <c r="HO44" s="463"/>
      <c r="HP44" s="463"/>
      <c r="HQ44" s="463"/>
      <c r="HR44" s="463"/>
      <c r="HS44" s="463"/>
      <c r="HT44" s="463"/>
      <c r="HU44" s="463"/>
      <c r="HV44" s="463"/>
      <c r="HW44" s="463"/>
      <c r="HX44" s="463"/>
      <c r="HY44" s="463"/>
      <c r="HZ44" s="463"/>
      <c r="IA44" s="463"/>
      <c r="IB44" s="463"/>
    </row>
    <row r="45" spans="1:236" ht="25.5" customHeight="1" x14ac:dyDescent="0.25">
      <c r="A45" s="123" t="s">
        <v>235</v>
      </c>
      <c r="B45" s="108" t="s">
        <v>2</v>
      </c>
      <c r="C45" s="108" t="s">
        <v>58</v>
      </c>
      <c r="D45" s="109" t="s">
        <v>237</v>
      </c>
      <c r="E45" s="109" t="s">
        <v>59</v>
      </c>
      <c r="F45" s="105">
        <f t="shared" si="11"/>
        <v>41185</v>
      </c>
      <c r="G45" s="109">
        <f>IF(L45="Not Executed","",INDEX($U$2:$EC42,1,MATCH(REPT("z",255),$U45:$EC45)))</f>
        <v>145</v>
      </c>
      <c r="H45" s="109" t="str">
        <f t="shared" si="12"/>
        <v>C0/C1</v>
      </c>
      <c r="I45" s="109" t="str">
        <f t="shared" si="13"/>
        <v>9200-8.59.29708</v>
      </c>
      <c r="J45" s="109">
        <f t="shared" si="14"/>
        <v>9200</v>
      </c>
      <c r="K45" s="109" t="str">
        <f t="shared" si="15"/>
        <v>v76</v>
      </c>
      <c r="L45" s="109" t="str">
        <f t="shared" si="18"/>
        <v>Fail</v>
      </c>
      <c r="M45" s="109" t="str">
        <f>IF(L45="NA","NA",IF(COUNTIFS(U45:XAC45,"Pass*",$U$3:$XAC$3,Summary!$D$43)&gt;0,"Pass",IF(COUNTIFS(U45:XAC45,"Fail*",$U$3:$XAC$3,Summary!$D$43)&gt;0,"Fail","Not Executed")))</f>
        <v>Pass</v>
      </c>
      <c r="N45" s="109">
        <f t="shared" si="16"/>
        <v>41</v>
      </c>
      <c r="O45" s="135">
        <f t="shared" si="17"/>
        <v>0.6097560975609756</v>
      </c>
      <c r="P45" s="135" t="str">
        <f>IF(VLOOKUP(C45,[1]!WIFI_Defects,2,FALSE)=0,"",VLOOKUP(C45,[1]!WIFI_Defects,2,FALSE))</f>
        <v/>
      </c>
      <c r="Q45" s="109" t="str">
        <f>IF(VLOOKUP(C45,[1]!WIFI_Defects,3,FALSE)=0,"",VLOOKUP(C45,[1]!WIFI_Defects,3,FALSE))</f>
        <v/>
      </c>
      <c r="R45" s="109" t="str">
        <f>IF(VLOOKUP(C45,[1]!WIFI_Defects,4,FALSE)=0,"",VLOOKUP(C45,[1]!WIFI_Defects,4,FALSE))</f>
        <v>3856156-CLOSED</v>
      </c>
      <c r="S45" s="267"/>
      <c r="T45" s="295"/>
      <c r="U45" s="96"/>
      <c r="V45" s="72"/>
      <c r="W45" s="72" t="str">
        <f>IF(ISERROR(#REF!),"",#REF!)</f>
        <v/>
      </c>
      <c r="X45" s="72"/>
      <c r="Y45" s="72"/>
      <c r="Z45" s="72"/>
      <c r="AA45" s="72"/>
      <c r="AB45" s="72" t="s">
        <v>243</v>
      </c>
      <c r="AC45" s="72"/>
      <c r="AD45" s="72"/>
      <c r="AE45" s="72"/>
      <c r="AF45" s="72"/>
      <c r="AG45" s="72"/>
      <c r="AH45" s="72" t="s">
        <v>243</v>
      </c>
      <c r="AI45" s="72" t="s">
        <v>243</v>
      </c>
      <c r="AJ45" s="72"/>
      <c r="AK45" s="72"/>
      <c r="AL45" s="72" t="s">
        <v>243</v>
      </c>
      <c r="AM45" s="72"/>
      <c r="AN45" s="72"/>
      <c r="AO45" s="410"/>
      <c r="AP45" s="397" t="s">
        <v>241</v>
      </c>
      <c r="AQ45" s="399" t="s">
        <v>241</v>
      </c>
      <c r="AR45" s="72"/>
      <c r="AS45" s="410" t="s">
        <v>243</v>
      </c>
      <c r="AT45" s="72"/>
      <c r="AU45" s="72"/>
      <c r="AV45" s="72"/>
      <c r="AW45" s="72"/>
      <c r="AX45" s="72"/>
      <c r="AY45" s="72"/>
      <c r="AZ45" s="434" t="s">
        <v>241</v>
      </c>
      <c r="BA45" s="72"/>
      <c r="BB45" s="72"/>
      <c r="BC45" s="436" t="s">
        <v>241</v>
      </c>
      <c r="BD45" s="72"/>
      <c r="BE45" s="72"/>
      <c r="BF45" s="72"/>
      <c r="BG45" s="72"/>
      <c r="BH45" s="441" t="s">
        <v>243</v>
      </c>
      <c r="BI45" s="72"/>
      <c r="BJ45" s="447" t="s">
        <v>241</v>
      </c>
      <c r="BK45" s="72"/>
      <c r="BL45" s="72"/>
      <c r="BM45" s="72"/>
      <c r="BN45" s="451" t="s">
        <v>625</v>
      </c>
      <c r="BO45" s="72"/>
      <c r="BP45" s="456" t="s">
        <v>243</v>
      </c>
      <c r="BQ45" s="463"/>
      <c r="BR45" s="463"/>
      <c r="BS45" s="463" t="s">
        <v>243</v>
      </c>
      <c r="BT45" s="463" t="s">
        <v>243</v>
      </c>
      <c r="BU45" s="463"/>
      <c r="BV45" s="463"/>
      <c r="BW45" s="463"/>
      <c r="BX45" s="463"/>
      <c r="BY45" s="463" t="s">
        <v>243</v>
      </c>
      <c r="BZ45" s="463"/>
      <c r="CA45" s="463"/>
      <c r="CB45" s="463"/>
      <c r="CC45" s="463"/>
      <c r="CD45" s="463" t="s">
        <v>243</v>
      </c>
      <c r="CE45" s="463" t="s">
        <v>243</v>
      </c>
      <c r="CF45" s="463"/>
      <c r="CG45" s="463"/>
      <c r="CH45" s="463"/>
      <c r="CI45" s="463" t="s">
        <v>243</v>
      </c>
      <c r="CJ45" s="463" t="s">
        <v>243</v>
      </c>
      <c r="CK45" s="463" t="s">
        <v>243</v>
      </c>
      <c r="CL45" s="463" t="s">
        <v>243</v>
      </c>
      <c r="CM45" s="463"/>
      <c r="CN45" s="463" t="s">
        <v>241</v>
      </c>
      <c r="CO45" s="463"/>
      <c r="CP45" s="463" t="s">
        <v>241</v>
      </c>
      <c r="CQ45" s="463" t="s">
        <v>243</v>
      </c>
      <c r="CR45" s="463"/>
      <c r="CS45" s="463"/>
      <c r="CT45" s="463"/>
      <c r="CU45" s="463" t="s">
        <v>243</v>
      </c>
      <c r="CV45" s="463" t="s">
        <v>243</v>
      </c>
      <c r="CW45" s="463"/>
      <c r="CX45" s="463"/>
      <c r="CY45" s="463"/>
      <c r="CZ45" s="463"/>
      <c r="DA45" s="463"/>
      <c r="DB45" s="536"/>
      <c r="DC45" s="463"/>
      <c r="DD45" s="463"/>
      <c r="DE45" s="463" t="s">
        <v>243</v>
      </c>
      <c r="DF45" s="463"/>
      <c r="DG45" s="463"/>
      <c r="DH45" s="463"/>
      <c r="DI45" s="463"/>
      <c r="DJ45" s="463"/>
      <c r="DK45" s="463"/>
      <c r="DL45" s="463"/>
      <c r="DM45" s="463" t="s">
        <v>243</v>
      </c>
      <c r="DN45" s="463" t="s">
        <v>241</v>
      </c>
      <c r="DO45" s="463" t="s">
        <v>241</v>
      </c>
      <c r="DP45" s="463" t="s">
        <v>241</v>
      </c>
      <c r="DQ45" s="463" t="s">
        <v>241</v>
      </c>
      <c r="DR45" s="463" t="s">
        <v>243</v>
      </c>
      <c r="DS45" s="463" t="s">
        <v>243</v>
      </c>
      <c r="DT45" s="463" t="s">
        <v>241</v>
      </c>
      <c r="DU45" s="463"/>
      <c r="DV45" s="463"/>
      <c r="DW45" s="463"/>
      <c r="DX45" s="463" t="s">
        <v>241</v>
      </c>
      <c r="DY45" s="463" t="s">
        <v>243</v>
      </c>
      <c r="DZ45" s="463" t="s">
        <v>241</v>
      </c>
      <c r="EA45" s="463" t="s">
        <v>243</v>
      </c>
      <c r="EB45" s="463" t="s">
        <v>241</v>
      </c>
      <c r="EC45" s="463"/>
      <c r="ED45" s="463"/>
      <c r="EE45" s="463"/>
      <c r="EF45" s="463"/>
      <c r="EG45" s="463"/>
      <c r="EH45" s="463"/>
      <c r="EI45" s="463"/>
      <c r="EJ45" s="463"/>
      <c r="EK45" s="463"/>
      <c r="EL45" s="463"/>
      <c r="EM45" s="463"/>
      <c r="EN45" s="463"/>
      <c r="EO45" s="463"/>
      <c r="EP45" s="463"/>
      <c r="EQ45" s="463"/>
      <c r="ER45" s="463"/>
      <c r="ES45" s="463"/>
      <c r="ET45" s="463"/>
      <c r="EU45" s="463"/>
      <c r="EV45" s="463"/>
      <c r="EW45" s="463"/>
      <c r="EX45" s="463"/>
      <c r="EY45" s="463"/>
      <c r="EZ45" s="463"/>
      <c r="FA45" s="463"/>
      <c r="FB45" s="463"/>
      <c r="FC45" s="463"/>
      <c r="FD45" s="463"/>
      <c r="FE45" s="463"/>
      <c r="FF45" s="463"/>
      <c r="FG45" s="463"/>
      <c r="FH45" s="463"/>
      <c r="FI45" s="463"/>
      <c r="FJ45" s="463"/>
      <c r="FK45" s="463"/>
      <c r="FL45" s="463"/>
      <c r="FM45" s="463"/>
      <c r="FN45" s="463"/>
      <c r="FO45" s="463"/>
      <c r="FP45" s="463"/>
      <c r="FQ45" s="463"/>
      <c r="FR45" s="463"/>
      <c r="FS45" s="463"/>
      <c r="FT45" s="463"/>
      <c r="FU45" s="463"/>
      <c r="FV45" s="463"/>
      <c r="FW45" s="463"/>
      <c r="FX45" s="463"/>
      <c r="FY45" s="463"/>
      <c r="FZ45" s="463"/>
      <c r="GA45" s="463"/>
      <c r="GB45" s="463"/>
      <c r="GC45" s="463"/>
      <c r="GD45" s="463"/>
      <c r="GE45" s="463"/>
      <c r="GF45" s="463"/>
      <c r="GG45" s="463"/>
      <c r="GH45" s="463"/>
      <c r="GI45" s="463"/>
      <c r="GJ45" s="463"/>
      <c r="GK45" s="463"/>
      <c r="GL45" s="463"/>
      <c r="GM45" s="463"/>
      <c r="GN45" s="463"/>
      <c r="GO45" s="463"/>
      <c r="GP45" s="463"/>
      <c r="GQ45" s="463"/>
      <c r="GR45" s="463"/>
      <c r="GS45" s="463"/>
      <c r="GT45" s="463"/>
      <c r="GU45" s="463"/>
      <c r="GV45" s="463"/>
      <c r="GW45" s="463"/>
      <c r="GX45" s="463"/>
      <c r="GY45" s="463"/>
      <c r="GZ45" s="463"/>
      <c r="HA45" s="463"/>
      <c r="HB45" s="463"/>
      <c r="HC45" s="463"/>
      <c r="HD45" s="463"/>
      <c r="HE45" s="463"/>
      <c r="HF45" s="463"/>
      <c r="HG45" s="463"/>
      <c r="HH45" s="463"/>
      <c r="HI45" s="463"/>
      <c r="HJ45" s="463"/>
      <c r="HK45" s="463"/>
      <c r="HL45" s="463"/>
      <c r="HM45" s="463"/>
      <c r="HN45" s="463"/>
      <c r="HO45" s="463"/>
      <c r="HP45" s="463"/>
      <c r="HQ45" s="463"/>
      <c r="HR45" s="463"/>
      <c r="HS45" s="463"/>
      <c r="HT45" s="463"/>
      <c r="HU45" s="463"/>
      <c r="HV45" s="463"/>
      <c r="HW45" s="463"/>
      <c r="HX45" s="463"/>
      <c r="HY45" s="463"/>
      <c r="HZ45" s="463"/>
      <c r="IA45" s="463"/>
      <c r="IB45" s="463"/>
    </row>
    <row r="46" spans="1:236" ht="21" customHeight="1" x14ac:dyDescent="0.25">
      <c r="A46" s="123" t="s">
        <v>235</v>
      </c>
      <c r="B46" s="108" t="s">
        <v>2</v>
      </c>
      <c r="C46" s="108" t="s">
        <v>125</v>
      </c>
      <c r="D46" s="109" t="s">
        <v>237</v>
      </c>
      <c r="E46" s="109" t="s">
        <v>126</v>
      </c>
      <c r="F46" s="105">
        <f t="shared" si="11"/>
        <v>41185</v>
      </c>
      <c r="G46" s="109">
        <f>IF(L46="Not Executed","",INDEX($U$2:$EC43,1,MATCH(REPT("z",255),$U46:$EC46)))</f>
        <v>145</v>
      </c>
      <c r="H46" s="109" t="str">
        <f t="shared" si="12"/>
        <v>C0/C1</v>
      </c>
      <c r="I46" s="109" t="str">
        <f t="shared" si="13"/>
        <v>9200-8.59.29708</v>
      </c>
      <c r="J46" s="109">
        <f t="shared" si="14"/>
        <v>9200</v>
      </c>
      <c r="K46" s="109" t="str">
        <f t="shared" si="15"/>
        <v>v76</v>
      </c>
      <c r="L46" s="109" t="str">
        <f t="shared" si="18"/>
        <v>Pass</v>
      </c>
      <c r="M46" s="109" t="str">
        <f>IF(L46="NA","NA",IF(COUNTIFS(U46:XAC46,"Pass*",$U$3:$XAC$3,Summary!$D$43)&gt;0,"Pass",IF(COUNTIFS(U46:XAC46,"Fail*",$U$3:$XAC$3,Summary!$D$43)&gt;0,"Fail","Not Executed")))</f>
        <v>Pass</v>
      </c>
      <c r="N46" s="109">
        <f t="shared" si="16"/>
        <v>44</v>
      </c>
      <c r="O46" s="135">
        <f t="shared" si="17"/>
        <v>0.97727272727272729</v>
      </c>
      <c r="P46" s="135" t="str">
        <f>IF(VLOOKUP(C46,[1]!WIFI_Defects,2,FALSE)=0,"",VLOOKUP(C46,[1]!WIFI_Defects,2,FALSE))</f>
        <v/>
      </c>
      <c r="Q46" s="109" t="str">
        <f>IF(VLOOKUP(C46,[1]!WIFI_Defects,3,FALSE)=0,"",VLOOKUP(C46,[1]!WIFI_Defects,3,FALSE))</f>
        <v/>
      </c>
      <c r="R46" s="109" t="str">
        <f>IF(VLOOKUP(C46,[1]!WIFI_Defects,4,FALSE)=0,"",VLOOKUP(C46,[1]!WIFI_Defects,4,FALSE))</f>
        <v/>
      </c>
      <c r="S46" s="267"/>
      <c r="T46" s="295"/>
      <c r="U46" s="96"/>
      <c r="V46" s="72"/>
      <c r="W46" s="72" t="str">
        <f>IF(ISERROR(#REF!),"",#REF!)</f>
        <v/>
      </c>
      <c r="X46" s="72"/>
      <c r="Y46" s="72"/>
      <c r="Z46" s="72" t="s">
        <v>243</v>
      </c>
      <c r="AA46" s="72"/>
      <c r="AB46" s="72"/>
      <c r="AC46" s="72"/>
      <c r="AD46" s="72"/>
      <c r="AE46" s="72"/>
      <c r="AF46" s="72" t="s">
        <v>243</v>
      </c>
      <c r="AG46" s="72"/>
      <c r="AH46" s="72"/>
      <c r="AI46" s="72" t="s">
        <v>243</v>
      </c>
      <c r="AJ46" s="72"/>
      <c r="AK46" s="72"/>
      <c r="AL46" s="72" t="s">
        <v>243</v>
      </c>
      <c r="AM46" s="72" t="s">
        <v>243</v>
      </c>
      <c r="AN46" s="72"/>
      <c r="AO46" s="410"/>
      <c r="AP46" s="393"/>
      <c r="AQ46" s="399" t="s">
        <v>243</v>
      </c>
      <c r="AR46" s="410" t="s">
        <v>243</v>
      </c>
      <c r="AS46" s="410" t="s">
        <v>243</v>
      </c>
      <c r="AT46" s="72"/>
      <c r="AU46" s="72"/>
      <c r="AV46" s="72"/>
      <c r="AW46" s="72"/>
      <c r="AX46" s="72"/>
      <c r="AY46" s="72"/>
      <c r="AZ46" s="434" t="s">
        <v>243</v>
      </c>
      <c r="BA46" s="72"/>
      <c r="BB46" s="72"/>
      <c r="BC46" s="436" t="s">
        <v>243</v>
      </c>
      <c r="BD46" s="72"/>
      <c r="BE46" s="72"/>
      <c r="BF46" s="72"/>
      <c r="BG46" s="72"/>
      <c r="BH46" s="441" t="s">
        <v>243</v>
      </c>
      <c r="BI46" s="72"/>
      <c r="BJ46" s="447" t="s">
        <v>243</v>
      </c>
      <c r="BK46" s="72"/>
      <c r="BL46" s="72"/>
      <c r="BM46" s="72"/>
      <c r="BN46" s="451" t="s">
        <v>243</v>
      </c>
      <c r="BO46" s="72"/>
      <c r="BP46" s="456" t="s">
        <v>243</v>
      </c>
      <c r="BQ46" s="463"/>
      <c r="BR46" s="463"/>
      <c r="BS46" s="463" t="s">
        <v>243</v>
      </c>
      <c r="BT46" s="463"/>
      <c r="BU46" s="463"/>
      <c r="BV46" s="463" t="s">
        <v>243</v>
      </c>
      <c r="BW46" s="463" t="s">
        <v>243</v>
      </c>
      <c r="BX46" s="463" t="s">
        <v>243</v>
      </c>
      <c r="BY46" s="463" t="s">
        <v>243</v>
      </c>
      <c r="BZ46" s="463"/>
      <c r="CA46" s="463" t="s">
        <v>243</v>
      </c>
      <c r="CB46" s="463"/>
      <c r="CC46" s="463"/>
      <c r="CD46" s="463" t="s">
        <v>243</v>
      </c>
      <c r="CE46" s="463" t="s">
        <v>243</v>
      </c>
      <c r="CF46" s="463"/>
      <c r="CG46" s="463"/>
      <c r="CH46" s="463"/>
      <c r="CI46" s="463" t="s">
        <v>243</v>
      </c>
      <c r="CJ46" s="463"/>
      <c r="CK46" s="463" t="s">
        <v>243</v>
      </c>
      <c r="CL46" s="463" t="s">
        <v>243</v>
      </c>
      <c r="CM46" s="463"/>
      <c r="CN46" s="463" t="s">
        <v>243</v>
      </c>
      <c r="CO46" s="463"/>
      <c r="CP46" s="463" t="s">
        <v>243</v>
      </c>
      <c r="CQ46" s="463" t="s">
        <v>243</v>
      </c>
      <c r="CR46" s="463"/>
      <c r="CS46" s="463"/>
      <c r="CT46" s="463"/>
      <c r="CU46" s="463"/>
      <c r="CV46" s="463" t="s">
        <v>243</v>
      </c>
      <c r="CW46" s="463"/>
      <c r="CX46" s="463"/>
      <c r="CY46" s="463"/>
      <c r="CZ46" s="463"/>
      <c r="DA46" s="463"/>
      <c r="DB46" s="536" t="s">
        <v>243</v>
      </c>
      <c r="DC46" s="463"/>
      <c r="DD46" s="463"/>
      <c r="DE46" s="463"/>
      <c r="DF46" s="463" t="s">
        <v>243</v>
      </c>
      <c r="DG46" s="463" t="s">
        <v>241</v>
      </c>
      <c r="DH46" s="463" t="s">
        <v>243</v>
      </c>
      <c r="DI46" s="463"/>
      <c r="DJ46" s="463"/>
      <c r="DK46" s="463"/>
      <c r="DL46" s="463"/>
      <c r="DM46" s="463"/>
      <c r="DN46" s="463"/>
      <c r="DO46" s="463" t="s">
        <v>243</v>
      </c>
      <c r="DP46" s="463"/>
      <c r="DQ46" s="463" t="s">
        <v>243</v>
      </c>
      <c r="DR46" s="463"/>
      <c r="DS46" s="463" t="s">
        <v>243</v>
      </c>
      <c r="DT46" s="463" t="s">
        <v>243</v>
      </c>
      <c r="DU46" s="463" t="s">
        <v>243</v>
      </c>
      <c r="DV46" s="463" t="s">
        <v>243</v>
      </c>
      <c r="DW46" s="463" t="s">
        <v>243</v>
      </c>
      <c r="DX46" s="463" t="s">
        <v>243</v>
      </c>
      <c r="DY46" s="463"/>
      <c r="DZ46" s="463" t="s">
        <v>243</v>
      </c>
      <c r="EA46" s="463" t="s">
        <v>243</v>
      </c>
      <c r="EB46" s="463" t="s">
        <v>243</v>
      </c>
      <c r="EC46" s="463"/>
      <c r="ED46" s="463"/>
      <c r="EE46" s="463"/>
      <c r="EF46" s="463"/>
      <c r="EG46" s="463"/>
      <c r="EH46" s="463"/>
      <c r="EI46" s="463"/>
      <c r="EJ46" s="463"/>
      <c r="EK46" s="463"/>
      <c r="EL46" s="463"/>
      <c r="EM46" s="463"/>
      <c r="EN46" s="463"/>
      <c r="EO46" s="463"/>
      <c r="EP46" s="463"/>
      <c r="EQ46" s="463"/>
      <c r="ER46" s="463"/>
      <c r="ES46" s="463"/>
      <c r="ET46" s="463"/>
      <c r="EU46" s="463"/>
      <c r="EV46" s="463"/>
      <c r="EW46" s="463"/>
      <c r="EX46" s="463"/>
      <c r="EY46" s="463"/>
      <c r="EZ46" s="463"/>
      <c r="FA46" s="463"/>
      <c r="FB46" s="463"/>
      <c r="FC46" s="463"/>
      <c r="FD46" s="463"/>
      <c r="FE46" s="463"/>
      <c r="FF46" s="463"/>
      <c r="FG46" s="463"/>
      <c r="FH46" s="463"/>
      <c r="FI46" s="463"/>
      <c r="FJ46" s="463"/>
      <c r="FK46" s="463"/>
      <c r="FL46" s="463"/>
      <c r="FM46" s="463"/>
      <c r="FN46" s="463"/>
      <c r="FO46" s="463"/>
      <c r="FP46" s="463"/>
      <c r="FQ46" s="463"/>
      <c r="FR46" s="463"/>
      <c r="FS46" s="463"/>
      <c r="FT46" s="463"/>
      <c r="FU46" s="463"/>
      <c r="FV46" s="463"/>
      <c r="FW46" s="463"/>
      <c r="FX46" s="463"/>
      <c r="FY46" s="463"/>
      <c r="FZ46" s="463"/>
      <c r="GA46" s="463"/>
      <c r="GB46" s="463"/>
      <c r="GC46" s="463"/>
      <c r="GD46" s="463"/>
      <c r="GE46" s="463"/>
      <c r="GF46" s="463"/>
      <c r="GG46" s="463"/>
      <c r="GH46" s="463"/>
      <c r="GI46" s="463"/>
      <c r="GJ46" s="463"/>
      <c r="GK46" s="463"/>
      <c r="GL46" s="463"/>
      <c r="GM46" s="463"/>
      <c r="GN46" s="463"/>
      <c r="GO46" s="463"/>
      <c r="GP46" s="463"/>
      <c r="GQ46" s="463"/>
      <c r="GR46" s="463"/>
      <c r="GS46" s="463"/>
      <c r="GT46" s="463"/>
      <c r="GU46" s="463"/>
      <c r="GV46" s="463"/>
      <c r="GW46" s="463"/>
      <c r="GX46" s="463"/>
      <c r="GY46" s="463"/>
      <c r="GZ46" s="463"/>
      <c r="HA46" s="463"/>
      <c r="HB46" s="463"/>
      <c r="HC46" s="463"/>
      <c r="HD46" s="463"/>
      <c r="HE46" s="463"/>
      <c r="HF46" s="463"/>
      <c r="HG46" s="463"/>
      <c r="HH46" s="463"/>
      <c r="HI46" s="463"/>
      <c r="HJ46" s="463"/>
      <c r="HK46" s="463"/>
      <c r="HL46" s="463"/>
      <c r="HM46" s="463"/>
      <c r="HN46" s="463"/>
      <c r="HO46" s="463"/>
      <c r="HP46" s="463"/>
      <c r="HQ46" s="463"/>
      <c r="HR46" s="463"/>
      <c r="HS46" s="463"/>
      <c r="HT46" s="463"/>
      <c r="HU46" s="463"/>
      <c r="HV46" s="463"/>
      <c r="HW46" s="463"/>
      <c r="HX46" s="463"/>
      <c r="HY46" s="463"/>
      <c r="HZ46" s="463"/>
      <c r="IA46" s="463"/>
      <c r="IB46" s="463"/>
    </row>
    <row r="47" spans="1:236" ht="36.75" x14ac:dyDescent="0.25">
      <c r="A47" s="123" t="s">
        <v>235</v>
      </c>
      <c r="B47" s="108" t="s">
        <v>2</v>
      </c>
      <c r="C47" s="108" t="s">
        <v>28</v>
      </c>
      <c r="D47" s="109" t="s">
        <v>237</v>
      </c>
      <c r="E47" s="109" t="s">
        <v>1</v>
      </c>
      <c r="F47" s="105">
        <f t="shared" si="11"/>
        <v>41185</v>
      </c>
      <c r="G47" s="109">
        <f>IF(L47="Not Executed","",INDEX($U$2:$EC44,1,MATCH(REPT("z",255),$U47:$EC47)))</f>
        <v>146</v>
      </c>
      <c r="H47" s="109" t="str">
        <f t="shared" si="12"/>
        <v>7-4 QS / C1</v>
      </c>
      <c r="I47" s="109" t="str">
        <f t="shared" si="13"/>
        <v>RTM-9200/8.59.29702</v>
      </c>
      <c r="J47" s="109">
        <f t="shared" si="14"/>
        <v>9200</v>
      </c>
      <c r="K47" s="109" t="str">
        <f t="shared" si="15"/>
        <v>v76</v>
      </c>
      <c r="L47" s="109" t="str">
        <f t="shared" si="18"/>
        <v>Pass-Filter</v>
      </c>
      <c r="M47" s="109" t="str">
        <f>IF(L47="NA","NA",IF(COUNTIFS(U47:XAC47,"Pass*",$U$3:$XAC$3,Summary!$D$43)&gt;0,"Pass",IF(COUNTIFS(U47:XAC47,"Fail*",$U$3:$XAC$3,Summary!$D$43)&gt;0,"Fail","Not Executed")))</f>
        <v>Pass</v>
      </c>
      <c r="N47" s="109">
        <f t="shared" si="16"/>
        <v>54</v>
      </c>
      <c r="O47" s="135">
        <f t="shared" si="17"/>
        <v>0.77777777777777779</v>
      </c>
      <c r="P47" s="135" t="str">
        <f>IF(VLOOKUP(C47,[1]!WIFI_Defects,2,FALSE)=0,"",VLOOKUP(C47,[1]!WIFI_Defects,2,FALSE))</f>
        <v/>
      </c>
      <c r="Q47" s="109" t="str">
        <f>IF(VLOOKUP(C47,[1]!WIFI_Defects,3,FALSE)=0,"",VLOOKUP(C47,[1]!WIFI_Defects,3,FALSE))</f>
        <v/>
      </c>
      <c r="R47" s="109" t="str">
        <f>IF(VLOOKUP(C47,[1]!WIFI_Defects,4,FALSE)=0,"",VLOOKUP(C47,[1]!WIFI_Defects,4,FALSE))</f>
        <v/>
      </c>
      <c r="S47" s="111"/>
      <c r="T47" s="295"/>
      <c r="U47" s="96"/>
      <c r="V47" s="72"/>
      <c r="W47" s="72" t="s">
        <v>241</v>
      </c>
      <c r="X47" s="72"/>
      <c r="Y47" s="72"/>
      <c r="Z47" s="72"/>
      <c r="AA47" s="72"/>
      <c r="AB47" s="72"/>
      <c r="AC47" s="72"/>
      <c r="AD47" s="72"/>
      <c r="AE47" s="72"/>
      <c r="AF47" s="72" t="s">
        <v>241</v>
      </c>
      <c r="AG47" s="72" t="s">
        <v>243</v>
      </c>
      <c r="AH47" s="72"/>
      <c r="AI47" s="72" t="s">
        <v>243</v>
      </c>
      <c r="AJ47" s="72"/>
      <c r="AK47" s="72" t="s">
        <v>243</v>
      </c>
      <c r="AL47" s="72" t="s">
        <v>243</v>
      </c>
      <c r="AM47" s="72" t="s">
        <v>241</v>
      </c>
      <c r="AN47" s="360" t="s">
        <v>243</v>
      </c>
      <c r="AO47" s="410" t="s">
        <v>243</v>
      </c>
      <c r="AP47" s="402" t="s">
        <v>241</v>
      </c>
      <c r="AQ47" s="72"/>
      <c r="AR47" s="410" t="s">
        <v>243</v>
      </c>
      <c r="AS47" s="420" t="s">
        <v>533</v>
      </c>
      <c r="AT47" s="422" t="s">
        <v>243</v>
      </c>
      <c r="AU47" s="423" t="s">
        <v>243</v>
      </c>
      <c r="AV47" s="72"/>
      <c r="AW47" s="430" t="s">
        <v>241</v>
      </c>
      <c r="AX47" s="431" t="s">
        <v>243</v>
      </c>
      <c r="AY47" s="72"/>
      <c r="AZ47" s="434" t="s">
        <v>241</v>
      </c>
      <c r="BA47" s="72"/>
      <c r="BB47" s="72"/>
      <c r="BC47" s="436" t="s">
        <v>241</v>
      </c>
      <c r="BD47" s="439" t="s">
        <v>241</v>
      </c>
      <c r="BE47" s="440" t="s">
        <v>241</v>
      </c>
      <c r="BF47" s="72"/>
      <c r="BG47" s="72"/>
      <c r="BH47" s="443" t="s">
        <v>243</v>
      </c>
      <c r="BI47" s="443" t="s">
        <v>243</v>
      </c>
      <c r="BJ47" s="72"/>
      <c r="BK47" s="72"/>
      <c r="BL47" s="72"/>
      <c r="BM47" s="72"/>
      <c r="BN47" s="451" t="s">
        <v>243</v>
      </c>
      <c r="BO47" s="454" t="s">
        <v>243</v>
      </c>
      <c r="BP47" s="455"/>
      <c r="BQ47" s="463"/>
      <c r="BR47" s="463"/>
      <c r="BS47" s="463"/>
      <c r="BT47" s="463" t="s">
        <v>243</v>
      </c>
      <c r="BU47" s="463"/>
      <c r="BV47" s="463"/>
      <c r="BW47" s="463"/>
      <c r="BX47" s="463" t="s">
        <v>609</v>
      </c>
      <c r="BY47" s="463" t="s">
        <v>243</v>
      </c>
      <c r="BZ47" s="463" t="s">
        <v>243</v>
      </c>
      <c r="CA47" s="463"/>
      <c r="CB47" s="463" t="s">
        <v>243</v>
      </c>
      <c r="CC47" s="463"/>
      <c r="CD47" s="463"/>
      <c r="CE47" s="463" t="s">
        <v>243</v>
      </c>
      <c r="CF47" s="463"/>
      <c r="CG47" s="463"/>
      <c r="CH47" s="463"/>
      <c r="CI47" s="463" t="s">
        <v>243</v>
      </c>
      <c r="CJ47" s="463" t="s">
        <v>243</v>
      </c>
      <c r="CK47" s="463" t="s">
        <v>243</v>
      </c>
      <c r="CL47" s="463" t="s">
        <v>243</v>
      </c>
      <c r="CM47" s="463"/>
      <c r="CN47" s="463"/>
      <c r="CO47" s="463"/>
      <c r="CP47" s="463" t="s">
        <v>243</v>
      </c>
      <c r="CQ47" s="463" t="s">
        <v>243</v>
      </c>
      <c r="CR47" s="463"/>
      <c r="CS47" s="463"/>
      <c r="CT47" s="463"/>
      <c r="CU47" s="463" t="s">
        <v>609</v>
      </c>
      <c r="CV47" s="463" t="s">
        <v>609</v>
      </c>
      <c r="CW47" s="463" t="s">
        <v>609</v>
      </c>
      <c r="CX47" s="463"/>
      <c r="CY47" s="463" t="s">
        <v>609</v>
      </c>
      <c r="CZ47" s="463"/>
      <c r="DA47" s="463"/>
      <c r="DB47" s="536"/>
      <c r="DC47" s="463" t="s">
        <v>241</v>
      </c>
      <c r="DD47" s="463"/>
      <c r="DE47" s="463" t="s">
        <v>609</v>
      </c>
      <c r="DF47" s="463" t="s">
        <v>241</v>
      </c>
      <c r="DG47" s="463"/>
      <c r="DH47" s="463"/>
      <c r="DI47" s="463"/>
      <c r="DJ47" s="463"/>
      <c r="DK47" s="463"/>
      <c r="DL47" s="463" t="s">
        <v>609</v>
      </c>
      <c r="DM47" s="463"/>
      <c r="DN47" s="463" t="s">
        <v>609</v>
      </c>
      <c r="DO47" s="463" t="s">
        <v>609</v>
      </c>
      <c r="DP47" s="463" t="s">
        <v>609</v>
      </c>
      <c r="DQ47" s="463" t="s">
        <v>609</v>
      </c>
      <c r="DR47" s="463" t="s">
        <v>609</v>
      </c>
      <c r="DS47" s="463" t="s">
        <v>609</v>
      </c>
      <c r="DT47" s="463" t="s">
        <v>609</v>
      </c>
      <c r="DU47" s="463"/>
      <c r="DV47" s="463"/>
      <c r="DW47" s="463" t="s">
        <v>609</v>
      </c>
      <c r="DX47" s="463" t="s">
        <v>609</v>
      </c>
      <c r="DY47" s="463"/>
      <c r="DZ47" s="463"/>
      <c r="EA47" s="463" t="s">
        <v>609</v>
      </c>
      <c r="EB47" s="463"/>
      <c r="EC47" s="463"/>
      <c r="ED47" s="463"/>
      <c r="EE47" s="463"/>
      <c r="EF47" s="463"/>
      <c r="EG47" s="463"/>
      <c r="EH47" s="463"/>
      <c r="EI47" s="463"/>
      <c r="EJ47" s="463"/>
      <c r="EK47" s="463"/>
      <c r="EL47" s="463"/>
      <c r="EM47" s="463"/>
      <c r="EN47" s="463"/>
      <c r="EO47" s="463"/>
      <c r="EP47" s="463"/>
      <c r="EQ47" s="463"/>
      <c r="ER47" s="463"/>
      <c r="ES47" s="463"/>
      <c r="ET47" s="463"/>
      <c r="EU47" s="463"/>
      <c r="EV47" s="463"/>
      <c r="EW47" s="463"/>
      <c r="EX47" s="463"/>
      <c r="EY47" s="463"/>
      <c r="EZ47" s="463"/>
      <c r="FA47" s="463"/>
      <c r="FB47" s="463"/>
      <c r="FC47" s="463"/>
      <c r="FD47" s="463"/>
      <c r="FE47" s="463"/>
      <c r="FF47" s="463"/>
      <c r="FG47" s="463"/>
      <c r="FH47" s="463"/>
      <c r="FI47" s="463"/>
      <c r="FJ47" s="463"/>
      <c r="FK47" s="463"/>
      <c r="FL47" s="463"/>
      <c r="FM47" s="463"/>
      <c r="FN47" s="463"/>
      <c r="FO47" s="463"/>
      <c r="FP47" s="463"/>
      <c r="FQ47" s="463"/>
      <c r="FR47" s="463"/>
      <c r="FS47" s="463"/>
      <c r="FT47" s="463"/>
      <c r="FU47" s="463"/>
      <c r="FV47" s="463"/>
      <c r="FW47" s="463"/>
      <c r="FX47" s="463"/>
      <c r="FY47" s="463"/>
      <c r="FZ47" s="463"/>
      <c r="GA47" s="463"/>
      <c r="GB47" s="463"/>
      <c r="GC47" s="463"/>
      <c r="GD47" s="463"/>
      <c r="GE47" s="463"/>
      <c r="GF47" s="463"/>
      <c r="GG47" s="463"/>
      <c r="GH47" s="463"/>
      <c r="GI47" s="463"/>
      <c r="GJ47" s="463"/>
      <c r="GK47" s="463"/>
      <c r="GL47" s="463"/>
      <c r="GM47" s="463"/>
      <c r="GN47" s="463"/>
      <c r="GO47" s="463"/>
      <c r="GP47" s="463"/>
      <c r="GQ47" s="463"/>
      <c r="GR47" s="463"/>
      <c r="GS47" s="463"/>
      <c r="GT47" s="463"/>
      <c r="GU47" s="463"/>
      <c r="GV47" s="463"/>
      <c r="GW47" s="463"/>
      <c r="GX47" s="463"/>
      <c r="GY47" s="463"/>
      <c r="GZ47" s="463"/>
      <c r="HA47" s="463"/>
      <c r="HB47" s="463"/>
      <c r="HC47" s="463"/>
      <c r="HD47" s="463"/>
      <c r="HE47" s="463"/>
      <c r="HF47" s="463"/>
      <c r="HG47" s="463"/>
      <c r="HH47" s="463"/>
      <c r="HI47" s="463"/>
      <c r="HJ47" s="463"/>
      <c r="HK47" s="463"/>
      <c r="HL47" s="463"/>
      <c r="HM47" s="463"/>
      <c r="HN47" s="463"/>
      <c r="HO47" s="463"/>
      <c r="HP47" s="463"/>
      <c r="HQ47" s="463"/>
      <c r="HR47" s="463"/>
      <c r="HS47" s="463"/>
      <c r="HT47" s="463"/>
      <c r="HU47" s="463"/>
      <c r="HV47" s="463"/>
      <c r="HW47" s="463"/>
      <c r="HX47" s="463"/>
      <c r="HY47" s="463"/>
      <c r="HZ47" s="463"/>
      <c r="IA47" s="463"/>
      <c r="IB47" s="463"/>
    </row>
    <row r="48" spans="1:236" ht="36.75" x14ac:dyDescent="0.25">
      <c r="A48" s="123" t="s">
        <v>235</v>
      </c>
      <c r="B48" s="108" t="s">
        <v>2</v>
      </c>
      <c r="C48" s="108" t="s">
        <v>29</v>
      </c>
      <c r="D48" s="109" t="s">
        <v>237</v>
      </c>
      <c r="E48" s="109" t="s">
        <v>1</v>
      </c>
      <c r="F48" s="105">
        <f t="shared" si="11"/>
        <v>41185</v>
      </c>
      <c r="G48" s="109">
        <f>IF(L48="Not Executed","",INDEX($U$2:$EC45,1,MATCH(REPT("z",255),$U48:$EC48)))</f>
        <v>146</v>
      </c>
      <c r="H48" s="109" t="str">
        <f t="shared" si="12"/>
        <v>7-4 QS / C1</v>
      </c>
      <c r="I48" s="109" t="str">
        <f t="shared" si="13"/>
        <v>RTM-9200/8.59.29702</v>
      </c>
      <c r="J48" s="109">
        <f t="shared" si="14"/>
        <v>9200</v>
      </c>
      <c r="K48" s="109" t="str">
        <f t="shared" si="15"/>
        <v>v76</v>
      </c>
      <c r="L48" s="109" t="str">
        <f t="shared" si="18"/>
        <v>Pass-Filter</v>
      </c>
      <c r="M48" s="109" t="str">
        <f>IF(L48="NA","NA",IF(COUNTIFS(U48:XAC48,"Pass*",$U$3:$XAC$3,Summary!$D$43)&gt;0,"Pass",IF(COUNTIFS(U48:XAC48,"Fail*",$U$3:$XAC$3,Summary!$D$43)&gt;0,"Fail","Not Executed")))</f>
        <v>Pass</v>
      </c>
      <c r="N48" s="109">
        <f t="shared" si="16"/>
        <v>52</v>
      </c>
      <c r="O48" s="135">
        <f t="shared" si="17"/>
        <v>0.82692307692307687</v>
      </c>
      <c r="P48" s="135" t="str">
        <f>IF(VLOOKUP(C48,[1]!WIFI_Defects,2,FALSE)=0,"",VLOOKUP(C48,[1]!WIFI_Defects,2,FALSE))</f>
        <v/>
      </c>
      <c r="Q48" s="109" t="str">
        <f>IF(VLOOKUP(C48,[1]!WIFI_Defects,3,FALSE)=0,"",VLOOKUP(C48,[1]!WIFI_Defects,3,FALSE))</f>
        <v/>
      </c>
      <c r="R48" s="109" t="str">
        <f>IF(VLOOKUP(C48,[1]!WIFI_Defects,4,FALSE)=0,"",VLOOKUP(C48,[1]!WIFI_Defects,4,FALSE))</f>
        <v/>
      </c>
      <c r="S48" s="111"/>
      <c r="T48" s="295"/>
      <c r="U48" s="96"/>
      <c r="V48" s="72"/>
      <c r="W48" s="72" t="str">
        <f>IF(ISERROR(#REF!),"",#REF!)</f>
        <v/>
      </c>
      <c r="X48" s="72"/>
      <c r="Y48" s="72"/>
      <c r="Z48" s="72" t="s">
        <v>243</v>
      </c>
      <c r="AA48" s="72"/>
      <c r="AB48" s="72"/>
      <c r="AC48" s="72"/>
      <c r="AD48" s="72"/>
      <c r="AE48" s="72"/>
      <c r="AF48" s="72" t="s">
        <v>243</v>
      </c>
      <c r="AG48" s="72" t="s">
        <v>243</v>
      </c>
      <c r="AH48" s="72"/>
      <c r="AI48" s="72" t="s">
        <v>243</v>
      </c>
      <c r="AJ48" s="72"/>
      <c r="AK48" s="72" t="s">
        <v>241</v>
      </c>
      <c r="AL48" s="72" t="s">
        <v>243</v>
      </c>
      <c r="AM48" s="72" t="s">
        <v>241</v>
      </c>
      <c r="AN48" s="360" t="s">
        <v>243</v>
      </c>
      <c r="AO48" s="410" t="s">
        <v>243</v>
      </c>
      <c r="AP48" s="402" t="s">
        <v>241</v>
      </c>
      <c r="AQ48" s="72"/>
      <c r="AR48" s="410" t="s">
        <v>243</v>
      </c>
      <c r="AS48" s="420" t="s">
        <v>533</v>
      </c>
      <c r="AT48" s="422" t="s">
        <v>243</v>
      </c>
      <c r="AU48" s="423" t="s">
        <v>243</v>
      </c>
      <c r="AV48" s="72"/>
      <c r="AW48" s="430" t="s">
        <v>241</v>
      </c>
      <c r="AX48" s="431" t="s">
        <v>243</v>
      </c>
      <c r="AY48" s="72"/>
      <c r="AZ48" s="434" t="s">
        <v>241</v>
      </c>
      <c r="BA48" s="72"/>
      <c r="BB48" s="72"/>
      <c r="BC48" s="436" t="s">
        <v>241</v>
      </c>
      <c r="BD48" s="439" t="s">
        <v>493</v>
      </c>
      <c r="BE48" s="440" t="s">
        <v>493</v>
      </c>
      <c r="BF48" s="72"/>
      <c r="BG48" s="72"/>
      <c r="BH48" s="443" t="s">
        <v>243</v>
      </c>
      <c r="BI48" s="443" t="s">
        <v>243</v>
      </c>
      <c r="BJ48" s="72"/>
      <c r="BK48" s="72"/>
      <c r="BL48" s="72"/>
      <c r="BM48" s="72"/>
      <c r="BN48" s="451" t="s">
        <v>243</v>
      </c>
      <c r="BO48" s="454" t="s">
        <v>243</v>
      </c>
      <c r="BP48" s="455"/>
      <c r="BQ48" s="463"/>
      <c r="BR48" s="463"/>
      <c r="BS48" s="463"/>
      <c r="BT48" s="463" t="s">
        <v>241</v>
      </c>
      <c r="BU48" s="463"/>
      <c r="BV48" s="463"/>
      <c r="BW48" s="463"/>
      <c r="BX48" s="463" t="s">
        <v>609</v>
      </c>
      <c r="BY48" s="463" t="s">
        <v>243</v>
      </c>
      <c r="BZ48" s="463" t="s">
        <v>243</v>
      </c>
      <c r="CA48" s="463"/>
      <c r="CB48" s="463" t="s">
        <v>243</v>
      </c>
      <c r="CC48" s="463"/>
      <c r="CD48" s="463"/>
      <c r="CE48" s="463" t="s">
        <v>243</v>
      </c>
      <c r="CF48" s="463"/>
      <c r="CG48" s="463"/>
      <c r="CH48" s="463"/>
      <c r="CI48" s="463" t="s">
        <v>243</v>
      </c>
      <c r="CJ48" s="463" t="s">
        <v>243</v>
      </c>
      <c r="CK48" s="463" t="s">
        <v>609</v>
      </c>
      <c r="CL48" s="463" t="s">
        <v>243</v>
      </c>
      <c r="CM48" s="463"/>
      <c r="CN48" s="463"/>
      <c r="CO48" s="463"/>
      <c r="CP48" s="463" t="s">
        <v>609</v>
      </c>
      <c r="CQ48" s="463" t="s">
        <v>243</v>
      </c>
      <c r="CR48" s="463"/>
      <c r="CS48" s="463"/>
      <c r="CT48" s="463"/>
      <c r="CU48" s="463" t="s">
        <v>609</v>
      </c>
      <c r="CV48" s="463" t="s">
        <v>609</v>
      </c>
      <c r="CW48" s="463" t="s">
        <v>609</v>
      </c>
      <c r="CX48" s="463"/>
      <c r="CY48" s="463" t="s">
        <v>609</v>
      </c>
      <c r="CZ48" s="463"/>
      <c r="DA48" s="463"/>
      <c r="DB48" s="536"/>
      <c r="DD48" s="463"/>
      <c r="DE48" s="463" t="s">
        <v>609</v>
      </c>
      <c r="DF48" s="463"/>
      <c r="DG48" s="463"/>
      <c r="DH48" s="463"/>
      <c r="DI48" s="463"/>
      <c r="DJ48" s="463"/>
      <c r="DK48" s="463"/>
      <c r="DL48" s="463" t="s">
        <v>609</v>
      </c>
      <c r="DM48" s="463"/>
      <c r="DN48" s="463" t="s">
        <v>609</v>
      </c>
      <c r="DO48" s="463" t="s">
        <v>609</v>
      </c>
      <c r="DP48" s="463" t="s">
        <v>609</v>
      </c>
      <c r="DQ48" s="463" t="s">
        <v>609</v>
      </c>
      <c r="DR48" s="463" t="s">
        <v>609</v>
      </c>
      <c r="DS48" s="463" t="s">
        <v>609</v>
      </c>
      <c r="DT48" s="463" t="s">
        <v>609</v>
      </c>
      <c r="DU48" s="463"/>
      <c r="DV48" s="463"/>
      <c r="DW48" s="463" t="s">
        <v>609</v>
      </c>
      <c r="DX48" s="463" t="s">
        <v>241</v>
      </c>
      <c r="DY48" s="463"/>
      <c r="DZ48" s="463"/>
      <c r="EA48" s="463" t="s">
        <v>609</v>
      </c>
      <c r="EB48" s="463"/>
      <c r="EC48" s="463"/>
      <c r="ED48" s="463"/>
      <c r="EE48" s="463"/>
      <c r="EF48" s="463"/>
      <c r="EG48" s="463"/>
      <c r="EH48" s="463"/>
      <c r="EI48" s="463"/>
      <c r="EJ48" s="463"/>
      <c r="EK48" s="463"/>
      <c r="EL48" s="463"/>
      <c r="EM48" s="463"/>
      <c r="EN48" s="463"/>
      <c r="EO48" s="463"/>
      <c r="EP48" s="463"/>
      <c r="EQ48" s="463"/>
      <c r="ER48" s="463"/>
      <c r="ES48" s="463"/>
      <c r="ET48" s="463"/>
      <c r="EU48" s="463"/>
      <c r="EV48" s="463"/>
      <c r="EW48" s="463"/>
      <c r="EX48" s="463"/>
      <c r="EY48" s="463"/>
      <c r="EZ48" s="463"/>
      <c r="FA48" s="463"/>
      <c r="FB48" s="463"/>
      <c r="FC48" s="463"/>
      <c r="FD48" s="463"/>
      <c r="FE48" s="463"/>
      <c r="FF48" s="463"/>
      <c r="FG48" s="463"/>
      <c r="FH48" s="463"/>
      <c r="FI48" s="463"/>
      <c r="FJ48" s="463"/>
      <c r="FK48" s="463"/>
      <c r="FL48" s="463"/>
      <c r="FM48" s="463"/>
      <c r="FN48" s="463"/>
      <c r="FO48" s="463"/>
      <c r="FP48" s="463"/>
      <c r="FQ48" s="463"/>
      <c r="FR48" s="463"/>
      <c r="FS48" s="463"/>
      <c r="FT48" s="463"/>
      <c r="FU48" s="463"/>
      <c r="FV48" s="463"/>
      <c r="FW48" s="463"/>
      <c r="FX48" s="463"/>
      <c r="FY48" s="463"/>
      <c r="FZ48" s="463"/>
      <c r="GA48" s="463"/>
      <c r="GB48" s="463"/>
      <c r="GC48" s="463"/>
      <c r="GD48" s="463"/>
      <c r="GE48" s="463"/>
      <c r="GF48" s="463"/>
      <c r="GG48" s="463"/>
      <c r="GH48" s="463"/>
      <c r="GI48" s="463"/>
      <c r="GJ48" s="463"/>
      <c r="GK48" s="463"/>
      <c r="GL48" s="463"/>
      <c r="GM48" s="463"/>
      <c r="GN48" s="463"/>
      <c r="GO48" s="463"/>
      <c r="GP48" s="463"/>
      <c r="GQ48" s="463"/>
      <c r="GR48" s="463"/>
      <c r="GS48" s="463"/>
      <c r="GT48" s="463"/>
      <c r="GU48" s="463"/>
      <c r="GV48" s="463"/>
      <c r="GW48" s="463"/>
      <c r="GX48" s="463"/>
      <c r="GY48" s="463"/>
      <c r="GZ48" s="463"/>
      <c r="HA48" s="463"/>
      <c r="HB48" s="463"/>
      <c r="HC48" s="463"/>
      <c r="HD48" s="463"/>
      <c r="HE48" s="463"/>
      <c r="HF48" s="463"/>
      <c r="HG48" s="463"/>
      <c r="HH48" s="463"/>
      <c r="HI48" s="463"/>
      <c r="HJ48" s="463"/>
      <c r="HK48" s="463"/>
      <c r="HL48" s="463"/>
      <c r="HM48" s="463"/>
      <c r="HN48" s="463"/>
      <c r="HO48" s="463"/>
      <c r="HP48" s="463"/>
      <c r="HQ48" s="463"/>
      <c r="HR48" s="463"/>
      <c r="HS48" s="463"/>
      <c r="HT48" s="463"/>
      <c r="HU48" s="463"/>
      <c r="HV48" s="463"/>
      <c r="HW48" s="463"/>
      <c r="HX48" s="463"/>
      <c r="HY48" s="463"/>
      <c r="HZ48" s="463"/>
      <c r="IA48" s="463"/>
      <c r="IB48" s="463"/>
    </row>
    <row r="49" spans="1:236" ht="36.75" x14ac:dyDescent="0.25">
      <c r="A49" s="123" t="s">
        <v>235</v>
      </c>
      <c r="B49" s="108" t="s">
        <v>2</v>
      </c>
      <c r="C49" s="108" t="s">
        <v>31</v>
      </c>
      <c r="D49" s="109" t="s">
        <v>237</v>
      </c>
      <c r="E49" s="109" t="s">
        <v>1</v>
      </c>
      <c r="F49" s="105">
        <f t="shared" si="11"/>
        <v>41185</v>
      </c>
      <c r="G49" s="109">
        <f>IF(L49="Not Executed","",INDEX($U$2:$EC46,1,MATCH(REPT("z",255),$U49:$EC49)))</f>
        <v>146</v>
      </c>
      <c r="H49" s="109" t="str">
        <f t="shared" si="12"/>
        <v>7-4 QS / C1</v>
      </c>
      <c r="I49" s="109" t="str">
        <f t="shared" si="13"/>
        <v>RTM-9200/8.59.29702</v>
      </c>
      <c r="J49" s="109">
        <f t="shared" si="14"/>
        <v>9200</v>
      </c>
      <c r="K49" s="109" t="str">
        <f t="shared" si="15"/>
        <v>v76</v>
      </c>
      <c r="L49" s="109" t="str">
        <f t="shared" si="18"/>
        <v>Pass-Filter</v>
      </c>
      <c r="M49" s="109" t="str">
        <f>IF(L49="NA","NA",IF(COUNTIFS(U49:XAC49,"Pass*",$U$3:$XAC$3,Summary!$D$43)&gt;0,"Pass",IF(COUNTIFS(U49:XAC49,"Fail*",$U$3:$XAC$3,Summary!$D$43)&gt;0,"Fail","Not Executed")))</f>
        <v>Pass</v>
      </c>
      <c r="N49" s="109">
        <f t="shared" si="16"/>
        <v>53</v>
      </c>
      <c r="O49" s="135">
        <f t="shared" si="17"/>
        <v>0.75471698113207553</v>
      </c>
      <c r="P49" s="135" t="str">
        <f>IF(VLOOKUP(C49,[1]!WIFI_Defects,2,FALSE)=0,"",VLOOKUP(C49,[1]!WIFI_Defects,2,FALSE))</f>
        <v/>
      </c>
      <c r="Q49" s="109">
        <f>IF(VLOOKUP(C49,[1]!WIFI_Defects,3,FALSE)=0,"",VLOOKUP(C49,[1]!WIFI_Defects,3,FALSE))</f>
        <v>532124</v>
      </c>
      <c r="R49" s="109" t="str">
        <f>IF(VLOOKUP(C49,[1]!WIFI_Defects,4,FALSE)=0,"",VLOOKUP(C49,[1]!WIFI_Defects,4,FALSE))</f>
        <v>3856185-CLOSED</v>
      </c>
      <c r="S49" s="111"/>
      <c r="T49" s="295"/>
      <c r="U49" s="96"/>
      <c r="V49" s="72"/>
      <c r="W49" s="72" t="str">
        <f>IF(ISERROR(#REF!),"",#REF!)</f>
        <v/>
      </c>
      <c r="X49" s="72"/>
      <c r="Y49" s="72"/>
      <c r="Z49" s="72" t="s">
        <v>241</v>
      </c>
      <c r="AA49" s="72"/>
      <c r="AB49" s="72"/>
      <c r="AC49" s="72"/>
      <c r="AD49" s="72"/>
      <c r="AE49" s="72"/>
      <c r="AF49" s="72" t="s">
        <v>241</v>
      </c>
      <c r="AG49" s="72" t="s">
        <v>243</v>
      </c>
      <c r="AH49" s="72" t="s">
        <v>241</v>
      </c>
      <c r="AI49" s="72" t="s">
        <v>243</v>
      </c>
      <c r="AJ49" s="72"/>
      <c r="AK49" s="72" t="s">
        <v>241</v>
      </c>
      <c r="AL49" s="72" t="s">
        <v>243</v>
      </c>
      <c r="AM49" s="72" t="s">
        <v>241</v>
      </c>
      <c r="AN49" s="360" t="s">
        <v>241</v>
      </c>
      <c r="AO49" s="410" t="s">
        <v>243</v>
      </c>
      <c r="AP49" s="402" t="s">
        <v>241</v>
      </c>
      <c r="AQ49" s="72"/>
      <c r="AR49" s="410" t="s">
        <v>241</v>
      </c>
      <c r="AS49" s="420" t="s">
        <v>533</v>
      </c>
      <c r="AT49" s="422" t="s">
        <v>243</v>
      </c>
      <c r="AU49" s="423" t="s">
        <v>243</v>
      </c>
      <c r="AV49" s="72"/>
      <c r="AW49" s="430" t="s">
        <v>241</v>
      </c>
      <c r="AX49" s="431" t="s">
        <v>243</v>
      </c>
      <c r="AY49" s="72"/>
      <c r="AZ49" s="434" t="s">
        <v>241</v>
      </c>
      <c r="BA49" s="72"/>
      <c r="BB49" s="72"/>
      <c r="BC49" s="436" t="s">
        <v>241</v>
      </c>
      <c r="BD49" s="439" t="s">
        <v>493</v>
      </c>
      <c r="BE49" s="440" t="s">
        <v>493</v>
      </c>
      <c r="BF49" s="72"/>
      <c r="BG49" s="72"/>
      <c r="BH49" s="443" t="s">
        <v>243</v>
      </c>
      <c r="BI49" s="443" t="s">
        <v>243</v>
      </c>
      <c r="BJ49" s="72"/>
      <c r="BK49" s="72"/>
      <c r="BL49" s="72"/>
      <c r="BM49" s="72"/>
      <c r="BN49" s="451" t="s">
        <v>243</v>
      </c>
      <c r="BO49" s="454" t="s">
        <v>243</v>
      </c>
      <c r="BP49" s="455"/>
      <c r="BQ49" s="463"/>
      <c r="BR49" s="463"/>
      <c r="BS49" s="463"/>
      <c r="BT49" s="463" t="s">
        <v>243</v>
      </c>
      <c r="BU49" s="463"/>
      <c r="BV49" s="463"/>
      <c r="BW49" s="463"/>
      <c r="BX49" s="463" t="s">
        <v>609</v>
      </c>
      <c r="BY49" s="463" t="s">
        <v>243</v>
      </c>
      <c r="BZ49" s="463" t="s">
        <v>243</v>
      </c>
      <c r="CA49" s="463"/>
      <c r="CB49" s="463" t="s">
        <v>243</v>
      </c>
      <c r="CC49" s="463"/>
      <c r="CD49" s="463"/>
      <c r="CE49" s="463" t="s">
        <v>243</v>
      </c>
      <c r="CF49" s="463"/>
      <c r="CG49" s="463"/>
      <c r="CH49" s="463"/>
      <c r="CI49" s="463" t="s">
        <v>243</v>
      </c>
      <c r="CJ49" s="463" t="s">
        <v>243</v>
      </c>
      <c r="CK49" s="463" t="s">
        <v>243</v>
      </c>
      <c r="CL49" s="463" t="s">
        <v>243</v>
      </c>
      <c r="CM49" s="463"/>
      <c r="CN49" s="463"/>
      <c r="CO49" s="463"/>
      <c r="CP49" s="463" t="s">
        <v>243</v>
      </c>
      <c r="CQ49" s="463" t="s">
        <v>243</v>
      </c>
      <c r="CR49" s="463"/>
      <c r="CS49" s="463"/>
      <c r="CT49" s="463" t="s">
        <v>241</v>
      </c>
      <c r="CU49" s="463" t="s">
        <v>609</v>
      </c>
      <c r="CV49" s="463" t="s">
        <v>609</v>
      </c>
      <c r="CW49" s="463" t="s">
        <v>609</v>
      </c>
      <c r="CX49" s="463"/>
      <c r="CY49" s="463" t="s">
        <v>609</v>
      </c>
      <c r="CZ49" s="463"/>
      <c r="DA49" s="463"/>
      <c r="DB49" s="536"/>
      <c r="DC49" s="463"/>
      <c r="DD49" s="463"/>
      <c r="DE49" s="463" t="s">
        <v>609</v>
      </c>
      <c r="DF49" s="463"/>
      <c r="DG49" s="463"/>
      <c r="DH49" s="463"/>
      <c r="DI49" s="463"/>
      <c r="DJ49" s="463"/>
      <c r="DK49" s="463"/>
      <c r="DL49" s="463" t="s">
        <v>609</v>
      </c>
      <c r="DM49" s="463"/>
      <c r="DN49" s="463" t="s">
        <v>609</v>
      </c>
      <c r="DO49" s="463"/>
      <c r="DP49" s="463" t="s">
        <v>609</v>
      </c>
      <c r="DQ49" s="463" t="s">
        <v>609</v>
      </c>
      <c r="DR49" s="463" t="s">
        <v>609</v>
      </c>
      <c r="DS49" s="463" t="s">
        <v>609</v>
      </c>
      <c r="DT49" s="463" t="s">
        <v>609</v>
      </c>
      <c r="DU49" s="463"/>
      <c r="DV49" s="463"/>
      <c r="DW49" s="463" t="s">
        <v>609</v>
      </c>
      <c r="DX49" s="463" t="s">
        <v>609</v>
      </c>
      <c r="DY49" s="463"/>
      <c r="DZ49" s="463"/>
      <c r="EA49" s="463" t="s">
        <v>609</v>
      </c>
      <c r="EB49" s="463"/>
      <c r="EC49" s="463"/>
      <c r="ED49" s="463"/>
      <c r="EE49" s="463"/>
      <c r="EF49" s="463"/>
      <c r="EG49" s="463"/>
      <c r="EH49" s="463"/>
      <c r="EI49" s="463"/>
      <c r="EJ49" s="463"/>
      <c r="EK49" s="463"/>
      <c r="EL49" s="463"/>
      <c r="EM49" s="463"/>
      <c r="EN49" s="463"/>
      <c r="EO49" s="463"/>
      <c r="EP49" s="463"/>
      <c r="EQ49" s="463"/>
      <c r="ER49" s="463"/>
      <c r="ES49" s="463"/>
      <c r="ET49" s="463"/>
      <c r="EU49" s="463"/>
      <c r="EV49" s="463"/>
      <c r="EW49" s="463"/>
      <c r="EX49" s="463"/>
      <c r="EY49" s="463"/>
      <c r="EZ49" s="463"/>
      <c r="FA49" s="463"/>
      <c r="FB49" s="463"/>
      <c r="FC49" s="463"/>
      <c r="FD49" s="463"/>
      <c r="FE49" s="463"/>
      <c r="FF49" s="463"/>
      <c r="FG49" s="463"/>
      <c r="FH49" s="463"/>
      <c r="FI49" s="463"/>
      <c r="FJ49" s="463"/>
      <c r="FK49" s="463"/>
      <c r="FL49" s="463"/>
      <c r="FM49" s="463"/>
      <c r="FN49" s="463"/>
      <c r="FO49" s="463"/>
      <c r="FP49" s="463"/>
      <c r="FQ49" s="463"/>
      <c r="FR49" s="463"/>
      <c r="FS49" s="463"/>
      <c r="FT49" s="463"/>
      <c r="FU49" s="463"/>
      <c r="FV49" s="463"/>
      <c r="FW49" s="463"/>
      <c r="FX49" s="463"/>
      <c r="FY49" s="463"/>
      <c r="FZ49" s="463"/>
      <c r="GA49" s="463"/>
      <c r="GB49" s="463"/>
      <c r="GC49" s="463"/>
      <c r="GD49" s="463"/>
      <c r="GE49" s="463"/>
      <c r="GF49" s="463"/>
      <c r="GG49" s="463"/>
      <c r="GH49" s="463"/>
      <c r="GI49" s="463"/>
      <c r="GJ49" s="463"/>
      <c r="GK49" s="463"/>
      <c r="GL49" s="463"/>
      <c r="GM49" s="463"/>
      <c r="GN49" s="463"/>
      <c r="GO49" s="463"/>
      <c r="GP49" s="463"/>
      <c r="GQ49" s="463"/>
      <c r="GR49" s="463"/>
      <c r="GS49" s="463"/>
      <c r="GT49" s="463"/>
      <c r="GU49" s="463"/>
      <c r="GV49" s="463"/>
      <c r="GW49" s="463"/>
      <c r="GX49" s="463"/>
      <c r="GY49" s="463"/>
      <c r="GZ49" s="463"/>
      <c r="HA49" s="463"/>
      <c r="HB49" s="463"/>
      <c r="HC49" s="463"/>
      <c r="HD49" s="463"/>
      <c r="HE49" s="463"/>
      <c r="HF49" s="463"/>
      <c r="HG49" s="463"/>
      <c r="HH49" s="463"/>
      <c r="HI49" s="463"/>
      <c r="HJ49" s="463"/>
      <c r="HK49" s="463"/>
      <c r="HL49" s="463"/>
      <c r="HM49" s="463"/>
      <c r="HN49" s="463"/>
      <c r="HO49" s="463"/>
      <c r="HP49" s="463"/>
      <c r="HQ49" s="463"/>
      <c r="HR49" s="463"/>
      <c r="HS49" s="463"/>
      <c r="HT49" s="463"/>
      <c r="HU49" s="463"/>
      <c r="HV49" s="463"/>
      <c r="HW49" s="463"/>
      <c r="HX49" s="463"/>
      <c r="HY49" s="463"/>
      <c r="HZ49" s="463"/>
      <c r="IA49" s="463"/>
      <c r="IB49" s="463"/>
    </row>
    <row r="50" spans="1:236" ht="36.75" x14ac:dyDescent="0.25">
      <c r="A50" s="123" t="s">
        <v>235</v>
      </c>
      <c r="B50" s="108" t="s">
        <v>2</v>
      </c>
      <c r="C50" s="108" t="s">
        <v>30</v>
      </c>
      <c r="D50" s="109" t="s">
        <v>237</v>
      </c>
      <c r="E50" s="109" t="s">
        <v>1</v>
      </c>
      <c r="F50" s="105">
        <f t="shared" si="11"/>
        <v>41185</v>
      </c>
      <c r="G50" s="109">
        <f>IF(L50="Not Executed","",INDEX($U$2:$EC47,1,MATCH(REPT("z",255),$U50:$EC50)))</f>
        <v>146</v>
      </c>
      <c r="H50" s="109" t="str">
        <f t="shared" si="12"/>
        <v>7-4 QS / C1</v>
      </c>
      <c r="I50" s="109" t="str">
        <f t="shared" si="13"/>
        <v>RTM-9200/8.59.29702</v>
      </c>
      <c r="J50" s="109">
        <f t="shared" si="14"/>
        <v>9200</v>
      </c>
      <c r="K50" s="109" t="str">
        <f t="shared" si="15"/>
        <v>v76</v>
      </c>
      <c r="L50" s="109" t="str">
        <f t="shared" si="18"/>
        <v>Pass</v>
      </c>
      <c r="M50" s="109" t="str">
        <f>IF(L50="NA","NA",IF(COUNTIFS(U50:XAC50,"Pass*",$U$3:$XAC$3,Summary!$D$43)&gt;0,"Pass",IF(COUNTIFS(U50:XAC50,"Fail*",$U$3:$XAC$3,Summary!$D$43)&gt;0,"Fail","Not Executed")))</f>
        <v>Pass</v>
      </c>
      <c r="N50" s="109">
        <f t="shared" si="16"/>
        <v>53</v>
      </c>
      <c r="O50" s="135">
        <f t="shared" si="17"/>
        <v>0.92452830188679247</v>
      </c>
      <c r="P50" s="135" t="str">
        <f>IF(VLOOKUP(C50,[1]!WIFI_Defects,2,FALSE)=0,"",VLOOKUP(C50,[1]!WIFI_Defects,2,FALSE))</f>
        <v/>
      </c>
      <c r="Q50" s="109">
        <f>IF(VLOOKUP(C50,[1]!WIFI_Defects,3,FALSE)=0,"",VLOOKUP(C50,[1]!WIFI_Defects,3,FALSE))</f>
        <v>532124</v>
      </c>
      <c r="R50" s="109" t="str">
        <f>IF(VLOOKUP(C50,[1]!WIFI_Defects,4,FALSE)=0,"",VLOOKUP(C50,[1]!WIFI_Defects,4,FALSE))</f>
        <v>3856185-CLOSED</v>
      </c>
      <c r="S50" s="111"/>
      <c r="T50" s="295"/>
      <c r="U50" s="96"/>
      <c r="V50" s="72"/>
      <c r="W50" s="72" t="str">
        <f>IF(ISERROR(#REF!),"",#REF!)</f>
        <v/>
      </c>
      <c r="X50" s="72"/>
      <c r="Y50" s="72"/>
      <c r="Z50" s="72" t="s">
        <v>243</v>
      </c>
      <c r="AA50" s="72"/>
      <c r="AB50" s="72"/>
      <c r="AC50" s="72"/>
      <c r="AD50" s="72"/>
      <c r="AE50" s="72"/>
      <c r="AF50" s="72" t="s">
        <v>243</v>
      </c>
      <c r="AG50" s="72" t="s">
        <v>243</v>
      </c>
      <c r="AH50" s="72" t="s">
        <v>241</v>
      </c>
      <c r="AI50" s="72" t="s">
        <v>243</v>
      </c>
      <c r="AJ50" s="72"/>
      <c r="AK50" s="72" t="s">
        <v>243</v>
      </c>
      <c r="AL50" s="72" t="s">
        <v>243</v>
      </c>
      <c r="AM50" s="72" t="s">
        <v>243</v>
      </c>
      <c r="AN50" s="360" t="s">
        <v>241</v>
      </c>
      <c r="AO50" s="410" t="s">
        <v>243</v>
      </c>
      <c r="AP50" s="402" t="s">
        <v>243</v>
      </c>
      <c r="AQ50" s="72"/>
      <c r="AR50" s="410" t="s">
        <v>241</v>
      </c>
      <c r="AS50" s="420"/>
      <c r="AT50" s="422" t="s">
        <v>243</v>
      </c>
      <c r="AU50" s="423" t="s">
        <v>243</v>
      </c>
      <c r="AV50" s="72"/>
      <c r="AW50" s="430" t="s">
        <v>243</v>
      </c>
      <c r="AX50" s="431" t="s">
        <v>243</v>
      </c>
      <c r="AY50" s="72"/>
      <c r="AZ50" s="434" t="s">
        <v>243</v>
      </c>
      <c r="BA50" s="72"/>
      <c r="BB50" s="72"/>
      <c r="BC50" s="436" t="s">
        <v>243</v>
      </c>
      <c r="BD50" s="439" t="s">
        <v>243</v>
      </c>
      <c r="BE50" s="440" t="s">
        <v>243</v>
      </c>
      <c r="BF50" s="72"/>
      <c r="BG50" s="72"/>
      <c r="BH50" s="443" t="s">
        <v>243</v>
      </c>
      <c r="BI50" s="443" t="s">
        <v>243</v>
      </c>
      <c r="BJ50" s="72"/>
      <c r="BK50" s="72"/>
      <c r="BL50" s="72"/>
      <c r="BM50" s="72"/>
      <c r="BN50" s="451" t="s">
        <v>243</v>
      </c>
      <c r="BO50" s="454" t="s">
        <v>243</v>
      </c>
      <c r="BP50" s="455"/>
      <c r="BQ50" s="463"/>
      <c r="BR50" s="463" t="s">
        <v>243</v>
      </c>
      <c r="BS50" s="463"/>
      <c r="BT50" s="463" t="s">
        <v>243</v>
      </c>
      <c r="BU50" s="463"/>
      <c r="BV50" s="463"/>
      <c r="BW50" s="463"/>
      <c r="BX50" s="463" t="s">
        <v>243</v>
      </c>
      <c r="BY50" s="463" t="s">
        <v>243</v>
      </c>
      <c r="BZ50" s="463"/>
      <c r="CA50" s="463"/>
      <c r="CB50" s="463" t="s">
        <v>243</v>
      </c>
      <c r="CC50" s="463"/>
      <c r="CD50" s="463"/>
      <c r="CE50" s="463" t="s">
        <v>243</v>
      </c>
      <c r="CF50" s="463"/>
      <c r="CG50" s="463"/>
      <c r="CH50" s="463"/>
      <c r="CI50" s="463" t="s">
        <v>243</v>
      </c>
      <c r="CJ50" s="463" t="s">
        <v>243</v>
      </c>
      <c r="CK50" s="463" t="s">
        <v>243</v>
      </c>
      <c r="CL50" s="463" t="s">
        <v>243</v>
      </c>
      <c r="CM50" s="463"/>
      <c r="CN50" s="463"/>
      <c r="CO50" s="463"/>
      <c r="CP50" s="463" t="s">
        <v>243</v>
      </c>
      <c r="CQ50" s="463" t="s">
        <v>243</v>
      </c>
      <c r="CR50" s="463"/>
      <c r="CS50" s="463"/>
      <c r="CT50" s="463" t="s">
        <v>243</v>
      </c>
      <c r="CU50" s="463" t="s">
        <v>243</v>
      </c>
      <c r="CV50" s="463" t="s">
        <v>243</v>
      </c>
      <c r="CW50" s="463" t="s">
        <v>243</v>
      </c>
      <c r="CX50" s="463"/>
      <c r="CY50" s="463" t="s">
        <v>243</v>
      </c>
      <c r="CZ50" s="463"/>
      <c r="DA50" s="463"/>
      <c r="DC50" s="463"/>
      <c r="DD50" s="463"/>
      <c r="DE50" s="463" t="s">
        <v>243</v>
      </c>
      <c r="DF50" s="463"/>
      <c r="DG50" s="463"/>
      <c r="DH50" s="463"/>
      <c r="DI50" s="463"/>
      <c r="DJ50" s="463"/>
      <c r="DK50" s="463"/>
      <c r="DL50" s="463" t="s">
        <v>243</v>
      </c>
      <c r="DM50" s="463"/>
      <c r="DN50" s="463" t="s">
        <v>243</v>
      </c>
      <c r="DO50" s="463"/>
      <c r="DP50" s="463" t="s">
        <v>243</v>
      </c>
      <c r="DQ50" s="463" t="s">
        <v>243</v>
      </c>
      <c r="DR50" s="463" t="s">
        <v>243</v>
      </c>
      <c r="DS50" s="463" t="s">
        <v>243</v>
      </c>
      <c r="DT50" s="463" t="s">
        <v>243</v>
      </c>
      <c r="DU50" s="463"/>
      <c r="DV50" s="463"/>
      <c r="DW50" s="463" t="s">
        <v>243</v>
      </c>
      <c r="DX50" s="463" t="s">
        <v>243</v>
      </c>
      <c r="DY50" s="463"/>
      <c r="DZ50" s="463" t="s">
        <v>241</v>
      </c>
      <c r="EA50" s="463" t="s">
        <v>243</v>
      </c>
      <c r="EB50" s="463"/>
      <c r="EC50" s="463"/>
      <c r="ED50" s="463"/>
      <c r="EE50" s="463"/>
      <c r="EF50" s="463"/>
      <c r="EG50" s="463"/>
      <c r="EH50" s="463"/>
      <c r="EI50" s="463"/>
      <c r="EJ50" s="463"/>
      <c r="EK50" s="463"/>
      <c r="EL50" s="463"/>
      <c r="EM50" s="463"/>
      <c r="EN50" s="463"/>
      <c r="EO50" s="463"/>
      <c r="EP50" s="463"/>
      <c r="EQ50" s="463"/>
      <c r="ER50" s="463"/>
      <c r="ES50" s="463"/>
      <c r="ET50" s="463"/>
      <c r="EU50" s="463"/>
      <c r="EV50" s="463"/>
      <c r="EW50" s="463"/>
      <c r="EX50" s="463"/>
      <c r="EY50" s="463"/>
      <c r="EZ50" s="463"/>
      <c r="FA50" s="463"/>
      <c r="FB50" s="463"/>
      <c r="FC50" s="463"/>
      <c r="FD50" s="463"/>
      <c r="FE50" s="463"/>
      <c r="FF50" s="463"/>
      <c r="FG50" s="463"/>
      <c r="FH50" s="463"/>
      <c r="FI50" s="463"/>
      <c r="FJ50" s="463"/>
      <c r="FK50" s="463"/>
      <c r="FL50" s="463"/>
      <c r="FM50" s="463"/>
      <c r="FN50" s="463"/>
      <c r="FO50" s="463"/>
      <c r="FP50" s="463"/>
      <c r="FQ50" s="463"/>
      <c r="FR50" s="463"/>
      <c r="FS50" s="463"/>
      <c r="FT50" s="463"/>
      <c r="FU50" s="463"/>
      <c r="FV50" s="463"/>
      <c r="FW50" s="463"/>
      <c r="FX50" s="463"/>
      <c r="FY50" s="463"/>
      <c r="FZ50" s="463"/>
      <c r="GA50" s="463"/>
      <c r="GB50" s="463"/>
      <c r="GC50" s="463"/>
      <c r="GD50" s="463"/>
      <c r="GE50" s="463"/>
      <c r="GF50" s="463"/>
      <c r="GG50" s="463"/>
      <c r="GH50" s="463"/>
      <c r="GI50" s="463"/>
      <c r="GJ50" s="463"/>
      <c r="GK50" s="463"/>
      <c r="GL50" s="463"/>
      <c r="GM50" s="463"/>
      <c r="GN50" s="463"/>
      <c r="GO50" s="463"/>
      <c r="GP50" s="463"/>
      <c r="GQ50" s="463"/>
      <c r="GR50" s="463"/>
      <c r="GS50" s="463"/>
      <c r="GT50" s="463"/>
      <c r="GU50" s="463"/>
      <c r="GV50" s="463"/>
      <c r="GW50" s="463"/>
      <c r="GX50" s="463"/>
      <c r="GY50" s="463"/>
      <c r="GZ50" s="463"/>
      <c r="HA50" s="463"/>
      <c r="HB50" s="463"/>
      <c r="HC50" s="463"/>
      <c r="HD50" s="463"/>
      <c r="HE50" s="463"/>
      <c r="HF50" s="463"/>
      <c r="HG50" s="463"/>
      <c r="HH50" s="463"/>
      <c r="HI50" s="463"/>
      <c r="HJ50" s="463"/>
      <c r="HK50" s="463"/>
      <c r="HL50" s="463"/>
      <c r="HM50" s="463"/>
      <c r="HN50" s="463"/>
      <c r="HO50" s="463"/>
      <c r="HP50" s="463"/>
      <c r="HQ50" s="463"/>
      <c r="HR50" s="463"/>
      <c r="HS50" s="463"/>
      <c r="HT50" s="463"/>
      <c r="HU50" s="463"/>
      <c r="HV50" s="463"/>
      <c r="HW50" s="463"/>
      <c r="HX50" s="463"/>
      <c r="HY50" s="463"/>
      <c r="HZ50" s="463"/>
      <c r="IA50" s="463"/>
      <c r="IB50" s="463"/>
    </row>
    <row r="51" spans="1:236" ht="36.75" x14ac:dyDescent="0.25">
      <c r="A51" s="123" t="s">
        <v>235</v>
      </c>
      <c r="B51" s="108" t="s">
        <v>2</v>
      </c>
      <c r="C51" s="108" t="s">
        <v>23</v>
      </c>
      <c r="D51" s="109" t="s">
        <v>237</v>
      </c>
      <c r="E51" s="109" t="s">
        <v>1</v>
      </c>
      <c r="F51" s="105">
        <f t="shared" si="11"/>
        <v>41185</v>
      </c>
      <c r="G51" s="109">
        <f>IF(L51="Not Executed","",INDEX($U$2:$EC48,1,MATCH(REPT("z",255),$U51:$EC51)))</f>
        <v>146</v>
      </c>
      <c r="H51" s="109" t="str">
        <f t="shared" si="12"/>
        <v>7-4 QS / C1</v>
      </c>
      <c r="I51" s="109" t="str">
        <f t="shared" si="13"/>
        <v>RTM-9200/8.59.29702</v>
      </c>
      <c r="J51" s="109">
        <f t="shared" si="14"/>
        <v>9200</v>
      </c>
      <c r="K51" s="109" t="str">
        <f t="shared" si="15"/>
        <v>v76</v>
      </c>
      <c r="L51" s="109" t="str">
        <f t="shared" si="18"/>
        <v>Pass-Filter</v>
      </c>
      <c r="M51" s="109" t="str">
        <f>IF(L51="NA","NA",IF(COUNTIFS(U51:XAC51,"Pass*",$U$3:$XAC$3,Summary!$D$43)&gt;0,"Pass",IF(COUNTIFS(U51:XAC51,"Fail*",$U$3:$XAC$3,Summary!$D$43)&gt;0,"Fail","Not Executed")))</f>
        <v>Pass</v>
      </c>
      <c r="N51" s="109">
        <f t="shared" si="16"/>
        <v>51</v>
      </c>
      <c r="O51" s="135">
        <f t="shared" si="17"/>
        <v>0.88235294117647056</v>
      </c>
      <c r="P51" s="135" t="str">
        <f>IF(VLOOKUP(C51,[1]!WIFI_Defects,2,FALSE)=0,"",VLOOKUP(C51,[1]!WIFI_Defects,2,FALSE))</f>
        <v/>
      </c>
      <c r="Q51" s="109" t="str">
        <f>IF(VLOOKUP(C51,[1]!WIFI_Defects,3,FALSE)=0,"",VLOOKUP(C51,[1]!WIFI_Defects,3,FALSE))</f>
        <v/>
      </c>
      <c r="R51" s="109" t="str">
        <f>IF(VLOOKUP(C51,[1]!WIFI_Defects,4,FALSE)=0,"",VLOOKUP(C51,[1]!WIFI_Defects,4,FALSE))</f>
        <v/>
      </c>
      <c r="S51" s="111"/>
      <c r="T51" s="295"/>
      <c r="U51" s="96"/>
      <c r="V51" s="72"/>
      <c r="W51" s="72" t="str">
        <f>IF(ISERROR(#REF!),"",#REF!)</f>
        <v/>
      </c>
      <c r="X51" s="72"/>
      <c r="Y51" s="72"/>
      <c r="Z51" s="72" t="s">
        <v>243</v>
      </c>
      <c r="AA51" s="72"/>
      <c r="AB51" s="72"/>
      <c r="AC51" s="72"/>
      <c r="AD51" s="72"/>
      <c r="AE51" s="72"/>
      <c r="AF51" s="72" t="s">
        <v>241</v>
      </c>
      <c r="AG51" s="72" t="s">
        <v>243</v>
      </c>
      <c r="AH51" s="72"/>
      <c r="AI51" s="72" t="s">
        <v>243</v>
      </c>
      <c r="AJ51" s="72"/>
      <c r="AK51" s="72" t="s">
        <v>241</v>
      </c>
      <c r="AL51" s="72" t="s">
        <v>243</v>
      </c>
      <c r="AM51" s="72" t="s">
        <v>241</v>
      </c>
      <c r="AN51" s="360" t="s">
        <v>243</v>
      </c>
      <c r="AO51" s="410" t="s">
        <v>243</v>
      </c>
      <c r="AP51" s="402" t="s">
        <v>241</v>
      </c>
      <c r="AQ51" s="72"/>
      <c r="AR51" s="410" t="s">
        <v>243</v>
      </c>
      <c r="AS51" s="420"/>
      <c r="AT51" s="422" t="s">
        <v>243</v>
      </c>
      <c r="AU51" s="423" t="s">
        <v>243</v>
      </c>
      <c r="AV51" s="72"/>
      <c r="AW51" s="430" t="s">
        <v>241</v>
      </c>
      <c r="AX51" s="431" t="s">
        <v>243</v>
      </c>
      <c r="AY51" s="72"/>
      <c r="AZ51" s="434" t="s">
        <v>243</v>
      </c>
      <c r="BA51" s="72"/>
      <c r="BB51" s="72"/>
      <c r="BC51" s="436" t="s">
        <v>243</v>
      </c>
      <c r="BD51" s="439" t="s">
        <v>493</v>
      </c>
      <c r="BE51" s="440" t="s">
        <v>493</v>
      </c>
      <c r="BF51" s="72"/>
      <c r="BG51" s="72"/>
      <c r="BH51" s="443" t="s">
        <v>243</v>
      </c>
      <c r="BI51" s="443" t="s">
        <v>243</v>
      </c>
      <c r="BJ51" s="72"/>
      <c r="BK51" s="72"/>
      <c r="BL51" s="72"/>
      <c r="BM51" s="72"/>
      <c r="BN51" s="451" t="s">
        <v>243</v>
      </c>
      <c r="BO51" s="454" t="s">
        <v>243</v>
      </c>
      <c r="BP51" s="455"/>
      <c r="BQ51" s="463"/>
      <c r="BR51" s="463"/>
      <c r="BS51" s="463"/>
      <c r="BT51" s="463" t="s">
        <v>243</v>
      </c>
      <c r="BU51" s="463"/>
      <c r="BV51" s="463"/>
      <c r="BW51" s="463"/>
      <c r="BX51" s="463" t="s">
        <v>609</v>
      </c>
      <c r="BY51" s="463" t="s">
        <v>243</v>
      </c>
      <c r="BZ51" s="483"/>
      <c r="CA51" s="463"/>
      <c r="CB51" s="463" t="s">
        <v>243</v>
      </c>
      <c r="CC51" s="463"/>
      <c r="CD51" s="463"/>
      <c r="CE51" s="463" t="s">
        <v>243</v>
      </c>
      <c r="CF51" s="463"/>
      <c r="CG51" s="463"/>
      <c r="CH51" s="463"/>
      <c r="CI51" s="463" t="s">
        <v>243</v>
      </c>
      <c r="CJ51" s="463" t="s">
        <v>243</v>
      </c>
      <c r="CK51" s="463" t="s">
        <v>243</v>
      </c>
      <c r="CL51" s="463" t="s">
        <v>243</v>
      </c>
      <c r="CM51" s="463"/>
      <c r="CN51" s="463"/>
      <c r="CO51" s="463"/>
      <c r="CP51" s="463" t="s">
        <v>609</v>
      </c>
      <c r="CQ51" s="463" t="s">
        <v>243</v>
      </c>
      <c r="CR51" s="463"/>
      <c r="CS51" s="463"/>
      <c r="CT51" s="463" t="s">
        <v>609</v>
      </c>
      <c r="CU51" s="463" t="s">
        <v>609</v>
      </c>
      <c r="CV51" s="463" t="s">
        <v>609</v>
      </c>
      <c r="CW51" s="463" t="s">
        <v>609</v>
      </c>
      <c r="CX51" s="463"/>
      <c r="CY51" s="463" t="s">
        <v>609</v>
      </c>
      <c r="CZ51" s="463"/>
      <c r="DA51" s="463"/>
      <c r="DB51" s="536"/>
      <c r="DC51" s="463"/>
      <c r="DD51" s="463"/>
      <c r="DE51" s="463" t="s">
        <v>609</v>
      </c>
      <c r="DF51" s="463"/>
      <c r="DG51" s="463"/>
      <c r="DH51" s="463"/>
      <c r="DI51" s="463"/>
      <c r="DJ51" s="463"/>
      <c r="DK51" s="463"/>
      <c r="DL51" s="463" t="s">
        <v>609</v>
      </c>
      <c r="DM51" s="463"/>
      <c r="DN51" s="463" t="s">
        <v>609</v>
      </c>
      <c r="DO51" s="463"/>
      <c r="DP51" s="463" t="s">
        <v>609</v>
      </c>
      <c r="DQ51" s="463" t="s">
        <v>609</v>
      </c>
      <c r="DR51" s="463" t="s">
        <v>609</v>
      </c>
      <c r="DS51" s="463" t="s">
        <v>609</v>
      </c>
      <c r="DT51" s="463" t="s">
        <v>609</v>
      </c>
      <c r="DU51" s="463"/>
      <c r="DV51" s="463"/>
      <c r="DW51" s="463" t="s">
        <v>609</v>
      </c>
      <c r="DX51" s="463" t="s">
        <v>609</v>
      </c>
      <c r="DY51" s="463"/>
      <c r="DZ51" s="463" t="s">
        <v>241</v>
      </c>
      <c r="EA51" s="463" t="s">
        <v>609</v>
      </c>
      <c r="EB51" s="463"/>
      <c r="EC51" s="463"/>
      <c r="ED51" s="463"/>
      <c r="EE51" s="463"/>
      <c r="EF51" s="463"/>
      <c r="EG51" s="463"/>
      <c r="EH51" s="463"/>
      <c r="EI51" s="463"/>
      <c r="EJ51" s="463"/>
      <c r="EK51" s="463"/>
      <c r="EL51" s="463"/>
      <c r="EM51" s="463"/>
      <c r="EN51" s="463"/>
      <c r="EO51" s="463"/>
      <c r="EP51" s="463"/>
      <c r="EQ51" s="463"/>
      <c r="ER51" s="463"/>
      <c r="ES51" s="463"/>
      <c r="ET51" s="463"/>
      <c r="EU51" s="463"/>
      <c r="EV51" s="463"/>
      <c r="EW51" s="463"/>
      <c r="EX51" s="463"/>
      <c r="EY51" s="463"/>
      <c r="EZ51" s="463"/>
      <c r="FA51" s="463"/>
      <c r="FB51" s="463"/>
      <c r="FC51" s="463"/>
      <c r="FD51" s="463"/>
      <c r="FE51" s="463"/>
      <c r="FF51" s="463"/>
      <c r="FG51" s="463"/>
      <c r="FH51" s="463"/>
      <c r="FI51" s="463"/>
      <c r="FJ51" s="463"/>
      <c r="FK51" s="463"/>
      <c r="FL51" s="463"/>
      <c r="FM51" s="463"/>
      <c r="FN51" s="463"/>
      <c r="FO51" s="463"/>
      <c r="FP51" s="463"/>
      <c r="FQ51" s="463"/>
      <c r="FR51" s="463"/>
      <c r="FS51" s="463"/>
      <c r="FT51" s="463"/>
      <c r="FU51" s="463"/>
      <c r="FV51" s="463"/>
      <c r="FW51" s="463"/>
      <c r="FX51" s="463"/>
      <c r="FY51" s="463"/>
      <c r="FZ51" s="463"/>
      <c r="GA51" s="463"/>
      <c r="GB51" s="463"/>
      <c r="GC51" s="463"/>
      <c r="GD51" s="463"/>
      <c r="GE51" s="463"/>
      <c r="GF51" s="463"/>
      <c r="GG51" s="463"/>
      <c r="GH51" s="463"/>
      <c r="GI51" s="463"/>
      <c r="GJ51" s="463"/>
      <c r="GK51" s="463"/>
      <c r="GL51" s="463"/>
      <c r="GM51" s="463"/>
      <c r="GN51" s="463"/>
      <c r="GO51" s="463"/>
      <c r="GP51" s="463"/>
      <c r="GQ51" s="463"/>
      <c r="GR51" s="463"/>
      <c r="GS51" s="463"/>
      <c r="GT51" s="463"/>
      <c r="GU51" s="463"/>
      <c r="GV51" s="463"/>
      <c r="GW51" s="463"/>
      <c r="GX51" s="463"/>
      <c r="GY51" s="463"/>
      <c r="GZ51" s="463"/>
      <c r="HA51" s="463"/>
      <c r="HB51" s="463"/>
      <c r="HC51" s="463"/>
      <c r="HD51" s="463"/>
      <c r="HE51" s="463"/>
      <c r="HF51" s="463"/>
      <c r="HG51" s="463"/>
      <c r="HH51" s="463"/>
      <c r="HI51" s="463"/>
      <c r="HJ51" s="463"/>
      <c r="HK51" s="463"/>
      <c r="HL51" s="463"/>
      <c r="HM51" s="463"/>
      <c r="HN51" s="463"/>
      <c r="HO51" s="463"/>
      <c r="HP51" s="463"/>
      <c r="HQ51" s="463"/>
      <c r="HR51" s="463"/>
      <c r="HS51" s="463"/>
      <c r="HT51" s="463"/>
      <c r="HU51" s="463"/>
      <c r="HV51" s="463"/>
      <c r="HW51" s="463"/>
      <c r="HX51" s="463"/>
      <c r="HY51" s="463"/>
      <c r="HZ51" s="463"/>
      <c r="IA51" s="463"/>
      <c r="IB51" s="463"/>
    </row>
    <row r="52" spans="1:236" ht="36.75" x14ac:dyDescent="0.25">
      <c r="A52" s="123" t="s">
        <v>235</v>
      </c>
      <c r="B52" s="108" t="s">
        <v>2</v>
      </c>
      <c r="C52" s="108" t="s">
        <v>22</v>
      </c>
      <c r="D52" s="109" t="s">
        <v>237</v>
      </c>
      <c r="E52" s="109" t="s">
        <v>1</v>
      </c>
      <c r="F52" s="105">
        <f t="shared" si="11"/>
        <v>41185</v>
      </c>
      <c r="G52" s="109">
        <f>IF(L52="Not Executed","",INDEX($U$2:$EC49,1,MATCH(REPT("z",255),$U52:$EC52)))</f>
        <v>146</v>
      </c>
      <c r="H52" s="109" t="str">
        <f t="shared" si="12"/>
        <v>7-4 QS / C1</v>
      </c>
      <c r="I52" s="109" t="str">
        <f t="shared" si="13"/>
        <v>RTM-9200/8.59.29702</v>
      </c>
      <c r="J52" s="109">
        <f t="shared" si="14"/>
        <v>9200</v>
      </c>
      <c r="K52" s="109" t="str">
        <f t="shared" si="15"/>
        <v>v76</v>
      </c>
      <c r="L52" s="109" t="str">
        <f t="shared" si="18"/>
        <v>Pass-Filter</v>
      </c>
      <c r="M52" s="109" t="str">
        <f>IF(L52="NA","NA",IF(COUNTIFS(U52:XAC52,"Pass*",$U$3:$XAC$3,Summary!$D$43)&gt;0,"Pass",IF(COUNTIFS(U52:XAC52,"Fail*",$U$3:$XAC$3,Summary!$D$43)&gt;0,"Fail","Not Executed")))</f>
        <v>Pass</v>
      </c>
      <c r="N52" s="109">
        <f t="shared" si="16"/>
        <v>51</v>
      </c>
      <c r="O52" s="135">
        <f t="shared" si="17"/>
        <v>0.78431372549019607</v>
      </c>
      <c r="P52" s="135" t="str">
        <f>IF(VLOOKUP(C52,[1]!WIFI_Defects,2,FALSE)=0,"",VLOOKUP(C52,[1]!WIFI_Defects,2,FALSE))</f>
        <v/>
      </c>
      <c r="Q52" s="109" t="str">
        <f>IF(VLOOKUP(C52,[1]!WIFI_Defects,3,FALSE)=0,"",VLOOKUP(C52,[1]!WIFI_Defects,3,FALSE))</f>
        <v/>
      </c>
      <c r="R52" s="109" t="str">
        <f>IF(VLOOKUP(C52,[1]!WIFI_Defects,4,FALSE)=0,"",VLOOKUP(C52,[1]!WIFI_Defects,4,FALSE))</f>
        <v/>
      </c>
      <c r="S52" s="111"/>
      <c r="T52" s="295"/>
      <c r="U52" s="96"/>
      <c r="V52" s="72"/>
      <c r="W52" s="72" t="str">
        <f>IF(ISERROR(#REF!),"",#REF!)</f>
        <v/>
      </c>
      <c r="X52" s="72"/>
      <c r="Y52" s="72"/>
      <c r="Z52" s="72" t="s">
        <v>243</v>
      </c>
      <c r="AA52" s="72"/>
      <c r="AB52" s="72"/>
      <c r="AC52" s="72"/>
      <c r="AD52" s="72"/>
      <c r="AE52" s="72"/>
      <c r="AF52" s="72" t="s">
        <v>243</v>
      </c>
      <c r="AG52" s="72" t="s">
        <v>243</v>
      </c>
      <c r="AH52" s="72"/>
      <c r="AI52" s="72" t="s">
        <v>243</v>
      </c>
      <c r="AJ52" s="72"/>
      <c r="AK52" s="72" t="s">
        <v>241</v>
      </c>
      <c r="AL52" s="72" t="s">
        <v>243</v>
      </c>
      <c r="AM52" s="72" t="s">
        <v>241</v>
      </c>
      <c r="AN52" s="360" t="s">
        <v>241</v>
      </c>
      <c r="AO52" s="410"/>
      <c r="AP52" s="402" t="s">
        <v>241</v>
      </c>
      <c r="AQ52" s="72"/>
      <c r="AR52" s="410" t="s">
        <v>243</v>
      </c>
      <c r="AS52" s="420"/>
      <c r="AT52" s="422" t="s">
        <v>243</v>
      </c>
      <c r="AU52" s="423" t="s">
        <v>243</v>
      </c>
      <c r="AV52" s="72"/>
      <c r="AW52" s="430" t="s">
        <v>241</v>
      </c>
      <c r="AX52" s="431" t="s">
        <v>243</v>
      </c>
      <c r="AY52" s="72"/>
      <c r="AZ52" s="434" t="s">
        <v>241</v>
      </c>
      <c r="BA52" s="72"/>
      <c r="BB52" s="72"/>
      <c r="BC52" s="436" t="s">
        <v>241</v>
      </c>
      <c r="BD52" s="439" t="s">
        <v>493</v>
      </c>
      <c r="BE52" s="440" t="s">
        <v>493</v>
      </c>
      <c r="BF52" s="72"/>
      <c r="BG52" s="72"/>
      <c r="BH52" s="443" t="s">
        <v>243</v>
      </c>
      <c r="BI52" s="443" t="s">
        <v>544</v>
      </c>
      <c r="BJ52" s="72"/>
      <c r="BK52" s="72"/>
      <c r="BL52" s="72"/>
      <c r="BM52" s="72"/>
      <c r="BN52" s="451" t="s">
        <v>243</v>
      </c>
      <c r="BO52" s="454" t="s">
        <v>243</v>
      </c>
      <c r="BP52" s="455"/>
      <c r="BQ52" s="463"/>
      <c r="BR52" s="463"/>
      <c r="BS52" s="463"/>
      <c r="BT52" s="463" t="s">
        <v>241</v>
      </c>
      <c r="BU52" s="463"/>
      <c r="BV52" s="463"/>
      <c r="BW52" s="463"/>
      <c r="BX52" s="463" t="s">
        <v>609</v>
      </c>
      <c r="BY52" s="463" t="s">
        <v>243</v>
      </c>
      <c r="BZ52" s="463" t="s">
        <v>241</v>
      </c>
      <c r="CA52" s="463"/>
      <c r="CB52" s="463" t="s">
        <v>609</v>
      </c>
      <c r="CC52" s="463"/>
      <c r="CD52" s="463"/>
      <c r="CE52" s="463" t="s">
        <v>243</v>
      </c>
      <c r="CF52" s="463"/>
      <c r="CG52" s="463"/>
      <c r="CH52" s="463"/>
      <c r="CI52" s="463" t="s">
        <v>243</v>
      </c>
      <c r="CJ52" s="463" t="s">
        <v>609</v>
      </c>
      <c r="CK52" s="463" t="s">
        <v>609</v>
      </c>
      <c r="CL52" s="463" t="s">
        <v>243</v>
      </c>
      <c r="CM52" s="463"/>
      <c r="CN52" s="463"/>
      <c r="CO52" s="463"/>
      <c r="CP52" s="463" t="s">
        <v>609</v>
      </c>
      <c r="CQ52" s="463" t="s">
        <v>243</v>
      </c>
      <c r="CR52" s="463"/>
      <c r="CS52" s="463"/>
      <c r="CT52" s="463" t="s">
        <v>609</v>
      </c>
      <c r="CU52" s="463" t="s">
        <v>609</v>
      </c>
      <c r="CV52" s="463" t="s">
        <v>609</v>
      </c>
      <c r="CW52" s="463" t="s">
        <v>609</v>
      </c>
      <c r="CX52" s="463"/>
      <c r="CY52" s="463" t="s">
        <v>609</v>
      </c>
      <c r="CZ52" s="463"/>
      <c r="DA52" s="463"/>
      <c r="DB52" s="536"/>
      <c r="DC52" s="463"/>
      <c r="DD52" s="463"/>
      <c r="DE52" s="463" t="s">
        <v>609</v>
      </c>
      <c r="DF52" s="463"/>
      <c r="DG52" s="463"/>
      <c r="DH52" s="463"/>
      <c r="DI52" s="463"/>
      <c r="DJ52" s="463"/>
      <c r="DK52" s="463"/>
      <c r="DL52" s="463" t="s">
        <v>609</v>
      </c>
      <c r="DM52" s="463"/>
      <c r="DN52" s="463" t="s">
        <v>609</v>
      </c>
      <c r="DO52" s="463"/>
      <c r="DP52" s="463" t="s">
        <v>609</v>
      </c>
      <c r="DQ52" s="463" t="s">
        <v>609</v>
      </c>
      <c r="DR52" s="463" t="s">
        <v>609</v>
      </c>
      <c r="DS52" s="463" t="s">
        <v>609</v>
      </c>
      <c r="DT52" s="463" t="s">
        <v>609</v>
      </c>
      <c r="DU52" s="463"/>
      <c r="DV52" s="463"/>
      <c r="DW52" s="463" t="s">
        <v>609</v>
      </c>
      <c r="DX52" s="463" t="s">
        <v>609</v>
      </c>
      <c r="DY52" s="463"/>
      <c r="DZ52" s="463" t="s">
        <v>241</v>
      </c>
      <c r="EA52" s="463" t="s">
        <v>609</v>
      </c>
      <c r="EB52" s="463"/>
      <c r="EC52" s="463"/>
      <c r="ED52" s="463"/>
      <c r="EE52" s="463"/>
      <c r="EF52" s="463"/>
      <c r="EG52" s="463"/>
      <c r="EH52" s="463"/>
      <c r="EI52" s="463"/>
      <c r="EJ52" s="463"/>
      <c r="EK52" s="463"/>
      <c r="EL52" s="463"/>
      <c r="EM52" s="463"/>
      <c r="EN52" s="463"/>
      <c r="EO52" s="463"/>
      <c r="EP52" s="463"/>
      <c r="EQ52" s="463"/>
      <c r="ER52" s="463"/>
      <c r="ES52" s="463"/>
      <c r="ET52" s="463"/>
      <c r="EU52" s="463"/>
      <c r="EV52" s="463"/>
      <c r="EW52" s="463"/>
      <c r="EX52" s="463"/>
      <c r="EY52" s="463"/>
      <c r="EZ52" s="463"/>
      <c r="FA52" s="463"/>
      <c r="FB52" s="463"/>
      <c r="FC52" s="463"/>
      <c r="FD52" s="463"/>
      <c r="FE52" s="463"/>
      <c r="FF52" s="463"/>
      <c r="FG52" s="463"/>
      <c r="FH52" s="463"/>
      <c r="FI52" s="463"/>
      <c r="FJ52" s="463"/>
      <c r="FK52" s="463"/>
      <c r="FL52" s="463"/>
      <c r="FM52" s="463"/>
      <c r="FN52" s="463"/>
      <c r="FO52" s="463"/>
      <c r="FP52" s="463"/>
      <c r="FQ52" s="463"/>
      <c r="FR52" s="463"/>
      <c r="FS52" s="463"/>
      <c r="FT52" s="463"/>
      <c r="FU52" s="463"/>
      <c r="FV52" s="463"/>
      <c r="FW52" s="463"/>
      <c r="FX52" s="463"/>
      <c r="FY52" s="463"/>
      <c r="FZ52" s="463"/>
      <c r="GA52" s="463"/>
      <c r="GB52" s="463"/>
      <c r="GC52" s="463"/>
      <c r="GD52" s="463"/>
      <c r="GE52" s="463"/>
      <c r="GF52" s="463"/>
      <c r="GG52" s="463"/>
      <c r="GH52" s="463"/>
      <c r="GI52" s="463"/>
      <c r="GJ52" s="463"/>
      <c r="GK52" s="463"/>
      <c r="GL52" s="463"/>
      <c r="GM52" s="463"/>
      <c r="GN52" s="463"/>
      <c r="GO52" s="463"/>
      <c r="GP52" s="463"/>
      <c r="GQ52" s="463"/>
      <c r="GR52" s="463"/>
      <c r="GS52" s="463"/>
      <c r="GT52" s="463"/>
      <c r="GU52" s="463"/>
      <c r="GV52" s="463"/>
      <c r="GW52" s="463"/>
      <c r="GX52" s="463"/>
      <c r="GY52" s="463"/>
      <c r="GZ52" s="463"/>
      <c r="HA52" s="463"/>
      <c r="HB52" s="463"/>
      <c r="HC52" s="463"/>
      <c r="HD52" s="463"/>
      <c r="HE52" s="463"/>
      <c r="HF52" s="463"/>
      <c r="HG52" s="463"/>
      <c r="HH52" s="463"/>
      <c r="HI52" s="463"/>
      <c r="HJ52" s="463"/>
      <c r="HK52" s="463"/>
      <c r="HL52" s="463"/>
      <c r="HM52" s="463"/>
      <c r="HN52" s="463"/>
      <c r="HO52" s="463"/>
      <c r="HP52" s="463"/>
      <c r="HQ52" s="463"/>
      <c r="HR52" s="463"/>
      <c r="HS52" s="463"/>
      <c r="HT52" s="463"/>
      <c r="HU52" s="463"/>
      <c r="HV52" s="463"/>
      <c r="HW52" s="463"/>
      <c r="HX52" s="463"/>
      <c r="HY52" s="463"/>
      <c r="HZ52" s="463"/>
      <c r="IA52" s="463"/>
      <c r="IB52" s="463"/>
    </row>
    <row r="53" spans="1:236" ht="36.75" x14ac:dyDescent="0.25">
      <c r="A53" s="123" t="s">
        <v>235</v>
      </c>
      <c r="B53" s="108" t="s">
        <v>2</v>
      </c>
      <c r="C53" s="108" t="s">
        <v>24</v>
      </c>
      <c r="D53" s="109" t="s">
        <v>237</v>
      </c>
      <c r="E53" s="109" t="s">
        <v>1</v>
      </c>
      <c r="F53" s="105">
        <f t="shared" si="11"/>
        <v>41185</v>
      </c>
      <c r="G53" s="109">
        <f>IF(L53="Not Executed","",INDEX($U$2:$EC50,1,MATCH(REPT("z",255),$U53:$EC53)))</f>
        <v>146</v>
      </c>
      <c r="H53" s="109" t="str">
        <f t="shared" si="12"/>
        <v>7-4 QS / C1</v>
      </c>
      <c r="I53" s="109" t="str">
        <f t="shared" si="13"/>
        <v>RTM-9200/8.59.29702</v>
      </c>
      <c r="J53" s="109">
        <f t="shared" si="14"/>
        <v>9200</v>
      </c>
      <c r="K53" s="109" t="str">
        <f t="shared" si="15"/>
        <v>v76</v>
      </c>
      <c r="L53" s="109" t="str">
        <f t="shared" si="18"/>
        <v>Pass-Filter</v>
      </c>
      <c r="M53" s="109" t="str">
        <f>IF(L53="NA","NA",IF(COUNTIFS(U53:XAC53,"Pass*",$U$3:$XAC$3,Summary!$D$43)&gt;0,"Pass",IF(COUNTIFS(U53:XAC53,"Fail*",$U$3:$XAC$3,Summary!$D$43)&gt;0,"Fail","Not Executed")))</f>
        <v>Pass</v>
      </c>
      <c r="N53" s="109">
        <f t="shared" si="16"/>
        <v>52</v>
      </c>
      <c r="O53" s="135">
        <f t="shared" si="17"/>
        <v>0.75</v>
      </c>
      <c r="P53" s="135" t="str">
        <f>IF(VLOOKUP(C53,[1]!WIFI_Defects,2,FALSE)=0,"",VLOOKUP(C53,[1]!WIFI_Defects,2,FALSE))</f>
        <v/>
      </c>
      <c r="Q53" s="109">
        <f>IF(VLOOKUP(C53,[1]!WIFI_Defects,3,FALSE)=0,"",VLOOKUP(C53,[1]!WIFI_Defects,3,FALSE))</f>
        <v>532124</v>
      </c>
      <c r="R53" s="109" t="str">
        <f>IF(VLOOKUP(C53,[1]!WIFI_Defects,4,FALSE)=0,"",VLOOKUP(C53,[1]!WIFI_Defects,4,FALSE))</f>
        <v>3856185-CLOSED</v>
      </c>
      <c r="S53" s="111"/>
      <c r="T53" s="295"/>
      <c r="U53" s="96"/>
      <c r="V53" s="72"/>
      <c r="W53" s="72" t="str">
        <f>IF(ISERROR(#REF!),"",#REF!)</f>
        <v/>
      </c>
      <c r="X53" s="72"/>
      <c r="Y53" s="72"/>
      <c r="Z53" s="72" t="s">
        <v>243</v>
      </c>
      <c r="AA53" s="72"/>
      <c r="AB53" s="72"/>
      <c r="AC53" s="72"/>
      <c r="AD53" s="72"/>
      <c r="AE53" s="72"/>
      <c r="AF53" s="72" t="s">
        <v>241</v>
      </c>
      <c r="AG53" s="72" t="s">
        <v>243</v>
      </c>
      <c r="AH53" s="72"/>
      <c r="AI53" s="72" t="s">
        <v>243</v>
      </c>
      <c r="AJ53" s="72"/>
      <c r="AK53" s="72" t="s">
        <v>241</v>
      </c>
      <c r="AL53" s="72" t="s">
        <v>243</v>
      </c>
      <c r="AM53" s="72" t="s">
        <v>241</v>
      </c>
      <c r="AN53" s="360" t="s">
        <v>241</v>
      </c>
      <c r="AO53" s="410"/>
      <c r="AP53" s="402" t="s">
        <v>241</v>
      </c>
      <c r="AQ53" s="72"/>
      <c r="AR53" s="410" t="s">
        <v>241</v>
      </c>
      <c r="AS53" s="420" t="s">
        <v>533</v>
      </c>
      <c r="AT53" s="422" t="s">
        <v>241</v>
      </c>
      <c r="AU53" s="423" t="s">
        <v>241</v>
      </c>
      <c r="AV53" s="72"/>
      <c r="AW53" s="430" t="s">
        <v>241</v>
      </c>
      <c r="AX53" s="431" t="s">
        <v>243</v>
      </c>
      <c r="AY53" s="72"/>
      <c r="AZ53" s="434" t="s">
        <v>241</v>
      </c>
      <c r="BA53" s="72"/>
      <c r="BB53" s="72"/>
      <c r="BC53" s="436" t="s">
        <v>241</v>
      </c>
      <c r="BD53" s="439" t="s">
        <v>493</v>
      </c>
      <c r="BE53" s="440" t="s">
        <v>524</v>
      </c>
      <c r="BF53" s="72"/>
      <c r="BG53" s="72"/>
      <c r="BH53" s="443" t="s">
        <v>243</v>
      </c>
      <c r="BI53" s="443" t="s">
        <v>243</v>
      </c>
      <c r="BJ53" s="72"/>
      <c r="BK53" s="72"/>
      <c r="BL53" s="72"/>
      <c r="BM53" s="72"/>
      <c r="BN53" s="451" t="s">
        <v>243</v>
      </c>
      <c r="BO53" s="454" t="s">
        <v>243</v>
      </c>
      <c r="BP53" s="455"/>
      <c r="BQ53" s="463"/>
      <c r="BR53" s="463"/>
      <c r="BS53" s="463"/>
      <c r="BT53" s="463" t="s">
        <v>243</v>
      </c>
      <c r="BU53" s="463"/>
      <c r="BV53" s="463"/>
      <c r="BW53" s="463"/>
      <c r="BX53" s="463" t="s">
        <v>609</v>
      </c>
      <c r="BY53" s="463" t="s">
        <v>243</v>
      </c>
      <c r="BZ53" s="463" t="s">
        <v>243</v>
      </c>
      <c r="CA53" s="463"/>
      <c r="CB53" s="463" t="s">
        <v>243</v>
      </c>
      <c r="CC53" s="463"/>
      <c r="CD53" s="463"/>
      <c r="CE53" s="463" t="s">
        <v>243</v>
      </c>
      <c r="CF53" s="463"/>
      <c r="CG53" s="463"/>
      <c r="CH53" s="463"/>
      <c r="CI53" s="463" t="s">
        <v>243</v>
      </c>
      <c r="CJ53" s="463" t="s">
        <v>243</v>
      </c>
      <c r="CK53" s="463" t="s">
        <v>243</v>
      </c>
      <c r="CL53" s="463" t="s">
        <v>243</v>
      </c>
      <c r="CM53" s="463"/>
      <c r="CN53" s="463"/>
      <c r="CO53" s="463"/>
      <c r="CP53" s="463" t="s">
        <v>243</v>
      </c>
      <c r="CQ53" s="463" t="s">
        <v>243</v>
      </c>
      <c r="CR53" s="463"/>
      <c r="CS53" s="463"/>
      <c r="CT53" s="463" t="s">
        <v>609</v>
      </c>
      <c r="CU53" s="463" t="s">
        <v>609</v>
      </c>
      <c r="CV53" s="463" t="s">
        <v>609</v>
      </c>
      <c r="CW53" s="463" t="s">
        <v>609</v>
      </c>
      <c r="CX53" s="463"/>
      <c r="CY53" s="463" t="s">
        <v>609</v>
      </c>
      <c r="CZ53" s="463"/>
      <c r="DA53" s="463"/>
      <c r="DB53" s="536"/>
      <c r="DC53" s="463"/>
      <c r="DD53" s="463"/>
      <c r="DE53" s="463" t="s">
        <v>609</v>
      </c>
      <c r="DF53" s="463"/>
      <c r="DG53" s="463"/>
      <c r="DH53" s="463"/>
      <c r="DI53" s="463"/>
      <c r="DJ53" s="463"/>
      <c r="DK53" s="463"/>
      <c r="DL53" s="463" t="s">
        <v>609</v>
      </c>
      <c r="DM53" s="463"/>
      <c r="DN53" s="463" t="s">
        <v>609</v>
      </c>
      <c r="DO53" s="463"/>
      <c r="DP53" s="463" t="s">
        <v>609</v>
      </c>
      <c r="DQ53" s="463" t="s">
        <v>609</v>
      </c>
      <c r="DR53" s="463" t="s">
        <v>609</v>
      </c>
      <c r="DS53" s="463" t="s">
        <v>609</v>
      </c>
      <c r="DT53" s="463" t="s">
        <v>609</v>
      </c>
      <c r="DU53" s="463"/>
      <c r="DV53" s="463"/>
      <c r="DW53" s="463" t="s">
        <v>609</v>
      </c>
      <c r="DX53" s="463" t="s">
        <v>609</v>
      </c>
      <c r="DY53" s="463"/>
      <c r="DZ53" s="463" t="s">
        <v>241</v>
      </c>
      <c r="EA53" s="463" t="s">
        <v>609</v>
      </c>
      <c r="EB53" s="463"/>
      <c r="EC53" s="463"/>
      <c r="ED53" s="463"/>
      <c r="EE53" s="463"/>
      <c r="EF53" s="463"/>
      <c r="EG53" s="463"/>
      <c r="EH53" s="463"/>
      <c r="EI53" s="463"/>
      <c r="EJ53" s="463"/>
      <c r="EK53" s="463"/>
      <c r="EL53" s="463"/>
      <c r="EM53" s="463"/>
      <c r="EN53" s="463"/>
      <c r="EO53" s="463"/>
      <c r="EP53" s="463"/>
      <c r="EQ53" s="463"/>
      <c r="ER53" s="463"/>
      <c r="ES53" s="463"/>
      <c r="ET53" s="463"/>
      <c r="EU53" s="463"/>
      <c r="EV53" s="463"/>
      <c r="EW53" s="463"/>
      <c r="EX53" s="463"/>
      <c r="EY53" s="463"/>
      <c r="EZ53" s="463"/>
      <c r="FA53" s="463"/>
      <c r="FB53" s="463"/>
      <c r="FC53" s="463"/>
      <c r="FD53" s="463"/>
      <c r="FE53" s="463"/>
      <c r="FF53" s="463"/>
      <c r="FG53" s="463"/>
      <c r="FH53" s="463"/>
      <c r="FI53" s="463"/>
      <c r="FJ53" s="463"/>
      <c r="FK53" s="463"/>
      <c r="FL53" s="463"/>
      <c r="FM53" s="463"/>
      <c r="FN53" s="463"/>
      <c r="FO53" s="463"/>
      <c r="FP53" s="463"/>
      <c r="FQ53" s="463"/>
      <c r="FR53" s="463"/>
      <c r="FS53" s="463"/>
      <c r="FT53" s="463"/>
      <c r="FU53" s="463"/>
      <c r="FV53" s="463"/>
      <c r="FW53" s="463"/>
      <c r="FX53" s="463"/>
      <c r="FY53" s="463"/>
      <c r="FZ53" s="463"/>
      <c r="GA53" s="463"/>
      <c r="GB53" s="463"/>
      <c r="GC53" s="463"/>
      <c r="GD53" s="463"/>
      <c r="GE53" s="463"/>
      <c r="GF53" s="463"/>
      <c r="GG53" s="463"/>
      <c r="GH53" s="463"/>
      <c r="GI53" s="463"/>
      <c r="GJ53" s="463"/>
      <c r="GK53" s="463"/>
      <c r="GL53" s="463"/>
      <c r="GM53" s="463"/>
      <c r="GN53" s="463"/>
      <c r="GO53" s="463"/>
      <c r="GP53" s="463"/>
      <c r="GQ53" s="463"/>
      <c r="GR53" s="463"/>
      <c r="GS53" s="463"/>
      <c r="GT53" s="463"/>
      <c r="GU53" s="463"/>
      <c r="GV53" s="463"/>
      <c r="GW53" s="463"/>
      <c r="GX53" s="463"/>
      <c r="GY53" s="463"/>
      <c r="GZ53" s="463"/>
      <c r="HA53" s="463"/>
      <c r="HB53" s="463"/>
      <c r="HC53" s="463"/>
      <c r="HD53" s="463"/>
      <c r="HE53" s="463"/>
      <c r="HF53" s="463"/>
      <c r="HG53" s="463"/>
      <c r="HH53" s="463"/>
      <c r="HI53" s="463"/>
      <c r="HJ53" s="463"/>
      <c r="HK53" s="463"/>
      <c r="HL53" s="463"/>
      <c r="HM53" s="463"/>
      <c r="HN53" s="463"/>
      <c r="HO53" s="463"/>
      <c r="HP53" s="463"/>
      <c r="HQ53" s="463"/>
      <c r="HR53" s="463"/>
      <c r="HS53" s="463"/>
      <c r="HT53" s="463"/>
      <c r="HU53" s="463"/>
      <c r="HV53" s="463"/>
      <c r="HW53" s="463"/>
      <c r="HX53" s="463"/>
      <c r="HY53" s="463"/>
      <c r="HZ53" s="463"/>
      <c r="IA53" s="463"/>
      <c r="IB53" s="463"/>
    </row>
    <row r="54" spans="1:236" ht="36.75" x14ac:dyDescent="0.25">
      <c r="A54" s="123" t="s">
        <v>235</v>
      </c>
      <c r="B54" s="108" t="s">
        <v>2</v>
      </c>
      <c r="C54" s="108" t="s">
        <v>27</v>
      </c>
      <c r="D54" s="109" t="s">
        <v>237</v>
      </c>
      <c r="E54" s="109" t="s">
        <v>1</v>
      </c>
      <c r="F54" s="105">
        <f t="shared" si="11"/>
        <v>41185</v>
      </c>
      <c r="G54" s="109">
        <f>IF(L54="Not Executed","",INDEX($U$2:$EC51,1,MATCH(REPT("z",255),$U54:$EC54)))</f>
        <v>146</v>
      </c>
      <c r="H54" s="109" t="str">
        <f t="shared" si="12"/>
        <v>7-4 QS / C1</v>
      </c>
      <c r="I54" s="109" t="str">
        <f t="shared" si="13"/>
        <v>RTM-9200/8.59.29702</v>
      </c>
      <c r="J54" s="109">
        <f t="shared" si="14"/>
        <v>9200</v>
      </c>
      <c r="K54" s="109" t="str">
        <f t="shared" si="15"/>
        <v>v76</v>
      </c>
      <c r="L54" s="109" t="str">
        <f t="shared" si="18"/>
        <v>Pass</v>
      </c>
      <c r="M54" s="109" t="str">
        <f>IF(L54="NA","NA",IF(COUNTIFS(U54:XAC54,"Pass*",$U$3:$XAC$3,Summary!$D$43)&gt;0,"Pass",IF(COUNTIFS(U54:XAC54,"Fail*",$U$3:$XAC$3,Summary!$D$43)&gt;0,"Fail","Not Executed")))</f>
        <v>Pass</v>
      </c>
      <c r="N54" s="109">
        <f t="shared" si="16"/>
        <v>50</v>
      </c>
      <c r="O54" s="135">
        <f t="shared" si="17"/>
        <v>0.98</v>
      </c>
      <c r="P54" s="135" t="str">
        <f>IF(VLOOKUP(C54,[1]!WIFI_Defects,2,FALSE)=0,"",VLOOKUP(C54,[1]!WIFI_Defects,2,FALSE))</f>
        <v/>
      </c>
      <c r="Q54" s="109">
        <f>IF(VLOOKUP(C54,[1]!WIFI_Defects,3,FALSE)=0,"",VLOOKUP(C54,[1]!WIFI_Defects,3,FALSE))</f>
        <v>532124</v>
      </c>
      <c r="R54" s="109" t="str">
        <f>IF(VLOOKUP(C54,[1]!WIFI_Defects,4,FALSE)=0,"",VLOOKUP(C54,[1]!WIFI_Defects,4,FALSE))</f>
        <v>3856185-CLOSED</v>
      </c>
      <c r="S54" s="111"/>
      <c r="T54" s="295"/>
      <c r="U54" s="96"/>
      <c r="V54" s="72"/>
      <c r="W54" s="72" t="str">
        <f>IF(ISERROR(#REF!),"",#REF!)</f>
        <v/>
      </c>
      <c r="X54" s="72"/>
      <c r="Y54" s="72"/>
      <c r="Z54" s="72" t="s">
        <v>243</v>
      </c>
      <c r="AA54" s="72"/>
      <c r="AB54" s="72"/>
      <c r="AC54" s="72"/>
      <c r="AD54" s="72"/>
      <c r="AE54" s="72"/>
      <c r="AF54" s="72" t="s">
        <v>243</v>
      </c>
      <c r="AG54" s="72" t="s">
        <v>243</v>
      </c>
      <c r="AH54" s="72"/>
      <c r="AI54" s="72" t="s">
        <v>243</v>
      </c>
      <c r="AJ54" s="72"/>
      <c r="AK54" s="72" t="s">
        <v>243</v>
      </c>
      <c r="AL54" s="72" t="s">
        <v>243</v>
      </c>
      <c r="AM54" s="72" t="s">
        <v>243</v>
      </c>
      <c r="AN54" s="72"/>
      <c r="AO54" s="410"/>
      <c r="AP54" s="402" t="s">
        <v>243</v>
      </c>
      <c r="AQ54" s="72"/>
      <c r="AR54" s="410" t="s">
        <v>243</v>
      </c>
      <c r="AS54" s="72"/>
      <c r="AT54" s="422" t="s">
        <v>243</v>
      </c>
      <c r="AU54" s="72"/>
      <c r="AV54" s="72"/>
      <c r="AW54" s="430" t="s">
        <v>243</v>
      </c>
      <c r="AX54" s="431" t="s">
        <v>243</v>
      </c>
      <c r="AY54" s="72"/>
      <c r="AZ54" s="434" t="s">
        <v>243</v>
      </c>
      <c r="BA54" s="72"/>
      <c r="BB54" s="72"/>
      <c r="BC54" s="436" t="s">
        <v>243</v>
      </c>
      <c r="BD54" s="439" t="s">
        <v>243</v>
      </c>
      <c r="BE54" s="440" t="s">
        <v>243</v>
      </c>
      <c r="BF54" s="72"/>
      <c r="BG54" s="72"/>
      <c r="BH54" s="443" t="s">
        <v>243</v>
      </c>
      <c r="BI54" s="443" t="s">
        <v>243</v>
      </c>
      <c r="BJ54" s="72"/>
      <c r="BK54" s="72"/>
      <c r="BL54" s="72"/>
      <c r="BM54" s="72"/>
      <c r="BN54" s="451" t="s">
        <v>243</v>
      </c>
      <c r="BO54" s="454" t="s">
        <v>243</v>
      </c>
      <c r="BP54" s="455"/>
      <c r="BQ54" s="463"/>
      <c r="BR54" s="463" t="s">
        <v>243</v>
      </c>
      <c r="BS54" s="463"/>
      <c r="BT54" s="463" t="s">
        <v>243</v>
      </c>
      <c r="BU54" s="463"/>
      <c r="BV54" s="463"/>
      <c r="BW54" s="463"/>
      <c r="BX54" s="463" t="s">
        <v>243</v>
      </c>
      <c r="BY54" s="463" t="s">
        <v>243</v>
      </c>
      <c r="BZ54" s="463" t="s">
        <v>243</v>
      </c>
      <c r="CA54" s="463"/>
      <c r="CB54" s="463" t="s">
        <v>243</v>
      </c>
      <c r="CC54" s="463"/>
      <c r="CD54" s="463"/>
      <c r="CE54" s="463" t="s">
        <v>243</v>
      </c>
      <c r="CF54" s="463"/>
      <c r="CG54" s="463"/>
      <c r="CH54" s="463"/>
      <c r="CI54" s="463" t="s">
        <v>243</v>
      </c>
      <c r="CJ54" s="463" t="s">
        <v>243</v>
      </c>
      <c r="CK54" s="463" t="s">
        <v>243</v>
      </c>
      <c r="CL54" s="463" t="s">
        <v>243</v>
      </c>
      <c r="CM54" s="463"/>
      <c r="CN54" s="463"/>
      <c r="CO54" s="463"/>
      <c r="CP54" s="463" t="s">
        <v>243</v>
      </c>
      <c r="CQ54" s="463" t="s">
        <v>243</v>
      </c>
      <c r="CR54" s="463"/>
      <c r="CS54" s="463"/>
      <c r="CT54" s="463" t="s">
        <v>243</v>
      </c>
      <c r="CU54" s="463" t="s">
        <v>243</v>
      </c>
      <c r="CV54" s="463" t="s">
        <v>243</v>
      </c>
      <c r="CW54" s="463" t="s">
        <v>243</v>
      </c>
      <c r="CX54" s="463"/>
      <c r="CY54" s="463" t="s">
        <v>243</v>
      </c>
      <c r="CZ54" s="463"/>
      <c r="DA54" s="463"/>
      <c r="DB54" s="536"/>
      <c r="DC54" s="463"/>
      <c r="DD54" s="463"/>
      <c r="DE54" s="463" t="s">
        <v>243</v>
      </c>
      <c r="DF54" s="463"/>
      <c r="DG54" s="463"/>
      <c r="DH54" s="463"/>
      <c r="DI54" s="463"/>
      <c r="DJ54" s="463"/>
      <c r="DK54" s="463"/>
      <c r="DL54" s="463" t="s">
        <v>243</v>
      </c>
      <c r="DM54" s="463"/>
      <c r="DN54" s="463" t="s">
        <v>243</v>
      </c>
      <c r="DO54" s="463"/>
      <c r="DP54" s="463" t="s">
        <v>243</v>
      </c>
      <c r="DQ54" s="463" t="s">
        <v>243</v>
      </c>
      <c r="DR54" s="463" t="s">
        <v>243</v>
      </c>
      <c r="DS54" s="463" t="s">
        <v>243</v>
      </c>
      <c r="DT54" s="463" t="s">
        <v>243</v>
      </c>
      <c r="DU54" s="463"/>
      <c r="DV54" s="463"/>
      <c r="DW54" s="463" t="s">
        <v>243</v>
      </c>
      <c r="DX54" s="463" t="s">
        <v>243</v>
      </c>
      <c r="DY54" s="463"/>
      <c r="DZ54" s="463" t="s">
        <v>241</v>
      </c>
      <c r="EA54" s="463" t="s">
        <v>243</v>
      </c>
      <c r="EB54" s="463"/>
      <c r="EC54" s="463"/>
      <c r="ED54" s="463"/>
      <c r="EE54" s="463"/>
      <c r="EF54" s="463"/>
      <c r="EG54" s="463"/>
      <c r="EH54" s="463"/>
      <c r="EI54" s="463"/>
      <c r="EJ54" s="463"/>
      <c r="EK54" s="463"/>
      <c r="EL54" s="463"/>
      <c r="EM54" s="463"/>
      <c r="EN54" s="463"/>
      <c r="EO54" s="463"/>
      <c r="EP54" s="463"/>
      <c r="EQ54" s="463"/>
      <c r="ER54" s="463"/>
      <c r="ES54" s="463"/>
      <c r="ET54" s="463"/>
      <c r="EU54" s="463"/>
      <c r="EV54" s="463"/>
      <c r="EW54" s="463"/>
      <c r="EX54" s="463"/>
      <c r="EY54" s="463"/>
      <c r="EZ54" s="463"/>
      <c r="FA54" s="463"/>
      <c r="FB54" s="463"/>
      <c r="FC54" s="463"/>
      <c r="FD54" s="463"/>
      <c r="FE54" s="463"/>
      <c r="FF54" s="463"/>
      <c r="FG54" s="463"/>
      <c r="FH54" s="463"/>
      <c r="FI54" s="463"/>
      <c r="FJ54" s="463"/>
      <c r="FK54" s="463"/>
      <c r="FL54" s="463"/>
      <c r="FM54" s="463"/>
      <c r="FN54" s="463"/>
      <c r="FO54" s="463"/>
      <c r="FP54" s="463"/>
      <c r="FQ54" s="463"/>
      <c r="FR54" s="463"/>
      <c r="FS54" s="463"/>
      <c r="FT54" s="463"/>
      <c r="FU54" s="463"/>
      <c r="FV54" s="463"/>
      <c r="FW54" s="463"/>
      <c r="FX54" s="463"/>
      <c r="FY54" s="463"/>
      <c r="FZ54" s="463"/>
      <c r="GA54" s="463"/>
      <c r="GB54" s="463"/>
      <c r="GC54" s="463"/>
      <c r="GD54" s="463"/>
      <c r="GE54" s="463"/>
      <c r="GF54" s="463"/>
      <c r="GG54" s="463"/>
      <c r="GH54" s="463"/>
      <c r="GI54" s="463"/>
      <c r="GJ54" s="463"/>
      <c r="GK54" s="463"/>
      <c r="GL54" s="463"/>
      <c r="GM54" s="463"/>
      <c r="GN54" s="463"/>
      <c r="GO54" s="463"/>
      <c r="GP54" s="463"/>
      <c r="GQ54" s="463"/>
      <c r="GR54" s="463"/>
      <c r="GS54" s="463"/>
      <c r="GT54" s="463"/>
      <c r="GU54" s="463"/>
      <c r="GV54" s="463"/>
      <c r="GW54" s="463"/>
      <c r="GX54" s="463"/>
      <c r="GY54" s="463"/>
      <c r="GZ54" s="463"/>
      <c r="HA54" s="463"/>
      <c r="HB54" s="463"/>
      <c r="HC54" s="463"/>
      <c r="HD54" s="463"/>
      <c r="HE54" s="463"/>
      <c r="HF54" s="463"/>
      <c r="HG54" s="463"/>
      <c r="HH54" s="463"/>
      <c r="HI54" s="463"/>
      <c r="HJ54" s="463"/>
      <c r="HK54" s="463"/>
      <c r="HL54" s="463"/>
      <c r="HM54" s="463"/>
      <c r="HN54" s="463"/>
      <c r="HO54" s="463"/>
      <c r="HP54" s="463"/>
      <c r="HQ54" s="463"/>
      <c r="HR54" s="463"/>
      <c r="HS54" s="463"/>
      <c r="HT54" s="463"/>
      <c r="HU54" s="463"/>
      <c r="HV54" s="463"/>
      <c r="HW54" s="463"/>
      <c r="HX54" s="463"/>
      <c r="HY54" s="463"/>
      <c r="HZ54" s="463"/>
      <c r="IA54" s="463"/>
      <c r="IB54" s="463"/>
    </row>
    <row r="55" spans="1:236" ht="24" customHeight="1" x14ac:dyDescent="0.25">
      <c r="A55" s="123" t="s">
        <v>235</v>
      </c>
      <c r="B55" s="108" t="s">
        <v>2</v>
      </c>
      <c r="C55" s="108" t="s">
        <v>37</v>
      </c>
      <c r="D55" s="109" t="s">
        <v>237</v>
      </c>
      <c r="E55" s="109" t="s">
        <v>38</v>
      </c>
      <c r="F55" s="105">
        <f t="shared" si="11"/>
        <v>41185</v>
      </c>
      <c r="G55" s="109">
        <f>IF(L55="Not Executed","",INDEX($U$2:$EC52,1,MATCH(REPT("z",255),$U55:$EC55)))</f>
        <v>145</v>
      </c>
      <c r="H55" s="109" t="str">
        <f t="shared" si="12"/>
        <v>C0/C1</v>
      </c>
      <c r="I55" s="109" t="str">
        <f t="shared" si="13"/>
        <v>9200-8.59.29708</v>
      </c>
      <c r="J55" s="109">
        <f t="shared" si="14"/>
        <v>9200</v>
      </c>
      <c r="K55" s="109" t="str">
        <f t="shared" si="15"/>
        <v>v76</v>
      </c>
      <c r="L55" s="109" t="str">
        <f t="shared" si="18"/>
        <v>Pass</v>
      </c>
      <c r="M55" s="109" t="str">
        <f>IF(L55="NA","NA",IF(COUNTIFS(U55:XAC55,"Pass*",$U$3:$XAC$3,Summary!$D$43)&gt;0,"Pass",IF(COUNTIFS(U55:XAC55,"Fail*",$U$3:$XAC$3,Summary!$D$43)&gt;0,"Fail","Not Executed")))</f>
        <v>Pass</v>
      </c>
      <c r="N55" s="109">
        <f t="shared" si="16"/>
        <v>45</v>
      </c>
      <c r="O55" s="135">
        <f t="shared" si="17"/>
        <v>0.46666666666666667</v>
      </c>
      <c r="P55" s="135" t="str">
        <f>IF(VLOOKUP(C55,[1]!WIFI_Defects,2,FALSE)=0,"",VLOOKUP(C55,[1]!WIFI_Defects,2,FALSE))</f>
        <v/>
      </c>
      <c r="Q55" s="109" t="str">
        <f>IF(VLOOKUP(C55,[1]!WIFI_Defects,3,FALSE)=0,"",VLOOKUP(C55,[1]!WIFI_Defects,3,FALSE))</f>
        <v/>
      </c>
      <c r="R55" s="109" t="str">
        <f>IF(VLOOKUP(C55,[1]!WIFI_Defects,4,FALSE)=0,"",VLOOKUP(C55,[1]!WIFI_Defects,4,FALSE))</f>
        <v>3856160-CLOSED</v>
      </c>
      <c r="S55" s="111"/>
      <c r="T55" s="295"/>
      <c r="U55" s="96"/>
      <c r="V55" s="72"/>
      <c r="W55" s="72" t="str">
        <f>IF(ISERROR(#REF!),"",#REF!)</f>
        <v/>
      </c>
      <c r="X55" s="72"/>
      <c r="Y55" s="72"/>
      <c r="Z55" s="72" t="s">
        <v>241</v>
      </c>
      <c r="AA55" s="72"/>
      <c r="AB55" s="72"/>
      <c r="AC55" s="72"/>
      <c r="AD55" s="72"/>
      <c r="AE55" s="72"/>
      <c r="AF55" s="72"/>
      <c r="AG55" s="72"/>
      <c r="AH55" s="72"/>
      <c r="AI55" s="72" t="s">
        <v>241</v>
      </c>
      <c r="AJ55" s="72"/>
      <c r="AK55" s="72" t="s">
        <v>241</v>
      </c>
      <c r="AL55" s="72" t="s">
        <v>241</v>
      </c>
      <c r="AM55" s="72"/>
      <c r="AN55" s="72"/>
      <c r="AO55" s="410"/>
      <c r="AP55" s="402" t="s">
        <v>241</v>
      </c>
      <c r="AQ55" s="72"/>
      <c r="AR55" s="410"/>
      <c r="AS55" s="420" t="s">
        <v>241</v>
      </c>
      <c r="AT55" s="422" t="s">
        <v>241</v>
      </c>
      <c r="AU55" s="72"/>
      <c r="AV55" s="72"/>
      <c r="AW55" s="72"/>
      <c r="AX55" s="431" t="s">
        <v>241</v>
      </c>
      <c r="AY55" s="72"/>
      <c r="AZ55" s="427"/>
      <c r="BA55" s="72"/>
      <c r="BB55" s="435" t="s">
        <v>241</v>
      </c>
      <c r="BC55" s="436"/>
      <c r="BD55" s="439" t="s">
        <v>591</v>
      </c>
      <c r="BE55" s="440" t="s">
        <v>591</v>
      </c>
      <c r="BF55" s="72"/>
      <c r="BG55" s="72"/>
      <c r="BH55" s="443" t="s">
        <v>545</v>
      </c>
      <c r="BI55" s="72"/>
      <c r="BJ55" s="72"/>
      <c r="BK55" s="72"/>
      <c r="BL55" s="72"/>
      <c r="BM55" s="451" t="s">
        <v>243</v>
      </c>
      <c r="BN55" s="451" t="s">
        <v>243</v>
      </c>
      <c r="BO55" s="454" t="s">
        <v>243</v>
      </c>
      <c r="BP55" s="455"/>
      <c r="BQ55" s="463"/>
      <c r="BR55" s="463" t="s">
        <v>243</v>
      </c>
      <c r="BS55" s="463"/>
      <c r="BT55" s="463" t="s">
        <v>243</v>
      </c>
      <c r="BU55" s="463"/>
      <c r="BV55" s="463"/>
      <c r="BW55" s="463"/>
      <c r="BX55" s="463" t="s">
        <v>243</v>
      </c>
      <c r="BY55" s="483"/>
      <c r="BZ55" s="463" t="s">
        <v>243</v>
      </c>
      <c r="CA55" s="463"/>
      <c r="CB55" s="463" t="s">
        <v>243</v>
      </c>
      <c r="CC55" s="463"/>
      <c r="CD55" s="463"/>
      <c r="CE55" s="463"/>
      <c r="CF55" s="463"/>
      <c r="CG55" s="463"/>
      <c r="CH55" s="463"/>
      <c r="CI55" s="463"/>
      <c r="CJ55" s="463" t="s">
        <v>243</v>
      </c>
      <c r="CK55" s="463" t="s">
        <v>241</v>
      </c>
      <c r="CL55" s="463" t="s">
        <v>241</v>
      </c>
      <c r="CM55" s="463" t="s">
        <v>243</v>
      </c>
      <c r="CN55" s="463"/>
      <c r="CO55" s="463"/>
      <c r="CP55" s="463" t="s">
        <v>241</v>
      </c>
      <c r="CQ55" s="463"/>
      <c r="CR55" s="463"/>
      <c r="CS55" s="463"/>
      <c r="CT55" s="463" t="s">
        <v>243</v>
      </c>
      <c r="CU55" s="463" t="s">
        <v>241</v>
      </c>
      <c r="CV55" s="463" t="s">
        <v>243</v>
      </c>
      <c r="CW55" s="463" t="s">
        <v>243</v>
      </c>
      <c r="CX55" s="463"/>
      <c r="CY55" s="463"/>
      <c r="CZ55" s="463"/>
      <c r="DA55" s="463"/>
      <c r="DB55" s="536" t="s">
        <v>897</v>
      </c>
      <c r="DC55" s="463"/>
      <c r="DD55" s="463"/>
      <c r="DE55" s="463" t="s">
        <v>241</v>
      </c>
      <c r="DF55" s="463" t="s">
        <v>243</v>
      </c>
      <c r="DG55" s="463" t="s">
        <v>241</v>
      </c>
      <c r="DH55" s="463"/>
      <c r="DI55" s="463"/>
      <c r="DJ55" s="463"/>
      <c r="DK55" s="463" t="s">
        <v>241</v>
      </c>
      <c r="DL55" s="463"/>
      <c r="DM55" s="463"/>
      <c r="DN55" s="463" t="s">
        <v>241</v>
      </c>
      <c r="DO55" s="463" t="s">
        <v>241</v>
      </c>
      <c r="DP55" s="463" t="s">
        <v>241</v>
      </c>
      <c r="DQ55" s="463" t="s">
        <v>243</v>
      </c>
      <c r="DR55" s="463"/>
      <c r="DS55" s="463" t="s">
        <v>243</v>
      </c>
      <c r="DT55" s="463" t="s">
        <v>243</v>
      </c>
      <c r="DU55" s="463"/>
      <c r="DV55" s="463"/>
      <c r="DW55" s="463" t="s">
        <v>241</v>
      </c>
      <c r="DX55" s="463" t="s">
        <v>241</v>
      </c>
      <c r="DY55" s="463"/>
      <c r="DZ55" s="463" t="s">
        <v>243</v>
      </c>
      <c r="EA55" s="463" t="s">
        <v>243</v>
      </c>
      <c r="EB55" s="463" t="s">
        <v>243</v>
      </c>
      <c r="EC55" s="463"/>
      <c r="ED55" s="463"/>
      <c r="EE55" s="463"/>
      <c r="EF55" s="463"/>
      <c r="EG55" s="463"/>
      <c r="EH55" s="463"/>
      <c r="EI55" s="463"/>
      <c r="EJ55" s="463"/>
      <c r="EK55" s="463"/>
      <c r="EL55" s="463"/>
      <c r="EM55" s="463"/>
      <c r="EN55" s="463"/>
      <c r="EO55" s="463"/>
      <c r="EP55" s="463"/>
      <c r="EQ55" s="463"/>
      <c r="ER55" s="463"/>
      <c r="ES55" s="463"/>
      <c r="ET55" s="463"/>
      <c r="EU55" s="463"/>
      <c r="EV55" s="463"/>
      <c r="EW55" s="463"/>
      <c r="EX55" s="463"/>
      <c r="EY55" s="463"/>
      <c r="EZ55" s="463"/>
      <c r="FA55" s="463"/>
      <c r="FB55" s="463"/>
      <c r="FC55" s="463"/>
      <c r="FD55" s="463"/>
      <c r="FE55" s="463"/>
      <c r="FF55" s="463"/>
      <c r="FG55" s="463"/>
      <c r="FH55" s="463"/>
      <c r="FI55" s="463"/>
      <c r="FJ55" s="463"/>
      <c r="FK55" s="463"/>
      <c r="FL55" s="463"/>
      <c r="FM55" s="463"/>
      <c r="FN55" s="463"/>
      <c r="FO55" s="463"/>
      <c r="FP55" s="463"/>
      <c r="FQ55" s="463"/>
      <c r="FR55" s="463"/>
      <c r="FS55" s="463"/>
      <c r="FT55" s="463"/>
      <c r="FU55" s="463"/>
      <c r="FV55" s="463"/>
      <c r="FW55" s="463"/>
      <c r="FX55" s="463"/>
      <c r="FY55" s="463"/>
      <c r="FZ55" s="463"/>
      <c r="GA55" s="463"/>
      <c r="GB55" s="463"/>
      <c r="GC55" s="463"/>
      <c r="GD55" s="463"/>
      <c r="GE55" s="463"/>
      <c r="GF55" s="463"/>
      <c r="GG55" s="463"/>
      <c r="GH55" s="463"/>
      <c r="GI55" s="463"/>
      <c r="GJ55" s="463"/>
      <c r="GK55" s="463"/>
      <c r="GL55" s="463"/>
      <c r="GM55" s="463"/>
      <c r="GN55" s="463"/>
      <c r="GO55" s="463"/>
      <c r="GP55" s="463"/>
      <c r="GQ55" s="463"/>
      <c r="GR55" s="463"/>
      <c r="GS55" s="463"/>
      <c r="GT55" s="463"/>
      <c r="GU55" s="463"/>
      <c r="GV55" s="463"/>
      <c r="GW55" s="463"/>
      <c r="GX55" s="463"/>
      <c r="GY55" s="463"/>
      <c r="GZ55" s="463"/>
      <c r="HA55" s="463"/>
      <c r="HB55" s="463"/>
      <c r="HC55" s="463"/>
      <c r="HD55" s="463"/>
      <c r="HE55" s="463"/>
      <c r="HF55" s="463"/>
      <c r="HG55" s="463"/>
      <c r="HH55" s="463"/>
      <c r="HI55" s="463"/>
      <c r="HJ55" s="463"/>
      <c r="HK55" s="463"/>
      <c r="HL55" s="463"/>
      <c r="HM55" s="463"/>
      <c r="HN55" s="463"/>
      <c r="HO55" s="463"/>
      <c r="HP55" s="463"/>
      <c r="HQ55" s="463"/>
      <c r="HR55" s="463"/>
      <c r="HS55" s="463"/>
      <c r="HT55" s="463"/>
      <c r="HU55" s="463"/>
      <c r="HV55" s="463"/>
      <c r="HW55" s="463"/>
      <c r="HX55" s="463"/>
      <c r="HY55" s="463"/>
      <c r="HZ55" s="463"/>
      <c r="IA55" s="463"/>
      <c r="IB55" s="463"/>
    </row>
    <row r="56" spans="1:236" ht="24" customHeight="1" x14ac:dyDescent="0.25">
      <c r="A56" s="123" t="s">
        <v>235</v>
      </c>
      <c r="B56" s="108" t="s">
        <v>2</v>
      </c>
      <c r="C56" s="108" t="s">
        <v>40</v>
      </c>
      <c r="D56" s="109" t="s">
        <v>237</v>
      </c>
      <c r="E56" s="109" t="s">
        <v>41</v>
      </c>
      <c r="F56" s="105">
        <f t="shared" si="11"/>
        <v>41185</v>
      </c>
      <c r="G56" s="109">
        <f>IF(L56="Not Executed","",INDEX($U$2:$EC53,1,MATCH(REPT("z",255),$U56:$EC56)))</f>
        <v>145</v>
      </c>
      <c r="H56" s="109" t="str">
        <f t="shared" si="12"/>
        <v>C0/C1</v>
      </c>
      <c r="I56" s="109" t="str">
        <f t="shared" si="13"/>
        <v>9200-8.59.29708</v>
      </c>
      <c r="J56" s="109">
        <f t="shared" si="14"/>
        <v>9200</v>
      </c>
      <c r="K56" s="109" t="str">
        <f t="shared" si="15"/>
        <v>v76</v>
      </c>
      <c r="L56" s="109" t="str">
        <f t="shared" si="18"/>
        <v>Pass</v>
      </c>
      <c r="M56" s="109" t="str">
        <f>IF(L56="NA","NA",IF(COUNTIFS(U56:XAC56,"Pass*",$U$3:$XAC$3,Summary!$D$43)&gt;0,"Pass",IF(COUNTIFS(U56:XAC56,"Fail*",$U$3:$XAC$3,Summary!$D$43)&gt;0,"Fail","Not Executed")))</f>
        <v>Pass</v>
      </c>
      <c r="N56" s="109">
        <f t="shared" si="16"/>
        <v>43</v>
      </c>
      <c r="O56" s="135">
        <f t="shared" si="17"/>
        <v>0.44186046511627908</v>
      </c>
      <c r="P56" s="135" t="str">
        <f>IF(VLOOKUP(C56,[1]!WIFI_Defects,2,FALSE)=0,"",VLOOKUP(C56,[1]!WIFI_Defects,2,FALSE))</f>
        <v xml:space="preserve">Win8-886380
</v>
      </c>
      <c r="Q56" s="109" t="str">
        <f>IF(VLOOKUP(C56,[1]!WIFI_Defects,3,FALSE)=0,"",VLOOKUP(C56,[1]!WIFI_Defects,3,FALSE))</f>
        <v/>
      </c>
      <c r="R56" s="109" t="str">
        <f>IF(VLOOKUP(C56,[1]!WIFI_Defects,4,FALSE)=0,"",VLOOKUP(C56,[1]!WIFI_Defects,4,FALSE))</f>
        <v>3855755-CLOSED,
3856159-CLOSED</v>
      </c>
      <c r="S56" s="111"/>
      <c r="T56" s="295"/>
      <c r="U56" s="96"/>
      <c r="V56" s="72"/>
      <c r="W56" s="72" t="str">
        <f>IF(ISERROR(#REF!),"",#REF!)</f>
        <v/>
      </c>
      <c r="X56" s="72"/>
      <c r="Y56" s="72"/>
      <c r="Z56" s="72" t="s">
        <v>241</v>
      </c>
      <c r="AA56" s="72"/>
      <c r="AB56" s="72"/>
      <c r="AC56" s="72"/>
      <c r="AD56" s="72"/>
      <c r="AE56" s="72"/>
      <c r="AF56" s="72"/>
      <c r="AG56" s="72"/>
      <c r="AH56" s="72"/>
      <c r="AI56" s="72" t="s">
        <v>241</v>
      </c>
      <c r="AJ56" s="72"/>
      <c r="AK56" s="72" t="s">
        <v>241</v>
      </c>
      <c r="AL56" s="72" t="s">
        <v>243</v>
      </c>
      <c r="AM56" s="72"/>
      <c r="AN56" s="72"/>
      <c r="AO56" s="410"/>
      <c r="AP56" s="402" t="s">
        <v>241</v>
      </c>
      <c r="AQ56" s="72"/>
      <c r="AR56" s="410" t="s">
        <v>241</v>
      </c>
      <c r="AS56" s="420" t="s">
        <v>241</v>
      </c>
      <c r="AT56" s="422" t="s">
        <v>241</v>
      </c>
      <c r="AU56" s="423" t="s">
        <v>241</v>
      </c>
      <c r="AV56" s="72"/>
      <c r="AW56" s="72"/>
      <c r="AX56" s="72"/>
      <c r="AY56" s="72"/>
      <c r="AZ56" s="427"/>
      <c r="BA56" s="72"/>
      <c r="BB56" s="435" t="s">
        <v>243</v>
      </c>
      <c r="BC56" s="436"/>
      <c r="BD56" s="439" t="s">
        <v>243</v>
      </c>
      <c r="BE56" s="440" t="s">
        <v>243</v>
      </c>
      <c r="BF56" s="72"/>
      <c r="BG56" s="72"/>
      <c r="BH56" s="443" t="s">
        <v>546</v>
      </c>
      <c r="BI56" s="72"/>
      <c r="BJ56" s="72"/>
      <c r="BK56" s="72"/>
      <c r="BL56" s="72"/>
      <c r="BM56" s="72"/>
      <c r="BN56" s="451" t="s">
        <v>243</v>
      </c>
      <c r="BO56" s="454" t="s">
        <v>243</v>
      </c>
      <c r="BP56" s="455"/>
      <c r="BQ56" s="463"/>
      <c r="BR56" s="463" t="s">
        <v>243</v>
      </c>
      <c r="BS56" s="463"/>
      <c r="BT56" s="463" t="s">
        <v>243</v>
      </c>
      <c r="BU56" s="463"/>
      <c r="BV56" s="463"/>
      <c r="BW56" s="463"/>
      <c r="BX56" s="463" t="s">
        <v>243</v>
      </c>
      <c r="BY56" s="483"/>
      <c r="BZ56" s="463" t="s">
        <v>241</v>
      </c>
      <c r="CA56" s="463"/>
      <c r="CB56" s="463" t="s">
        <v>243</v>
      </c>
      <c r="CC56" s="463"/>
      <c r="CD56" s="463"/>
      <c r="CE56" s="463"/>
      <c r="CF56" s="463"/>
      <c r="CG56" s="463"/>
      <c r="CH56" s="463"/>
      <c r="CI56" s="463"/>
      <c r="CJ56" s="463" t="s">
        <v>243</v>
      </c>
      <c r="CK56" s="463" t="s">
        <v>779</v>
      </c>
      <c r="CL56" s="463" t="s">
        <v>243</v>
      </c>
      <c r="CM56" s="463"/>
      <c r="CN56" s="463"/>
      <c r="CO56" s="463"/>
      <c r="CP56" s="463" t="s">
        <v>241</v>
      </c>
      <c r="CQ56" s="463" t="s">
        <v>241</v>
      </c>
      <c r="CR56" s="463"/>
      <c r="CS56" s="463"/>
      <c r="CT56" s="463" t="s">
        <v>241</v>
      </c>
      <c r="CU56" s="463" t="s">
        <v>243</v>
      </c>
      <c r="CV56" s="463" t="s">
        <v>241</v>
      </c>
      <c r="CW56" s="463" t="s">
        <v>243</v>
      </c>
      <c r="CX56" s="463"/>
      <c r="CY56" s="463"/>
      <c r="CZ56" s="463"/>
      <c r="DA56" s="463"/>
      <c r="DB56" s="537"/>
      <c r="DC56" s="463"/>
      <c r="DD56" s="463"/>
      <c r="DE56" s="463" t="s">
        <v>243</v>
      </c>
      <c r="DF56" s="463" t="s">
        <v>241</v>
      </c>
      <c r="DG56" s="463"/>
      <c r="DH56" s="463"/>
      <c r="DI56" s="463"/>
      <c r="DJ56" s="463"/>
      <c r="DK56" s="463" t="s">
        <v>241</v>
      </c>
      <c r="DL56" s="463"/>
      <c r="DM56" s="463"/>
      <c r="DN56" s="463" t="s">
        <v>241</v>
      </c>
      <c r="DO56" s="463" t="s">
        <v>241</v>
      </c>
      <c r="DP56" s="463" t="s">
        <v>241</v>
      </c>
      <c r="DQ56" s="463" t="s">
        <v>243</v>
      </c>
      <c r="DR56" s="463"/>
      <c r="DS56" s="463" t="s">
        <v>241</v>
      </c>
      <c r="DT56" s="463" t="s">
        <v>243</v>
      </c>
      <c r="DU56" s="463"/>
      <c r="DV56" s="463"/>
      <c r="DW56" s="463" t="s">
        <v>241</v>
      </c>
      <c r="DX56" s="463" t="s">
        <v>241</v>
      </c>
      <c r="DY56" s="463"/>
      <c r="DZ56" s="463" t="s">
        <v>243</v>
      </c>
      <c r="EA56" s="463" t="s">
        <v>241</v>
      </c>
      <c r="EB56" s="463" t="s">
        <v>243</v>
      </c>
      <c r="EC56" s="463"/>
      <c r="ED56" s="463"/>
      <c r="EE56" s="463"/>
      <c r="EF56" s="463"/>
      <c r="EG56" s="463"/>
      <c r="EH56" s="463"/>
      <c r="EI56" s="463"/>
      <c r="EJ56" s="463"/>
      <c r="EK56" s="463"/>
      <c r="EL56" s="463"/>
      <c r="EM56" s="463"/>
      <c r="EN56" s="463"/>
      <c r="EO56" s="463"/>
      <c r="EP56" s="463"/>
      <c r="EQ56" s="463"/>
      <c r="ER56" s="463"/>
      <c r="ES56" s="463"/>
      <c r="ET56" s="463"/>
      <c r="EU56" s="463"/>
      <c r="EV56" s="463"/>
      <c r="EW56" s="463"/>
      <c r="EX56" s="463"/>
      <c r="EY56" s="463"/>
      <c r="EZ56" s="463"/>
      <c r="FA56" s="463"/>
      <c r="FB56" s="463"/>
      <c r="FC56" s="463"/>
      <c r="FD56" s="463"/>
      <c r="FE56" s="463"/>
      <c r="FF56" s="463"/>
      <c r="FG56" s="463"/>
      <c r="FH56" s="463"/>
      <c r="FI56" s="463"/>
      <c r="FJ56" s="463"/>
      <c r="FK56" s="463"/>
      <c r="FL56" s="463"/>
      <c r="FM56" s="463"/>
      <c r="FN56" s="463"/>
      <c r="FO56" s="463"/>
      <c r="FP56" s="463"/>
      <c r="FQ56" s="463"/>
      <c r="FR56" s="463"/>
      <c r="FS56" s="463"/>
      <c r="FT56" s="463"/>
      <c r="FU56" s="463"/>
      <c r="FV56" s="463"/>
      <c r="FW56" s="463"/>
      <c r="FX56" s="463"/>
      <c r="FY56" s="463"/>
      <c r="FZ56" s="463"/>
      <c r="GA56" s="463"/>
      <c r="GB56" s="463"/>
      <c r="GC56" s="463"/>
      <c r="GD56" s="463"/>
      <c r="GE56" s="463"/>
      <c r="GF56" s="463"/>
      <c r="GG56" s="463"/>
      <c r="GH56" s="463"/>
      <c r="GI56" s="463"/>
      <c r="GJ56" s="463"/>
      <c r="GK56" s="463"/>
      <c r="GL56" s="463"/>
      <c r="GM56" s="463"/>
      <c r="GN56" s="463"/>
      <c r="GO56" s="463"/>
      <c r="GP56" s="463"/>
      <c r="GQ56" s="463"/>
      <c r="GR56" s="463"/>
      <c r="GS56" s="463"/>
      <c r="GT56" s="463"/>
      <c r="GU56" s="463"/>
      <c r="GV56" s="463"/>
      <c r="GW56" s="463"/>
      <c r="GX56" s="463"/>
      <c r="GY56" s="463"/>
      <c r="GZ56" s="463"/>
      <c r="HA56" s="463"/>
      <c r="HB56" s="463"/>
      <c r="HC56" s="463"/>
      <c r="HD56" s="463"/>
      <c r="HE56" s="463"/>
      <c r="HF56" s="463"/>
      <c r="HG56" s="463"/>
      <c r="HH56" s="463"/>
      <c r="HI56" s="463"/>
      <c r="HJ56" s="463"/>
      <c r="HK56" s="463"/>
      <c r="HL56" s="463"/>
      <c r="HM56" s="463"/>
      <c r="HN56" s="463"/>
      <c r="HO56" s="463"/>
      <c r="HP56" s="463"/>
      <c r="HQ56" s="463"/>
      <c r="HR56" s="463"/>
      <c r="HS56" s="463"/>
      <c r="HT56" s="463"/>
      <c r="HU56" s="463"/>
      <c r="HV56" s="463"/>
      <c r="HW56" s="463"/>
      <c r="HX56" s="463"/>
      <c r="HY56" s="463"/>
      <c r="HZ56" s="463"/>
      <c r="IA56" s="463"/>
      <c r="IB56" s="463"/>
    </row>
    <row r="57" spans="1:236" ht="24.75" customHeight="1" x14ac:dyDescent="0.25">
      <c r="A57" s="123" t="s">
        <v>235</v>
      </c>
      <c r="B57" s="108" t="s">
        <v>2</v>
      </c>
      <c r="C57" s="108" t="s">
        <v>55</v>
      </c>
      <c r="D57" s="109" t="s">
        <v>237</v>
      </c>
      <c r="E57" s="109" t="s">
        <v>1</v>
      </c>
      <c r="F57" s="105">
        <f t="shared" si="11"/>
        <v>41185</v>
      </c>
      <c r="G57" s="109">
        <f>IF(L57="Not Executed","",INDEX($U$2:$EC54,1,MATCH(REPT("z",255),$U57:$EC57)))</f>
        <v>145</v>
      </c>
      <c r="H57" s="109" t="str">
        <f t="shared" si="12"/>
        <v>C0/C1</v>
      </c>
      <c r="I57" s="109" t="str">
        <f t="shared" si="13"/>
        <v>9200-8.59.29708</v>
      </c>
      <c r="J57" s="109">
        <f t="shared" si="14"/>
        <v>9200</v>
      </c>
      <c r="K57" s="109" t="str">
        <f t="shared" si="15"/>
        <v>v76</v>
      </c>
      <c r="L57" s="109" t="str">
        <f t="shared" si="18"/>
        <v>Pass</v>
      </c>
      <c r="M57" s="109" t="str">
        <f>IF(L57="NA","NA",IF(COUNTIFS(U57:XAC57,"Pass*",$U$3:$XAC$3,Summary!$D$43)&gt;0,"Pass",IF(COUNTIFS(U57:XAC57,"Fail*",$U$3:$XAC$3,Summary!$D$43)&gt;0,"Fail","Not Executed")))</f>
        <v>Pass</v>
      </c>
      <c r="N57" s="109">
        <f t="shared" si="16"/>
        <v>49</v>
      </c>
      <c r="O57" s="135">
        <f t="shared" si="17"/>
        <v>0.69387755102040816</v>
      </c>
      <c r="P57" s="135" t="str">
        <f>IF(VLOOKUP(C57,[1]!WIFI_Defects,2,FALSE)=0,"",VLOOKUP(C57,[1]!WIFI_Defects,2,FALSE))</f>
        <v/>
      </c>
      <c r="Q57" s="109" t="str">
        <f>IF(VLOOKUP(C57,[1]!WIFI_Defects,3,FALSE)=0,"",VLOOKUP(C57,[1]!WIFI_Defects,3,FALSE))</f>
        <v/>
      </c>
      <c r="R57" s="109" t="str">
        <f>IF(VLOOKUP(C57,[1]!WIFI_Defects,4,FALSE)=0,"",VLOOKUP(C57,[1]!WIFI_Defects,4,FALSE))</f>
        <v>3855755_x000D_-CLOSED
_x000D_3856158-CLOSED</v>
      </c>
      <c r="S57" s="111"/>
      <c r="T57" s="295"/>
      <c r="U57" s="96"/>
      <c r="V57" s="72"/>
      <c r="W57" s="72" t="str">
        <f>IF(ISERROR(#REF!),"",#REF!)</f>
        <v/>
      </c>
      <c r="X57" s="72"/>
      <c r="Y57" s="72"/>
      <c r="Z57" s="72" t="s">
        <v>241</v>
      </c>
      <c r="AA57" s="72"/>
      <c r="AB57" s="72"/>
      <c r="AC57" s="72"/>
      <c r="AD57" s="72"/>
      <c r="AE57" s="72"/>
      <c r="AF57" s="72" t="s">
        <v>243</v>
      </c>
      <c r="AG57" s="72"/>
      <c r="AH57" s="72"/>
      <c r="AI57" s="72" t="s">
        <v>241</v>
      </c>
      <c r="AJ57" s="72"/>
      <c r="AK57" s="72" t="s">
        <v>241</v>
      </c>
      <c r="AL57" s="72" t="s">
        <v>243</v>
      </c>
      <c r="AM57" s="72"/>
      <c r="AN57" s="72"/>
      <c r="AO57" s="410"/>
      <c r="AP57" s="402" t="s">
        <v>241</v>
      </c>
      <c r="AQ57" s="72"/>
      <c r="AR57" s="410" t="s">
        <v>241</v>
      </c>
      <c r="AS57" s="420" t="s">
        <v>243</v>
      </c>
      <c r="AT57" s="422" t="s">
        <v>243</v>
      </c>
      <c r="AU57" s="423" t="s">
        <v>243</v>
      </c>
      <c r="AV57" s="72"/>
      <c r="AW57" s="430" t="s">
        <v>243</v>
      </c>
      <c r="AX57" s="72"/>
      <c r="AY57" s="72"/>
      <c r="AZ57" s="427"/>
      <c r="BA57" s="72"/>
      <c r="BB57" s="435" t="s">
        <v>243</v>
      </c>
      <c r="BC57" s="436"/>
      <c r="BD57" s="439" t="s">
        <v>592</v>
      </c>
      <c r="BE57" s="440" t="s">
        <v>592</v>
      </c>
      <c r="BF57" s="72"/>
      <c r="BG57" s="72"/>
      <c r="BH57" s="443" t="s">
        <v>243</v>
      </c>
      <c r="BI57" s="72"/>
      <c r="BJ57" s="72"/>
      <c r="BK57" s="72"/>
      <c r="BL57" s="72"/>
      <c r="BM57" s="72"/>
      <c r="BN57" s="451" t="s">
        <v>243</v>
      </c>
      <c r="BO57" s="454" t="s">
        <v>243</v>
      </c>
      <c r="BP57" s="455"/>
      <c r="BQ57" s="463"/>
      <c r="BR57" s="463" t="s">
        <v>243</v>
      </c>
      <c r="BS57" s="463"/>
      <c r="BT57" s="463" t="s">
        <v>243</v>
      </c>
      <c r="BU57" s="463"/>
      <c r="BV57" s="463"/>
      <c r="BW57" s="463"/>
      <c r="BX57" s="463" t="s">
        <v>243</v>
      </c>
      <c r="BY57" s="463" t="s">
        <v>243</v>
      </c>
      <c r="BZ57" s="463" t="s">
        <v>243</v>
      </c>
      <c r="CA57" s="463"/>
      <c r="CB57" s="463" t="s">
        <v>243</v>
      </c>
      <c r="CC57" s="463"/>
      <c r="CD57" s="463"/>
      <c r="CE57" s="463"/>
      <c r="CF57" s="463"/>
      <c r="CG57" s="463"/>
      <c r="CH57" s="463"/>
      <c r="CI57" s="463"/>
      <c r="CJ57" s="463" t="s">
        <v>243</v>
      </c>
      <c r="CK57" s="463" t="s">
        <v>243</v>
      </c>
      <c r="CL57" s="463" t="s">
        <v>243</v>
      </c>
      <c r="CM57" s="463"/>
      <c r="CN57" s="463"/>
      <c r="CO57" s="463"/>
      <c r="CP57" s="463" t="s">
        <v>243</v>
      </c>
      <c r="CQ57" s="463" t="s">
        <v>241</v>
      </c>
      <c r="CR57" s="463"/>
      <c r="CS57" s="463"/>
      <c r="CT57" s="463" t="s">
        <v>241</v>
      </c>
      <c r="CU57" s="463" t="s">
        <v>243</v>
      </c>
      <c r="CV57" s="463" t="s">
        <v>243</v>
      </c>
      <c r="CW57" s="463" t="s">
        <v>243</v>
      </c>
      <c r="CX57" s="463"/>
      <c r="CY57" s="463"/>
      <c r="CZ57" s="463"/>
      <c r="DA57" s="463"/>
      <c r="DB57" s="536" t="s">
        <v>243</v>
      </c>
      <c r="DC57" s="463"/>
      <c r="DD57" s="463"/>
      <c r="DE57" s="463" t="s">
        <v>243</v>
      </c>
      <c r="DF57" s="463" t="s">
        <v>243</v>
      </c>
      <c r="DG57" s="463"/>
      <c r="DH57" s="463"/>
      <c r="DI57" s="463"/>
      <c r="DJ57" s="463"/>
      <c r="DK57" s="463" t="s">
        <v>241</v>
      </c>
      <c r="DL57" s="463"/>
      <c r="DM57" s="463" t="s">
        <v>243</v>
      </c>
      <c r="DN57" s="463" t="s">
        <v>241</v>
      </c>
      <c r="DO57" s="463" t="s">
        <v>241</v>
      </c>
      <c r="DP57" s="463" t="s">
        <v>241</v>
      </c>
      <c r="DQ57" s="463" t="s">
        <v>243</v>
      </c>
      <c r="DR57" s="463" t="s">
        <v>241</v>
      </c>
      <c r="DS57" s="463" t="s">
        <v>243</v>
      </c>
      <c r="DT57" s="463" t="s">
        <v>243</v>
      </c>
      <c r="DU57" s="463"/>
      <c r="DV57" s="463"/>
      <c r="DW57" s="463" t="s">
        <v>241</v>
      </c>
      <c r="DX57" s="463" t="s">
        <v>243</v>
      </c>
      <c r="DY57" s="463"/>
      <c r="DZ57" s="463" t="s">
        <v>243</v>
      </c>
      <c r="EA57" s="463" t="s">
        <v>243</v>
      </c>
      <c r="EB57" s="463" t="s">
        <v>243</v>
      </c>
      <c r="EC57" s="463"/>
      <c r="ED57" s="463"/>
      <c r="EE57" s="463"/>
      <c r="EF57" s="463"/>
      <c r="EG57" s="463"/>
      <c r="EH57" s="463"/>
      <c r="EI57" s="463"/>
      <c r="EJ57" s="463"/>
      <c r="EK57" s="463"/>
      <c r="EL57" s="463"/>
      <c r="EM57" s="463"/>
      <c r="EN57" s="463"/>
      <c r="EO57" s="463"/>
      <c r="EP57" s="463"/>
      <c r="EQ57" s="463"/>
      <c r="ER57" s="463"/>
      <c r="ES57" s="463"/>
      <c r="ET57" s="463"/>
      <c r="EU57" s="463"/>
      <c r="EV57" s="463"/>
      <c r="EW57" s="463"/>
      <c r="EX57" s="463"/>
      <c r="EY57" s="463"/>
      <c r="EZ57" s="463"/>
      <c r="FA57" s="463"/>
      <c r="FB57" s="463"/>
      <c r="FC57" s="463"/>
      <c r="FD57" s="463"/>
      <c r="FE57" s="463"/>
      <c r="FF57" s="463"/>
      <c r="FG57" s="463"/>
      <c r="FH57" s="463"/>
      <c r="FI57" s="463"/>
      <c r="FJ57" s="463"/>
      <c r="FK57" s="463"/>
      <c r="FL57" s="463"/>
      <c r="FM57" s="463"/>
      <c r="FN57" s="463"/>
      <c r="FO57" s="463"/>
      <c r="FP57" s="463"/>
      <c r="FQ57" s="463"/>
      <c r="FR57" s="463"/>
      <c r="FS57" s="463"/>
      <c r="FT57" s="463"/>
      <c r="FU57" s="463"/>
      <c r="FV57" s="463"/>
      <c r="FW57" s="463"/>
      <c r="FX57" s="463"/>
      <c r="FY57" s="463"/>
      <c r="FZ57" s="463"/>
      <c r="GA57" s="463"/>
      <c r="GB57" s="463"/>
      <c r="GC57" s="463"/>
      <c r="GD57" s="463"/>
      <c r="GE57" s="463"/>
      <c r="GF57" s="463"/>
      <c r="GG57" s="463"/>
      <c r="GH57" s="463"/>
      <c r="GI57" s="463"/>
      <c r="GJ57" s="463"/>
      <c r="GK57" s="463"/>
      <c r="GL57" s="463"/>
      <c r="GM57" s="463"/>
      <c r="GN57" s="463"/>
      <c r="GO57" s="463"/>
      <c r="GP57" s="463"/>
      <c r="GQ57" s="463"/>
      <c r="GR57" s="463"/>
      <c r="GS57" s="463"/>
      <c r="GT57" s="463"/>
      <c r="GU57" s="463"/>
      <c r="GV57" s="463"/>
      <c r="GW57" s="463"/>
      <c r="GX57" s="463"/>
      <c r="GY57" s="463"/>
      <c r="GZ57" s="463"/>
      <c r="HA57" s="463"/>
      <c r="HB57" s="463"/>
      <c r="HC57" s="463"/>
      <c r="HD57" s="463"/>
      <c r="HE57" s="463"/>
      <c r="HF57" s="463"/>
      <c r="HG57" s="463"/>
      <c r="HH57" s="463"/>
      <c r="HI57" s="463"/>
      <c r="HJ57" s="463"/>
      <c r="HK57" s="463"/>
      <c r="HL57" s="463"/>
      <c r="HM57" s="463"/>
      <c r="HN57" s="463"/>
      <c r="HO57" s="463"/>
      <c r="HP57" s="463"/>
      <c r="HQ57" s="463"/>
      <c r="HR57" s="463"/>
      <c r="HS57" s="463"/>
      <c r="HT57" s="463"/>
      <c r="HU57" s="463"/>
      <c r="HV57" s="463"/>
      <c r="HW57" s="463"/>
      <c r="HX57" s="463"/>
      <c r="HY57" s="463"/>
      <c r="HZ57" s="463"/>
      <c r="IA57" s="463"/>
      <c r="IB57" s="463"/>
    </row>
    <row r="58" spans="1:236" ht="30" x14ac:dyDescent="0.25">
      <c r="A58" s="123" t="s">
        <v>494</v>
      </c>
      <c r="B58" s="108" t="s">
        <v>2</v>
      </c>
      <c r="C58" s="108" t="s">
        <v>72</v>
      </c>
      <c r="D58" s="109" t="s">
        <v>237</v>
      </c>
      <c r="E58" s="109" t="s">
        <v>1</v>
      </c>
      <c r="F58" s="105">
        <f t="shared" si="11"/>
        <v>41185</v>
      </c>
      <c r="G58" s="109">
        <f>IF(L58="Not Executed","",INDEX($U$2:$EC55,1,MATCH(REPT("z",255),$U58:$EC58)))</f>
        <v>145</v>
      </c>
      <c r="H58" s="109" t="str">
        <f t="shared" si="12"/>
        <v>C0/C1</v>
      </c>
      <c r="I58" s="109" t="str">
        <f t="shared" si="13"/>
        <v>9200-8.59.29708</v>
      </c>
      <c r="J58" s="109">
        <f t="shared" si="14"/>
        <v>9200</v>
      </c>
      <c r="K58" s="109" t="str">
        <f t="shared" si="15"/>
        <v>v76</v>
      </c>
      <c r="L58" s="109" t="str">
        <f t="shared" si="18"/>
        <v>Fail</v>
      </c>
      <c r="M58" s="109" t="str">
        <f>IF(L58="NA","NA",IF(COUNTIFS(U58:XAC58,"Pass*",$U$3:$XAC$3,Summary!$D$43)&gt;0,"Pass",IF(COUNTIFS(U58:XAC58,"Fail*",$U$3:$XAC$3,Summary!$D$43)&gt;0,"Fail","Not Executed")))</f>
        <v>Pass</v>
      </c>
      <c r="N58" s="109">
        <f t="shared" si="16"/>
        <v>47</v>
      </c>
      <c r="O58" s="135">
        <f t="shared" si="17"/>
        <v>0.5957446808510638</v>
      </c>
      <c r="P58" s="135" t="str">
        <f>IF(VLOOKUP(C58,[1]!WIFI_Defects,2,FALSE)=0,"",VLOOKUP(C58,[1]!WIFI_Defects,2,FALSE))</f>
        <v/>
      </c>
      <c r="Q58" s="109" t="str">
        <f>IF(VLOOKUP(C58,[1]!WIFI_Defects,3,FALSE)=0,"",VLOOKUP(C58,[1]!WIFI_Defects,3,FALSE))</f>
        <v/>
      </c>
      <c r="R58" s="109" t="str">
        <f>IF(VLOOKUP(C58,[1]!WIFI_Defects,4,FALSE)=0,"",VLOOKUP(C58,[1]!WIFI_Defects,4,FALSE))</f>
        <v/>
      </c>
      <c r="S58" s="267"/>
      <c r="T58" s="317"/>
      <c r="U58" s="96"/>
      <c r="V58" s="72"/>
      <c r="W58" s="72" t="str">
        <f>IF(ISERROR(#REF!),"",#REF!)</f>
        <v/>
      </c>
      <c r="X58" s="72" t="s">
        <v>241</v>
      </c>
      <c r="Y58" s="72"/>
      <c r="Z58" s="72"/>
      <c r="AA58" s="72"/>
      <c r="AB58" s="72"/>
      <c r="AC58" s="72"/>
      <c r="AD58" s="72"/>
      <c r="AE58" s="72"/>
      <c r="AF58" s="72"/>
      <c r="AG58" s="72"/>
      <c r="AH58" s="72"/>
      <c r="AI58" s="72" t="s">
        <v>241</v>
      </c>
      <c r="AJ58" s="72" t="s">
        <v>241</v>
      </c>
      <c r="AK58" s="72" t="s">
        <v>241</v>
      </c>
      <c r="AL58" s="72" t="s">
        <v>241</v>
      </c>
      <c r="AM58" s="72"/>
      <c r="AN58" s="410" t="s">
        <v>493</v>
      </c>
      <c r="AO58" s="410"/>
      <c r="AP58" s="399" t="s">
        <v>493</v>
      </c>
      <c r="AQ58" s="399"/>
      <c r="AR58" s="412" t="s">
        <v>241</v>
      </c>
      <c r="AS58" s="408" t="s">
        <v>493</v>
      </c>
      <c r="AT58" s="72"/>
      <c r="AU58" s="424" t="s">
        <v>544</v>
      </c>
      <c r="AV58" s="72"/>
      <c r="AW58" s="432" t="s">
        <v>544</v>
      </c>
      <c r="AX58" s="72"/>
      <c r="AY58" s="72"/>
      <c r="AZ58" s="434" t="s">
        <v>493</v>
      </c>
      <c r="BA58" s="434" t="s">
        <v>544</v>
      </c>
      <c r="BB58" s="435" t="s">
        <v>493</v>
      </c>
      <c r="BC58" s="438" t="s">
        <v>493</v>
      </c>
      <c r="BD58" s="439" t="s">
        <v>544</v>
      </c>
      <c r="BE58" s="440" t="s">
        <v>493</v>
      </c>
      <c r="BF58" s="72"/>
      <c r="BG58" s="72"/>
      <c r="BH58" s="72"/>
      <c r="BI58" s="443" t="s">
        <v>493</v>
      </c>
      <c r="BJ58" s="72"/>
      <c r="BK58" s="72"/>
      <c r="BL58" s="72"/>
      <c r="BM58" s="72"/>
      <c r="BN58" s="452"/>
      <c r="BO58" s="454" t="s">
        <v>493</v>
      </c>
      <c r="BP58" s="455"/>
      <c r="BQ58" s="463"/>
      <c r="BR58" s="463" t="s">
        <v>493</v>
      </c>
      <c r="BS58" s="463"/>
      <c r="BT58" s="463" t="s">
        <v>544</v>
      </c>
      <c r="BU58" s="463"/>
      <c r="BV58" s="463"/>
      <c r="BW58" s="463"/>
      <c r="BX58" s="463" t="s">
        <v>609</v>
      </c>
      <c r="BY58" s="463"/>
      <c r="BZ58" s="463"/>
      <c r="CA58" s="463"/>
      <c r="CB58" s="463"/>
      <c r="CC58" s="463"/>
      <c r="CD58" s="463"/>
      <c r="CE58" s="463"/>
      <c r="CF58" s="463"/>
      <c r="CG58" s="463"/>
      <c r="CH58" s="463"/>
      <c r="CI58" s="463"/>
      <c r="CJ58" s="463" t="s">
        <v>609</v>
      </c>
      <c r="CK58" s="463" t="s">
        <v>609</v>
      </c>
      <c r="CL58" s="463"/>
      <c r="CM58" s="463"/>
      <c r="CN58" s="463" t="s">
        <v>547</v>
      </c>
      <c r="CO58" s="463" t="s">
        <v>241</v>
      </c>
      <c r="CP58" s="463" t="s">
        <v>241</v>
      </c>
      <c r="CQ58" s="463"/>
      <c r="CR58" s="463"/>
      <c r="CS58" s="463"/>
      <c r="CT58" s="463" t="s">
        <v>609</v>
      </c>
      <c r="CU58" s="463" t="s">
        <v>609</v>
      </c>
      <c r="CV58" s="463"/>
      <c r="CW58" s="463" t="s">
        <v>609</v>
      </c>
      <c r="CX58" s="463"/>
      <c r="CY58" s="463" t="s">
        <v>609</v>
      </c>
      <c r="CZ58" s="463"/>
      <c r="DA58" s="463"/>
      <c r="DB58" s="536" t="s">
        <v>609</v>
      </c>
      <c r="DC58" s="463"/>
      <c r="DD58" s="463"/>
      <c r="DE58" s="536" t="s">
        <v>609</v>
      </c>
      <c r="DF58" s="463"/>
      <c r="DG58" s="463"/>
      <c r="DH58" s="463"/>
      <c r="DI58" s="463"/>
      <c r="DJ58" s="463"/>
      <c r="DK58" s="463"/>
      <c r="DL58" s="536" t="s">
        <v>609</v>
      </c>
      <c r="DM58" s="463"/>
      <c r="DN58" s="536" t="s">
        <v>609</v>
      </c>
      <c r="DO58" s="536" t="s">
        <v>609</v>
      </c>
      <c r="DP58" s="536" t="s">
        <v>609</v>
      </c>
      <c r="DQ58" s="536" t="s">
        <v>609</v>
      </c>
      <c r="DR58" s="536" t="s">
        <v>609</v>
      </c>
      <c r="DS58" s="536" t="s">
        <v>609</v>
      </c>
      <c r="DT58" s="536" t="s">
        <v>609</v>
      </c>
      <c r="DU58" s="463"/>
      <c r="DV58" s="463"/>
      <c r="DW58" s="463" t="s">
        <v>241</v>
      </c>
      <c r="DX58" s="463" t="s">
        <v>241</v>
      </c>
      <c r="DY58" s="463" t="s">
        <v>241</v>
      </c>
      <c r="DZ58" s="463" t="s">
        <v>241</v>
      </c>
      <c r="EA58" s="536" t="s">
        <v>609</v>
      </c>
      <c r="EB58" s="463" t="s">
        <v>241</v>
      </c>
      <c r="EC58" s="463"/>
      <c r="ED58" s="463"/>
      <c r="EE58" s="463"/>
      <c r="EF58" s="463"/>
      <c r="EG58" s="463"/>
      <c r="EH58" s="463"/>
      <c r="EI58" s="463"/>
      <c r="EJ58" s="463"/>
      <c r="EK58" s="463"/>
      <c r="EL58" s="463"/>
      <c r="EM58" s="463"/>
      <c r="EN58" s="463"/>
      <c r="EO58" s="463"/>
      <c r="EP58" s="463"/>
      <c r="EQ58" s="463"/>
      <c r="ER58" s="463"/>
      <c r="ES58" s="463"/>
      <c r="ET58" s="463"/>
      <c r="EU58" s="463"/>
      <c r="EV58" s="463"/>
      <c r="EW58" s="463"/>
      <c r="EX58" s="463"/>
      <c r="EY58" s="463"/>
      <c r="EZ58" s="463"/>
      <c r="FA58" s="463"/>
      <c r="FB58" s="463"/>
      <c r="FC58" s="463"/>
      <c r="FD58" s="463"/>
      <c r="FE58" s="463"/>
      <c r="FF58" s="463"/>
      <c r="FG58" s="463"/>
      <c r="FH58" s="463"/>
      <c r="FI58" s="463"/>
      <c r="FJ58" s="463"/>
      <c r="FK58" s="463"/>
      <c r="FL58" s="463"/>
      <c r="FM58" s="463"/>
      <c r="FN58" s="463"/>
      <c r="FO58" s="463"/>
      <c r="FP58" s="463"/>
      <c r="FQ58" s="463"/>
      <c r="FR58" s="463"/>
      <c r="FS58" s="463"/>
      <c r="FT58" s="463"/>
      <c r="FU58" s="463"/>
      <c r="FV58" s="463"/>
      <c r="FW58" s="463"/>
      <c r="FX58" s="463"/>
      <c r="FY58" s="463"/>
      <c r="FZ58" s="463"/>
      <c r="GA58" s="463"/>
      <c r="GB58" s="463"/>
      <c r="GC58" s="463"/>
      <c r="GD58" s="463"/>
      <c r="GE58" s="463"/>
      <c r="GF58" s="463"/>
      <c r="GG58" s="463"/>
      <c r="GH58" s="463"/>
      <c r="GI58" s="463"/>
      <c r="GJ58" s="463"/>
      <c r="GK58" s="463"/>
      <c r="GL58" s="463"/>
      <c r="GM58" s="463"/>
      <c r="GN58" s="463"/>
      <c r="GO58" s="463"/>
      <c r="GP58" s="463"/>
      <c r="GQ58" s="463"/>
      <c r="GR58" s="463"/>
      <c r="GS58" s="463"/>
      <c r="GT58" s="463"/>
      <c r="GU58" s="463"/>
      <c r="GV58" s="463"/>
      <c r="GW58" s="463"/>
      <c r="GX58" s="463"/>
      <c r="GY58" s="463"/>
      <c r="GZ58" s="463"/>
      <c r="HA58" s="463"/>
      <c r="HB58" s="463"/>
      <c r="HC58" s="463"/>
      <c r="HD58" s="463"/>
      <c r="HE58" s="463"/>
      <c r="HF58" s="463"/>
      <c r="HG58" s="463"/>
      <c r="HH58" s="463"/>
      <c r="HI58" s="463"/>
      <c r="HJ58" s="463"/>
      <c r="HK58" s="463"/>
      <c r="HL58" s="463"/>
      <c r="HM58" s="463"/>
      <c r="HN58" s="463"/>
      <c r="HO58" s="463"/>
      <c r="HP58" s="463"/>
      <c r="HQ58" s="463"/>
      <c r="HR58" s="463"/>
      <c r="HS58" s="463"/>
      <c r="HT58" s="463"/>
      <c r="HU58" s="463"/>
      <c r="HV58" s="463"/>
      <c r="HW58" s="463"/>
      <c r="HX58" s="463"/>
      <c r="HY58" s="463"/>
      <c r="HZ58" s="463"/>
      <c r="IA58" s="463"/>
      <c r="IB58" s="463"/>
    </row>
    <row r="59" spans="1:236" ht="30" x14ac:dyDescent="0.25">
      <c r="A59" s="123" t="s">
        <v>494</v>
      </c>
      <c r="B59" s="108" t="s">
        <v>2</v>
      </c>
      <c r="C59" s="108" t="s">
        <v>71</v>
      </c>
      <c r="D59" s="109" t="s">
        <v>237</v>
      </c>
      <c r="E59" s="109" t="s">
        <v>1</v>
      </c>
      <c r="F59" s="105">
        <f t="shared" si="11"/>
        <v>41185</v>
      </c>
      <c r="G59" s="109">
        <f>IF(L59="Not Executed","",INDEX($U$2:$EC56,1,MATCH(REPT("z",255),$U59:$EC59)))</f>
        <v>145</v>
      </c>
      <c r="H59" s="109" t="str">
        <f t="shared" si="12"/>
        <v>C0/C1</v>
      </c>
      <c r="I59" s="109" t="str">
        <f t="shared" si="13"/>
        <v>9200-8.59.29708</v>
      </c>
      <c r="J59" s="109">
        <f t="shared" si="14"/>
        <v>9200</v>
      </c>
      <c r="K59" s="109" t="str">
        <f t="shared" si="15"/>
        <v>v76</v>
      </c>
      <c r="L59" s="109" t="str">
        <f t="shared" si="18"/>
        <v>Fail</v>
      </c>
      <c r="M59" s="109" t="str">
        <f>IF(L59="NA","NA",IF(COUNTIFS(U59:XAC59,"Pass*",$U$3:$XAC$3,Summary!$D$43)&gt;0,"Pass",IF(COUNTIFS(U59:XAC59,"Fail*",$U$3:$XAC$3,Summary!$D$43)&gt;0,"Fail","Not Executed")))</f>
        <v>Pass</v>
      </c>
      <c r="N59" s="109">
        <f t="shared" si="16"/>
        <v>45</v>
      </c>
      <c r="O59" s="135">
        <f t="shared" si="17"/>
        <v>0.57777777777777772</v>
      </c>
      <c r="P59" s="135" t="str">
        <f>IF(VLOOKUP(C59,[1]!WIFI_Defects,2,FALSE)=0,"",VLOOKUP(C59,[1]!WIFI_Defects,2,FALSE))</f>
        <v/>
      </c>
      <c r="Q59" s="109" t="str">
        <f>IF(VLOOKUP(C59,[1]!WIFI_Defects,3,FALSE)=0,"",VLOOKUP(C59,[1]!WIFI_Defects,3,FALSE))</f>
        <v/>
      </c>
      <c r="R59" s="109" t="str">
        <f>IF(VLOOKUP(C59,[1]!WIFI_Defects,4,FALSE)=0,"",VLOOKUP(C59,[1]!WIFI_Defects,4,FALSE))</f>
        <v/>
      </c>
      <c r="S59" s="267"/>
      <c r="T59" s="317"/>
      <c r="U59" s="96"/>
      <c r="V59" s="72"/>
      <c r="W59" s="72" t="str">
        <f>IF(ISERROR(#REF!),"",#REF!)</f>
        <v/>
      </c>
      <c r="X59" s="72" t="s">
        <v>241</v>
      </c>
      <c r="Y59" s="72"/>
      <c r="Z59" s="72"/>
      <c r="AA59" s="72"/>
      <c r="AB59" s="72"/>
      <c r="AC59" s="72"/>
      <c r="AD59" s="72"/>
      <c r="AE59" s="72"/>
      <c r="AF59" s="72"/>
      <c r="AG59" s="72"/>
      <c r="AH59" s="72"/>
      <c r="AI59" s="72" t="s">
        <v>241</v>
      </c>
      <c r="AJ59" s="72"/>
      <c r="AK59" s="72" t="s">
        <v>241</v>
      </c>
      <c r="AL59" s="72" t="s">
        <v>241</v>
      </c>
      <c r="AM59" s="72"/>
      <c r="AN59" s="410" t="s">
        <v>493</v>
      </c>
      <c r="AO59" s="410"/>
      <c r="AP59" s="399" t="s">
        <v>493</v>
      </c>
      <c r="AQ59" s="72"/>
      <c r="AR59" s="410" t="s">
        <v>241</v>
      </c>
      <c r="AS59" s="428" t="s">
        <v>545</v>
      </c>
      <c r="AT59" s="72"/>
      <c r="AU59" s="427" t="s">
        <v>524</v>
      </c>
      <c r="AV59" s="72"/>
      <c r="AW59" s="432" t="s">
        <v>544</v>
      </c>
      <c r="AX59" s="72"/>
      <c r="AY59" s="72"/>
      <c r="AZ59" s="427"/>
      <c r="BA59" s="434" t="s">
        <v>544</v>
      </c>
      <c r="BB59" s="435" t="s">
        <v>544</v>
      </c>
      <c r="BC59" s="438" t="s">
        <v>493</v>
      </c>
      <c r="BD59" s="439" t="s">
        <v>544</v>
      </c>
      <c r="BE59" s="440" t="s">
        <v>544</v>
      </c>
      <c r="BF59" s="72"/>
      <c r="BG59" s="72"/>
      <c r="BH59" s="72"/>
      <c r="BI59" s="443" t="s">
        <v>544</v>
      </c>
      <c r="BJ59" s="72"/>
      <c r="BK59" s="72"/>
      <c r="BL59" s="72"/>
      <c r="BM59" s="72"/>
      <c r="BN59" s="452"/>
      <c r="BO59" s="454" t="s">
        <v>493</v>
      </c>
      <c r="BP59" s="455"/>
      <c r="BQ59" s="463"/>
      <c r="BR59" s="463" t="s">
        <v>493</v>
      </c>
      <c r="BS59" s="463"/>
      <c r="BT59" s="463" t="s">
        <v>493</v>
      </c>
      <c r="BU59" s="463"/>
      <c r="BV59" s="463"/>
      <c r="BW59" s="463"/>
      <c r="BX59" s="463" t="s">
        <v>609</v>
      </c>
      <c r="BY59" s="463"/>
      <c r="BZ59" s="463"/>
      <c r="CA59" s="463"/>
      <c r="CB59" s="463"/>
      <c r="CC59" s="463"/>
      <c r="CD59" s="463"/>
      <c r="CE59" s="463"/>
      <c r="CF59" s="463"/>
      <c r="CG59" s="463"/>
      <c r="CH59" s="463"/>
      <c r="CI59" s="463"/>
      <c r="CJ59" s="463" t="s">
        <v>609</v>
      </c>
      <c r="CK59" s="463" t="s">
        <v>609</v>
      </c>
      <c r="CL59" s="463"/>
      <c r="CM59" s="463"/>
      <c r="CN59" s="463" t="s">
        <v>547</v>
      </c>
      <c r="CO59" s="463" t="s">
        <v>241</v>
      </c>
      <c r="CP59" s="463" t="s">
        <v>241</v>
      </c>
      <c r="CQ59" s="463"/>
      <c r="CR59" s="463"/>
      <c r="CS59" s="463"/>
      <c r="CT59" s="463" t="s">
        <v>609</v>
      </c>
      <c r="CU59" s="463" t="s">
        <v>609</v>
      </c>
      <c r="CV59" s="463"/>
      <c r="CW59" s="463" t="s">
        <v>609</v>
      </c>
      <c r="CX59" s="463"/>
      <c r="CY59" s="463" t="s">
        <v>609</v>
      </c>
      <c r="CZ59" s="463"/>
      <c r="DA59" s="463"/>
      <c r="DB59" s="536" t="s">
        <v>609</v>
      </c>
      <c r="DC59" s="463"/>
      <c r="DD59" s="463"/>
      <c r="DE59" s="536" t="s">
        <v>609</v>
      </c>
      <c r="DF59" s="463"/>
      <c r="DG59" s="463"/>
      <c r="DH59" s="463"/>
      <c r="DI59" s="463"/>
      <c r="DJ59" s="463"/>
      <c r="DK59" s="463"/>
      <c r="DL59" s="536" t="s">
        <v>609</v>
      </c>
      <c r="DM59" s="463"/>
      <c r="DN59" s="536" t="s">
        <v>609</v>
      </c>
      <c r="DO59" s="463" t="s">
        <v>241</v>
      </c>
      <c r="DP59" s="536" t="s">
        <v>609</v>
      </c>
      <c r="DQ59" s="536" t="s">
        <v>241</v>
      </c>
      <c r="DR59" s="536" t="s">
        <v>609</v>
      </c>
      <c r="DS59" s="536" t="s">
        <v>609</v>
      </c>
      <c r="DT59" s="536" t="s">
        <v>609</v>
      </c>
      <c r="DU59" s="463"/>
      <c r="DV59" s="463"/>
      <c r="DW59" s="463" t="s">
        <v>609</v>
      </c>
      <c r="DX59" s="463" t="s">
        <v>241</v>
      </c>
      <c r="DY59" s="463" t="s">
        <v>609</v>
      </c>
      <c r="DZ59" s="463" t="s">
        <v>609</v>
      </c>
      <c r="EA59" s="536" t="s">
        <v>609</v>
      </c>
      <c r="EB59" s="463" t="s">
        <v>241</v>
      </c>
      <c r="EC59" s="463"/>
      <c r="ED59" s="463"/>
      <c r="EE59" s="463"/>
      <c r="EF59" s="463"/>
      <c r="EG59" s="463"/>
      <c r="EH59" s="463"/>
      <c r="EI59" s="463"/>
      <c r="EJ59" s="463"/>
      <c r="EK59" s="463"/>
      <c r="EL59" s="463"/>
      <c r="EM59" s="463"/>
      <c r="EN59" s="463"/>
      <c r="EO59" s="463"/>
      <c r="EP59" s="463"/>
      <c r="EQ59" s="463"/>
      <c r="ER59" s="463"/>
      <c r="ES59" s="463"/>
      <c r="ET59" s="463"/>
      <c r="EU59" s="463"/>
      <c r="EV59" s="463"/>
      <c r="EW59" s="463"/>
      <c r="EX59" s="463"/>
      <c r="EY59" s="463"/>
      <c r="EZ59" s="463"/>
      <c r="FA59" s="463"/>
      <c r="FB59" s="463"/>
      <c r="FC59" s="463"/>
      <c r="FD59" s="463"/>
      <c r="FE59" s="463"/>
      <c r="FF59" s="463"/>
      <c r="FG59" s="463"/>
      <c r="FH59" s="463"/>
      <c r="FI59" s="463"/>
      <c r="FJ59" s="463"/>
      <c r="FK59" s="463"/>
      <c r="FL59" s="463"/>
      <c r="FM59" s="463"/>
      <c r="FN59" s="463"/>
      <c r="FO59" s="463"/>
      <c r="FP59" s="463"/>
      <c r="FQ59" s="463"/>
      <c r="FR59" s="463"/>
      <c r="FS59" s="463"/>
      <c r="FT59" s="463"/>
      <c r="FU59" s="463"/>
      <c r="FV59" s="463"/>
      <c r="FW59" s="463"/>
      <c r="FX59" s="463"/>
      <c r="FY59" s="463"/>
      <c r="FZ59" s="463"/>
      <c r="GA59" s="463"/>
      <c r="GB59" s="463"/>
      <c r="GC59" s="463"/>
      <c r="GD59" s="463"/>
      <c r="GE59" s="463"/>
      <c r="GF59" s="463"/>
      <c r="GG59" s="463"/>
      <c r="GH59" s="463"/>
      <c r="GI59" s="463"/>
      <c r="GJ59" s="463"/>
      <c r="GK59" s="463"/>
      <c r="GL59" s="463"/>
      <c r="GM59" s="463"/>
      <c r="GN59" s="463"/>
      <c r="GO59" s="463"/>
      <c r="GP59" s="463"/>
      <c r="GQ59" s="463"/>
      <c r="GR59" s="463"/>
      <c r="GS59" s="463"/>
      <c r="GT59" s="463"/>
      <c r="GU59" s="463"/>
      <c r="GV59" s="463"/>
      <c r="GW59" s="463"/>
      <c r="GX59" s="463"/>
      <c r="GY59" s="463"/>
      <c r="GZ59" s="463"/>
      <c r="HA59" s="463"/>
      <c r="HB59" s="463"/>
      <c r="HC59" s="463"/>
      <c r="HD59" s="463"/>
      <c r="HE59" s="463"/>
      <c r="HF59" s="463"/>
      <c r="HG59" s="463"/>
      <c r="HH59" s="463"/>
      <c r="HI59" s="463"/>
      <c r="HJ59" s="463"/>
      <c r="HK59" s="463"/>
      <c r="HL59" s="463"/>
      <c r="HM59" s="463"/>
      <c r="HN59" s="463"/>
      <c r="HO59" s="463"/>
      <c r="HP59" s="463"/>
      <c r="HQ59" s="463"/>
      <c r="HR59" s="463"/>
      <c r="HS59" s="463"/>
      <c r="HT59" s="463"/>
      <c r="HU59" s="463"/>
      <c r="HV59" s="463"/>
      <c r="HW59" s="463"/>
      <c r="HX59" s="463"/>
      <c r="HY59" s="463"/>
      <c r="HZ59" s="463"/>
      <c r="IA59" s="463"/>
      <c r="IB59" s="463"/>
    </row>
    <row r="60" spans="1:236" ht="30" x14ac:dyDescent="0.25">
      <c r="A60" s="123" t="s">
        <v>494</v>
      </c>
      <c r="B60" s="108" t="s">
        <v>2</v>
      </c>
      <c r="C60" s="108" t="s">
        <v>84</v>
      </c>
      <c r="D60" s="109" t="s">
        <v>237</v>
      </c>
      <c r="E60" s="109" t="s">
        <v>1</v>
      </c>
      <c r="F60" s="105">
        <f t="shared" si="11"/>
        <v>41185</v>
      </c>
      <c r="G60" s="109">
        <f>IF(L60="Not Executed","",INDEX($U$2:$EC57,1,MATCH(REPT("z",255),$U60:$EC60)))</f>
        <v>145</v>
      </c>
      <c r="H60" s="109" t="str">
        <f t="shared" si="12"/>
        <v>C0/C1</v>
      </c>
      <c r="I60" s="109" t="str">
        <f t="shared" si="13"/>
        <v>9200-8.59.29708</v>
      </c>
      <c r="J60" s="109">
        <f t="shared" si="14"/>
        <v>9200</v>
      </c>
      <c r="K60" s="109" t="str">
        <f t="shared" si="15"/>
        <v>v76</v>
      </c>
      <c r="L60" s="109" t="str">
        <f t="shared" si="18"/>
        <v>Fail</v>
      </c>
      <c r="M60" s="109" t="str">
        <f>IF(L60="NA","NA",IF(COUNTIFS(U60:XAC60,"Pass*",$U$3:$XAC$3,Summary!$D$43)&gt;0,"Pass",IF(COUNTIFS(U60:XAC60,"Fail*",$U$3:$XAC$3,Summary!$D$43)&gt;0,"Fail","Not Executed")))</f>
        <v>Pass</v>
      </c>
      <c r="N60" s="109">
        <f t="shared" si="16"/>
        <v>44</v>
      </c>
      <c r="O60" s="135">
        <f t="shared" si="17"/>
        <v>0.47727272727272729</v>
      </c>
      <c r="P60" s="135" t="str">
        <f>IF(VLOOKUP(C60,[1]!WIFI_Defects,2,FALSE)=0,"",VLOOKUP(C60,[1]!WIFI_Defects,2,FALSE))</f>
        <v/>
      </c>
      <c r="Q60" s="109" t="str">
        <f>IF(VLOOKUP(C60,[1]!WIFI_Defects,3,FALSE)=0,"",VLOOKUP(C60,[1]!WIFI_Defects,3,FALSE))</f>
        <v/>
      </c>
      <c r="R60" s="109" t="str">
        <f>IF(VLOOKUP(C60,[1]!WIFI_Defects,4,FALSE)=0,"",VLOOKUP(C60,[1]!WIFI_Defects,4,FALSE))</f>
        <v/>
      </c>
      <c r="S60" s="267"/>
      <c r="T60" s="317"/>
      <c r="U60" s="96"/>
      <c r="V60" s="72"/>
      <c r="W60" s="72" t="str">
        <f>IF(ISERROR(#REF!),"",#REF!)</f>
        <v/>
      </c>
      <c r="X60" s="72" t="s">
        <v>241</v>
      </c>
      <c r="Y60" s="72"/>
      <c r="Z60" s="72"/>
      <c r="AA60" s="72"/>
      <c r="AB60" s="72"/>
      <c r="AC60" s="72"/>
      <c r="AD60" s="72"/>
      <c r="AE60" s="72"/>
      <c r="AF60" s="72"/>
      <c r="AG60" s="72"/>
      <c r="AH60" s="72"/>
      <c r="AI60" s="72" t="s">
        <v>241</v>
      </c>
      <c r="AJ60" s="72"/>
      <c r="AK60" s="72" t="s">
        <v>241</v>
      </c>
      <c r="AL60" s="72" t="s">
        <v>241</v>
      </c>
      <c r="AM60" s="72"/>
      <c r="AN60" s="410" t="s">
        <v>493</v>
      </c>
      <c r="AO60" s="410"/>
      <c r="AP60" s="410" t="s">
        <v>493</v>
      </c>
      <c r="AQ60" s="72"/>
      <c r="AR60" s="410" t="s">
        <v>241</v>
      </c>
      <c r="AS60" s="428" t="s">
        <v>546</v>
      </c>
      <c r="AT60" s="72"/>
      <c r="AU60" s="427" t="s">
        <v>524</v>
      </c>
      <c r="AV60" s="72"/>
      <c r="AW60" s="432" t="s">
        <v>544</v>
      </c>
      <c r="AX60" s="72"/>
      <c r="AY60" s="72"/>
      <c r="AZ60" s="434" t="s">
        <v>544</v>
      </c>
      <c r="BA60" s="434" t="s">
        <v>493</v>
      </c>
      <c r="BB60" s="435" t="s">
        <v>493</v>
      </c>
      <c r="BC60" s="438" t="s">
        <v>544</v>
      </c>
      <c r="BD60" s="439" t="s">
        <v>544</v>
      </c>
      <c r="BE60" s="440" t="s">
        <v>594</v>
      </c>
      <c r="BF60" s="72"/>
      <c r="BG60" s="72"/>
      <c r="BH60" s="72"/>
      <c r="BI60" s="443" t="s">
        <v>493</v>
      </c>
      <c r="BJ60" s="72"/>
      <c r="BK60" s="72"/>
      <c r="BL60" s="72"/>
      <c r="BM60" s="72"/>
      <c r="BN60" s="452"/>
      <c r="BO60" s="457" t="s">
        <v>493</v>
      </c>
      <c r="BP60" s="455"/>
      <c r="BQ60" s="463"/>
      <c r="BR60" s="463" t="s">
        <v>493</v>
      </c>
      <c r="BS60" s="463"/>
      <c r="BT60" s="463" t="s">
        <v>493</v>
      </c>
      <c r="BU60" s="463"/>
      <c r="BV60" s="463"/>
      <c r="BW60" s="463"/>
      <c r="BX60" s="463" t="s">
        <v>609</v>
      </c>
      <c r="BY60" s="463"/>
      <c r="BZ60" s="463"/>
      <c r="CA60" s="463"/>
      <c r="CB60" s="463"/>
      <c r="CC60" s="463"/>
      <c r="CD60" s="463"/>
      <c r="CE60" s="463"/>
      <c r="CF60" s="463"/>
      <c r="CG60" s="463"/>
      <c r="CH60" s="463"/>
      <c r="CI60" s="463"/>
      <c r="CJ60" s="463" t="s">
        <v>609</v>
      </c>
      <c r="CK60" s="463" t="s">
        <v>609</v>
      </c>
      <c r="CL60" s="463"/>
      <c r="CM60" s="463"/>
      <c r="CN60" s="463" t="s">
        <v>547</v>
      </c>
      <c r="CO60" s="463" t="s">
        <v>241</v>
      </c>
      <c r="CP60" s="463" t="s">
        <v>241</v>
      </c>
      <c r="CQ60" s="463"/>
      <c r="CR60" s="463"/>
      <c r="CS60" s="463"/>
      <c r="CT60" s="463" t="s">
        <v>241</v>
      </c>
      <c r="CU60" s="463" t="s">
        <v>609</v>
      </c>
      <c r="CV60" s="463"/>
      <c r="CW60" s="463" t="s">
        <v>609</v>
      </c>
      <c r="CX60" s="463"/>
      <c r="CY60" s="534"/>
      <c r="CZ60" s="463"/>
      <c r="DA60" s="463"/>
      <c r="DB60" s="536" t="s">
        <v>609</v>
      </c>
      <c r="DC60" s="463"/>
      <c r="DD60" s="463"/>
      <c r="DE60" s="536" t="s">
        <v>609</v>
      </c>
      <c r="DF60" s="463"/>
      <c r="DG60" s="463"/>
      <c r="DH60" s="463"/>
      <c r="DI60" s="463"/>
      <c r="DJ60" s="463"/>
      <c r="DK60" s="463"/>
      <c r="DL60" s="463" t="s">
        <v>241</v>
      </c>
      <c r="DM60" s="463"/>
      <c r="DN60" s="463" t="s">
        <v>241</v>
      </c>
      <c r="DO60" s="463"/>
      <c r="DP60" s="463" t="s">
        <v>241</v>
      </c>
      <c r="DQ60" s="536" t="s">
        <v>609</v>
      </c>
      <c r="DR60" s="536" t="s">
        <v>609</v>
      </c>
      <c r="DS60" s="536" t="s">
        <v>609</v>
      </c>
      <c r="DT60" s="536" t="s">
        <v>609</v>
      </c>
      <c r="DU60" s="463"/>
      <c r="DV60" s="463"/>
      <c r="DW60" s="463" t="s">
        <v>241</v>
      </c>
      <c r="DX60" s="463" t="s">
        <v>241</v>
      </c>
      <c r="DY60" s="463" t="s">
        <v>241</v>
      </c>
      <c r="DZ60" s="463" t="s">
        <v>241</v>
      </c>
      <c r="EA60" s="536" t="s">
        <v>609</v>
      </c>
      <c r="EB60" s="463" t="s">
        <v>241</v>
      </c>
      <c r="EC60" s="463"/>
      <c r="ED60" s="463"/>
      <c r="EE60" s="463"/>
      <c r="EF60" s="463"/>
      <c r="EG60" s="463"/>
      <c r="EH60" s="463"/>
      <c r="EI60" s="463"/>
      <c r="EJ60" s="463"/>
      <c r="EK60" s="463"/>
      <c r="EL60" s="463"/>
      <c r="EM60" s="463"/>
      <c r="EN60" s="463"/>
      <c r="EO60" s="463"/>
      <c r="EP60" s="463"/>
      <c r="EQ60" s="463"/>
      <c r="ER60" s="463"/>
      <c r="ES60" s="463"/>
      <c r="ET60" s="463"/>
      <c r="EU60" s="463"/>
      <c r="EV60" s="463"/>
      <c r="EW60" s="463"/>
      <c r="EX60" s="463"/>
      <c r="EY60" s="463"/>
      <c r="EZ60" s="463"/>
      <c r="FA60" s="463"/>
      <c r="FB60" s="463"/>
      <c r="FC60" s="463"/>
      <c r="FD60" s="463"/>
      <c r="FE60" s="463"/>
      <c r="FF60" s="463"/>
      <c r="FG60" s="463"/>
      <c r="FH60" s="463"/>
      <c r="FI60" s="463"/>
      <c r="FJ60" s="463"/>
      <c r="FK60" s="463"/>
      <c r="FL60" s="463"/>
      <c r="FM60" s="463"/>
      <c r="FN60" s="463"/>
      <c r="FO60" s="463"/>
      <c r="FP60" s="463"/>
      <c r="FQ60" s="463"/>
      <c r="FR60" s="463"/>
      <c r="FS60" s="463"/>
      <c r="FT60" s="463"/>
      <c r="FU60" s="463"/>
      <c r="FV60" s="463"/>
      <c r="FW60" s="463"/>
      <c r="FX60" s="463"/>
      <c r="FY60" s="463"/>
      <c r="FZ60" s="463"/>
      <c r="GA60" s="463"/>
      <c r="GB60" s="463"/>
      <c r="GC60" s="463"/>
      <c r="GD60" s="463"/>
      <c r="GE60" s="463"/>
      <c r="GF60" s="463"/>
      <c r="GG60" s="463"/>
      <c r="GH60" s="463"/>
      <c r="GI60" s="463"/>
      <c r="GJ60" s="463"/>
      <c r="GK60" s="463"/>
      <c r="GL60" s="463"/>
      <c r="GM60" s="463"/>
      <c r="GN60" s="463"/>
      <c r="GO60" s="463"/>
      <c r="GP60" s="463"/>
      <c r="GQ60" s="463"/>
      <c r="GR60" s="463"/>
      <c r="GS60" s="463"/>
      <c r="GT60" s="463"/>
      <c r="GU60" s="463"/>
      <c r="GV60" s="463"/>
      <c r="GW60" s="463"/>
      <c r="GX60" s="463"/>
      <c r="GY60" s="463"/>
      <c r="GZ60" s="463"/>
      <c r="HA60" s="463"/>
      <c r="HB60" s="463"/>
      <c r="HC60" s="463"/>
      <c r="HD60" s="463"/>
      <c r="HE60" s="463"/>
      <c r="HF60" s="463"/>
      <c r="HG60" s="463"/>
      <c r="HH60" s="463"/>
      <c r="HI60" s="463"/>
      <c r="HJ60" s="463"/>
      <c r="HK60" s="463"/>
      <c r="HL60" s="463"/>
      <c r="HM60" s="463"/>
      <c r="HN60" s="463"/>
      <c r="HO60" s="463"/>
      <c r="HP60" s="463"/>
      <c r="HQ60" s="463"/>
      <c r="HR60" s="463"/>
      <c r="HS60" s="463"/>
      <c r="HT60" s="463"/>
      <c r="HU60" s="463"/>
      <c r="HV60" s="463"/>
      <c r="HW60" s="463"/>
      <c r="HX60" s="463"/>
      <c r="HY60" s="463"/>
      <c r="HZ60" s="463"/>
      <c r="IA60" s="463"/>
      <c r="IB60" s="463"/>
    </row>
    <row r="61" spans="1:236" ht="36.75" x14ac:dyDescent="0.25">
      <c r="A61" s="123" t="s">
        <v>494</v>
      </c>
      <c r="B61" s="108" t="s">
        <v>2</v>
      </c>
      <c r="C61" s="108" t="s">
        <v>83</v>
      </c>
      <c r="D61" s="109" t="s">
        <v>237</v>
      </c>
      <c r="E61" s="109" t="s">
        <v>1</v>
      </c>
      <c r="F61" s="105">
        <f t="shared" si="11"/>
        <v>41185</v>
      </c>
      <c r="G61" s="109">
        <f>IF(L61="Not Executed","",INDEX($U$2:$EC58,1,MATCH(REPT("z",255),$U61:$EC61)))</f>
        <v>145</v>
      </c>
      <c r="H61" s="109" t="str">
        <f t="shared" si="12"/>
        <v>C0/C1</v>
      </c>
      <c r="I61" s="109" t="str">
        <f t="shared" si="13"/>
        <v>9200-8.59.29708</v>
      </c>
      <c r="J61" s="109">
        <f t="shared" si="14"/>
        <v>9200</v>
      </c>
      <c r="K61" s="109" t="str">
        <f t="shared" si="15"/>
        <v>v76</v>
      </c>
      <c r="L61" s="109" t="str">
        <f t="shared" si="18"/>
        <v>Fail</v>
      </c>
      <c r="M61" s="109" t="str">
        <f>IF(L61="NA","NA",IF(COUNTIFS(U61:XAC61,"Pass*",$U$3:$XAC$3,Summary!$D$43)&gt;0,"Pass",IF(COUNTIFS(U61:XAC61,"Fail*",$U$3:$XAC$3,Summary!$D$43)&gt;0,"Fail","Not Executed")))</f>
        <v>Pass</v>
      </c>
      <c r="N61" s="109">
        <f t="shared" si="16"/>
        <v>43</v>
      </c>
      <c r="O61" s="135">
        <f t="shared" si="17"/>
        <v>0.55813953488372092</v>
      </c>
      <c r="P61" s="135" t="str">
        <f>IF(VLOOKUP(C61,[1]!WIFI_Defects,2,FALSE)=0,"",VLOOKUP(C61,[1]!WIFI_Defects,2,FALSE))</f>
        <v/>
      </c>
      <c r="Q61" s="109" t="str">
        <f>IF(VLOOKUP(C61,[1]!WIFI_Defects,3,FALSE)=0,"",VLOOKUP(C61,[1]!WIFI_Defects,3,FALSE))</f>
        <v/>
      </c>
      <c r="R61" s="109" t="str">
        <f>IF(VLOOKUP(C61,[1]!WIFI_Defects,4,FALSE)=0,"",VLOOKUP(C61,[1]!WIFI_Defects,4,FALSE))</f>
        <v/>
      </c>
      <c r="S61" s="267"/>
      <c r="T61" s="317"/>
      <c r="U61" s="96"/>
      <c r="V61" s="72"/>
      <c r="W61" s="72" t="str">
        <f>IF(ISERROR(#REF!),"",#REF!)</f>
        <v/>
      </c>
      <c r="X61" s="72" t="s">
        <v>241</v>
      </c>
      <c r="Y61" s="72"/>
      <c r="Z61" s="72"/>
      <c r="AA61" s="72"/>
      <c r="AB61" s="72"/>
      <c r="AC61" s="72"/>
      <c r="AD61" s="72"/>
      <c r="AE61" s="72"/>
      <c r="AF61" s="72"/>
      <c r="AG61" s="72"/>
      <c r="AH61" s="72"/>
      <c r="AI61" s="72" t="s">
        <v>241</v>
      </c>
      <c r="AJ61" s="72"/>
      <c r="AK61" s="72" t="s">
        <v>241</v>
      </c>
      <c r="AL61" s="72" t="s">
        <v>241</v>
      </c>
      <c r="AM61" s="72"/>
      <c r="AN61" s="410" t="s">
        <v>493</v>
      </c>
      <c r="AO61" s="410"/>
      <c r="AP61" s="397" t="s">
        <v>241</v>
      </c>
      <c r="AQ61" s="72"/>
      <c r="AR61" s="410" t="s">
        <v>241</v>
      </c>
      <c r="AS61" s="428" t="s">
        <v>545</v>
      </c>
      <c r="AT61" s="72"/>
      <c r="AU61" s="72"/>
      <c r="AV61" s="72"/>
      <c r="AW61" s="432" t="s">
        <v>544</v>
      </c>
      <c r="AX61" s="72"/>
      <c r="AY61" s="72"/>
      <c r="AZ61" s="434" t="s">
        <v>544</v>
      </c>
      <c r="BA61" s="434" t="s">
        <v>544</v>
      </c>
      <c r="BB61" s="435" t="s">
        <v>544</v>
      </c>
      <c r="BC61" s="438" t="s">
        <v>493</v>
      </c>
      <c r="BD61" s="439" t="s">
        <v>544</v>
      </c>
      <c r="BE61" s="440" t="s">
        <v>544</v>
      </c>
      <c r="BF61" s="72"/>
      <c r="BG61" s="72"/>
      <c r="BH61" s="72"/>
      <c r="BI61" s="443" t="s">
        <v>544</v>
      </c>
      <c r="BJ61" s="72"/>
      <c r="BK61" s="72"/>
      <c r="BL61" s="72"/>
      <c r="BM61" s="72"/>
      <c r="BN61" s="452"/>
      <c r="BO61" s="454" t="s">
        <v>493</v>
      </c>
      <c r="BP61" s="455"/>
      <c r="BQ61" s="463"/>
      <c r="BR61" s="463" t="s">
        <v>493</v>
      </c>
      <c r="BS61" s="463"/>
      <c r="BT61" s="463" t="s">
        <v>544</v>
      </c>
      <c r="BU61" s="463"/>
      <c r="BV61" s="463"/>
      <c r="BW61" s="463"/>
      <c r="BX61" s="463" t="s">
        <v>609</v>
      </c>
      <c r="BY61" s="463"/>
      <c r="BZ61" s="463"/>
      <c r="CA61" s="463"/>
      <c r="CB61" s="463"/>
      <c r="CC61" s="463"/>
      <c r="CD61" s="463"/>
      <c r="CE61" s="463"/>
      <c r="CF61" s="463"/>
      <c r="CG61" s="463"/>
      <c r="CH61" s="463"/>
      <c r="CI61" s="463"/>
      <c r="CJ61" s="463" t="s">
        <v>609</v>
      </c>
      <c r="CK61" s="463" t="s">
        <v>243</v>
      </c>
      <c r="CL61" s="463"/>
      <c r="CM61" s="463"/>
      <c r="CN61" s="463" t="s">
        <v>241</v>
      </c>
      <c r="CO61" s="463" t="s">
        <v>243</v>
      </c>
      <c r="CP61" s="463" t="s">
        <v>609</v>
      </c>
      <c r="CQ61" s="463"/>
      <c r="CR61" s="463"/>
      <c r="CS61" s="463"/>
      <c r="CT61" s="463" t="s">
        <v>609</v>
      </c>
      <c r="CU61" s="463" t="s">
        <v>241</v>
      </c>
      <c r="CV61" s="463"/>
      <c r="CW61" s="463" t="s">
        <v>609</v>
      </c>
      <c r="CX61" s="463"/>
      <c r="CY61" s="463" t="s">
        <v>609</v>
      </c>
      <c r="CZ61" s="463"/>
      <c r="DA61" s="463"/>
      <c r="DB61" s="536" t="s">
        <v>609</v>
      </c>
      <c r="DC61" s="463"/>
      <c r="DD61" s="463"/>
      <c r="DE61" s="536" t="s">
        <v>609</v>
      </c>
      <c r="DF61" s="463"/>
      <c r="DG61" s="463"/>
      <c r="DH61" s="463"/>
      <c r="DI61" s="463"/>
      <c r="DJ61" s="463"/>
      <c r="DK61" s="463"/>
      <c r="DL61" s="536" t="s">
        <v>609</v>
      </c>
      <c r="DM61" s="463"/>
      <c r="DN61" s="536" t="s">
        <v>609</v>
      </c>
      <c r="DO61" s="463"/>
      <c r="DP61" s="536" t="s">
        <v>609</v>
      </c>
      <c r="DQ61" s="536" t="s">
        <v>609</v>
      </c>
      <c r="DR61" s="536" t="s">
        <v>609</v>
      </c>
      <c r="DS61" s="536" t="s">
        <v>609</v>
      </c>
      <c r="DT61" s="536" t="s">
        <v>609</v>
      </c>
      <c r="DU61" s="463"/>
      <c r="DV61" s="463"/>
      <c r="DW61" s="463" t="s">
        <v>609</v>
      </c>
      <c r="DX61" s="463" t="s">
        <v>241</v>
      </c>
      <c r="DY61" s="463"/>
      <c r="DZ61" s="463" t="s">
        <v>609</v>
      </c>
      <c r="EA61" s="536" t="s">
        <v>609</v>
      </c>
      <c r="EB61" s="463" t="s">
        <v>241</v>
      </c>
      <c r="EC61" s="463"/>
      <c r="ED61" s="463"/>
      <c r="EE61" s="463"/>
      <c r="EF61" s="463"/>
      <c r="EG61" s="463"/>
      <c r="EH61" s="463"/>
      <c r="EI61" s="463"/>
      <c r="EJ61" s="463"/>
      <c r="EK61" s="463"/>
      <c r="EL61" s="463"/>
      <c r="EM61" s="463"/>
      <c r="EN61" s="463"/>
      <c r="EO61" s="463"/>
      <c r="EP61" s="463"/>
      <c r="EQ61" s="463"/>
      <c r="ER61" s="463"/>
      <c r="ES61" s="463"/>
      <c r="ET61" s="463"/>
      <c r="EU61" s="463"/>
      <c r="EV61" s="463"/>
      <c r="EW61" s="463"/>
      <c r="EX61" s="463"/>
      <c r="EY61" s="463"/>
      <c r="EZ61" s="463"/>
      <c r="FA61" s="463"/>
      <c r="FB61" s="463"/>
      <c r="FC61" s="463"/>
      <c r="FD61" s="463"/>
      <c r="FE61" s="463"/>
      <c r="FF61" s="463"/>
      <c r="FG61" s="463"/>
      <c r="FH61" s="463"/>
      <c r="FI61" s="463"/>
      <c r="FJ61" s="463"/>
      <c r="FK61" s="463"/>
      <c r="FL61" s="463"/>
      <c r="FM61" s="463"/>
      <c r="FN61" s="463"/>
      <c r="FO61" s="463"/>
      <c r="FP61" s="463"/>
      <c r="FQ61" s="463"/>
      <c r="FR61" s="463"/>
      <c r="FS61" s="463"/>
      <c r="FT61" s="463"/>
      <c r="FU61" s="463"/>
      <c r="FV61" s="463"/>
      <c r="FW61" s="463"/>
      <c r="FX61" s="463"/>
      <c r="FY61" s="463"/>
      <c r="FZ61" s="463"/>
      <c r="GA61" s="463"/>
      <c r="GB61" s="463"/>
      <c r="GC61" s="463"/>
      <c r="GD61" s="463"/>
      <c r="GE61" s="463"/>
      <c r="GF61" s="463"/>
      <c r="GG61" s="463"/>
      <c r="GH61" s="463"/>
      <c r="GI61" s="463"/>
      <c r="GJ61" s="463"/>
      <c r="GK61" s="463"/>
      <c r="GL61" s="463"/>
      <c r="GM61" s="463"/>
      <c r="GN61" s="463"/>
      <c r="GO61" s="463"/>
      <c r="GP61" s="463"/>
      <c r="GQ61" s="463"/>
      <c r="GR61" s="463"/>
      <c r="GS61" s="463"/>
      <c r="GT61" s="463"/>
      <c r="GU61" s="463"/>
      <c r="GV61" s="463"/>
      <c r="GW61" s="463"/>
      <c r="GX61" s="463"/>
      <c r="GY61" s="463"/>
      <c r="GZ61" s="463"/>
      <c r="HA61" s="463"/>
      <c r="HB61" s="463"/>
      <c r="HC61" s="463"/>
      <c r="HD61" s="463"/>
      <c r="HE61" s="463"/>
      <c r="HF61" s="463"/>
      <c r="HG61" s="463"/>
      <c r="HH61" s="463"/>
      <c r="HI61" s="463"/>
      <c r="HJ61" s="463"/>
      <c r="HK61" s="463"/>
      <c r="HL61" s="463"/>
      <c r="HM61" s="463"/>
      <c r="HN61" s="463"/>
      <c r="HO61" s="463"/>
      <c r="HP61" s="463"/>
      <c r="HQ61" s="463"/>
      <c r="HR61" s="463"/>
      <c r="HS61" s="463"/>
      <c r="HT61" s="463"/>
      <c r="HU61" s="463"/>
      <c r="HV61" s="463"/>
      <c r="HW61" s="463"/>
      <c r="HX61" s="463"/>
      <c r="HY61" s="463"/>
      <c r="HZ61" s="463"/>
      <c r="IA61" s="463"/>
      <c r="IB61" s="463"/>
    </row>
    <row r="62" spans="1:236" ht="36.75" x14ac:dyDescent="0.25">
      <c r="A62" s="123" t="s">
        <v>494</v>
      </c>
      <c r="B62" s="108" t="s">
        <v>2</v>
      </c>
      <c r="C62" s="108" t="s">
        <v>85</v>
      </c>
      <c r="D62" s="109" t="s">
        <v>237</v>
      </c>
      <c r="E62" s="109" t="s">
        <v>1</v>
      </c>
      <c r="F62" s="105">
        <f t="shared" si="11"/>
        <v>41185</v>
      </c>
      <c r="G62" s="109">
        <f>IF(L62="Not Executed","",INDEX($U$2:$EC59,1,MATCH(REPT("z",255),$U62:$EC62)))</f>
        <v>145</v>
      </c>
      <c r="H62" s="109" t="str">
        <f t="shared" si="12"/>
        <v>C0/C1</v>
      </c>
      <c r="I62" s="109" t="str">
        <f t="shared" si="13"/>
        <v>9200-8.59.29708</v>
      </c>
      <c r="J62" s="109">
        <f t="shared" si="14"/>
        <v>9200</v>
      </c>
      <c r="K62" s="109" t="str">
        <f t="shared" si="15"/>
        <v>v76</v>
      </c>
      <c r="L62" s="109" t="str">
        <f t="shared" si="18"/>
        <v>Fail</v>
      </c>
      <c r="M62" s="109" t="str">
        <f>IF(L62="NA","NA",IF(COUNTIFS(U62:XAC62,"Pass*",$U$3:$XAC$3,Summary!$D$43)&gt;0,"Pass",IF(COUNTIFS(U62:XAC62,"Fail*",$U$3:$XAC$3,Summary!$D$43)&gt;0,"Fail","Not Executed")))</f>
        <v>Pass</v>
      </c>
      <c r="N62" s="109">
        <f t="shared" si="16"/>
        <v>41</v>
      </c>
      <c r="O62" s="135">
        <f t="shared" si="17"/>
        <v>0.48780487804878048</v>
      </c>
      <c r="P62" s="135" t="str">
        <f>IF(VLOOKUP(C62,[1]!WIFI_Defects,2,FALSE)=0,"",VLOOKUP(C62,[1]!WIFI_Defects,2,FALSE))</f>
        <v/>
      </c>
      <c r="Q62" s="109" t="str">
        <f>IF(VLOOKUP(C62,[1]!WIFI_Defects,3,FALSE)=0,"",VLOOKUP(C62,[1]!WIFI_Defects,3,FALSE))</f>
        <v/>
      </c>
      <c r="R62" s="109" t="str">
        <f>IF(VLOOKUP(C62,[1]!WIFI_Defects,4,FALSE)=0,"",VLOOKUP(C62,[1]!WIFI_Defects,4,FALSE))</f>
        <v/>
      </c>
      <c r="S62" s="267"/>
      <c r="T62" s="317"/>
      <c r="U62" s="96"/>
      <c r="V62" s="72"/>
      <c r="W62" s="72" t="str">
        <f>IF(ISERROR(#REF!),"",#REF!)</f>
        <v/>
      </c>
      <c r="X62" s="72" t="s">
        <v>241</v>
      </c>
      <c r="Y62" s="72"/>
      <c r="Z62" s="72"/>
      <c r="AA62" s="72"/>
      <c r="AB62" s="72"/>
      <c r="AC62" s="72"/>
      <c r="AD62" s="72"/>
      <c r="AE62" s="72"/>
      <c r="AF62" s="72"/>
      <c r="AG62" s="72"/>
      <c r="AH62" s="72"/>
      <c r="AI62" s="72" t="s">
        <v>241</v>
      </c>
      <c r="AJ62" s="72"/>
      <c r="AK62" s="72" t="s">
        <v>241</v>
      </c>
      <c r="AL62" s="72" t="s">
        <v>241</v>
      </c>
      <c r="AM62" s="72"/>
      <c r="AN62" s="410" t="s">
        <v>493</v>
      </c>
      <c r="AO62" s="410"/>
      <c r="AP62" s="397" t="s">
        <v>241</v>
      </c>
      <c r="AQ62" s="72"/>
      <c r="AR62" s="410" t="s">
        <v>241</v>
      </c>
      <c r="AS62" s="408" t="s">
        <v>493</v>
      </c>
      <c r="AT62" s="72"/>
      <c r="AU62" s="72"/>
      <c r="AV62" s="72"/>
      <c r="AW62" s="432" t="s">
        <v>544</v>
      </c>
      <c r="AX62" s="72"/>
      <c r="AY62" s="72"/>
      <c r="AZ62" s="427"/>
      <c r="BA62" s="434" t="s">
        <v>493</v>
      </c>
      <c r="BB62" s="435" t="s">
        <v>493</v>
      </c>
      <c r="BC62" s="438" t="s">
        <v>544</v>
      </c>
      <c r="BD62" s="439" t="s">
        <v>544</v>
      </c>
      <c r="BE62" s="440" t="s">
        <v>544</v>
      </c>
      <c r="BF62" s="72"/>
      <c r="BG62" s="72"/>
      <c r="BH62" s="72"/>
      <c r="BI62" s="443" t="s">
        <v>544</v>
      </c>
      <c r="BJ62" s="72"/>
      <c r="BK62" s="72"/>
      <c r="BL62" s="72"/>
      <c r="BM62" s="72"/>
      <c r="BN62" s="452"/>
      <c r="BO62" s="454" t="s">
        <v>493</v>
      </c>
      <c r="BP62" s="455"/>
      <c r="BQ62" s="463"/>
      <c r="BR62" s="463" t="s">
        <v>493</v>
      </c>
      <c r="BS62" s="463"/>
      <c r="BT62" s="463" t="s">
        <v>493</v>
      </c>
      <c r="BU62" s="463"/>
      <c r="BV62" s="463"/>
      <c r="BW62" s="463"/>
      <c r="BX62" s="463" t="s">
        <v>609</v>
      </c>
      <c r="BY62" s="463"/>
      <c r="BZ62" s="463"/>
      <c r="CA62" s="463"/>
      <c r="CB62" s="463"/>
      <c r="CC62" s="463"/>
      <c r="CD62" s="463"/>
      <c r="CE62" s="463"/>
      <c r="CF62" s="463"/>
      <c r="CG62" s="463"/>
      <c r="CH62" s="463"/>
      <c r="CI62" s="463"/>
      <c r="CJ62" s="463" t="s">
        <v>609</v>
      </c>
      <c r="CK62" s="463" t="s">
        <v>609</v>
      </c>
      <c r="CL62" s="463"/>
      <c r="CM62" s="463"/>
      <c r="CN62" s="463" t="s">
        <v>241</v>
      </c>
      <c r="CO62" s="463" t="s">
        <v>241</v>
      </c>
      <c r="CP62" s="463" t="s">
        <v>243</v>
      </c>
      <c r="CQ62" s="463"/>
      <c r="CR62" s="463"/>
      <c r="CS62" s="463"/>
      <c r="CT62" s="463" t="s">
        <v>241</v>
      </c>
      <c r="CU62" s="463" t="s">
        <v>609</v>
      </c>
      <c r="CV62" s="463"/>
      <c r="CW62" s="463" t="s">
        <v>609</v>
      </c>
      <c r="CX62" s="463"/>
      <c r="CY62" s="534"/>
      <c r="CZ62" s="463"/>
      <c r="DA62" s="463"/>
      <c r="DB62" s="536" t="s">
        <v>609</v>
      </c>
      <c r="DC62" s="463"/>
      <c r="DD62" s="463"/>
      <c r="DE62" s="536" t="s">
        <v>609</v>
      </c>
      <c r="DF62" s="463"/>
      <c r="DG62" s="463"/>
      <c r="DH62" s="463"/>
      <c r="DI62" s="463"/>
      <c r="DJ62" s="463"/>
      <c r="DK62" s="463"/>
      <c r="DL62" s="463" t="s">
        <v>241</v>
      </c>
      <c r="DM62" s="463"/>
      <c r="DN62" s="463" t="s">
        <v>241</v>
      </c>
      <c r="DO62" s="463"/>
      <c r="DP62" s="463" t="s">
        <v>241</v>
      </c>
      <c r="DQ62" s="536" t="s">
        <v>609</v>
      </c>
      <c r="DR62" s="536" t="s">
        <v>241</v>
      </c>
      <c r="DS62" s="536" t="s">
        <v>609</v>
      </c>
      <c r="DT62" s="536" t="s">
        <v>609</v>
      </c>
      <c r="DU62" s="463"/>
      <c r="DV62" s="463"/>
      <c r="DW62" s="463" t="s">
        <v>609</v>
      </c>
      <c r="DX62" s="463" t="s">
        <v>241</v>
      </c>
      <c r="DY62" s="463"/>
      <c r="DZ62" s="463" t="s">
        <v>241</v>
      </c>
      <c r="EA62" s="536" t="s">
        <v>609</v>
      </c>
      <c r="EB62" s="463" t="s">
        <v>241</v>
      </c>
      <c r="EC62" s="463"/>
      <c r="ED62" s="463"/>
      <c r="EE62" s="463"/>
      <c r="EF62" s="463"/>
      <c r="EG62" s="463"/>
      <c r="EH62" s="463"/>
      <c r="EI62" s="463"/>
      <c r="EJ62" s="463"/>
      <c r="EK62" s="463"/>
      <c r="EL62" s="463"/>
      <c r="EM62" s="463"/>
      <c r="EN62" s="463"/>
      <c r="EO62" s="463"/>
      <c r="EP62" s="463"/>
      <c r="EQ62" s="463"/>
      <c r="ER62" s="463"/>
      <c r="ES62" s="463"/>
      <c r="ET62" s="463"/>
      <c r="EU62" s="463"/>
      <c r="EV62" s="463"/>
      <c r="EW62" s="463"/>
      <c r="EX62" s="463"/>
      <c r="EY62" s="463"/>
      <c r="EZ62" s="463"/>
      <c r="FA62" s="463"/>
      <c r="FB62" s="463"/>
      <c r="FC62" s="463"/>
      <c r="FD62" s="463"/>
      <c r="FE62" s="463"/>
      <c r="FF62" s="463"/>
      <c r="FG62" s="463"/>
      <c r="FH62" s="463"/>
      <c r="FI62" s="463"/>
      <c r="FJ62" s="463"/>
      <c r="FK62" s="463"/>
      <c r="FL62" s="463"/>
      <c r="FM62" s="463"/>
      <c r="FN62" s="463"/>
      <c r="FO62" s="463"/>
      <c r="FP62" s="463"/>
      <c r="FQ62" s="463"/>
      <c r="FR62" s="463"/>
      <c r="FS62" s="463"/>
      <c r="FT62" s="463"/>
      <c r="FU62" s="463"/>
      <c r="FV62" s="463"/>
      <c r="FW62" s="463"/>
      <c r="FX62" s="463"/>
      <c r="FY62" s="463"/>
      <c r="FZ62" s="463"/>
      <c r="GA62" s="463"/>
      <c r="GB62" s="463"/>
      <c r="GC62" s="463"/>
      <c r="GD62" s="463"/>
      <c r="GE62" s="463"/>
      <c r="GF62" s="463"/>
      <c r="GG62" s="463"/>
      <c r="GH62" s="463"/>
      <c r="GI62" s="463"/>
      <c r="GJ62" s="463"/>
      <c r="GK62" s="463"/>
      <c r="GL62" s="463"/>
      <c r="GM62" s="463"/>
      <c r="GN62" s="463"/>
      <c r="GO62" s="463"/>
      <c r="GP62" s="463"/>
      <c r="GQ62" s="463"/>
      <c r="GR62" s="463"/>
      <c r="GS62" s="463"/>
      <c r="GT62" s="463"/>
      <c r="GU62" s="463"/>
      <c r="GV62" s="463"/>
      <c r="GW62" s="463"/>
      <c r="GX62" s="463"/>
      <c r="GY62" s="463"/>
      <c r="GZ62" s="463"/>
      <c r="HA62" s="463"/>
      <c r="HB62" s="463"/>
      <c r="HC62" s="463"/>
      <c r="HD62" s="463"/>
      <c r="HE62" s="463"/>
      <c r="HF62" s="463"/>
      <c r="HG62" s="463"/>
      <c r="HH62" s="463"/>
      <c r="HI62" s="463"/>
      <c r="HJ62" s="463"/>
      <c r="HK62" s="463"/>
      <c r="HL62" s="463"/>
      <c r="HM62" s="463"/>
      <c r="HN62" s="463"/>
      <c r="HO62" s="463"/>
      <c r="HP62" s="463"/>
      <c r="HQ62" s="463"/>
      <c r="HR62" s="463"/>
      <c r="HS62" s="463"/>
      <c r="HT62" s="463"/>
      <c r="HU62" s="463"/>
      <c r="HV62" s="463"/>
      <c r="HW62" s="463"/>
      <c r="HX62" s="463"/>
      <c r="HY62" s="463"/>
      <c r="HZ62" s="463"/>
      <c r="IA62" s="463"/>
      <c r="IB62" s="463"/>
    </row>
    <row r="63" spans="1:236" ht="36.75" x14ac:dyDescent="0.25">
      <c r="A63" s="123" t="s">
        <v>235</v>
      </c>
      <c r="B63" s="108" t="s">
        <v>2</v>
      </c>
      <c r="C63" s="108" t="s">
        <v>87</v>
      </c>
      <c r="D63" s="109" t="s">
        <v>237</v>
      </c>
      <c r="E63" s="109" t="s">
        <v>1</v>
      </c>
      <c r="F63" s="105">
        <f t="shared" si="11"/>
        <v>41185</v>
      </c>
      <c r="G63" s="109">
        <f>IF(L63="Not Executed","",INDEX($U$2:$EC60,1,MATCH(REPT("z",255),$U63:$EC63)))</f>
        <v>145</v>
      </c>
      <c r="H63" s="109" t="str">
        <f t="shared" si="12"/>
        <v>C0/C1</v>
      </c>
      <c r="I63" s="109" t="str">
        <f t="shared" si="13"/>
        <v>9200-8.59.29708</v>
      </c>
      <c r="J63" s="109">
        <f t="shared" si="14"/>
        <v>9200</v>
      </c>
      <c r="K63" s="109" t="str">
        <f t="shared" si="15"/>
        <v>v76</v>
      </c>
      <c r="L63" s="109" t="str">
        <f t="shared" si="18"/>
        <v>Fail</v>
      </c>
      <c r="M63" s="109" t="str">
        <f>IF(L63="NA","NA",IF(COUNTIFS(U63:XAC63,"Pass*",$U$3:$XAC$3,Summary!$D$43)&gt;0,"Pass",IF(COUNTIFS(U63:XAC63,"Fail*",$U$3:$XAC$3,Summary!$D$43)&gt;0,"Fail","Not Executed")))</f>
        <v>Pass</v>
      </c>
      <c r="N63" s="109">
        <f t="shared" si="16"/>
        <v>43</v>
      </c>
      <c r="O63" s="135">
        <f t="shared" si="17"/>
        <v>0.46511627906976744</v>
      </c>
      <c r="P63" s="135" t="str">
        <f>IF(VLOOKUP(C63,[1]!WIFI_Defects,2,FALSE)=0,"",VLOOKUP(C63,[1]!WIFI_Defects,2,FALSE))</f>
        <v/>
      </c>
      <c r="Q63" s="109" t="str">
        <f>IF(VLOOKUP(C63,[1]!WIFI_Defects,3,FALSE)=0,"",VLOOKUP(C63,[1]!WIFI_Defects,3,FALSE))</f>
        <v/>
      </c>
      <c r="R63" s="109" t="str">
        <f>IF(VLOOKUP(C63,[1]!WIFI_Defects,4,FALSE)=0,"",VLOOKUP(C63,[1]!WIFI_Defects,4,FALSE))</f>
        <v/>
      </c>
      <c r="S63" s="111"/>
      <c r="T63" s="317"/>
      <c r="U63" s="96"/>
      <c r="V63" s="72"/>
      <c r="W63" s="72" t="str">
        <f>IF(ISERROR(#REF!),"",#REF!)</f>
        <v/>
      </c>
      <c r="X63" s="72" t="s">
        <v>241</v>
      </c>
      <c r="Y63" s="72"/>
      <c r="Z63" s="72"/>
      <c r="AA63" s="72"/>
      <c r="AB63" s="72"/>
      <c r="AC63" s="72"/>
      <c r="AD63" s="72"/>
      <c r="AE63" s="72"/>
      <c r="AF63" s="72"/>
      <c r="AG63" s="72"/>
      <c r="AH63" s="72"/>
      <c r="AI63" s="72" t="s">
        <v>241</v>
      </c>
      <c r="AJ63" s="72"/>
      <c r="AK63" s="72" t="s">
        <v>241</v>
      </c>
      <c r="AL63" s="72" t="s">
        <v>241</v>
      </c>
      <c r="AM63" s="72"/>
      <c r="AN63" s="326" t="s">
        <v>241</v>
      </c>
      <c r="AO63" s="410"/>
      <c r="AP63" s="402" t="s">
        <v>241</v>
      </c>
      <c r="AQ63" s="72"/>
      <c r="AR63" s="410" t="s">
        <v>241</v>
      </c>
      <c r="AS63" s="428" t="s">
        <v>544</v>
      </c>
      <c r="AT63" s="72"/>
      <c r="AU63" s="427" t="s">
        <v>549</v>
      </c>
      <c r="AV63" s="72"/>
      <c r="AW63" s="432" t="s">
        <v>493</v>
      </c>
      <c r="AX63" s="72"/>
      <c r="AY63" s="72"/>
      <c r="AZ63" s="427"/>
      <c r="BA63" s="434" t="s">
        <v>544</v>
      </c>
      <c r="BB63" s="435" t="s">
        <v>544</v>
      </c>
      <c r="BC63" s="438" t="s">
        <v>493</v>
      </c>
      <c r="BD63" s="439" t="s">
        <v>544</v>
      </c>
      <c r="BE63" s="440" t="s">
        <v>544</v>
      </c>
      <c r="BF63" s="72"/>
      <c r="BG63" s="72"/>
      <c r="BH63" s="72"/>
      <c r="BI63" s="443" t="s">
        <v>493</v>
      </c>
      <c r="BJ63" s="72"/>
      <c r="BK63" s="72"/>
      <c r="BL63" s="72"/>
      <c r="BM63" s="72"/>
      <c r="BN63" s="452"/>
      <c r="BO63" s="454" t="s">
        <v>493</v>
      </c>
      <c r="BP63" s="455"/>
      <c r="BQ63" s="463"/>
      <c r="BR63" s="463" t="s">
        <v>493</v>
      </c>
      <c r="BS63" s="463"/>
      <c r="BT63" s="463" t="s">
        <v>493</v>
      </c>
      <c r="BU63" s="463"/>
      <c r="BV63" s="463"/>
      <c r="BW63" s="463"/>
      <c r="BX63" s="463" t="s">
        <v>609</v>
      </c>
      <c r="BY63" s="463"/>
      <c r="BZ63" s="463"/>
      <c r="CA63" s="463"/>
      <c r="CB63" s="463"/>
      <c r="CC63" s="463"/>
      <c r="CD63" s="463"/>
      <c r="CE63" s="463"/>
      <c r="CF63" s="463"/>
      <c r="CG63" s="463"/>
      <c r="CH63" s="463"/>
      <c r="CI63" s="463"/>
      <c r="CJ63" s="463" t="s">
        <v>609</v>
      </c>
      <c r="CK63" s="463" t="s">
        <v>243</v>
      </c>
      <c r="CL63" s="463"/>
      <c r="CM63" s="463"/>
      <c r="CN63" s="463" t="s">
        <v>241</v>
      </c>
      <c r="CO63" s="463" t="s">
        <v>241</v>
      </c>
      <c r="CP63" s="463" t="s">
        <v>241</v>
      </c>
      <c r="CQ63" s="463"/>
      <c r="CR63" s="463"/>
      <c r="CS63" s="463"/>
      <c r="CT63" s="463" t="s">
        <v>609</v>
      </c>
      <c r="CU63" s="463" t="s">
        <v>609</v>
      </c>
      <c r="CV63" s="463"/>
      <c r="CW63" s="463" t="s">
        <v>609</v>
      </c>
      <c r="CX63" s="463"/>
      <c r="CY63" s="463" t="s">
        <v>609</v>
      </c>
      <c r="CZ63" s="463"/>
      <c r="DA63" s="463"/>
      <c r="DB63" s="536" t="s">
        <v>609</v>
      </c>
      <c r="DC63" s="463"/>
      <c r="DD63" s="463"/>
      <c r="DE63" s="536" t="s">
        <v>609</v>
      </c>
      <c r="DF63" s="463"/>
      <c r="DG63" s="463"/>
      <c r="DH63" s="463"/>
      <c r="DI63" s="463"/>
      <c r="DJ63" s="463"/>
      <c r="DK63" s="463"/>
      <c r="DL63" s="463" t="s">
        <v>241</v>
      </c>
      <c r="DM63" s="463"/>
      <c r="DN63" s="463" t="s">
        <v>241</v>
      </c>
      <c r="DO63" s="463"/>
      <c r="DP63" s="463" t="s">
        <v>241</v>
      </c>
      <c r="DQ63" s="536" t="s">
        <v>241</v>
      </c>
      <c r="DR63" s="536" t="s">
        <v>609</v>
      </c>
      <c r="DS63" s="536" t="s">
        <v>609</v>
      </c>
      <c r="DT63" s="536" t="s">
        <v>241</v>
      </c>
      <c r="DU63" s="463"/>
      <c r="DV63" s="463"/>
      <c r="DW63" s="463" t="s">
        <v>241</v>
      </c>
      <c r="DX63" s="463" t="s">
        <v>241</v>
      </c>
      <c r="DY63" s="463"/>
      <c r="DZ63" s="463" t="s">
        <v>609</v>
      </c>
      <c r="EA63" s="536" t="s">
        <v>609</v>
      </c>
      <c r="EB63" s="463" t="s">
        <v>241</v>
      </c>
      <c r="EC63" s="463"/>
      <c r="ED63" s="463"/>
      <c r="EE63" s="463"/>
      <c r="EF63" s="463"/>
      <c r="EG63" s="463"/>
      <c r="EH63" s="463"/>
      <c r="EI63" s="463"/>
      <c r="EJ63" s="463"/>
      <c r="EK63" s="463"/>
      <c r="EL63" s="463"/>
      <c r="EM63" s="463"/>
      <c r="EN63" s="463"/>
      <c r="EO63" s="463"/>
      <c r="EP63" s="463"/>
      <c r="EQ63" s="463"/>
      <c r="ER63" s="463"/>
      <c r="ES63" s="463"/>
      <c r="ET63" s="463"/>
      <c r="EU63" s="463"/>
      <c r="EV63" s="463"/>
      <c r="EW63" s="463"/>
      <c r="EX63" s="463"/>
      <c r="EY63" s="463"/>
      <c r="EZ63" s="463"/>
      <c r="FA63" s="463"/>
      <c r="FB63" s="463"/>
      <c r="FC63" s="463"/>
      <c r="FD63" s="463"/>
      <c r="FE63" s="463"/>
      <c r="FF63" s="463"/>
      <c r="FG63" s="463"/>
      <c r="FH63" s="463"/>
      <c r="FI63" s="463"/>
      <c r="FJ63" s="463"/>
      <c r="FK63" s="463"/>
      <c r="FL63" s="463"/>
      <c r="FM63" s="463"/>
      <c r="FN63" s="463"/>
      <c r="FO63" s="463"/>
      <c r="FP63" s="463"/>
      <c r="FQ63" s="463"/>
      <c r="FR63" s="463"/>
      <c r="FS63" s="463"/>
      <c r="FT63" s="463"/>
      <c r="FU63" s="463"/>
      <c r="FV63" s="463"/>
      <c r="FW63" s="463"/>
      <c r="FX63" s="463"/>
      <c r="FY63" s="463"/>
      <c r="FZ63" s="463"/>
      <c r="GA63" s="463"/>
      <c r="GB63" s="463"/>
      <c r="GC63" s="463"/>
      <c r="GD63" s="463"/>
      <c r="GE63" s="463"/>
      <c r="GF63" s="463"/>
      <c r="GG63" s="463"/>
      <c r="GH63" s="463"/>
      <c r="GI63" s="463"/>
      <c r="GJ63" s="463"/>
      <c r="GK63" s="463"/>
      <c r="GL63" s="463"/>
      <c r="GM63" s="463"/>
      <c r="GN63" s="463"/>
      <c r="GO63" s="463"/>
      <c r="GP63" s="463"/>
      <c r="GQ63" s="463"/>
      <c r="GR63" s="463"/>
      <c r="GS63" s="463"/>
      <c r="GT63" s="463"/>
      <c r="GU63" s="463"/>
      <c r="GV63" s="463"/>
      <c r="GW63" s="463"/>
      <c r="GX63" s="463"/>
      <c r="GY63" s="463"/>
      <c r="GZ63" s="463"/>
      <c r="HA63" s="463"/>
      <c r="HB63" s="463"/>
      <c r="HC63" s="463"/>
      <c r="HD63" s="463"/>
      <c r="HE63" s="463"/>
      <c r="HF63" s="463"/>
      <c r="HG63" s="463"/>
      <c r="HH63" s="463"/>
      <c r="HI63" s="463"/>
      <c r="HJ63" s="463"/>
      <c r="HK63" s="463"/>
      <c r="HL63" s="463"/>
      <c r="HM63" s="463"/>
      <c r="HN63" s="463"/>
      <c r="HO63" s="463"/>
      <c r="HP63" s="463"/>
      <c r="HQ63" s="463"/>
      <c r="HR63" s="463"/>
      <c r="HS63" s="463"/>
      <c r="HT63" s="463"/>
      <c r="HU63" s="463"/>
      <c r="HV63" s="463"/>
      <c r="HW63" s="463"/>
      <c r="HX63" s="463"/>
      <c r="HY63" s="463"/>
      <c r="HZ63" s="463"/>
      <c r="IA63" s="463"/>
      <c r="IB63" s="463"/>
    </row>
    <row r="64" spans="1:236" ht="36.75" x14ac:dyDescent="0.25">
      <c r="A64" s="123" t="s">
        <v>494</v>
      </c>
      <c r="B64" s="108" t="s">
        <v>2</v>
      </c>
      <c r="C64" s="108" t="s">
        <v>86</v>
      </c>
      <c r="D64" s="109" t="s">
        <v>237</v>
      </c>
      <c r="E64" s="109" t="s">
        <v>1</v>
      </c>
      <c r="F64" s="105">
        <f t="shared" si="11"/>
        <v>41185</v>
      </c>
      <c r="G64" s="109">
        <f>IF(L64="Not Executed","",INDEX($U$2:$EC61,1,MATCH(REPT("z",255),$U64:$EC64)))</f>
        <v>145</v>
      </c>
      <c r="H64" s="109" t="str">
        <f t="shared" si="12"/>
        <v>C0/C1</v>
      </c>
      <c r="I64" s="109" t="str">
        <f t="shared" si="13"/>
        <v>9200-8.59.29708</v>
      </c>
      <c r="J64" s="109">
        <f t="shared" si="14"/>
        <v>9200</v>
      </c>
      <c r="K64" s="109" t="str">
        <f t="shared" si="15"/>
        <v>v76</v>
      </c>
      <c r="L64" s="109" t="str">
        <f t="shared" si="18"/>
        <v>Fail</v>
      </c>
      <c r="M64" s="109" t="str">
        <f>IF(L64="NA","NA",IF(COUNTIFS(U64:XAC64,"Pass*",$U$3:$XAC$3,Summary!$D$43)&gt;0,"Pass",IF(COUNTIFS(U64:XAC64,"Fail*",$U$3:$XAC$3,Summary!$D$43)&gt;0,"Fail","Not Executed")))</f>
        <v>Pass</v>
      </c>
      <c r="N64" s="109">
        <f t="shared" si="16"/>
        <v>42</v>
      </c>
      <c r="O64" s="135">
        <f t="shared" si="17"/>
        <v>0.6428571428571429</v>
      </c>
      <c r="P64" s="135" t="str">
        <f>IF(VLOOKUP(C64,[1]!WIFI_Defects,2,FALSE)=0,"",VLOOKUP(C64,[1]!WIFI_Defects,2,FALSE))</f>
        <v/>
      </c>
      <c r="Q64" s="109" t="str">
        <f>IF(VLOOKUP(C64,[1]!WIFI_Defects,3,FALSE)=0,"",VLOOKUP(C64,[1]!WIFI_Defects,3,FALSE))</f>
        <v/>
      </c>
      <c r="R64" s="109" t="str">
        <f>IF(VLOOKUP(C64,[1]!WIFI_Defects,4,FALSE)=0,"",VLOOKUP(C64,[1]!WIFI_Defects,4,FALSE))</f>
        <v/>
      </c>
      <c r="S64" s="267"/>
      <c r="T64" s="317"/>
      <c r="U64" s="96"/>
      <c r="V64" s="72"/>
      <c r="W64" s="72" t="str">
        <f>IF(ISERROR(#REF!),"",#REF!)</f>
        <v/>
      </c>
      <c r="X64" s="72" t="s">
        <v>241</v>
      </c>
      <c r="Y64" s="72"/>
      <c r="Z64" s="72"/>
      <c r="AA64" s="72"/>
      <c r="AB64" s="72"/>
      <c r="AC64" s="72"/>
      <c r="AD64" s="72"/>
      <c r="AE64" s="72"/>
      <c r="AF64" s="72"/>
      <c r="AG64" s="72"/>
      <c r="AH64" s="72"/>
      <c r="AI64" s="72" t="s">
        <v>241</v>
      </c>
      <c r="AJ64" s="72"/>
      <c r="AK64" s="72" t="s">
        <v>241</v>
      </c>
      <c r="AL64" s="72" t="s">
        <v>241</v>
      </c>
      <c r="AM64" s="72"/>
      <c r="AN64" s="410" t="s">
        <v>493</v>
      </c>
      <c r="AO64" s="410"/>
      <c r="AP64" s="410" t="s">
        <v>241</v>
      </c>
      <c r="AQ64" s="72"/>
      <c r="AR64" s="410" t="s">
        <v>241</v>
      </c>
      <c r="AS64" s="408" t="s">
        <v>493</v>
      </c>
      <c r="AT64" s="72"/>
      <c r="AU64" s="72"/>
      <c r="AV64" s="72"/>
      <c r="AW64" s="433" t="s">
        <v>493</v>
      </c>
      <c r="AX64" s="72"/>
      <c r="AY64" s="72"/>
      <c r="AZ64" s="427"/>
      <c r="BA64" s="434" t="s">
        <v>493</v>
      </c>
      <c r="BB64" s="435" t="s">
        <v>493</v>
      </c>
      <c r="BC64" s="438" t="s">
        <v>544</v>
      </c>
      <c r="BD64" s="439" t="s">
        <v>544</v>
      </c>
      <c r="BE64" s="440" t="s">
        <v>493</v>
      </c>
      <c r="BF64" s="72"/>
      <c r="BG64" s="72"/>
      <c r="BH64" s="72"/>
      <c r="BI64" s="443" t="s">
        <v>493</v>
      </c>
      <c r="BJ64" s="72"/>
      <c r="BK64" s="72"/>
      <c r="BL64" s="72"/>
      <c r="BM64" s="72"/>
      <c r="BN64" s="452"/>
      <c r="BO64" s="454" t="s">
        <v>493</v>
      </c>
      <c r="BP64" s="455"/>
      <c r="BQ64" s="463"/>
      <c r="BR64" s="463" t="s">
        <v>493</v>
      </c>
      <c r="BS64" s="463"/>
      <c r="BT64" s="463" t="s">
        <v>544</v>
      </c>
      <c r="BU64" s="463"/>
      <c r="BV64" s="463"/>
      <c r="BW64" s="463"/>
      <c r="BX64" s="463" t="s">
        <v>609</v>
      </c>
      <c r="BY64" s="463"/>
      <c r="BZ64" s="463"/>
      <c r="CA64" s="463"/>
      <c r="CB64" s="463"/>
      <c r="CC64" s="463"/>
      <c r="CD64" s="463"/>
      <c r="CE64" s="463"/>
      <c r="CF64" s="463"/>
      <c r="CG64" s="463"/>
      <c r="CH64" s="463"/>
      <c r="CI64" s="463"/>
      <c r="CJ64" s="463" t="s">
        <v>609</v>
      </c>
      <c r="CK64" s="463" t="s">
        <v>609</v>
      </c>
      <c r="CL64" s="463"/>
      <c r="CM64" s="463"/>
      <c r="CN64" s="463" t="s">
        <v>241</v>
      </c>
      <c r="CO64" s="463" t="s">
        <v>241</v>
      </c>
      <c r="CP64" s="463" t="s">
        <v>609</v>
      </c>
      <c r="CQ64" s="463"/>
      <c r="CR64" s="463"/>
      <c r="CS64" s="463"/>
      <c r="CT64" s="463" t="s">
        <v>241</v>
      </c>
      <c r="CU64" s="463" t="s">
        <v>609</v>
      </c>
      <c r="CV64" s="463"/>
      <c r="CW64" s="463" t="s">
        <v>609</v>
      </c>
      <c r="CX64" s="463"/>
      <c r="CY64" s="463" t="s">
        <v>609</v>
      </c>
      <c r="CZ64" s="463"/>
      <c r="DA64" s="463"/>
      <c r="DB64" s="536" t="s">
        <v>609</v>
      </c>
      <c r="DC64" s="463"/>
      <c r="DD64" s="463"/>
      <c r="DE64" s="536" t="s">
        <v>609</v>
      </c>
      <c r="DF64" s="463"/>
      <c r="DG64" s="463"/>
      <c r="DH64" s="463"/>
      <c r="DI64" s="463"/>
      <c r="DJ64" s="463"/>
      <c r="DK64" s="463"/>
      <c r="DL64" s="536" t="s">
        <v>609</v>
      </c>
      <c r="DM64" s="463"/>
      <c r="DN64" s="536" t="s">
        <v>609</v>
      </c>
      <c r="DO64" s="463"/>
      <c r="DP64" s="536" t="s">
        <v>609</v>
      </c>
      <c r="DQ64" s="536" t="s">
        <v>609</v>
      </c>
      <c r="DR64" s="536" t="s">
        <v>609</v>
      </c>
      <c r="DS64" s="536" t="s">
        <v>609</v>
      </c>
      <c r="DT64" s="536" t="s">
        <v>609</v>
      </c>
      <c r="DU64" s="463"/>
      <c r="DV64" s="463"/>
      <c r="DW64" s="463" t="s">
        <v>241</v>
      </c>
      <c r="DX64" s="463" t="s">
        <v>241</v>
      </c>
      <c r="DY64" s="463"/>
      <c r="DZ64" s="463" t="s">
        <v>609</v>
      </c>
      <c r="EA64" s="536" t="s">
        <v>609</v>
      </c>
      <c r="EB64" s="463" t="s">
        <v>241</v>
      </c>
      <c r="EC64" s="463"/>
      <c r="ED64" s="463"/>
      <c r="EE64" s="463"/>
      <c r="EF64" s="463"/>
      <c r="EG64" s="463"/>
      <c r="EH64" s="463"/>
      <c r="EI64" s="463"/>
      <c r="EJ64" s="463"/>
      <c r="EK64" s="463"/>
      <c r="EL64" s="463"/>
      <c r="EM64" s="463"/>
      <c r="EN64" s="463"/>
      <c r="EO64" s="463"/>
      <c r="EP64" s="463"/>
      <c r="EQ64" s="463"/>
      <c r="ER64" s="463"/>
      <c r="ES64" s="463"/>
      <c r="ET64" s="463"/>
      <c r="EU64" s="463"/>
      <c r="EV64" s="463"/>
      <c r="EW64" s="463"/>
      <c r="EX64" s="463"/>
      <c r="EY64" s="463"/>
      <c r="EZ64" s="463"/>
      <c r="FA64" s="463"/>
      <c r="FB64" s="463"/>
      <c r="FC64" s="463"/>
      <c r="FD64" s="463"/>
      <c r="FE64" s="463"/>
      <c r="FF64" s="463"/>
      <c r="FG64" s="463"/>
      <c r="FH64" s="463"/>
      <c r="FI64" s="463"/>
      <c r="FJ64" s="463"/>
      <c r="FK64" s="463"/>
      <c r="FL64" s="463"/>
      <c r="FM64" s="463"/>
      <c r="FN64" s="463"/>
      <c r="FO64" s="463"/>
      <c r="FP64" s="463"/>
      <c r="FQ64" s="463"/>
      <c r="FR64" s="463"/>
      <c r="FS64" s="463"/>
      <c r="FT64" s="463"/>
      <c r="FU64" s="463"/>
      <c r="FV64" s="463"/>
      <c r="FW64" s="463"/>
      <c r="FX64" s="463"/>
      <c r="FY64" s="463"/>
      <c r="FZ64" s="463"/>
      <c r="GA64" s="463"/>
      <c r="GB64" s="463"/>
      <c r="GC64" s="463"/>
      <c r="GD64" s="463"/>
      <c r="GE64" s="463"/>
      <c r="GF64" s="463"/>
      <c r="GG64" s="463"/>
      <c r="GH64" s="463"/>
      <c r="GI64" s="463"/>
      <c r="GJ64" s="463"/>
      <c r="GK64" s="463"/>
      <c r="GL64" s="463"/>
      <c r="GM64" s="463"/>
      <c r="GN64" s="463"/>
      <c r="GO64" s="463"/>
      <c r="GP64" s="463"/>
      <c r="GQ64" s="463"/>
      <c r="GR64" s="463"/>
      <c r="GS64" s="463"/>
      <c r="GT64" s="463"/>
      <c r="GU64" s="463"/>
      <c r="GV64" s="463"/>
      <c r="GW64" s="463"/>
      <c r="GX64" s="463"/>
      <c r="GY64" s="463"/>
      <c r="GZ64" s="463"/>
      <c r="HA64" s="463"/>
      <c r="HB64" s="463"/>
      <c r="HC64" s="463"/>
      <c r="HD64" s="463"/>
      <c r="HE64" s="463"/>
      <c r="HF64" s="463"/>
      <c r="HG64" s="463"/>
      <c r="HH64" s="463"/>
      <c r="HI64" s="463"/>
      <c r="HJ64" s="463"/>
      <c r="HK64" s="463"/>
      <c r="HL64" s="463"/>
      <c r="HM64" s="463"/>
      <c r="HN64" s="463"/>
      <c r="HO64" s="463"/>
      <c r="HP64" s="463"/>
      <c r="HQ64" s="463"/>
      <c r="HR64" s="463"/>
      <c r="HS64" s="463"/>
      <c r="HT64" s="463"/>
      <c r="HU64" s="463"/>
      <c r="HV64" s="463"/>
      <c r="HW64" s="463"/>
      <c r="HX64" s="463"/>
      <c r="HY64" s="463"/>
      <c r="HZ64" s="463"/>
      <c r="IA64" s="463"/>
      <c r="IB64" s="463"/>
    </row>
    <row r="65" spans="1:236" ht="36.75" x14ac:dyDescent="0.25">
      <c r="A65" s="123" t="s">
        <v>235</v>
      </c>
      <c r="B65" s="108" t="s">
        <v>2</v>
      </c>
      <c r="C65" s="108" t="s">
        <v>79</v>
      </c>
      <c r="D65" s="109" t="s">
        <v>237</v>
      </c>
      <c r="E65" s="109" t="s">
        <v>1</v>
      </c>
      <c r="F65" s="105">
        <f t="shared" si="11"/>
        <v>41185</v>
      </c>
      <c r="G65" s="109">
        <f>IF(L65="Not Executed","",INDEX($U$2:$EC62,1,MATCH(REPT("z",255),$U65:$EC65)))</f>
        <v>145</v>
      </c>
      <c r="H65" s="109" t="str">
        <f t="shared" si="12"/>
        <v>C0/C1</v>
      </c>
      <c r="I65" s="109" t="str">
        <f t="shared" si="13"/>
        <v>9200-8.59.29708</v>
      </c>
      <c r="J65" s="109">
        <f t="shared" si="14"/>
        <v>9200</v>
      </c>
      <c r="K65" s="109" t="str">
        <f t="shared" si="15"/>
        <v>v76</v>
      </c>
      <c r="L65" s="109" t="str">
        <f t="shared" si="18"/>
        <v>Fail</v>
      </c>
      <c r="M65" s="109" t="str">
        <f>IF(L65="NA","NA",IF(COUNTIFS(U65:XAC65,"Pass*",$U$3:$XAC$3,Summary!$D$43)&gt;0,"Pass",IF(COUNTIFS(U65:XAC65,"Fail*",$U$3:$XAC$3,Summary!$D$43)&gt;0,"Fail","Not Executed")))</f>
        <v>Pass</v>
      </c>
      <c r="N65" s="109">
        <f t="shared" si="16"/>
        <v>44</v>
      </c>
      <c r="O65" s="135">
        <f t="shared" si="17"/>
        <v>0.52272727272727271</v>
      </c>
      <c r="P65" s="135" t="str">
        <f>IF(VLOOKUP(C65,[1]!WIFI_Defects,2,FALSE)=0,"",VLOOKUP(C65,[1]!WIFI_Defects,2,FALSE))</f>
        <v/>
      </c>
      <c r="Q65" s="109" t="str">
        <f>IF(VLOOKUP(C65,[1]!WIFI_Defects,3,FALSE)=0,"",VLOOKUP(C65,[1]!WIFI_Defects,3,FALSE))</f>
        <v/>
      </c>
      <c r="R65" s="109" t="str">
        <f>IF(VLOOKUP(C65,[1]!WIFI_Defects,4,FALSE)=0,"",VLOOKUP(C65,[1]!WIFI_Defects,4,FALSE))</f>
        <v/>
      </c>
      <c r="S65" s="111"/>
      <c r="T65" s="317"/>
      <c r="U65" s="96"/>
      <c r="V65" s="72"/>
      <c r="W65" s="72" t="str">
        <f>IF(ISERROR(#REF!),"",#REF!)</f>
        <v/>
      </c>
      <c r="X65" s="72" t="s">
        <v>241</v>
      </c>
      <c r="Y65" s="72"/>
      <c r="Z65" s="72"/>
      <c r="AA65" s="72"/>
      <c r="AB65" s="72"/>
      <c r="AC65" s="72"/>
      <c r="AD65" s="72"/>
      <c r="AE65" s="72"/>
      <c r="AF65" s="72"/>
      <c r="AG65" s="72"/>
      <c r="AH65" s="72"/>
      <c r="AI65" s="72" t="s">
        <v>241</v>
      </c>
      <c r="AJ65" s="72"/>
      <c r="AK65" s="72" t="s">
        <v>241</v>
      </c>
      <c r="AL65" s="72" t="s">
        <v>241</v>
      </c>
      <c r="AM65" s="72"/>
      <c r="AN65" s="326" t="s">
        <v>241</v>
      </c>
      <c r="AO65" s="410"/>
      <c r="AP65" s="402" t="s">
        <v>241</v>
      </c>
      <c r="AQ65" s="399"/>
      <c r="AR65" s="410" t="s">
        <v>241</v>
      </c>
      <c r="AS65" s="428" t="s">
        <v>549</v>
      </c>
      <c r="AT65" s="72"/>
      <c r="AU65" s="427" t="s">
        <v>549</v>
      </c>
      <c r="AV65" s="72"/>
      <c r="AW65" s="433" t="s">
        <v>493</v>
      </c>
      <c r="AX65" s="72"/>
      <c r="AY65" s="72"/>
      <c r="AZ65" s="434" t="s">
        <v>544</v>
      </c>
      <c r="BA65" s="434" t="s">
        <v>544</v>
      </c>
      <c r="BB65" s="435" t="s">
        <v>544</v>
      </c>
      <c r="BC65" s="438" t="s">
        <v>544</v>
      </c>
      <c r="BD65" s="439" t="s">
        <v>493</v>
      </c>
      <c r="BE65" s="440" t="s">
        <v>493</v>
      </c>
      <c r="BF65" s="72"/>
      <c r="BG65" s="72"/>
      <c r="BH65" s="72"/>
      <c r="BI65" s="443" t="s">
        <v>544</v>
      </c>
      <c r="BJ65" s="72"/>
      <c r="BK65" s="72"/>
      <c r="BL65" s="72"/>
      <c r="BM65" s="72"/>
      <c r="BN65" s="452"/>
      <c r="BO65" s="454" t="s">
        <v>493</v>
      </c>
      <c r="BP65" s="455"/>
      <c r="BQ65" s="463"/>
      <c r="BR65" s="463" t="s">
        <v>493</v>
      </c>
      <c r="BS65" s="463"/>
      <c r="BT65" s="463" t="s">
        <v>493</v>
      </c>
      <c r="BU65" s="463"/>
      <c r="BV65" s="463"/>
      <c r="BW65" s="463"/>
      <c r="BX65" s="463" t="s">
        <v>609</v>
      </c>
      <c r="BY65" s="463"/>
      <c r="BZ65" s="463"/>
      <c r="CA65" s="463"/>
      <c r="CB65" s="463"/>
      <c r="CC65" s="463"/>
      <c r="CD65" s="463"/>
      <c r="CE65" s="463"/>
      <c r="CF65" s="463"/>
      <c r="CG65" s="463"/>
      <c r="CH65" s="463"/>
      <c r="CI65" s="463"/>
      <c r="CJ65" s="463" t="s">
        <v>609</v>
      </c>
      <c r="CK65" s="463" t="s">
        <v>609</v>
      </c>
      <c r="CL65" s="463"/>
      <c r="CM65" s="463"/>
      <c r="CN65" s="463" t="s">
        <v>241</v>
      </c>
      <c r="CO65" s="463" t="s">
        <v>241</v>
      </c>
      <c r="CP65" s="463" t="s">
        <v>609</v>
      </c>
      <c r="CQ65" s="463"/>
      <c r="CR65" s="463"/>
      <c r="CS65" s="463"/>
      <c r="CT65" s="463" t="s">
        <v>241</v>
      </c>
      <c r="CU65" s="463" t="s">
        <v>609</v>
      </c>
      <c r="CV65" s="463"/>
      <c r="CW65" s="463" t="s">
        <v>609</v>
      </c>
      <c r="CX65" s="463"/>
      <c r="CY65" s="463" t="s">
        <v>609</v>
      </c>
      <c r="CZ65" s="463"/>
      <c r="DA65" s="463"/>
      <c r="DB65" s="536" t="s">
        <v>609</v>
      </c>
      <c r="DC65" s="463"/>
      <c r="DD65" s="463"/>
      <c r="DE65" s="536" t="s">
        <v>609</v>
      </c>
      <c r="DF65" s="463"/>
      <c r="DG65" s="463"/>
      <c r="DH65" s="463"/>
      <c r="DI65" s="463"/>
      <c r="DJ65" s="463"/>
      <c r="DK65" s="463"/>
      <c r="DL65" s="463" t="s">
        <v>241</v>
      </c>
      <c r="DM65" s="463"/>
      <c r="DN65" s="463" t="s">
        <v>241</v>
      </c>
      <c r="DO65" s="463"/>
      <c r="DP65" s="463" t="s">
        <v>241</v>
      </c>
      <c r="DQ65" s="536" t="s">
        <v>609</v>
      </c>
      <c r="DR65" s="536" t="s">
        <v>609</v>
      </c>
      <c r="DS65" s="536" t="s">
        <v>609</v>
      </c>
      <c r="DT65" s="536" t="s">
        <v>609</v>
      </c>
      <c r="DU65" s="463"/>
      <c r="DV65" s="463"/>
      <c r="DW65" s="463" t="s">
        <v>241</v>
      </c>
      <c r="DX65" s="463" t="s">
        <v>241</v>
      </c>
      <c r="DY65" s="463"/>
      <c r="DZ65" s="463" t="s">
        <v>609</v>
      </c>
      <c r="EA65" s="536" t="s">
        <v>609</v>
      </c>
      <c r="EB65" s="463" t="s">
        <v>241</v>
      </c>
      <c r="EC65" s="463"/>
      <c r="ED65" s="463"/>
      <c r="EE65" s="463"/>
      <c r="EF65" s="463"/>
      <c r="EG65" s="463"/>
      <c r="EH65" s="463"/>
      <c r="EI65" s="463"/>
      <c r="EJ65" s="463"/>
      <c r="EK65" s="463"/>
      <c r="EL65" s="463"/>
      <c r="EM65" s="463"/>
      <c r="EN65" s="463"/>
      <c r="EO65" s="463"/>
      <c r="EP65" s="463"/>
      <c r="EQ65" s="463"/>
      <c r="ER65" s="463"/>
      <c r="ES65" s="463"/>
      <c r="ET65" s="463"/>
      <c r="EU65" s="463"/>
      <c r="EV65" s="463"/>
      <c r="EW65" s="463"/>
      <c r="EX65" s="463"/>
      <c r="EY65" s="463"/>
      <c r="EZ65" s="463"/>
      <c r="FA65" s="463"/>
      <c r="FB65" s="463"/>
      <c r="FC65" s="463"/>
      <c r="FD65" s="463"/>
      <c r="FE65" s="463"/>
      <c r="FF65" s="463"/>
      <c r="FG65" s="463"/>
      <c r="FH65" s="463"/>
      <c r="FI65" s="463"/>
      <c r="FJ65" s="463"/>
      <c r="FK65" s="463"/>
      <c r="FL65" s="463"/>
      <c r="FM65" s="463"/>
      <c r="FN65" s="463"/>
      <c r="FO65" s="463"/>
      <c r="FP65" s="463"/>
      <c r="FQ65" s="463"/>
      <c r="FR65" s="463"/>
      <c r="FS65" s="463"/>
      <c r="FT65" s="463"/>
      <c r="FU65" s="463"/>
      <c r="FV65" s="463"/>
      <c r="FW65" s="463"/>
      <c r="FX65" s="463"/>
      <c r="FY65" s="463"/>
      <c r="FZ65" s="463"/>
      <c r="GA65" s="463"/>
      <c r="GB65" s="463"/>
      <c r="GC65" s="463"/>
      <c r="GD65" s="463"/>
      <c r="GE65" s="463"/>
      <c r="GF65" s="463"/>
      <c r="GG65" s="463"/>
      <c r="GH65" s="463"/>
      <c r="GI65" s="463"/>
      <c r="GJ65" s="463"/>
      <c r="GK65" s="463"/>
      <c r="GL65" s="463"/>
      <c r="GM65" s="463"/>
      <c r="GN65" s="463"/>
      <c r="GO65" s="463"/>
      <c r="GP65" s="463"/>
      <c r="GQ65" s="463"/>
      <c r="GR65" s="463"/>
      <c r="GS65" s="463"/>
      <c r="GT65" s="463"/>
      <c r="GU65" s="463"/>
      <c r="GV65" s="463"/>
      <c r="GW65" s="463"/>
      <c r="GX65" s="463"/>
      <c r="GY65" s="463"/>
      <c r="GZ65" s="463"/>
      <c r="HA65" s="463"/>
      <c r="HB65" s="463"/>
      <c r="HC65" s="463"/>
      <c r="HD65" s="463"/>
      <c r="HE65" s="463"/>
      <c r="HF65" s="463"/>
      <c r="HG65" s="463"/>
      <c r="HH65" s="463"/>
      <c r="HI65" s="463"/>
      <c r="HJ65" s="463"/>
      <c r="HK65" s="463"/>
      <c r="HL65" s="463"/>
      <c r="HM65" s="463"/>
      <c r="HN65" s="463"/>
      <c r="HO65" s="463"/>
      <c r="HP65" s="463"/>
      <c r="HQ65" s="463"/>
      <c r="HR65" s="463"/>
      <c r="HS65" s="463"/>
      <c r="HT65" s="463"/>
      <c r="HU65" s="463"/>
      <c r="HV65" s="463"/>
      <c r="HW65" s="463"/>
      <c r="HX65" s="463"/>
      <c r="HY65" s="463"/>
      <c r="HZ65" s="463"/>
      <c r="IA65" s="463"/>
      <c r="IB65" s="463"/>
    </row>
    <row r="66" spans="1:236" ht="36.75" x14ac:dyDescent="0.25">
      <c r="A66" s="123" t="s">
        <v>235</v>
      </c>
      <c r="B66" s="108" t="s">
        <v>2</v>
      </c>
      <c r="C66" s="108" t="s">
        <v>78</v>
      </c>
      <c r="D66" s="109" t="s">
        <v>237</v>
      </c>
      <c r="E66" s="109" t="s">
        <v>1</v>
      </c>
      <c r="F66" s="105">
        <f t="shared" si="11"/>
        <v>41185</v>
      </c>
      <c r="G66" s="109">
        <f>IF(L66="Not Executed","",INDEX($U$2:$EC63,1,MATCH(REPT("z",255),$U66:$EC66)))</f>
        <v>145</v>
      </c>
      <c r="H66" s="109" t="str">
        <f t="shared" si="12"/>
        <v>C0/C1</v>
      </c>
      <c r="I66" s="109" t="str">
        <f t="shared" si="13"/>
        <v>9200-8.59.29708</v>
      </c>
      <c r="J66" s="109">
        <f t="shared" si="14"/>
        <v>9200</v>
      </c>
      <c r="K66" s="109" t="str">
        <f t="shared" si="15"/>
        <v>v76</v>
      </c>
      <c r="L66" s="109" t="str">
        <f t="shared" si="18"/>
        <v>Pass</v>
      </c>
      <c r="M66" s="109" t="str">
        <f>IF(L66="NA","NA",IF(COUNTIFS(U66:XAC66,"Pass*",$U$3:$XAC$3,Summary!$D$43)&gt;0,"Pass",IF(COUNTIFS(U66:XAC66,"Fail*",$U$3:$XAC$3,Summary!$D$43)&gt;0,"Fail","Not Executed")))</f>
        <v>Pass</v>
      </c>
      <c r="N66" s="109">
        <f t="shared" si="16"/>
        <v>43</v>
      </c>
      <c r="O66" s="135">
        <f t="shared" si="17"/>
        <v>0.69767441860465118</v>
      </c>
      <c r="P66" s="135" t="str">
        <f>IF(VLOOKUP(C66,[1]!WIFI_Defects,2,FALSE)=0,"",VLOOKUP(C66,[1]!WIFI_Defects,2,FALSE))</f>
        <v/>
      </c>
      <c r="Q66" s="109" t="str">
        <f>IF(VLOOKUP(C66,[1]!WIFI_Defects,3,FALSE)=0,"",VLOOKUP(C66,[1]!WIFI_Defects,3,FALSE))</f>
        <v/>
      </c>
      <c r="R66" s="109" t="str">
        <f>IF(VLOOKUP(C66,[1]!WIFI_Defects,4,FALSE)=0,"",VLOOKUP(C66,[1]!WIFI_Defects,4,FALSE))</f>
        <v/>
      </c>
      <c r="S66" s="111"/>
      <c r="T66" s="317"/>
      <c r="U66" s="96"/>
      <c r="V66" s="72"/>
      <c r="W66" s="72" t="str">
        <f>IF(ISERROR(#REF!),"",#REF!)</f>
        <v/>
      </c>
      <c r="X66" s="72" t="s">
        <v>241</v>
      </c>
      <c r="Y66" s="72"/>
      <c r="Z66" s="72"/>
      <c r="AA66" s="72"/>
      <c r="AB66" s="72"/>
      <c r="AC66" s="72"/>
      <c r="AD66" s="72"/>
      <c r="AE66" s="72"/>
      <c r="AF66" s="72"/>
      <c r="AG66" s="72"/>
      <c r="AH66" s="72"/>
      <c r="AI66" s="72" t="s">
        <v>241</v>
      </c>
      <c r="AJ66" s="72"/>
      <c r="AK66" s="72" t="s">
        <v>241</v>
      </c>
      <c r="AL66" s="72" t="s">
        <v>241</v>
      </c>
      <c r="AM66" s="72"/>
      <c r="AN66" s="326" t="s">
        <v>241</v>
      </c>
      <c r="AO66" s="410"/>
      <c r="AP66" s="402" t="s">
        <v>241</v>
      </c>
      <c r="AQ66" s="399"/>
      <c r="AR66" s="410" t="s">
        <v>241</v>
      </c>
      <c r="AS66" s="428" t="s">
        <v>544</v>
      </c>
      <c r="AT66" s="72"/>
      <c r="AU66" s="426" t="s">
        <v>548</v>
      </c>
      <c r="AV66" s="72"/>
      <c r="AW66" s="432" t="s">
        <v>243</v>
      </c>
      <c r="AX66" s="72"/>
      <c r="AY66" s="72"/>
      <c r="AZ66" s="434" t="s">
        <v>243</v>
      </c>
      <c r="BA66" s="434" t="s">
        <v>243</v>
      </c>
      <c r="BB66" s="435" t="s">
        <v>243</v>
      </c>
      <c r="BC66" s="438" t="s">
        <v>243</v>
      </c>
      <c r="BD66" s="439" t="s">
        <v>544</v>
      </c>
      <c r="BE66" s="440" t="s">
        <v>544</v>
      </c>
      <c r="BF66" s="72"/>
      <c r="BG66" s="72"/>
      <c r="BH66" s="72"/>
      <c r="BI66" s="443" t="s">
        <v>243</v>
      </c>
      <c r="BJ66" s="72"/>
      <c r="BK66" s="72"/>
      <c r="BL66" s="72"/>
      <c r="BM66" s="72"/>
      <c r="BN66" s="452"/>
      <c r="BO66" s="454" t="s">
        <v>243</v>
      </c>
      <c r="BP66" s="455"/>
      <c r="BQ66" s="463"/>
      <c r="BR66" s="463" t="s">
        <v>493</v>
      </c>
      <c r="BS66" s="463"/>
      <c r="BT66" s="463" t="s">
        <v>243</v>
      </c>
      <c r="BU66" s="463"/>
      <c r="BV66" s="463"/>
      <c r="BW66" s="463"/>
      <c r="BX66" s="463" t="s">
        <v>243</v>
      </c>
      <c r="BY66" s="463"/>
      <c r="BZ66" s="463"/>
      <c r="CA66" s="463"/>
      <c r="CB66" s="463"/>
      <c r="CC66" s="463"/>
      <c r="CD66" s="463"/>
      <c r="CE66" s="463"/>
      <c r="CF66" s="463"/>
      <c r="CG66" s="463"/>
      <c r="CH66" s="463"/>
      <c r="CI66" s="463"/>
      <c r="CJ66" s="463" t="s">
        <v>243</v>
      </c>
      <c r="CK66" s="463" t="s">
        <v>243</v>
      </c>
      <c r="CL66" s="463"/>
      <c r="CM66" s="463"/>
      <c r="CN66" s="463" t="s">
        <v>243</v>
      </c>
      <c r="CO66" s="463" t="s">
        <v>243</v>
      </c>
      <c r="CP66" s="463" t="s">
        <v>243</v>
      </c>
      <c r="CQ66" s="463"/>
      <c r="CR66" s="463"/>
      <c r="CS66" s="463"/>
      <c r="CT66" s="463" t="s">
        <v>243</v>
      </c>
      <c r="CU66" s="463" t="s">
        <v>243</v>
      </c>
      <c r="CV66" s="463"/>
      <c r="CW66" s="463" t="s">
        <v>243</v>
      </c>
      <c r="CX66" s="463"/>
      <c r="CY66" s="534"/>
      <c r="CZ66" s="463"/>
      <c r="DA66" s="463"/>
      <c r="DB66" s="536" t="s">
        <v>243</v>
      </c>
      <c r="DC66" s="463"/>
      <c r="DD66" s="463"/>
      <c r="DE66" s="536" t="s">
        <v>243</v>
      </c>
      <c r="DF66" s="463"/>
      <c r="DG66" s="463"/>
      <c r="DH66" s="463"/>
      <c r="DI66" s="463"/>
      <c r="DJ66" s="463"/>
      <c r="DK66" s="463"/>
      <c r="DL66" s="463" t="s">
        <v>243</v>
      </c>
      <c r="DM66" s="463"/>
      <c r="DN66" s="463" t="s">
        <v>243</v>
      </c>
      <c r="DO66" s="463"/>
      <c r="DP66" s="463" t="s">
        <v>243</v>
      </c>
      <c r="DQ66" s="536" t="s">
        <v>243</v>
      </c>
      <c r="DR66" s="536" t="s">
        <v>241</v>
      </c>
      <c r="DS66" s="536" t="s">
        <v>243</v>
      </c>
      <c r="DT66" s="536" t="s">
        <v>243</v>
      </c>
      <c r="DU66" s="463"/>
      <c r="DV66" s="463"/>
      <c r="DW66" s="463" t="s">
        <v>241</v>
      </c>
      <c r="DX66" s="463" t="s">
        <v>241</v>
      </c>
      <c r="DY66" s="463"/>
      <c r="DZ66" s="463" t="s">
        <v>243</v>
      </c>
      <c r="EA66" s="536" t="s">
        <v>243</v>
      </c>
      <c r="EB66" s="463" t="s">
        <v>243</v>
      </c>
      <c r="EC66" s="463"/>
      <c r="ED66" s="463"/>
      <c r="EE66" s="463"/>
      <c r="EF66" s="463"/>
      <c r="EG66" s="463"/>
      <c r="EH66" s="463"/>
      <c r="EI66" s="463"/>
      <c r="EJ66" s="463"/>
      <c r="EK66" s="463"/>
      <c r="EL66" s="463"/>
      <c r="EM66" s="463"/>
      <c r="EN66" s="463"/>
      <c r="EO66" s="463"/>
      <c r="EP66" s="463"/>
      <c r="EQ66" s="463"/>
      <c r="ER66" s="463"/>
      <c r="ES66" s="463"/>
      <c r="ET66" s="463"/>
      <c r="EU66" s="463"/>
      <c r="EV66" s="463"/>
      <c r="EW66" s="463"/>
      <c r="EX66" s="463"/>
      <c r="EY66" s="463"/>
      <c r="EZ66" s="463"/>
      <c r="FA66" s="463"/>
      <c r="FB66" s="463"/>
      <c r="FC66" s="463"/>
      <c r="FD66" s="463"/>
      <c r="FE66" s="463"/>
      <c r="FF66" s="463"/>
      <c r="FG66" s="463"/>
      <c r="FH66" s="463"/>
      <c r="FI66" s="463"/>
      <c r="FJ66" s="463"/>
      <c r="FK66" s="463"/>
      <c r="FL66" s="463"/>
      <c r="FM66" s="463"/>
      <c r="FN66" s="463"/>
      <c r="FO66" s="463"/>
      <c r="FP66" s="463"/>
      <c r="FQ66" s="463"/>
      <c r="FR66" s="463"/>
      <c r="FS66" s="463"/>
      <c r="FT66" s="463"/>
      <c r="FU66" s="463"/>
      <c r="FV66" s="463"/>
      <c r="FW66" s="463"/>
      <c r="FX66" s="463"/>
      <c r="FY66" s="463"/>
      <c r="FZ66" s="463"/>
      <c r="GA66" s="463"/>
      <c r="GB66" s="463"/>
      <c r="GC66" s="463"/>
      <c r="GD66" s="463"/>
      <c r="GE66" s="463"/>
      <c r="GF66" s="463"/>
      <c r="GG66" s="463"/>
      <c r="GH66" s="463"/>
      <c r="GI66" s="463"/>
      <c r="GJ66" s="463"/>
      <c r="GK66" s="463"/>
      <c r="GL66" s="463"/>
      <c r="GM66" s="463"/>
      <c r="GN66" s="463"/>
      <c r="GO66" s="463"/>
      <c r="GP66" s="463"/>
      <c r="GQ66" s="463"/>
      <c r="GR66" s="463"/>
      <c r="GS66" s="463"/>
      <c r="GT66" s="463"/>
      <c r="GU66" s="463"/>
      <c r="GV66" s="463"/>
      <c r="GW66" s="463"/>
      <c r="GX66" s="463"/>
      <c r="GY66" s="463"/>
      <c r="GZ66" s="463"/>
      <c r="HA66" s="463"/>
      <c r="HB66" s="463"/>
      <c r="HC66" s="463"/>
      <c r="HD66" s="463"/>
      <c r="HE66" s="463"/>
      <c r="HF66" s="463"/>
      <c r="HG66" s="463"/>
      <c r="HH66" s="463"/>
      <c r="HI66" s="463"/>
      <c r="HJ66" s="463"/>
      <c r="HK66" s="463"/>
      <c r="HL66" s="463"/>
      <c r="HM66" s="463"/>
      <c r="HN66" s="463"/>
      <c r="HO66" s="463"/>
      <c r="HP66" s="463"/>
      <c r="HQ66" s="463"/>
      <c r="HR66" s="463"/>
      <c r="HS66" s="463"/>
      <c r="HT66" s="463"/>
      <c r="HU66" s="463"/>
      <c r="HV66" s="463"/>
      <c r="HW66" s="463"/>
      <c r="HX66" s="463"/>
      <c r="HY66" s="463"/>
      <c r="HZ66" s="463"/>
      <c r="IA66" s="463"/>
      <c r="IB66" s="463"/>
    </row>
    <row r="67" spans="1:236" ht="36.75" x14ac:dyDescent="0.25">
      <c r="A67" s="123" t="s">
        <v>494</v>
      </c>
      <c r="B67" s="108" t="s">
        <v>2</v>
      </c>
      <c r="C67" s="108" t="s">
        <v>80</v>
      </c>
      <c r="D67" s="109" t="s">
        <v>237</v>
      </c>
      <c r="E67" s="109" t="s">
        <v>1</v>
      </c>
      <c r="F67" s="105">
        <f t="shared" si="11"/>
        <v>41185</v>
      </c>
      <c r="G67" s="109">
        <f>IF(L67="Not Executed","",INDEX($U$2:$EC64,1,MATCH(REPT("z",255),$U67:$EC67)))</f>
        <v>145</v>
      </c>
      <c r="H67" s="109" t="str">
        <f t="shared" si="12"/>
        <v>C0/C1</v>
      </c>
      <c r="I67" s="109" t="str">
        <f t="shared" si="13"/>
        <v>9200-8.59.29708</v>
      </c>
      <c r="J67" s="109">
        <f t="shared" si="14"/>
        <v>9200</v>
      </c>
      <c r="K67" s="109" t="str">
        <f t="shared" si="15"/>
        <v>v76</v>
      </c>
      <c r="L67" s="109" t="str">
        <f t="shared" si="18"/>
        <v>Fail</v>
      </c>
      <c r="M67" s="109" t="str">
        <f>IF(L67="NA","NA",IF(COUNTIFS(U67:XAC67,"Pass*",$U$3:$XAC$3,Summary!$D$43)&gt;0,"Pass",IF(COUNTIFS(U67:XAC67,"Fail*",$U$3:$XAC$3,Summary!$D$43)&gt;0,"Fail","Not Executed")))</f>
        <v>Pass</v>
      </c>
      <c r="N67" s="109">
        <f t="shared" si="16"/>
        <v>44</v>
      </c>
      <c r="O67" s="135">
        <f t="shared" si="17"/>
        <v>0.61363636363636365</v>
      </c>
      <c r="P67" s="135" t="str">
        <f>IF(VLOOKUP(C67,[1]!WIFI_Defects,2,FALSE)=0,"",VLOOKUP(C67,[1]!WIFI_Defects,2,FALSE))</f>
        <v/>
      </c>
      <c r="Q67" s="109" t="str">
        <f>IF(VLOOKUP(C67,[1]!WIFI_Defects,3,FALSE)=0,"",VLOOKUP(C67,[1]!WIFI_Defects,3,FALSE))</f>
        <v/>
      </c>
      <c r="R67" s="109" t="str">
        <f>IF(VLOOKUP(C67,[1]!WIFI_Defects,4,FALSE)=0,"",VLOOKUP(C67,[1]!WIFI_Defects,4,FALSE))</f>
        <v/>
      </c>
      <c r="S67" s="267"/>
      <c r="T67" s="317"/>
      <c r="U67" s="96"/>
      <c r="V67" s="72"/>
      <c r="W67" s="72" t="str">
        <f>IF(ISERROR(#REF!),"",#REF!)</f>
        <v/>
      </c>
      <c r="X67" s="72" t="s">
        <v>241</v>
      </c>
      <c r="Y67" s="72"/>
      <c r="Z67" s="72"/>
      <c r="AA67" s="72"/>
      <c r="AB67" s="72"/>
      <c r="AC67" s="72"/>
      <c r="AD67" s="72"/>
      <c r="AE67" s="72"/>
      <c r="AF67" s="72"/>
      <c r="AG67" s="72"/>
      <c r="AH67" s="72"/>
      <c r="AI67" s="72" t="s">
        <v>241</v>
      </c>
      <c r="AJ67" s="72"/>
      <c r="AK67" s="72" t="s">
        <v>241</v>
      </c>
      <c r="AL67" s="72" t="s">
        <v>241</v>
      </c>
      <c r="AM67" s="72"/>
      <c r="AN67" s="326" t="s">
        <v>241</v>
      </c>
      <c r="AO67" s="410"/>
      <c r="AP67" s="397" t="s">
        <v>241</v>
      </c>
      <c r="AQ67" s="399"/>
      <c r="AR67" s="410" t="s">
        <v>241</v>
      </c>
      <c r="AS67" s="428" t="s">
        <v>545</v>
      </c>
      <c r="AT67" s="72"/>
      <c r="AU67" s="424" t="s">
        <v>544</v>
      </c>
      <c r="AV67" s="72"/>
      <c r="AW67" s="432" t="s">
        <v>544</v>
      </c>
      <c r="AX67" s="72"/>
      <c r="AY67" s="72"/>
      <c r="AZ67" s="434" t="s">
        <v>493</v>
      </c>
      <c r="BA67" s="434" t="s">
        <v>493</v>
      </c>
      <c r="BB67" s="435" t="s">
        <v>493</v>
      </c>
      <c r="BC67" s="438" t="s">
        <v>493</v>
      </c>
      <c r="BD67" s="439" t="s">
        <v>493</v>
      </c>
      <c r="BE67" s="440" t="s">
        <v>493</v>
      </c>
      <c r="BF67" s="72"/>
      <c r="BG67" s="72"/>
      <c r="BH67" s="72"/>
      <c r="BI67" s="443" t="s">
        <v>544</v>
      </c>
      <c r="BJ67" s="72"/>
      <c r="BK67" s="72"/>
      <c r="BL67" s="72"/>
      <c r="BM67" s="72"/>
      <c r="BN67" s="452"/>
      <c r="BO67" s="454" t="s">
        <v>493</v>
      </c>
      <c r="BP67" s="455"/>
      <c r="BQ67" s="463"/>
      <c r="BR67" s="463" t="s">
        <v>493</v>
      </c>
      <c r="BS67" s="463"/>
      <c r="BT67" s="463" t="s">
        <v>493</v>
      </c>
      <c r="BU67" s="463"/>
      <c r="BV67" s="463"/>
      <c r="BW67" s="463"/>
      <c r="BX67" s="463" t="s">
        <v>609</v>
      </c>
      <c r="BY67" s="463"/>
      <c r="BZ67" s="463"/>
      <c r="CA67" s="463"/>
      <c r="CB67" s="463"/>
      <c r="CC67" s="463"/>
      <c r="CD67" s="463"/>
      <c r="CE67" s="463"/>
      <c r="CF67" s="463"/>
      <c r="CG67" s="463"/>
      <c r="CH67" s="463"/>
      <c r="CI67" s="463"/>
      <c r="CJ67" s="463" t="s">
        <v>609</v>
      </c>
      <c r="CK67" s="463" t="s">
        <v>609</v>
      </c>
      <c r="CL67" s="463"/>
      <c r="CM67" s="463"/>
      <c r="CN67" s="463" t="s">
        <v>241</v>
      </c>
      <c r="CO67" s="463" t="s">
        <v>241</v>
      </c>
      <c r="CP67" s="463" t="s">
        <v>241</v>
      </c>
      <c r="CQ67" s="463"/>
      <c r="CR67" s="463"/>
      <c r="CS67" s="463"/>
      <c r="CT67" s="463" t="s">
        <v>609</v>
      </c>
      <c r="CU67" s="463" t="s">
        <v>609</v>
      </c>
      <c r="CV67" s="463"/>
      <c r="CW67" s="463" t="s">
        <v>609</v>
      </c>
      <c r="CX67" s="463"/>
      <c r="CY67" s="463" t="s">
        <v>609</v>
      </c>
      <c r="CZ67" s="463"/>
      <c r="DA67" s="463"/>
      <c r="DB67" s="536" t="s">
        <v>609</v>
      </c>
      <c r="DC67" s="463"/>
      <c r="DD67" s="463"/>
      <c r="DE67" s="536" t="s">
        <v>609</v>
      </c>
      <c r="DF67" s="463"/>
      <c r="DG67" s="463"/>
      <c r="DH67" s="463"/>
      <c r="DI67" s="463"/>
      <c r="DJ67" s="463"/>
      <c r="DK67" s="463"/>
      <c r="DL67" s="536" t="s">
        <v>609</v>
      </c>
      <c r="DM67" s="463"/>
      <c r="DN67" s="536" t="s">
        <v>609</v>
      </c>
      <c r="DO67" s="463"/>
      <c r="DP67" s="536" t="s">
        <v>609</v>
      </c>
      <c r="DQ67" s="536" t="s">
        <v>609</v>
      </c>
      <c r="DR67" s="536" t="s">
        <v>241</v>
      </c>
      <c r="DS67" s="536" t="s">
        <v>609</v>
      </c>
      <c r="DT67" s="536" t="s">
        <v>609</v>
      </c>
      <c r="DU67" s="463"/>
      <c r="DV67" s="463"/>
      <c r="DW67" s="536" t="s">
        <v>609</v>
      </c>
      <c r="DX67" s="463" t="s">
        <v>241</v>
      </c>
      <c r="DY67" s="463"/>
      <c r="DZ67" s="536" t="s">
        <v>609</v>
      </c>
      <c r="EA67" s="536" t="s">
        <v>609</v>
      </c>
      <c r="EB67" s="463" t="s">
        <v>241</v>
      </c>
      <c r="EC67" s="463"/>
      <c r="ED67" s="463"/>
      <c r="EE67" s="463"/>
      <c r="EF67" s="463"/>
      <c r="EG67" s="463"/>
      <c r="EH67" s="463"/>
      <c r="EI67" s="463"/>
      <c r="EJ67" s="463"/>
      <c r="EK67" s="463"/>
      <c r="EL67" s="463"/>
      <c r="EM67" s="463"/>
      <c r="EN67" s="463"/>
      <c r="EO67" s="463"/>
      <c r="EP67" s="463"/>
      <c r="EQ67" s="463"/>
      <c r="ER67" s="463"/>
      <c r="ES67" s="463"/>
      <c r="ET67" s="463"/>
      <c r="EU67" s="463"/>
      <c r="EV67" s="463"/>
      <c r="EW67" s="463"/>
      <c r="EX67" s="463"/>
      <c r="EY67" s="463"/>
      <c r="EZ67" s="463"/>
      <c r="FA67" s="463"/>
      <c r="FB67" s="463"/>
      <c r="FC67" s="463"/>
      <c r="FD67" s="463"/>
      <c r="FE67" s="463"/>
      <c r="FF67" s="463"/>
      <c r="FG67" s="463"/>
      <c r="FH67" s="463"/>
      <c r="FI67" s="463"/>
      <c r="FJ67" s="463"/>
      <c r="FK67" s="463"/>
      <c r="FL67" s="463"/>
      <c r="FM67" s="463"/>
      <c r="FN67" s="463"/>
      <c r="FO67" s="463"/>
      <c r="FP67" s="463"/>
      <c r="FQ67" s="463"/>
      <c r="FR67" s="463"/>
      <c r="FS67" s="463"/>
      <c r="FT67" s="463"/>
      <c r="FU67" s="463"/>
      <c r="FV67" s="463"/>
      <c r="FW67" s="463"/>
      <c r="FX67" s="463"/>
      <c r="FY67" s="463"/>
      <c r="FZ67" s="463"/>
      <c r="GA67" s="463"/>
      <c r="GB67" s="463"/>
      <c r="GC67" s="463"/>
      <c r="GD67" s="463"/>
      <c r="GE67" s="463"/>
      <c r="GF67" s="463"/>
      <c r="GG67" s="463"/>
      <c r="GH67" s="463"/>
      <c r="GI67" s="463"/>
      <c r="GJ67" s="463"/>
      <c r="GK67" s="463"/>
      <c r="GL67" s="463"/>
      <c r="GM67" s="463"/>
      <c r="GN67" s="463"/>
      <c r="GO67" s="463"/>
      <c r="GP67" s="463"/>
      <c r="GQ67" s="463"/>
      <c r="GR67" s="463"/>
      <c r="GS67" s="463"/>
      <c r="GT67" s="463"/>
      <c r="GU67" s="463"/>
      <c r="GV67" s="463"/>
      <c r="GW67" s="463"/>
      <c r="GX67" s="463"/>
      <c r="GY67" s="463"/>
      <c r="GZ67" s="463"/>
      <c r="HA67" s="463"/>
      <c r="HB67" s="463"/>
      <c r="HC67" s="463"/>
      <c r="HD67" s="463"/>
      <c r="HE67" s="463"/>
      <c r="HF67" s="463"/>
      <c r="HG67" s="463"/>
      <c r="HH67" s="463"/>
      <c r="HI67" s="463"/>
      <c r="HJ67" s="463"/>
      <c r="HK67" s="463"/>
      <c r="HL67" s="463"/>
      <c r="HM67" s="463"/>
      <c r="HN67" s="463"/>
      <c r="HO67" s="463"/>
      <c r="HP67" s="463"/>
      <c r="HQ67" s="463"/>
      <c r="HR67" s="463"/>
      <c r="HS67" s="463"/>
      <c r="HT67" s="463"/>
      <c r="HU67" s="463"/>
      <c r="HV67" s="463"/>
      <c r="HW67" s="463"/>
      <c r="HX67" s="463"/>
      <c r="HY67" s="463"/>
      <c r="HZ67" s="463"/>
      <c r="IA67" s="463"/>
      <c r="IB67" s="463"/>
    </row>
    <row r="68" spans="1:236" ht="36.75" x14ac:dyDescent="0.25">
      <c r="A68" s="123" t="s">
        <v>494</v>
      </c>
      <c r="B68" s="108" t="s">
        <v>2</v>
      </c>
      <c r="C68" s="108" t="s">
        <v>82</v>
      </c>
      <c r="D68" s="109" t="s">
        <v>237</v>
      </c>
      <c r="E68" s="109" t="s">
        <v>1</v>
      </c>
      <c r="F68" s="105">
        <f t="shared" si="11"/>
        <v>41185</v>
      </c>
      <c r="G68" s="109">
        <f>IF(L68="Not Executed","",INDEX($U$2:$EC65,1,MATCH(REPT("z",255),$U68:$EC68)))</f>
        <v>145</v>
      </c>
      <c r="H68" s="109" t="str">
        <f t="shared" si="12"/>
        <v>C0/C1</v>
      </c>
      <c r="I68" s="109" t="str">
        <f t="shared" si="13"/>
        <v>9200-8.59.29708</v>
      </c>
      <c r="J68" s="109">
        <f t="shared" si="14"/>
        <v>9200</v>
      </c>
      <c r="K68" s="109" t="str">
        <f t="shared" si="15"/>
        <v>v76</v>
      </c>
      <c r="L68" s="109" t="str">
        <f t="shared" si="18"/>
        <v>Fail</v>
      </c>
      <c r="M68" s="109" t="str">
        <f>IF(L68="NA","NA",IF(COUNTIFS(U68:XAC68,"Pass*",$U$3:$XAC$3,Summary!$D$43)&gt;0,"Pass",IF(COUNTIFS(U68:XAC68,"Fail*",$U$3:$XAC$3,Summary!$D$43)&gt;0,"Fail","Not Executed")))</f>
        <v>Pass</v>
      </c>
      <c r="N68" s="109">
        <f t="shared" si="16"/>
        <v>44</v>
      </c>
      <c r="O68" s="135">
        <f t="shared" si="17"/>
        <v>0.61363636363636365</v>
      </c>
      <c r="P68" s="135" t="str">
        <f>IF(VLOOKUP(C68,[1]!WIFI_Defects,2,FALSE)=0,"",VLOOKUP(C68,[1]!WIFI_Defects,2,FALSE))</f>
        <v/>
      </c>
      <c r="Q68" s="109" t="str">
        <f>IF(VLOOKUP(C68,[1]!WIFI_Defects,3,FALSE)=0,"",VLOOKUP(C68,[1]!WIFI_Defects,3,FALSE))</f>
        <v/>
      </c>
      <c r="R68" s="109" t="str">
        <f>IF(VLOOKUP(C68,[1]!WIFI_Defects,4,FALSE)=0,"",VLOOKUP(C68,[1]!WIFI_Defects,4,FALSE))</f>
        <v/>
      </c>
      <c r="S68" s="267"/>
      <c r="T68" s="317"/>
      <c r="U68" s="96"/>
      <c r="V68" s="72"/>
      <c r="W68" s="72" t="s">
        <v>241</v>
      </c>
      <c r="X68" s="72"/>
      <c r="Y68" s="72"/>
      <c r="Z68" s="72"/>
      <c r="AA68" s="72"/>
      <c r="AB68" s="72"/>
      <c r="AC68" s="72"/>
      <c r="AD68" s="72"/>
      <c r="AE68" s="72"/>
      <c r="AF68" s="72"/>
      <c r="AG68" s="72"/>
      <c r="AH68" s="72"/>
      <c r="AI68" s="72" t="s">
        <v>241</v>
      </c>
      <c r="AJ68" s="72"/>
      <c r="AK68" s="72" t="s">
        <v>241</v>
      </c>
      <c r="AL68" s="72" t="s">
        <v>241</v>
      </c>
      <c r="AM68" s="72"/>
      <c r="AN68" s="326" t="s">
        <v>241</v>
      </c>
      <c r="AO68" s="410"/>
      <c r="AP68" s="397" t="s">
        <v>241</v>
      </c>
      <c r="AQ68" s="399"/>
      <c r="AR68" s="410" t="s">
        <v>241</v>
      </c>
      <c r="AS68" s="428" t="s">
        <v>545</v>
      </c>
      <c r="AT68" s="72"/>
      <c r="AU68" s="424" t="s">
        <v>493</v>
      </c>
      <c r="AV68" s="72"/>
      <c r="AW68" s="432" t="s">
        <v>544</v>
      </c>
      <c r="AX68" s="72"/>
      <c r="AY68" s="72"/>
      <c r="AZ68" s="434" t="s">
        <v>544</v>
      </c>
      <c r="BA68" s="434" t="s">
        <v>493</v>
      </c>
      <c r="BB68" s="435" t="s">
        <v>493</v>
      </c>
      <c r="BC68" s="438" t="s">
        <v>544</v>
      </c>
      <c r="BD68" s="439" t="s">
        <v>524</v>
      </c>
      <c r="BE68" s="440" t="s">
        <v>524</v>
      </c>
      <c r="BF68" s="72"/>
      <c r="BG68" s="72"/>
      <c r="BH68" s="72"/>
      <c r="BI68" s="443" t="s">
        <v>493</v>
      </c>
      <c r="BJ68" s="72"/>
      <c r="BK68" s="72"/>
      <c r="BL68" s="72"/>
      <c r="BM68" s="72"/>
      <c r="BN68" s="452"/>
      <c r="BO68" s="454" t="s">
        <v>493</v>
      </c>
      <c r="BP68" s="455"/>
      <c r="BQ68" s="463"/>
      <c r="BR68" s="463" t="s">
        <v>493</v>
      </c>
      <c r="BS68" s="463"/>
      <c r="BT68" s="463" t="s">
        <v>493</v>
      </c>
      <c r="BU68" s="463"/>
      <c r="BV68" s="463"/>
      <c r="BW68" s="463"/>
      <c r="BX68" s="463" t="s">
        <v>609</v>
      </c>
      <c r="BY68" s="463"/>
      <c r="BZ68" s="463"/>
      <c r="CA68" s="463"/>
      <c r="CB68" s="463"/>
      <c r="CC68" s="463"/>
      <c r="CD68" s="463"/>
      <c r="CE68" s="463"/>
      <c r="CF68" s="463"/>
      <c r="CG68" s="463"/>
      <c r="CH68" s="463"/>
      <c r="CI68" s="463"/>
      <c r="CJ68" s="463" t="s">
        <v>609</v>
      </c>
      <c r="CK68" s="463" t="s">
        <v>609</v>
      </c>
      <c r="CL68" s="463"/>
      <c r="CM68" s="463"/>
      <c r="CN68" s="463" t="s">
        <v>241</v>
      </c>
      <c r="CO68" s="463" t="s">
        <v>241</v>
      </c>
      <c r="CP68" s="463" t="s">
        <v>241</v>
      </c>
      <c r="CQ68" s="463"/>
      <c r="CR68" s="463"/>
      <c r="CS68" s="463"/>
      <c r="CT68" s="463" t="s">
        <v>609</v>
      </c>
      <c r="CU68" s="463" t="s">
        <v>609</v>
      </c>
      <c r="CV68" s="463"/>
      <c r="CW68" s="463" t="s">
        <v>609</v>
      </c>
      <c r="CX68" s="463"/>
      <c r="CY68" s="463" t="s">
        <v>609</v>
      </c>
      <c r="CZ68" s="463"/>
      <c r="DA68" s="463"/>
      <c r="DB68" s="536" t="s">
        <v>609</v>
      </c>
      <c r="DC68" s="463"/>
      <c r="DD68" s="463"/>
      <c r="DE68" s="536" t="s">
        <v>609</v>
      </c>
      <c r="DF68" s="463"/>
      <c r="DG68" s="463"/>
      <c r="DH68" s="463"/>
      <c r="DI68" s="463"/>
      <c r="DJ68" s="463"/>
      <c r="DK68" s="463"/>
      <c r="DL68" s="536" t="s">
        <v>609</v>
      </c>
      <c r="DM68" s="463"/>
      <c r="DN68" s="536" t="s">
        <v>609</v>
      </c>
      <c r="DO68" s="463"/>
      <c r="DP68" s="536" t="s">
        <v>609</v>
      </c>
      <c r="DQ68" s="536" t="s">
        <v>609</v>
      </c>
      <c r="DR68" s="536" t="s">
        <v>241</v>
      </c>
      <c r="DS68" s="536" t="s">
        <v>609</v>
      </c>
      <c r="DT68" s="536" t="s">
        <v>609</v>
      </c>
      <c r="DU68" s="463"/>
      <c r="DV68" s="463"/>
      <c r="DW68" s="536" t="s">
        <v>609</v>
      </c>
      <c r="DX68" s="463" t="s">
        <v>241</v>
      </c>
      <c r="DY68" s="463"/>
      <c r="DZ68" s="536" t="s">
        <v>609</v>
      </c>
      <c r="EA68" s="536" t="s">
        <v>609</v>
      </c>
      <c r="EB68" s="463" t="s">
        <v>241</v>
      </c>
      <c r="EC68" s="463"/>
      <c r="ED68" s="463"/>
      <c r="EE68" s="463"/>
      <c r="EF68" s="463"/>
      <c r="EG68" s="463"/>
      <c r="EH68" s="463"/>
      <c r="EI68" s="463"/>
      <c r="EJ68" s="463"/>
      <c r="EK68" s="463"/>
      <c r="EL68" s="463"/>
      <c r="EM68" s="463"/>
      <c r="EN68" s="463"/>
      <c r="EO68" s="463"/>
      <c r="EP68" s="463"/>
      <c r="EQ68" s="463"/>
      <c r="ER68" s="463"/>
      <c r="ES68" s="463"/>
      <c r="ET68" s="463"/>
      <c r="EU68" s="463"/>
      <c r="EV68" s="463"/>
      <c r="EW68" s="463"/>
      <c r="EX68" s="463"/>
      <c r="EY68" s="463"/>
      <c r="EZ68" s="463"/>
      <c r="FA68" s="463"/>
      <c r="FB68" s="463"/>
      <c r="FC68" s="463"/>
      <c r="FD68" s="463"/>
      <c r="FE68" s="463"/>
      <c r="FF68" s="463"/>
      <c r="FG68" s="463"/>
      <c r="FH68" s="463"/>
      <c r="FI68" s="463"/>
      <c r="FJ68" s="463"/>
      <c r="FK68" s="463"/>
      <c r="FL68" s="463"/>
      <c r="FM68" s="463"/>
      <c r="FN68" s="463"/>
      <c r="FO68" s="463"/>
      <c r="FP68" s="463"/>
      <c r="FQ68" s="463"/>
      <c r="FR68" s="463"/>
      <c r="FS68" s="463"/>
      <c r="FT68" s="463"/>
      <c r="FU68" s="463"/>
      <c r="FV68" s="463"/>
      <c r="FW68" s="463"/>
      <c r="FX68" s="463"/>
      <c r="FY68" s="463"/>
      <c r="FZ68" s="463"/>
      <c r="GA68" s="463"/>
      <c r="GB68" s="463"/>
      <c r="GC68" s="463"/>
      <c r="GD68" s="463"/>
      <c r="GE68" s="463"/>
      <c r="GF68" s="463"/>
      <c r="GG68" s="463"/>
      <c r="GH68" s="463"/>
      <c r="GI68" s="463"/>
      <c r="GJ68" s="463"/>
      <c r="GK68" s="463"/>
      <c r="GL68" s="463"/>
      <c r="GM68" s="463"/>
      <c r="GN68" s="463"/>
      <c r="GO68" s="463"/>
      <c r="GP68" s="463"/>
      <c r="GQ68" s="463"/>
      <c r="GR68" s="463"/>
      <c r="GS68" s="463"/>
      <c r="GT68" s="463"/>
      <c r="GU68" s="463"/>
      <c r="GV68" s="463"/>
      <c r="GW68" s="463"/>
      <c r="GX68" s="463"/>
      <c r="GY68" s="463"/>
      <c r="GZ68" s="463"/>
      <c r="HA68" s="463"/>
      <c r="HB68" s="463"/>
      <c r="HC68" s="463"/>
      <c r="HD68" s="463"/>
      <c r="HE68" s="463"/>
      <c r="HF68" s="463"/>
      <c r="HG68" s="463"/>
      <c r="HH68" s="463"/>
      <c r="HI68" s="463"/>
      <c r="HJ68" s="463"/>
      <c r="HK68" s="463"/>
      <c r="HL68" s="463"/>
      <c r="HM68" s="463"/>
      <c r="HN68" s="463"/>
      <c r="HO68" s="463"/>
      <c r="HP68" s="463"/>
      <c r="HQ68" s="463"/>
      <c r="HR68" s="463"/>
      <c r="HS68" s="463"/>
      <c r="HT68" s="463"/>
      <c r="HU68" s="463"/>
      <c r="HV68" s="463"/>
      <c r="HW68" s="463"/>
      <c r="HX68" s="463"/>
      <c r="HY68" s="463"/>
      <c r="HZ68" s="463"/>
      <c r="IA68" s="463"/>
      <c r="IB68" s="463"/>
    </row>
    <row r="69" spans="1:236" ht="36.75" x14ac:dyDescent="0.25">
      <c r="A69" s="123" t="s">
        <v>494</v>
      </c>
      <c r="B69" s="108" t="s">
        <v>2</v>
      </c>
      <c r="C69" s="108" t="s">
        <v>81</v>
      </c>
      <c r="D69" s="109" t="s">
        <v>237</v>
      </c>
      <c r="E69" s="109" t="s">
        <v>1</v>
      </c>
      <c r="F69" s="105">
        <f t="shared" si="11"/>
        <v>41185</v>
      </c>
      <c r="G69" s="109">
        <f>IF(L69="Not Executed","",INDEX($U$2:$EC66,1,MATCH(REPT("z",255),$U69:$EC69)))</f>
        <v>145</v>
      </c>
      <c r="H69" s="109" t="str">
        <f t="shared" ref="H69:H100" si="19">IF($L69="Not Executed","",VLOOKUP($G69,Config_Table,3))</f>
        <v>C0/C1</v>
      </c>
      <c r="I69" s="109" t="str">
        <f t="shared" ref="I69:I100" si="20">IF($L69="Not Executed","",VLOOKUP($G69,Config_Table,4))</f>
        <v>9200-8.59.29708</v>
      </c>
      <c r="J69" s="109">
        <f t="shared" ref="J69:J100" si="21">IF($L69="Not Executed","",VLOOKUP($G69,Config_Table,5))</f>
        <v>9200</v>
      </c>
      <c r="K69" s="109" t="str">
        <f t="shared" ref="K69:K100" si="22">IF($L69="Not Executed","",IF(ISBLANK(VLOOKUP($G69,Config_Table,9)),VLOOKUP($G69,Config_Table,7),VLOOKUP($G69,Config_Table,9)))</f>
        <v>v76</v>
      </c>
      <c r="L69" s="109" t="str">
        <f t="shared" si="18"/>
        <v>Fail</v>
      </c>
      <c r="M69" s="109" t="str">
        <f>IF(L69="NA","NA",IF(COUNTIFS(U69:XAC69,"Pass*",$U$3:$XAC$3,Summary!$D$43)&gt;0,"Pass",IF(COUNTIFS(U69:XAC69,"Fail*",$U$3:$XAC$3,Summary!$D$43)&gt;0,"Fail","Not Executed")))</f>
        <v>Pass</v>
      </c>
      <c r="N69" s="109">
        <f t="shared" ref="N69:N100" si="23">COUNTIF(U69:EE69,"Pass*")+COUNTIF(U69:EE69,"Fail*")</f>
        <v>44</v>
      </c>
      <c r="O69" s="135">
        <f t="shared" ref="O69:O100" si="24">IF(N69&gt;0,COUNTIF(U69:EE69,"Pass*")/N69,"")</f>
        <v>0.52272727272727271</v>
      </c>
      <c r="P69" s="135" t="str">
        <f>IF(VLOOKUP(C69,[1]!WIFI_Defects,2,FALSE)=0,"",VLOOKUP(C69,[1]!WIFI_Defects,2,FALSE))</f>
        <v/>
      </c>
      <c r="Q69" s="109" t="str">
        <f>IF(VLOOKUP(C69,[1]!WIFI_Defects,3,FALSE)=0,"",VLOOKUP(C69,[1]!WIFI_Defects,3,FALSE))</f>
        <v/>
      </c>
      <c r="R69" s="109" t="str">
        <f>IF(VLOOKUP(C69,[1]!WIFI_Defects,4,FALSE)=0,"",VLOOKUP(C69,[1]!WIFI_Defects,4,FALSE))</f>
        <v/>
      </c>
      <c r="S69" s="267"/>
      <c r="T69" s="317"/>
      <c r="U69" s="96"/>
      <c r="V69" s="72"/>
      <c r="W69" s="72" t="s">
        <v>241</v>
      </c>
      <c r="X69" s="72"/>
      <c r="Y69" s="72"/>
      <c r="Z69" s="72"/>
      <c r="AA69" s="72"/>
      <c r="AB69" s="72"/>
      <c r="AC69" s="72"/>
      <c r="AD69" s="72"/>
      <c r="AE69" s="72"/>
      <c r="AF69" s="72"/>
      <c r="AG69" s="72"/>
      <c r="AH69" s="72"/>
      <c r="AI69" s="72" t="s">
        <v>241</v>
      </c>
      <c r="AJ69" s="72"/>
      <c r="AK69" s="72" t="s">
        <v>241</v>
      </c>
      <c r="AL69" s="72" t="s">
        <v>241</v>
      </c>
      <c r="AM69" s="72"/>
      <c r="AN69" s="410" t="s">
        <v>493</v>
      </c>
      <c r="AO69" s="410"/>
      <c r="AP69" s="397" t="s">
        <v>241</v>
      </c>
      <c r="AQ69" s="399"/>
      <c r="AR69" s="410" t="s">
        <v>241</v>
      </c>
      <c r="AS69" s="408" t="s">
        <v>493</v>
      </c>
      <c r="AT69" s="72"/>
      <c r="AU69" s="424" t="s">
        <v>545</v>
      </c>
      <c r="AV69" s="72"/>
      <c r="AW69" s="433" t="s">
        <v>544</v>
      </c>
      <c r="AX69" s="72"/>
      <c r="AY69" s="72"/>
      <c r="AZ69" s="434" t="s">
        <v>544</v>
      </c>
      <c r="BA69" s="434" t="s">
        <v>544</v>
      </c>
      <c r="BB69" s="435" t="s">
        <v>544</v>
      </c>
      <c r="BC69" s="438" t="s">
        <v>544</v>
      </c>
      <c r="BD69" s="439" t="s">
        <v>544</v>
      </c>
      <c r="BE69" s="440" t="s">
        <v>544</v>
      </c>
      <c r="BF69" s="72"/>
      <c r="BG69" s="72"/>
      <c r="BH69" s="72"/>
      <c r="BI69" s="443" t="s">
        <v>493</v>
      </c>
      <c r="BJ69" s="72"/>
      <c r="BK69" s="72"/>
      <c r="BL69" s="72"/>
      <c r="BM69" s="72"/>
      <c r="BN69" s="452"/>
      <c r="BO69" s="454" t="s">
        <v>544</v>
      </c>
      <c r="BP69" s="455"/>
      <c r="BQ69" s="463"/>
      <c r="BR69" s="463" t="s">
        <v>493</v>
      </c>
      <c r="BS69" s="463"/>
      <c r="BT69" s="463" t="s">
        <v>493</v>
      </c>
      <c r="BU69" s="463"/>
      <c r="BV69" s="463"/>
      <c r="BW69" s="463"/>
      <c r="BX69" s="463" t="s">
        <v>609</v>
      </c>
      <c r="BY69" s="463"/>
      <c r="BZ69" s="463"/>
      <c r="CA69" s="463"/>
      <c r="CB69" s="463"/>
      <c r="CC69" s="463"/>
      <c r="CD69" s="463"/>
      <c r="CE69" s="463"/>
      <c r="CF69" s="463"/>
      <c r="CG69" s="463"/>
      <c r="CH69" s="463"/>
      <c r="CI69" s="463"/>
      <c r="CJ69" s="463" t="s">
        <v>609</v>
      </c>
      <c r="CK69" s="463" t="s">
        <v>609</v>
      </c>
      <c r="CL69" s="463"/>
      <c r="CM69" s="463"/>
      <c r="CN69" s="463" t="s">
        <v>241</v>
      </c>
      <c r="CO69" s="463" t="s">
        <v>241</v>
      </c>
      <c r="CP69" s="463" t="s">
        <v>241</v>
      </c>
      <c r="CQ69" s="463"/>
      <c r="CR69" s="463"/>
      <c r="CS69" s="463"/>
      <c r="CT69" s="463" t="s">
        <v>609</v>
      </c>
      <c r="CU69" s="463" t="s">
        <v>609</v>
      </c>
      <c r="CV69" s="463"/>
      <c r="CW69" s="463" t="s">
        <v>609</v>
      </c>
      <c r="CX69" s="463"/>
      <c r="CY69" s="463" t="s">
        <v>609</v>
      </c>
      <c r="CZ69" s="463"/>
      <c r="DA69" s="463"/>
      <c r="DB69" s="536" t="s">
        <v>609</v>
      </c>
      <c r="DC69" s="463"/>
      <c r="DD69" s="463"/>
      <c r="DE69" s="536" t="s">
        <v>609</v>
      </c>
      <c r="DF69" s="463"/>
      <c r="DG69" s="463"/>
      <c r="DH69" s="463"/>
      <c r="DI69" s="463"/>
      <c r="DJ69" s="463"/>
      <c r="DK69" s="463"/>
      <c r="DL69" s="536" t="s">
        <v>609</v>
      </c>
      <c r="DM69" s="463"/>
      <c r="DN69" s="536" t="s">
        <v>609</v>
      </c>
      <c r="DO69" s="463"/>
      <c r="DP69" s="536" t="s">
        <v>609</v>
      </c>
      <c r="DQ69" s="536" t="s">
        <v>609</v>
      </c>
      <c r="DR69" s="536" t="s">
        <v>241</v>
      </c>
      <c r="DS69" s="536" t="s">
        <v>609</v>
      </c>
      <c r="DT69" s="536" t="s">
        <v>609</v>
      </c>
      <c r="DU69" s="463"/>
      <c r="DV69" s="463"/>
      <c r="DW69" s="536" t="s">
        <v>609</v>
      </c>
      <c r="DX69" s="463" t="s">
        <v>241</v>
      </c>
      <c r="DY69" s="463"/>
      <c r="DZ69" s="536" t="s">
        <v>609</v>
      </c>
      <c r="EA69" s="536" t="s">
        <v>609</v>
      </c>
      <c r="EB69" s="463" t="s">
        <v>241</v>
      </c>
      <c r="EC69" s="463"/>
      <c r="ED69" s="463"/>
      <c r="EE69" s="463"/>
      <c r="EF69" s="463"/>
      <c r="EG69" s="463"/>
      <c r="EH69" s="463"/>
      <c r="EI69" s="463"/>
      <c r="EJ69" s="463"/>
      <c r="EK69" s="463"/>
      <c r="EL69" s="463"/>
      <c r="EM69" s="463"/>
      <c r="EN69" s="463"/>
      <c r="EO69" s="463"/>
      <c r="EP69" s="463"/>
      <c r="EQ69" s="463"/>
      <c r="ER69" s="463"/>
      <c r="ES69" s="463"/>
      <c r="ET69" s="463"/>
      <c r="EU69" s="463"/>
      <c r="EV69" s="463"/>
      <c r="EW69" s="463"/>
      <c r="EX69" s="463"/>
      <c r="EY69" s="463"/>
      <c r="EZ69" s="463"/>
      <c r="FA69" s="463"/>
      <c r="FB69" s="463"/>
      <c r="FC69" s="463"/>
      <c r="FD69" s="463"/>
      <c r="FE69" s="463"/>
      <c r="FF69" s="463"/>
      <c r="FG69" s="463"/>
      <c r="FH69" s="463"/>
      <c r="FI69" s="463"/>
      <c r="FJ69" s="463"/>
      <c r="FK69" s="463"/>
      <c r="FL69" s="463"/>
      <c r="FM69" s="463"/>
      <c r="FN69" s="463"/>
      <c r="FO69" s="463"/>
      <c r="FP69" s="463"/>
      <c r="FQ69" s="463"/>
      <c r="FR69" s="463"/>
      <c r="FS69" s="463"/>
      <c r="FT69" s="463"/>
      <c r="FU69" s="463"/>
      <c r="FV69" s="463"/>
      <c r="FW69" s="463"/>
      <c r="FX69" s="463"/>
      <c r="FY69" s="463"/>
      <c r="FZ69" s="463"/>
      <c r="GA69" s="463"/>
      <c r="GB69" s="463"/>
      <c r="GC69" s="463"/>
      <c r="GD69" s="463"/>
      <c r="GE69" s="463"/>
      <c r="GF69" s="463"/>
      <c r="GG69" s="463"/>
      <c r="GH69" s="463"/>
      <c r="GI69" s="463"/>
      <c r="GJ69" s="463"/>
      <c r="GK69" s="463"/>
      <c r="GL69" s="463"/>
      <c r="GM69" s="463"/>
      <c r="GN69" s="463"/>
      <c r="GO69" s="463"/>
      <c r="GP69" s="463"/>
      <c r="GQ69" s="463"/>
      <c r="GR69" s="463"/>
      <c r="GS69" s="463"/>
      <c r="GT69" s="463"/>
      <c r="GU69" s="463"/>
      <c r="GV69" s="463"/>
      <c r="GW69" s="463"/>
      <c r="GX69" s="463"/>
      <c r="GY69" s="463"/>
      <c r="GZ69" s="463"/>
      <c r="HA69" s="463"/>
      <c r="HB69" s="463"/>
      <c r="HC69" s="463"/>
      <c r="HD69" s="463"/>
      <c r="HE69" s="463"/>
      <c r="HF69" s="463"/>
      <c r="HG69" s="463"/>
      <c r="HH69" s="463"/>
      <c r="HI69" s="463"/>
      <c r="HJ69" s="463"/>
      <c r="HK69" s="463"/>
      <c r="HL69" s="463"/>
      <c r="HM69" s="463"/>
      <c r="HN69" s="463"/>
      <c r="HO69" s="463"/>
      <c r="HP69" s="463"/>
      <c r="HQ69" s="463"/>
      <c r="HR69" s="463"/>
      <c r="HS69" s="463"/>
      <c r="HT69" s="463"/>
      <c r="HU69" s="463"/>
      <c r="HV69" s="463"/>
      <c r="HW69" s="463"/>
      <c r="HX69" s="463"/>
      <c r="HY69" s="463"/>
      <c r="HZ69" s="463"/>
      <c r="IA69" s="463"/>
      <c r="IB69" s="463"/>
    </row>
    <row r="70" spans="1:236" ht="36.75" x14ac:dyDescent="0.25">
      <c r="A70" s="123" t="s">
        <v>494</v>
      </c>
      <c r="B70" s="108" t="s">
        <v>2</v>
      </c>
      <c r="C70" s="108" t="s">
        <v>51</v>
      </c>
      <c r="D70" s="109" t="s">
        <v>237</v>
      </c>
      <c r="E70" s="109" t="s">
        <v>1</v>
      </c>
      <c r="F70" s="105">
        <f t="shared" ref="F70:F124" si="25">IF(L70="Not Executed","",INDEX($U$1:$EC$1,1,MATCH(REPT("z",255),$U70:$EC70)))</f>
        <v>41185</v>
      </c>
      <c r="G70" s="109">
        <f>IF(L70="Not Executed","",INDEX($U$2:$EC67,1,MATCH(REPT("z",255),$U70:$EC70)))</f>
        <v>145</v>
      </c>
      <c r="H70" s="109" t="str">
        <f t="shared" si="19"/>
        <v>C0/C1</v>
      </c>
      <c r="I70" s="109" t="str">
        <f t="shared" si="20"/>
        <v>9200-8.59.29708</v>
      </c>
      <c r="J70" s="109">
        <f t="shared" si="21"/>
        <v>9200</v>
      </c>
      <c r="K70" s="109" t="str">
        <f t="shared" si="22"/>
        <v>v76</v>
      </c>
      <c r="L70" s="109" t="str">
        <f t="shared" ref="L70:L101" si="26">IF(ISNA(INDEX($U70:$AAB70,MATCH(REPT("z",255),$U70:$AAB70))),"Not Executed",INDEX($U70:$AAB70,MATCH(REPT("z",255),$U70:$AAB70)))</f>
        <v>Fail</v>
      </c>
      <c r="M70" s="109" t="str">
        <f>IF(L70="NA","NA",IF(COUNTIFS(U70:XAC70,"Pass*",$U$3:$XAC$3,Summary!$D$43)&gt;0,"Pass",IF(COUNTIFS(U70:XAC70,"Fail*",$U$3:$XAC$3,Summary!$D$43)&gt;0,"Fail","Not Executed")))</f>
        <v>Pass</v>
      </c>
      <c r="N70" s="109">
        <f t="shared" si="23"/>
        <v>42</v>
      </c>
      <c r="O70" s="135">
        <f t="shared" si="24"/>
        <v>0.69047619047619047</v>
      </c>
      <c r="P70" s="135" t="str">
        <f>IF(VLOOKUP(C70,[1]!WIFI_Defects,2,FALSE)=0,"",VLOOKUP(C70,[1]!WIFI_Defects,2,FALSE))</f>
        <v/>
      </c>
      <c r="Q70" s="109" t="str">
        <f>IF(VLOOKUP(C70,[1]!WIFI_Defects,3,FALSE)=0,"",VLOOKUP(C70,[1]!WIFI_Defects,3,FALSE))</f>
        <v/>
      </c>
      <c r="R70" s="109" t="str">
        <f>IF(VLOOKUP(C70,[1]!WIFI_Defects,4,FALSE)=0,"",VLOOKUP(C70,[1]!WIFI_Defects,4,FALSE))</f>
        <v/>
      </c>
      <c r="S70" s="267"/>
      <c r="T70" s="317"/>
      <c r="U70" s="96"/>
      <c r="V70" s="72"/>
      <c r="W70" s="72" t="s">
        <v>241</v>
      </c>
      <c r="X70" s="72"/>
      <c r="Y70" s="72"/>
      <c r="Z70" s="72"/>
      <c r="AA70" s="72"/>
      <c r="AB70" s="72"/>
      <c r="AC70" s="72"/>
      <c r="AD70" s="72"/>
      <c r="AE70" s="72"/>
      <c r="AF70" s="72"/>
      <c r="AG70" s="72"/>
      <c r="AH70" s="72"/>
      <c r="AI70" s="72" t="s">
        <v>241</v>
      </c>
      <c r="AJ70" s="72"/>
      <c r="AK70" s="72" t="s">
        <v>241</v>
      </c>
      <c r="AL70" s="72" t="s">
        <v>241</v>
      </c>
      <c r="AM70" s="72"/>
      <c r="AN70" s="410" t="s">
        <v>241</v>
      </c>
      <c r="AO70" s="410"/>
      <c r="AP70" s="397" t="s">
        <v>241</v>
      </c>
      <c r="AQ70" s="399"/>
      <c r="AR70" s="410" t="s">
        <v>241</v>
      </c>
      <c r="AS70" s="408" t="s">
        <v>493</v>
      </c>
      <c r="AT70" s="72"/>
      <c r="AU70" s="72"/>
      <c r="AV70" s="72"/>
      <c r="AW70" s="433" t="s">
        <v>544</v>
      </c>
      <c r="AX70" s="72"/>
      <c r="AY70" s="72"/>
      <c r="AZ70" s="434" t="s">
        <v>493</v>
      </c>
      <c r="BA70" s="434" t="s">
        <v>493</v>
      </c>
      <c r="BB70" s="72"/>
      <c r="BC70" s="438" t="s">
        <v>493</v>
      </c>
      <c r="BD70" s="439" t="s">
        <v>493</v>
      </c>
      <c r="BE70" s="440" t="s">
        <v>493</v>
      </c>
      <c r="BF70" s="72"/>
      <c r="BG70" s="72"/>
      <c r="BH70" s="72"/>
      <c r="BI70" s="443" t="s">
        <v>493</v>
      </c>
      <c r="BJ70" s="72"/>
      <c r="BK70" s="72"/>
      <c r="BL70" s="72"/>
      <c r="BM70" s="72"/>
      <c r="BN70" s="452"/>
      <c r="BO70" s="457" t="s">
        <v>493</v>
      </c>
      <c r="BP70" s="455"/>
      <c r="BQ70" s="463"/>
      <c r="BR70" s="463" t="s">
        <v>493</v>
      </c>
      <c r="BS70" s="463"/>
      <c r="BT70" s="463" t="s">
        <v>493</v>
      </c>
      <c r="BU70" s="463"/>
      <c r="BV70" s="463"/>
      <c r="BW70" s="463"/>
      <c r="BX70" s="463" t="s">
        <v>609</v>
      </c>
      <c r="BY70" s="463"/>
      <c r="BZ70" s="463"/>
      <c r="CA70" s="463"/>
      <c r="CB70" s="463"/>
      <c r="CC70" s="463"/>
      <c r="CD70" s="463"/>
      <c r="CE70" s="463"/>
      <c r="CF70" s="463"/>
      <c r="CG70" s="463"/>
      <c r="CH70" s="463"/>
      <c r="CI70" s="463"/>
      <c r="CJ70" s="463" t="s">
        <v>609</v>
      </c>
      <c r="CK70" s="463" t="s">
        <v>609</v>
      </c>
      <c r="CL70" s="463"/>
      <c r="CM70" s="463"/>
      <c r="CN70" s="463" t="s">
        <v>241</v>
      </c>
      <c r="CO70" s="463" t="s">
        <v>243</v>
      </c>
      <c r="CP70" s="463" t="s">
        <v>243</v>
      </c>
      <c r="CQ70" s="463"/>
      <c r="CR70" s="463"/>
      <c r="CS70" s="463"/>
      <c r="CT70" s="463" t="s">
        <v>609</v>
      </c>
      <c r="CU70" s="463" t="s">
        <v>241</v>
      </c>
      <c r="CV70" s="463"/>
      <c r="CW70" s="463" t="s">
        <v>609</v>
      </c>
      <c r="CX70" s="463"/>
      <c r="CY70" s="463" t="s">
        <v>609</v>
      </c>
      <c r="CZ70" s="463"/>
      <c r="DA70" s="463"/>
      <c r="DB70" s="536" t="s">
        <v>609</v>
      </c>
      <c r="DC70" s="463"/>
      <c r="DD70" s="463"/>
      <c r="DE70" s="536" t="s">
        <v>609</v>
      </c>
      <c r="DF70" s="463"/>
      <c r="DG70" s="463"/>
      <c r="DH70" s="463"/>
      <c r="DI70" s="463"/>
      <c r="DJ70" s="463"/>
      <c r="DK70" s="463"/>
      <c r="DL70" s="536" t="s">
        <v>609</v>
      </c>
      <c r="DM70" s="463"/>
      <c r="DN70" s="536" t="s">
        <v>609</v>
      </c>
      <c r="DO70" s="463"/>
      <c r="DP70" s="536" t="s">
        <v>609</v>
      </c>
      <c r="DQ70" s="536" t="s">
        <v>609</v>
      </c>
      <c r="DR70" s="536" t="s">
        <v>241</v>
      </c>
      <c r="DS70" s="536" t="s">
        <v>609</v>
      </c>
      <c r="DT70" s="536" t="s">
        <v>609</v>
      </c>
      <c r="DU70" s="463"/>
      <c r="DV70" s="463"/>
      <c r="DW70" s="536" t="s">
        <v>609</v>
      </c>
      <c r="DX70" s="463" t="s">
        <v>241</v>
      </c>
      <c r="DY70" s="463"/>
      <c r="DZ70" s="536" t="s">
        <v>609</v>
      </c>
      <c r="EA70" s="536" t="s">
        <v>609</v>
      </c>
      <c r="EB70" s="463" t="s">
        <v>241</v>
      </c>
      <c r="EC70" s="463"/>
      <c r="ED70" s="463"/>
      <c r="EE70" s="463"/>
      <c r="EF70" s="463"/>
      <c r="EG70" s="463"/>
      <c r="EH70" s="463"/>
      <c r="EI70" s="463"/>
      <c r="EJ70" s="463"/>
      <c r="EK70" s="463"/>
      <c r="EL70" s="463"/>
      <c r="EM70" s="463"/>
      <c r="EN70" s="463"/>
      <c r="EO70" s="463"/>
      <c r="EP70" s="463"/>
      <c r="EQ70" s="463"/>
      <c r="ER70" s="463"/>
      <c r="ES70" s="463"/>
      <c r="ET70" s="463"/>
      <c r="EU70" s="463"/>
      <c r="EV70" s="463"/>
      <c r="EW70" s="463"/>
      <c r="EX70" s="463"/>
      <c r="EY70" s="463"/>
      <c r="EZ70" s="463"/>
      <c r="FA70" s="463"/>
      <c r="FB70" s="463"/>
      <c r="FC70" s="463"/>
      <c r="FD70" s="463"/>
      <c r="FE70" s="463"/>
      <c r="FF70" s="463"/>
      <c r="FG70" s="463"/>
      <c r="FH70" s="463"/>
      <c r="FI70" s="463"/>
      <c r="FJ70" s="463"/>
      <c r="FK70" s="463"/>
      <c r="FL70" s="463"/>
      <c r="FM70" s="463"/>
      <c r="FN70" s="463"/>
      <c r="FO70" s="463"/>
      <c r="FP70" s="463"/>
      <c r="FQ70" s="463"/>
      <c r="FR70" s="463"/>
      <c r="FS70" s="463"/>
      <c r="FT70" s="463"/>
      <c r="FU70" s="463"/>
      <c r="FV70" s="463"/>
      <c r="FW70" s="463"/>
      <c r="FX70" s="463"/>
      <c r="FY70" s="463"/>
      <c r="FZ70" s="463"/>
      <c r="GA70" s="463"/>
      <c r="GB70" s="463"/>
      <c r="GC70" s="463"/>
      <c r="GD70" s="463"/>
      <c r="GE70" s="463"/>
      <c r="GF70" s="463"/>
      <c r="GG70" s="463"/>
      <c r="GH70" s="463"/>
      <c r="GI70" s="463"/>
      <c r="GJ70" s="463"/>
      <c r="GK70" s="463"/>
      <c r="GL70" s="463"/>
      <c r="GM70" s="463"/>
      <c r="GN70" s="463"/>
      <c r="GO70" s="463"/>
      <c r="GP70" s="463"/>
      <c r="GQ70" s="463"/>
      <c r="GR70" s="463"/>
      <c r="GS70" s="463"/>
      <c r="GT70" s="463"/>
      <c r="GU70" s="463"/>
      <c r="GV70" s="463"/>
      <c r="GW70" s="463"/>
      <c r="GX70" s="463"/>
      <c r="GY70" s="463"/>
      <c r="GZ70" s="463"/>
      <c r="HA70" s="463"/>
      <c r="HB70" s="463"/>
      <c r="HC70" s="463"/>
      <c r="HD70" s="463"/>
      <c r="HE70" s="463"/>
      <c r="HF70" s="463"/>
      <c r="HG70" s="463"/>
      <c r="HH70" s="463"/>
      <c r="HI70" s="463"/>
      <c r="HJ70" s="463"/>
      <c r="HK70" s="463"/>
      <c r="HL70" s="463"/>
      <c r="HM70" s="463"/>
      <c r="HN70" s="463"/>
      <c r="HO70" s="463"/>
      <c r="HP70" s="463"/>
      <c r="HQ70" s="463"/>
      <c r="HR70" s="463"/>
      <c r="HS70" s="463"/>
      <c r="HT70" s="463"/>
      <c r="HU70" s="463"/>
      <c r="HV70" s="463"/>
      <c r="HW70" s="463"/>
      <c r="HX70" s="463"/>
      <c r="HY70" s="463"/>
      <c r="HZ70" s="463"/>
      <c r="IA70" s="463"/>
      <c r="IB70" s="463"/>
    </row>
    <row r="71" spans="1:236" ht="36.75" x14ac:dyDescent="0.25">
      <c r="A71" s="123" t="s">
        <v>494</v>
      </c>
      <c r="B71" s="108" t="s">
        <v>2</v>
      </c>
      <c r="C71" s="108" t="s">
        <v>50</v>
      </c>
      <c r="D71" s="109" t="s">
        <v>237</v>
      </c>
      <c r="E71" s="109" t="s">
        <v>1</v>
      </c>
      <c r="F71" s="105">
        <f t="shared" si="25"/>
        <v>41185</v>
      </c>
      <c r="G71" s="109">
        <f>IF(L71="Not Executed","",INDEX($U$2:$EC68,1,MATCH(REPT("z",255),$U71:$EC71)))</f>
        <v>145</v>
      </c>
      <c r="H71" s="109" t="str">
        <f t="shared" si="19"/>
        <v>C0/C1</v>
      </c>
      <c r="I71" s="109" t="str">
        <f t="shared" si="20"/>
        <v>9200-8.59.29708</v>
      </c>
      <c r="J71" s="109">
        <f t="shared" si="21"/>
        <v>9200</v>
      </c>
      <c r="K71" s="109" t="str">
        <f t="shared" si="22"/>
        <v>v76</v>
      </c>
      <c r="L71" s="109" t="str">
        <f t="shared" si="26"/>
        <v>Fail</v>
      </c>
      <c r="M71" s="109" t="str">
        <f>IF(L71="NA","NA",IF(COUNTIFS(U71:XAC71,"Pass*",$U$3:$XAC$3,Summary!$D$43)&gt;0,"Pass",IF(COUNTIFS(U71:XAC71,"Fail*",$U$3:$XAC$3,Summary!$D$43)&gt;0,"Fail","Not Executed")))</f>
        <v>Pass</v>
      </c>
      <c r="N71" s="109">
        <f t="shared" si="23"/>
        <v>43</v>
      </c>
      <c r="O71" s="135">
        <f t="shared" si="24"/>
        <v>0.55813953488372092</v>
      </c>
      <c r="P71" s="135" t="str">
        <f>IF(VLOOKUP(C71,[1]!WIFI_Defects,2,FALSE)=0,"",VLOOKUP(C71,[1]!WIFI_Defects,2,FALSE))</f>
        <v/>
      </c>
      <c r="Q71" s="109" t="str">
        <f>IF(VLOOKUP(C71,[1]!WIFI_Defects,3,FALSE)=0,"",VLOOKUP(C71,[1]!WIFI_Defects,3,FALSE))</f>
        <v/>
      </c>
      <c r="R71" s="109" t="str">
        <f>IF(VLOOKUP(C71,[1]!WIFI_Defects,4,FALSE)=0,"",VLOOKUP(C71,[1]!WIFI_Defects,4,FALSE))</f>
        <v/>
      </c>
      <c r="S71" s="392"/>
      <c r="T71" s="317"/>
      <c r="U71" s="96"/>
      <c r="V71" s="72"/>
      <c r="W71" s="72" t="s">
        <v>241</v>
      </c>
      <c r="X71" s="72"/>
      <c r="Y71" s="72"/>
      <c r="Z71" s="72"/>
      <c r="AA71" s="72"/>
      <c r="AB71" s="72"/>
      <c r="AC71" s="72"/>
      <c r="AD71" s="72"/>
      <c r="AE71" s="72"/>
      <c r="AF71" s="72"/>
      <c r="AG71" s="72"/>
      <c r="AH71" s="72"/>
      <c r="AI71" s="72" t="s">
        <v>241</v>
      </c>
      <c r="AJ71" s="72"/>
      <c r="AK71" s="72" t="s">
        <v>241</v>
      </c>
      <c r="AL71" s="72" t="s">
        <v>241</v>
      </c>
      <c r="AM71" s="72"/>
      <c r="AN71" s="410" t="s">
        <v>493</v>
      </c>
      <c r="AO71" s="410"/>
      <c r="AP71" s="397" t="s">
        <v>241</v>
      </c>
      <c r="AQ71" s="399"/>
      <c r="AR71" s="410" t="s">
        <v>241</v>
      </c>
      <c r="AS71" s="428" t="s">
        <v>544</v>
      </c>
      <c r="AT71" s="72"/>
      <c r="AU71" s="424" t="s">
        <v>493</v>
      </c>
      <c r="AV71" s="72"/>
      <c r="AW71" s="433" t="s">
        <v>493</v>
      </c>
      <c r="AX71" s="72"/>
      <c r="AY71" s="72"/>
      <c r="AZ71" s="434" t="s">
        <v>544</v>
      </c>
      <c r="BA71" s="434" t="s">
        <v>544</v>
      </c>
      <c r="BB71" s="72"/>
      <c r="BC71" s="438" t="s">
        <v>544</v>
      </c>
      <c r="BD71" s="439" t="s">
        <v>544</v>
      </c>
      <c r="BE71" s="440" t="s">
        <v>493</v>
      </c>
      <c r="BF71" s="72"/>
      <c r="BG71" s="72"/>
      <c r="BH71" s="72"/>
      <c r="BI71" s="443" t="s">
        <v>544</v>
      </c>
      <c r="BJ71" s="72"/>
      <c r="BK71" s="72"/>
      <c r="BL71" s="72"/>
      <c r="BM71" s="72"/>
      <c r="BN71" s="452"/>
      <c r="BO71" s="457" t="s">
        <v>544</v>
      </c>
      <c r="BP71" s="455"/>
      <c r="BQ71" s="463"/>
      <c r="BR71" s="463" t="s">
        <v>493</v>
      </c>
      <c r="BS71" s="463"/>
      <c r="BT71" s="463" t="s">
        <v>544</v>
      </c>
      <c r="BU71" s="463"/>
      <c r="BV71" s="463"/>
      <c r="BW71" s="463"/>
      <c r="BX71" s="463" t="s">
        <v>609</v>
      </c>
      <c r="BY71" s="463"/>
      <c r="BZ71" s="463"/>
      <c r="CA71" s="463"/>
      <c r="CB71" s="463"/>
      <c r="CC71" s="463"/>
      <c r="CD71" s="463"/>
      <c r="CE71" s="463"/>
      <c r="CF71" s="463"/>
      <c r="CG71" s="463"/>
      <c r="CH71" s="463"/>
      <c r="CI71" s="463"/>
      <c r="CJ71" s="463" t="s">
        <v>609</v>
      </c>
      <c r="CK71" s="463" t="s">
        <v>609</v>
      </c>
      <c r="CL71" s="463"/>
      <c r="CM71" s="463"/>
      <c r="CN71" s="463" t="s">
        <v>241</v>
      </c>
      <c r="CO71" s="463" t="s">
        <v>241</v>
      </c>
      <c r="CP71" s="463" t="s">
        <v>609</v>
      </c>
      <c r="CQ71" s="463"/>
      <c r="CR71" s="463"/>
      <c r="CS71" s="463"/>
      <c r="CT71" s="463" t="s">
        <v>609</v>
      </c>
      <c r="CU71" s="463" t="s">
        <v>609</v>
      </c>
      <c r="CV71" s="463"/>
      <c r="CW71" s="463" t="s">
        <v>609</v>
      </c>
      <c r="CX71" s="463"/>
      <c r="CY71" s="463" t="s">
        <v>609</v>
      </c>
      <c r="CZ71" s="463"/>
      <c r="DA71" s="463"/>
      <c r="DB71" s="536" t="s">
        <v>609</v>
      </c>
      <c r="DC71" s="463"/>
      <c r="DD71" s="463"/>
      <c r="DE71" s="536" t="s">
        <v>609</v>
      </c>
      <c r="DF71" s="463"/>
      <c r="DG71" s="463"/>
      <c r="DH71" s="463"/>
      <c r="DI71" s="463"/>
      <c r="DJ71" s="463"/>
      <c r="DK71" s="463"/>
      <c r="DL71" s="536" t="s">
        <v>609</v>
      </c>
      <c r="DM71" s="463"/>
      <c r="DN71" s="536" t="s">
        <v>609</v>
      </c>
      <c r="DO71" s="463"/>
      <c r="DP71" s="536" t="s">
        <v>609</v>
      </c>
      <c r="DQ71" s="536" t="s">
        <v>609</v>
      </c>
      <c r="DR71" s="536" t="s">
        <v>241</v>
      </c>
      <c r="DS71" s="536" t="s">
        <v>609</v>
      </c>
      <c r="DT71" s="536" t="s">
        <v>609</v>
      </c>
      <c r="DU71" s="463"/>
      <c r="DV71" s="463"/>
      <c r="DW71" s="536" t="s">
        <v>609</v>
      </c>
      <c r="DX71" s="463" t="s">
        <v>241</v>
      </c>
      <c r="DY71" s="463"/>
      <c r="DZ71" s="536" t="s">
        <v>609</v>
      </c>
      <c r="EA71" s="536" t="s">
        <v>609</v>
      </c>
      <c r="EB71" s="463" t="s">
        <v>241</v>
      </c>
      <c r="EC71" s="463"/>
      <c r="ED71" s="463"/>
      <c r="EE71" s="463"/>
      <c r="EF71" s="463"/>
      <c r="EG71" s="463"/>
      <c r="EH71" s="463"/>
      <c r="EI71" s="463"/>
      <c r="EJ71" s="463"/>
      <c r="EK71" s="463"/>
      <c r="EL71" s="463"/>
      <c r="EM71" s="463"/>
      <c r="EN71" s="463"/>
      <c r="EO71" s="463"/>
      <c r="EP71" s="463"/>
      <c r="EQ71" s="463"/>
      <c r="ER71" s="463"/>
      <c r="ES71" s="463"/>
      <c r="ET71" s="463"/>
      <c r="EU71" s="463"/>
      <c r="EV71" s="463"/>
      <c r="EW71" s="463"/>
      <c r="EX71" s="463"/>
      <c r="EY71" s="463"/>
      <c r="EZ71" s="463"/>
      <c r="FA71" s="463"/>
      <c r="FB71" s="463"/>
      <c r="FC71" s="463"/>
      <c r="FD71" s="463"/>
      <c r="FE71" s="463"/>
      <c r="FF71" s="463"/>
      <c r="FG71" s="463"/>
      <c r="FH71" s="463"/>
      <c r="FI71" s="463"/>
      <c r="FJ71" s="463"/>
      <c r="FK71" s="463"/>
      <c r="FL71" s="463"/>
      <c r="FM71" s="463"/>
      <c r="FN71" s="463"/>
      <c r="FO71" s="463"/>
      <c r="FP71" s="463"/>
      <c r="FQ71" s="463"/>
      <c r="FR71" s="463"/>
      <c r="FS71" s="463"/>
      <c r="FT71" s="463"/>
      <c r="FU71" s="463"/>
      <c r="FV71" s="463"/>
      <c r="FW71" s="463"/>
      <c r="FX71" s="463"/>
      <c r="FY71" s="463"/>
      <c r="FZ71" s="463"/>
      <c r="GA71" s="463"/>
      <c r="GB71" s="463"/>
      <c r="GC71" s="463"/>
      <c r="GD71" s="463"/>
      <c r="GE71" s="463"/>
      <c r="GF71" s="463"/>
      <c r="GG71" s="463"/>
      <c r="GH71" s="463"/>
      <c r="GI71" s="463"/>
      <c r="GJ71" s="463"/>
      <c r="GK71" s="463"/>
      <c r="GL71" s="463"/>
      <c r="GM71" s="463"/>
      <c r="GN71" s="463"/>
      <c r="GO71" s="463"/>
      <c r="GP71" s="463"/>
      <c r="GQ71" s="463"/>
      <c r="GR71" s="463"/>
      <c r="GS71" s="463"/>
      <c r="GT71" s="463"/>
      <c r="GU71" s="463"/>
      <c r="GV71" s="463"/>
      <c r="GW71" s="463"/>
      <c r="GX71" s="463"/>
      <c r="GY71" s="463"/>
      <c r="GZ71" s="463"/>
      <c r="HA71" s="463"/>
      <c r="HB71" s="463"/>
      <c r="HC71" s="463"/>
      <c r="HD71" s="463"/>
      <c r="HE71" s="463"/>
      <c r="HF71" s="463"/>
      <c r="HG71" s="463"/>
      <c r="HH71" s="463"/>
      <c r="HI71" s="463"/>
      <c r="HJ71" s="463"/>
      <c r="HK71" s="463"/>
      <c r="HL71" s="463"/>
      <c r="HM71" s="463"/>
      <c r="HN71" s="463"/>
      <c r="HO71" s="463"/>
      <c r="HP71" s="463"/>
      <c r="HQ71" s="463"/>
      <c r="HR71" s="463"/>
      <c r="HS71" s="463"/>
      <c r="HT71" s="463"/>
      <c r="HU71" s="463"/>
      <c r="HV71" s="463"/>
      <c r="HW71" s="463"/>
      <c r="HX71" s="463"/>
      <c r="HY71" s="463"/>
      <c r="HZ71" s="463"/>
      <c r="IA71" s="463"/>
      <c r="IB71" s="463"/>
    </row>
    <row r="72" spans="1:236" ht="36.75" x14ac:dyDescent="0.25">
      <c r="A72" s="123" t="s">
        <v>235</v>
      </c>
      <c r="B72" s="108" t="s">
        <v>2</v>
      </c>
      <c r="C72" s="108" t="s">
        <v>52</v>
      </c>
      <c r="D72" s="109" t="s">
        <v>237</v>
      </c>
      <c r="E72" s="109" t="s">
        <v>1</v>
      </c>
      <c r="F72" s="105">
        <f t="shared" si="25"/>
        <v>41185</v>
      </c>
      <c r="G72" s="109">
        <f>IF(L72="Not Executed","",INDEX($U$2:$EC69,1,MATCH(REPT("z",255),$U72:$EC72)))</f>
        <v>145</v>
      </c>
      <c r="H72" s="109" t="str">
        <f t="shared" si="19"/>
        <v>C0/C1</v>
      </c>
      <c r="I72" s="109" t="str">
        <f t="shared" si="20"/>
        <v>9200-8.59.29708</v>
      </c>
      <c r="J72" s="109">
        <f t="shared" si="21"/>
        <v>9200</v>
      </c>
      <c r="K72" s="109" t="str">
        <f t="shared" si="22"/>
        <v>v76</v>
      </c>
      <c r="L72" s="109" t="str">
        <f t="shared" si="26"/>
        <v>Fail</v>
      </c>
      <c r="M72" s="109" t="str">
        <f>IF(L72="NA","NA",IF(COUNTIFS(U72:XAC72,"Pass*",$U$3:$XAC$3,Summary!$D$43)&gt;0,"Pass",IF(COUNTIFS(U72:XAC72,"Fail*",$U$3:$XAC$3,Summary!$D$43)&gt;0,"Fail","Not Executed")))</f>
        <v>Pass</v>
      </c>
      <c r="N72" s="109">
        <f t="shared" si="23"/>
        <v>43</v>
      </c>
      <c r="O72" s="135">
        <f t="shared" si="24"/>
        <v>0.65116279069767447</v>
      </c>
      <c r="P72" s="135" t="str">
        <f>IF(VLOOKUP(C72,[1]!WIFI_Defects,2,FALSE)=0,"",VLOOKUP(C72,[1]!WIFI_Defects,2,FALSE))</f>
        <v/>
      </c>
      <c r="Q72" s="109" t="str">
        <f>IF(VLOOKUP(C72,[1]!WIFI_Defects,3,FALSE)=0,"",VLOOKUP(C72,[1]!WIFI_Defects,3,FALSE))</f>
        <v/>
      </c>
      <c r="R72" s="109" t="str">
        <f>IF(VLOOKUP(C72,[1]!WIFI_Defects,4,FALSE)=0,"",VLOOKUP(C72,[1]!WIFI_Defects,4,FALSE))</f>
        <v/>
      </c>
      <c r="S72" s="111"/>
      <c r="T72" s="317"/>
      <c r="U72" s="96"/>
      <c r="V72" s="72"/>
      <c r="W72" s="72" t="s">
        <v>241</v>
      </c>
      <c r="X72" s="72"/>
      <c r="Y72" s="72"/>
      <c r="Z72" s="72"/>
      <c r="AA72" s="72"/>
      <c r="AB72" s="72"/>
      <c r="AC72" s="72"/>
      <c r="AD72" s="72"/>
      <c r="AE72" s="72"/>
      <c r="AF72" s="72"/>
      <c r="AG72" s="72"/>
      <c r="AH72" s="72"/>
      <c r="AI72" s="72" t="s">
        <v>241</v>
      </c>
      <c r="AJ72" s="72"/>
      <c r="AK72" s="72" t="s">
        <v>241</v>
      </c>
      <c r="AL72" s="72" t="s">
        <v>241</v>
      </c>
      <c r="AM72" s="72"/>
      <c r="AN72" s="326" t="s">
        <v>241</v>
      </c>
      <c r="AO72" s="410"/>
      <c r="AP72" s="402" t="s">
        <v>241</v>
      </c>
      <c r="AQ72" s="399"/>
      <c r="AR72" s="410" t="s">
        <v>241</v>
      </c>
      <c r="AS72" s="428" t="s">
        <v>549</v>
      </c>
      <c r="AT72" s="72"/>
      <c r="AU72" s="424" t="s">
        <v>493</v>
      </c>
      <c r="AV72" s="72"/>
      <c r="AW72" s="433" t="s">
        <v>544</v>
      </c>
      <c r="AX72" s="72"/>
      <c r="AY72" s="72"/>
      <c r="AZ72" s="434" t="s">
        <v>547</v>
      </c>
      <c r="BA72" s="434" t="s">
        <v>493</v>
      </c>
      <c r="BB72" s="72"/>
      <c r="BC72" s="438" t="s">
        <v>546</v>
      </c>
      <c r="BD72" s="439" t="s">
        <v>493</v>
      </c>
      <c r="BE72" s="440" t="s">
        <v>493</v>
      </c>
      <c r="BF72" s="72"/>
      <c r="BG72" s="72"/>
      <c r="BH72" s="72"/>
      <c r="BI72" s="443" t="s">
        <v>493</v>
      </c>
      <c r="BJ72" s="72"/>
      <c r="BK72" s="72"/>
      <c r="BL72" s="72"/>
      <c r="BM72" s="72"/>
      <c r="BN72" s="452"/>
      <c r="BO72" s="457" t="s">
        <v>493</v>
      </c>
      <c r="BP72" s="455"/>
      <c r="BQ72" s="463"/>
      <c r="BR72" s="463" t="s">
        <v>493</v>
      </c>
      <c r="BS72" s="463"/>
      <c r="BT72" s="463" t="s">
        <v>493</v>
      </c>
      <c r="BU72" s="463"/>
      <c r="BV72" s="463"/>
      <c r="BW72" s="463"/>
      <c r="BX72" s="463" t="s">
        <v>609</v>
      </c>
      <c r="BY72" s="463"/>
      <c r="BZ72" s="463"/>
      <c r="CA72" s="463"/>
      <c r="CB72" s="463"/>
      <c r="CC72" s="463"/>
      <c r="CD72" s="463"/>
      <c r="CE72" s="463"/>
      <c r="CF72" s="463"/>
      <c r="CG72" s="463"/>
      <c r="CH72" s="463"/>
      <c r="CI72" s="463"/>
      <c r="CJ72" s="463" t="s">
        <v>609</v>
      </c>
      <c r="CK72" s="463" t="s">
        <v>609</v>
      </c>
      <c r="CL72" s="463"/>
      <c r="CM72" s="463"/>
      <c r="CN72" s="463" t="s">
        <v>241</v>
      </c>
      <c r="CO72" s="463" t="s">
        <v>241</v>
      </c>
      <c r="CP72" s="463" t="s">
        <v>241</v>
      </c>
      <c r="CQ72" s="463"/>
      <c r="CR72" s="463"/>
      <c r="CS72" s="463"/>
      <c r="CT72" s="463" t="s">
        <v>609</v>
      </c>
      <c r="CU72" s="463" t="s">
        <v>609</v>
      </c>
      <c r="CV72" s="463"/>
      <c r="CW72" s="463" t="s">
        <v>609</v>
      </c>
      <c r="CX72" s="463"/>
      <c r="CY72" s="463" t="s">
        <v>609</v>
      </c>
      <c r="CZ72" s="463"/>
      <c r="DA72" s="463"/>
      <c r="DB72" s="536" t="s">
        <v>609</v>
      </c>
      <c r="DC72" s="463"/>
      <c r="DD72" s="463"/>
      <c r="DE72" s="536" t="s">
        <v>609</v>
      </c>
      <c r="DF72" s="463"/>
      <c r="DG72" s="463"/>
      <c r="DH72" s="463"/>
      <c r="DI72" s="463"/>
      <c r="DJ72" s="463"/>
      <c r="DK72" s="463"/>
      <c r="DL72" s="536" t="s">
        <v>609</v>
      </c>
      <c r="DM72" s="463"/>
      <c r="DN72" s="536" t="s">
        <v>609</v>
      </c>
      <c r="DO72" s="463"/>
      <c r="DP72" s="536" t="s">
        <v>609</v>
      </c>
      <c r="DQ72" s="536" t="s">
        <v>609</v>
      </c>
      <c r="DR72" s="536" t="s">
        <v>241</v>
      </c>
      <c r="DS72" s="536" t="s">
        <v>609</v>
      </c>
      <c r="DT72" s="536" t="s">
        <v>609</v>
      </c>
      <c r="DU72" s="463"/>
      <c r="DV72" s="463"/>
      <c r="DW72" s="536" t="s">
        <v>609</v>
      </c>
      <c r="DX72" s="536" t="s">
        <v>609</v>
      </c>
      <c r="DY72" s="463"/>
      <c r="DZ72" s="536" t="s">
        <v>609</v>
      </c>
      <c r="EA72" s="536" t="s">
        <v>609</v>
      </c>
      <c r="EB72" s="463" t="s">
        <v>241</v>
      </c>
      <c r="EC72" s="463"/>
      <c r="ED72" s="463"/>
      <c r="EE72" s="463"/>
      <c r="EF72" s="463"/>
      <c r="EG72" s="463"/>
      <c r="EH72" s="463"/>
      <c r="EI72" s="463"/>
      <c r="EJ72" s="463"/>
      <c r="EK72" s="463"/>
      <c r="EL72" s="463"/>
      <c r="EM72" s="463"/>
      <c r="EN72" s="463"/>
      <c r="EO72" s="463"/>
      <c r="EP72" s="463"/>
      <c r="EQ72" s="463"/>
      <c r="ER72" s="463"/>
      <c r="ES72" s="463"/>
      <c r="ET72" s="463"/>
      <c r="EU72" s="463"/>
      <c r="EV72" s="463"/>
      <c r="EW72" s="463"/>
      <c r="EX72" s="463"/>
      <c r="EY72" s="463"/>
      <c r="EZ72" s="463"/>
      <c r="FA72" s="463"/>
      <c r="FB72" s="463"/>
      <c r="FC72" s="463"/>
      <c r="FD72" s="463"/>
      <c r="FE72" s="463"/>
      <c r="FF72" s="463"/>
      <c r="FG72" s="463"/>
      <c r="FH72" s="463"/>
      <c r="FI72" s="463"/>
      <c r="FJ72" s="463"/>
      <c r="FK72" s="463"/>
      <c r="FL72" s="463"/>
      <c r="FM72" s="463"/>
      <c r="FN72" s="463"/>
      <c r="FO72" s="463"/>
      <c r="FP72" s="463"/>
      <c r="FQ72" s="463"/>
      <c r="FR72" s="463"/>
      <c r="FS72" s="463"/>
      <c r="FT72" s="463"/>
      <c r="FU72" s="463"/>
      <c r="FV72" s="463"/>
      <c r="FW72" s="463"/>
      <c r="FX72" s="463"/>
      <c r="FY72" s="463"/>
      <c r="FZ72" s="463"/>
      <c r="GA72" s="463"/>
      <c r="GB72" s="463"/>
      <c r="GC72" s="463"/>
      <c r="GD72" s="463"/>
      <c r="GE72" s="463"/>
      <c r="GF72" s="463"/>
      <c r="GG72" s="463"/>
      <c r="GH72" s="463"/>
      <c r="GI72" s="463"/>
      <c r="GJ72" s="463"/>
      <c r="GK72" s="463"/>
      <c r="GL72" s="463"/>
      <c r="GM72" s="463"/>
      <c r="GN72" s="463"/>
      <c r="GO72" s="463"/>
      <c r="GP72" s="463"/>
      <c r="GQ72" s="463"/>
      <c r="GR72" s="463"/>
      <c r="GS72" s="463"/>
      <c r="GT72" s="463"/>
      <c r="GU72" s="463"/>
      <c r="GV72" s="463"/>
      <c r="GW72" s="463"/>
      <c r="GX72" s="463"/>
      <c r="GY72" s="463"/>
      <c r="GZ72" s="463"/>
      <c r="HA72" s="463"/>
      <c r="HB72" s="463"/>
      <c r="HC72" s="463"/>
      <c r="HD72" s="463"/>
      <c r="HE72" s="463"/>
      <c r="HF72" s="463"/>
      <c r="HG72" s="463"/>
      <c r="HH72" s="463"/>
      <c r="HI72" s="463"/>
      <c r="HJ72" s="463"/>
      <c r="HK72" s="463"/>
      <c r="HL72" s="463"/>
      <c r="HM72" s="463"/>
      <c r="HN72" s="463"/>
      <c r="HO72" s="463"/>
      <c r="HP72" s="463"/>
      <c r="HQ72" s="463"/>
      <c r="HR72" s="463"/>
      <c r="HS72" s="463"/>
      <c r="HT72" s="463"/>
      <c r="HU72" s="463"/>
      <c r="HV72" s="463"/>
      <c r="HW72" s="463"/>
      <c r="HX72" s="463"/>
      <c r="HY72" s="463"/>
      <c r="HZ72" s="463"/>
      <c r="IA72" s="463"/>
      <c r="IB72" s="463"/>
    </row>
    <row r="73" spans="1:236" ht="36.75" x14ac:dyDescent="0.25">
      <c r="A73" s="123" t="s">
        <v>494</v>
      </c>
      <c r="B73" s="108" t="s">
        <v>2</v>
      </c>
      <c r="C73" s="108" t="s">
        <v>54</v>
      </c>
      <c r="D73" s="109" t="s">
        <v>237</v>
      </c>
      <c r="E73" s="109" t="s">
        <v>1</v>
      </c>
      <c r="F73" s="105">
        <f t="shared" si="25"/>
        <v>41185</v>
      </c>
      <c r="G73" s="109">
        <f>IF(L73="Not Executed","",INDEX($U$2:$EC70,1,MATCH(REPT("z",255),$U73:$EC73)))</f>
        <v>145</v>
      </c>
      <c r="H73" s="109" t="str">
        <f t="shared" si="19"/>
        <v>C0/C1</v>
      </c>
      <c r="I73" s="109" t="str">
        <f t="shared" si="20"/>
        <v>9200-8.59.29708</v>
      </c>
      <c r="J73" s="109">
        <f t="shared" si="21"/>
        <v>9200</v>
      </c>
      <c r="K73" s="109" t="str">
        <f t="shared" si="22"/>
        <v>v76</v>
      </c>
      <c r="L73" s="109" t="str">
        <f t="shared" si="26"/>
        <v>Fail</v>
      </c>
      <c r="M73" s="109" t="str">
        <f>IF(L73="NA","NA",IF(COUNTIFS(U73:XAC73,"Pass*",$U$3:$XAC$3,Summary!$D$43)&gt;0,"Pass",IF(COUNTIFS(U73:XAC73,"Fail*",$U$3:$XAC$3,Summary!$D$43)&gt;0,"Fail","Not Executed")))</f>
        <v>Pass</v>
      </c>
      <c r="N73" s="109">
        <f t="shared" si="23"/>
        <v>43</v>
      </c>
      <c r="O73" s="135">
        <f t="shared" si="24"/>
        <v>0.7441860465116279</v>
      </c>
      <c r="P73" s="135" t="str">
        <f>IF(VLOOKUP(C73,[1]!WIFI_Defects,2,FALSE)=0,"",VLOOKUP(C73,[1]!WIFI_Defects,2,FALSE))</f>
        <v/>
      </c>
      <c r="Q73" s="109" t="str">
        <f>IF(VLOOKUP(C73,[1]!WIFI_Defects,3,FALSE)=0,"",VLOOKUP(C73,[1]!WIFI_Defects,3,FALSE))</f>
        <v/>
      </c>
      <c r="R73" s="109" t="str">
        <f>IF(VLOOKUP(C73,[1]!WIFI_Defects,4,FALSE)=0,"",VLOOKUP(C73,[1]!WIFI_Defects,4,FALSE))</f>
        <v/>
      </c>
      <c r="S73" s="392"/>
      <c r="T73" s="317"/>
      <c r="U73" s="96"/>
      <c r="V73" s="72"/>
      <c r="W73" s="72" t="s">
        <v>241</v>
      </c>
      <c r="X73" s="72"/>
      <c r="Y73" s="72"/>
      <c r="Z73" s="72"/>
      <c r="AA73" s="72"/>
      <c r="AB73" s="72"/>
      <c r="AC73" s="72"/>
      <c r="AD73" s="72"/>
      <c r="AE73" s="72"/>
      <c r="AF73" s="72"/>
      <c r="AG73" s="72"/>
      <c r="AH73" s="72"/>
      <c r="AI73" s="72" t="s">
        <v>241</v>
      </c>
      <c r="AJ73" s="72"/>
      <c r="AK73" s="72" t="s">
        <v>241</v>
      </c>
      <c r="AL73" s="72" t="s">
        <v>241</v>
      </c>
      <c r="AM73" s="72"/>
      <c r="AN73" s="410" t="s">
        <v>493</v>
      </c>
      <c r="AO73" s="410"/>
      <c r="AP73" s="410" t="s">
        <v>241</v>
      </c>
      <c r="AQ73" s="399"/>
      <c r="AR73" s="410" t="s">
        <v>493</v>
      </c>
      <c r="AS73" s="428" t="s">
        <v>544</v>
      </c>
      <c r="AT73" s="72"/>
      <c r="AU73" s="424" t="s">
        <v>493</v>
      </c>
      <c r="AV73" s="72"/>
      <c r="AW73" s="433" t="s">
        <v>493</v>
      </c>
      <c r="AX73" s="72"/>
      <c r="AY73" s="72"/>
      <c r="AZ73" s="434" t="s">
        <v>544</v>
      </c>
      <c r="BA73" s="434" t="s">
        <v>493</v>
      </c>
      <c r="BB73" s="72"/>
      <c r="BC73" s="438" t="s">
        <v>544</v>
      </c>
      <c r="BD73" s="439" t="s">
        <v>493</v>
      </c>
      <c r="BE73" s="440" t="s">
        <v>493</v>
      </c>
      <c r="BF73" s="72"/>
      <c r="BG73" s="72"/>
      <c r="BH73" s="72"/>
      <c r="BI73" s="443" t="s">
        <v>493</v>
      </c>
      <c r="BJ73" s="72"/>
      <c r="BK73" s="72"/>
      <c r="BL73" s="72"/>
      <c r="BM73" s="72"/>
      <c r="BN73" s="452"/>
      <c r="BO73" s="457" t="s">
        <v>493</v>
      </c>
      <c r="BP73" s="455"/>
      <c r="BQ73" s="463"/>
      <c r="BR73" s="463" t="s">
        <v>493</v>
      </c>
      <c r="BS73" s="463"/>
      <c r="BT73" s="463" t="s">
        <v>493</v>
      </c>
      <c r="BU73" s="463"/>
      <c r="BV73" s="463"/>
      <c r="BW73" s="463"/>
      <c r="BX73" s="463" t="s">
        <v>609</v>
      </c>
      <c r="BY73" s="463"/>
      <c r="BZ73" s="463"/>
      <c r="CA73" s="463"/>
      <c r="CB73" s="463"/>
      <c r="CC73" s="463"/>
      <c r="CD73" s="463"/>
      <c r="CE73" s="463"/>
      <c r="CF73" s="463"/>
      <c r="CG73" s="463"/>
      <c r="CH73" s="463"/>
      <c r="CI73" s="463"/>
      <c r="CJ73" s="463" t="s">
        <v>609</v>
      </c>
      <c r="CK73" s="463" t="s">
        <v>609</v>
      </c>
      <c r="CL73" s="463"/>
      <c r="CM73" s="463"/>
      <c r="CN73" s="463" t="s">
        <v>241</v>
      </c>
      <c r="CO73" s="463" t="s">
        <v>243</v>
      </c>
      <c r="CP73" s="463" t="s">
        <v>243</v>
      </c>
      <c r="CQ73" s="463"/>
      <c r="CR73" s="463"/>
      <c r="CS73" s="463"/>
      <c r="CT73" s="463" t="s">
        <v>609</v>
      </c>
      <c r="CU73" s="463" t="s">
        <v>609</v>
      </c>
      <c r="CV73" s="463"/>
      <c r="CW73" s="463" t="s">
        <v>609</v>
      </c>
      <c r="CX73" s="463"/>
      <c r="CY73" s="463" t="s">
        <v>609</v>
      </c>
      <c r="CZ73" s="463"/>
      <c r="DA73" s="463"/>
      <c r="DB73" s="536" t="s">
        <v>609</v>
      </c>
      <c r="DC73" s="463"/>
      <c r="DD73" s="463"/>
      <c r="DE73" s="536" t="s">
        <v>609</v>
      </c>
      <c r="DF73" s="463"/>
      <c r="DG73" s="463"/>
      <c r="DH73" s="463"/>
      <c r="DI73" s="463"/>
      <c r="DJ73" s="463"/>
      <c r="DK73" s="536"/>
      <c r="DL73" s="536" t="s">
        <v>609</v>
      </c>
      <c r="DM73" s="463"/>
      <c r="DN73" s="536" t="s">
        <v>609</v>
      </c>
      <c r="DO73" s="463"/>
      <c r="DP73" s="536" t="s">
        <v>609</v>
      </c>
      <c r="DQ73" s="536" t="s">
        <v>609</v>
      </c>
      <c r="DR73" s="536" t="s">
        <v>241</v>
      </c>
      <c r="DS73" s="536" t="s">
        <v>609</v>
      </c>
      <c r="DT73" s="536" t="s">
        <v>609</v>
      </c>
      <c r="DU73" s="463"/>
      <c r="DV73" s="463"/>
      <c r="DW73" s="536" t="s">
        <v>609</v>
      </c>
      <c r="DX73" s="536" t="s">
        <v>609</v>
      </c>
      <c r="DY73" s="463"/>
      <c r="DZ73" s="536" t="s">
        <v>609</v>
      </c>
      <c r="EA73" s="536" t="s">
        <v>609</v>
      </c>
      <c r="EB73" s="463" t="s">
        <v>241</v>
      </c>
      <c r="EC73" s="463"/>
      <c r="ED73" s="463"/>
      <c r="EE73" s="463"/>
      <c r="EF73" s="463"/>
      <c r="EG73" s="463"/>
      <c r="EH73" s="463"/>
      <c r="EI73" s="463"/>
      <c r="EJ73" s="463"/>
      <c r="EK73" s="463"/>
      <c r="EL73" s="463"/>
      <c r="EM73" s="463"/>
      <c r="EN73" s="463"/>
      <c r="EO73" s="463"/>
      <c r="EP73" s="463"/>
      <c r="EQ73" s="463"/>
      <c r="ER73" s="463"/>
      <c r="ES73" s="463"/>
      <c r="ET73" s="463"/>
      <c r="EU73" s="463"/>
      <c r="EV73" s="463"/>
      <c r="EW73" s="463"/>
      <c r="EX73" s="463"/>
      <c r="EY73" s="463"/>
      <c r="EZ73" s="463"/>
      <c r="FA73" s="463"/>
      <c r="FB73" s="463"/>
      <c r="FC73" s="463"/>
      <c r="FD73" s="463"/>
      <c r="FE73" s="463"/>
      <c r="FF73" s="463"/>
      <c r="FG73" s="463"/>
      <c r="FH73" s="463"/>
      <c r="FI73" s="463"/>
      <c r="FJ73" s="463"/>
      <c r="FK73" s="463"/>
      <c r="FL73" s="463"/>
      <c r="FM73" s="463"/>
      <c r="FN73" s="463"/>
      <c r="FO73" s="463"/>
      <c r="FP73" s="463"/>
      <c r="FQ73" s="463"/>
      <c r="FR73" s="463"/>
      <c r="FS73" s="463"/>
      <c r="FT73" s="463"/>
      <c r="FU73" s="463"/>
      <c r="FV73" s="463"/>
      <c r="FW73" s="463"/>
      <c r="FX73" s="463"/>
      <c r="FY73" s="463"/>
      <c r="FZ73" s="463"/>
      <c r="GA73" s="463"/>
      <c r="GB73" s="463"/>
      <c r="GC73" s="463"/>
      <c r="GD73" s="463"/>
      <c r="GE73" s="463"/>
      <c r="GF73" s="463"/>
      <c r="GG73" s="463"/>
      <c r="GH73" s="463"/>
      <c r="GI73" s="463"/>
      <c r="GJ73" s="463"/>
      <c r="GK73" s="463"/>
      <c r="GL73" s="463"/>
      <c r="GM73" s="463"/>
      <c r="GN73" s="463"/>
      <c r="GO73" s="463"/>
      <c r="GP73" s="463"/>
      <c r="GQ73" s="463"/>
      <c r="GR73" s="463"/>
      <c r="GS73" s="463"/>
      <c r="GT73" s="463"/>
      <c r="GU73" s="463"/>
      <c r="GV73" s="463"/>
      <c r="GW73" s="463"/>
      <c r="GX73" s="463"/>
      <c r="GY73" s="463"/>
      <c r="GZ73" s="463"/>
      <c r="HA73" s="463"/>
      <c r="HB73" s="463"/>
      <c r="HC73" s="463"/>
      <c r="HD73" s="463"/>
      <c r="HE73" s="463"/>
      <c r="HF73" s="463"/>
      <c r="HG73" s="463"/>
      <c r="HH73" s="463"/>
      <c r="HI73" s="463"/>
      <c r="HJ73" s="463"/>
      <c r="HK73" s="463"/>
      <c r="HL73" s="463"/>
      <c r="HM73" s="463"/>
      <c r="HN73" s="463"/>
      <c r="HO73" s="463"/>
      <c r="HP73" s="463"/>
      <c r="HQ73" s="463"/>
      <c r="HR73" s="463"/>
      <c r="HS73" s="463"/>
      <c r="HT73" s="463"/>
      <c r="HU73" s="463"/>
      <c r="HV73" s="463"/>
      <c r="HW73" s="463"/>
      <c r="HX73" s="463"/>
      <c r="HY73" s="463"/>
      <c r="HZ73" s="463"/>
      <c r="IA73" s="463"/>
      <c r="IB73" s="463"/>
    </row>
    <row r="74" spans="1:236" ht="36.75" x14ac:dyDescent="0.25">
      <c r="A74" s="123" t="s">
        <v>235</v>
      </c>
      <c r="B74" s="108" t="s">
        <v>2</v>
      </c>
      <c r="C74" s="108" t="s">
        <v>53</v>
      </c>
      <c r="D74" s="109" t="s">
        <v>237</v>
      </c>
      <c r="E74" s="109" t="s">
        <v>1</v>
      </c>
      <c r="F74" s="105">
        <f t="shared" si="25"/>
        <v>41185</v>
      </c>
      <c r="G74" s="109">
        <f>IF(L74="Not Executed","",INDEX($U$2:$EC71,1,MATCH(REPT("z",255),$U74:$EC74)))</f>
        <v>145</v>
      </c>
      <c r="H74" s="109" t="str">
        <f t="shared" si="19"/>
        <v>C0/C1</v>
      </c>
      <c r="I74" s="109" t="str">
        <f t="shared" si="20"/>
        <v>9200-8.59.29708</v>
      </c>
      <c r="J74" s="109">
        <f t="shared" si="21"/>
        <v>9200</v>
      </c>
      <c r="K74" s="109" t="str">
        <f t="shared" si="22"/>
        <v>v76</v>
      </c>
      <c r="L74" s="109" t="str">
        <f t="shared" si="26"/>
        <v>Fail</v>
      </c>
      <c r="M74" s="109" t="str">
        <f>IF(L74="NA","NA",IF(COUNTIFS(U74:XAC74,"Pass*",$U$3:$XAC$3,Summary!$D$43)&gt;0,"Pass",IF(COUNTIFS(U74:XAC74,"Fail*",$U$3:$XAC$3,Summary!$D$43)&gt;0,"Fail","Not Executed")))</f>
        <v>Pass</v>
      </c>
      <c r="N74" s="109">
        <f t="shared" si="23"/>
        <v>44</v>
      </c>
      <c r="O74" s="135">
        <f t="shared" si="24"/>
        <v>0.63636363636363635</v>
      </c>
      <c r="P74" s="135" t="str">
        <f>IF(VLOOKUP(C74,[1]!WIFI_Defects,2,FALSE)=0,"",VLOOKUP(C74,[1]!WIFI_Defects,2,FALSE))</f>
        <v/>
      </c>
      <c r="Q74" s="109" t="str">
        <f>IF(VLOOKUP(C74,[1]!WIFI_Defects,3,FALSE)=0,"",VLOOKUP(C74,[1]!WIFI_Defects,3,FALSE))</f>
        <v/>
      </c>
      <c r="R74" s="109" t="str">
        <f>IF(VLOOKUP(C74,[1]!WIFI_Defects,4,FALSE)=0,"",VLOOKUP(C74,[1]!WIFI_Defects,4,FALSE))</f>
        <v/>
      </c>
      <c r="S74" s="111"/>
      <c r="T74" s="317"/>
      <c r="U74" s="96"/>
      <c r="V74" s="72"/>
      <c r="W74" s="72" t="str">
        <f>IF(ISERROR(#REF!),"",#REF!)</f>
        <v/>
      </c>
      <c r="X74" s="72"/>
      <c r="Y74" s="72"/>
      <c r="Z74" s="72" t="s">
        <v>241</v>
      </c>
      <c r="AA74" s="72"/>
      <c r="AB74" s="72"/>
      <c r="AC74" s="72"/>
      <c r="AD74" s="72"/>
      <c r="AE74" s="72"/>
      <c r="AF74" s="72"/>
      <c r="AG74" s="72"/>
      <c r="AH74" s="72"/>
      <c r="AI74" s="72" t="s">
        <v>241</v>
      </c>
      <c r="AJ74" s="72"/>
      <c r="AK74" s="72" t="s">
        <v>241</v>
      </c>
      <c r="AL74" s="72" t="s">
        <v>241</v>
      </c>
      <c r="AM74" s="72" t="s">
        <v>241</v>
      </c>
      <c r="AN74" s="326" t="s">
        <v>241</v>
      </c>
      <c r="AO74" s="410"/>
      <c r="AP74" s="402" t="s">
        <v>241</v>
      </c>
      <c r="AQ74" s="399"/>
      <c r="AR74" s="412" t="s">
        <v>241</v>
      </c>
      <c r="AS74" s="428" t="s">
        <v>547</v>
      </c>
      <c r="AT74" s="72"/>
      <c r="AU74" s="424" t="s">
        <v>544</v>
      </c>
      <c r="AV74" s="72"/>
      <c r="AW74" s="433" t="s">
        <v>544</v>
      </c>
      <c r="AX74" s="72"/>
      <c r="AY74" s="72"/>
      <c r="AZ74" s="434" t="s">
        <v>493</v>
      </c>
      <c r="BA74" s="434" t="s">
        <v>493</v>
      </c>
      <c r="BB74" s="72"/>
      <c r="BC74" s="438" t="s">
        <v>493</v>
      </c>
      <c r="BD74" s="439" t="s">
        <v>493</v>
      </c>
      <c r="BE74" s="440" t="s">
        <v>493</v>
      </c>
      <c r="BF74" s="72"/>
      <c r="BG74" s="72"/>
      <c r="BH74" s="72"/>
      <c r="BI74" s="443" t="s">
        <v>545</v>
      </c>
      <c r="BJ74" s="72"/>
      <c r="BK74" s="72"/>
      <c r="BL74" s="72"/>
      <c r="BM74" s="72"/>
      <c r="BN74" s="452"/>
      <c r="BO74" s="457" t="s">
        <v>493</v>
      </c>
      <c r="BP74" s="455"/>
      <c r="BQ74" s="463"/>
      <c r="BR74" s="463" t="s">
        <v>493</v>
      </c>
      <c r="BS74" s="463"/>
      <c r="BT74" s="463" t="s">
        <v>493</v>
      </c>
      <c r="BU74" s="463"/>
      <c r="BV74" s="463"/>
      <c r="BW74" s="463"/>
      <c r="BX74" s="463" t="s">
        <v>609</v>
      </c>
      <c r="BY74" s="463"/>
      <c r="BZ74" s="463"/>
      <c r="CA74" s="463"/>
      <c r="CB74" s="463"/>
      <c r="CC74" s="463"/>
      <c r="CD74" s="463"/>
      <c r="CE74" s="463"/>
      <c r="CF74" s="463"/>
      <c r="CG74" s="463"/>
      <c r="CH74" s="463"/>
      <c r="CI74" s="463"/>
      <c r="CJ74" s="463" t="s">
        <v>609</v>
      </c>
      <c r="CK74" s="463" t="s">
        <v>609</v>
      </c>
      <c r="CL74" s="463"/>
      <c r="CM74" s="463"/>
      <c r="CN74" s="463" t="s">
        <v>241</v>
      </c>
      <c r="CO74" s="463" t="s">
        <v>241</v>
      </c>
      <c r="CP74" s="463" t="s">
        <v>243</v>
      </c>
      <c r="CQ74" s="463"/>
      <c r="CR74" s="463"/>
      <c r="CS74" s="463"/>
      <c r="CT74" s="463" t="s">
        <v>609</v>
      </c>
      <c r="CU74" s="463" t="s">
        <v>609</v>
      </c>
      <c r="CV74" s="463"/>
      <c r="CW74" s="463" t="s">
        <v>609</v>
      </c>
      <c r="CX74" s="463"/>
      <c r="CY74" s="463" t="s">
        <v>609</v>
      </c>
      <c r="CZ74" s="463"/>
      <c r="DA74" s="463"/>
      <c r="DB74" s="536" t="s">
        <v>609</v>
      </c>
      <c r="DC74" s="463"/>
      <c r="DD74" s="463"/>
      <c r="DE74" s="536" t="s">
        <v>609</v>
      </c>
      <c r="DF74" s="463"/>
      <c r="DG74" s="463"/>
      <c r="DH74" s="463"/>
      <c r="DI74" s="463"/>
      <c r="DJ74" s="463"/>
      <c r="DK74" s="536"/>
      <c r="DL74" s="536" t="s">
        <v>609</v>
      </c>
      <c r="DM74" s="463"/>
      <c r="DN74" s="536" t="s">
        <v>609</v>
      </c>
      <c r="DO74" s="463"/>
      <c r="DP74" s="536" t="s">
        <v>609</v>
      </c>
      <c r="DQ74" s="536" t="s">
        <v>609</v>
      </c>
      <c r="DR74" s="536" t="s">
        <v>241</v>
      </c>
      <c r="DS74" s="536" t="s">
        <v>609</v>
      </c>
      <c r="DT74" s="536" t="s">
        <v>609</v>
      </c>
      <c r="DU74" s="463"/>
      <c r="DV74" s="463"/>
      <c r="DW74" s="536" t="s">
        <v>609</v>
      </c>
      <c r="DX74" s="536" t="s">
        <v>609</v>
      </c>
      <c r="DY74" s="463"/>
      <c r="DZ74" s="536" t="s">
        <v>609</v>
      </c>
      <c r="EA74" s="536" t="s">
        <v>609</v>
      </c>
      <c r="EB74" s="463" t="s">
        <v>241</v>
      </c>
      <c r="EC74" s="463"/>
      <c r="ED74" s="463"/>
      <c r="EE74" s="463"/>
      <c r="EF74" s="463"/>
      <c r="EG74" s="463"/>
      <c r="EH74" s="463"/>
      <c r="EI74" s="463"/>
      <c r="EJ74" s="463"/>
      <c r="EK74" s="463"/>
      <c r="EL74" s="463"/>
      <c r="EM74" s="463"/>
      <c r="EN74" s="463"/>
      <c r="EO74" s="463"/>
      <c r="EP74" s="463"/>
      <c r="EQ74" s="463"/>
      <c r="ER74" s="463"/>
      <c r="ES74" s="463"/>
      <c r="ET74" s="463"/>
      <c r="EU74" s="463"/>
      <c r="EV74" s="463"/>
      <c r="EW74" s="463"/>
      <c r="EX74" s="463"/>
      <c r="EY74" s="463"/>
      <c r="EZ74" s="463"/>
      <c r="FA74" s="463"/>
      <c r="FB74" s="463"/>
      <c r="FC74" s="463"/>
      <c r="FD74" s="463"/>
      <c r="FE74" s="463"/>
      <c r="FF74" s="463"/>
      <c r="FG74" s="463"/>
      <c r="FH74" s="463"/>
      <c r="FI74" s="463"/>
      <c r="FJ74" s="463"/>
      <c r="FK74" s="463"/>
      <c r="FL74" s="463"/>
      <c r="FM74" s="463"/>
      <c r="FN74" s="463"/>
      <c r="FO74" s="463"/>
      <c r="FP74" s="463"/>
      <c r="FQ74" s="463"/>
      <c r="FR74" s="463"/>
      <c r="FS74" s="463"/>
      <c r="FT74" s="463"/>
      <c r="FU74" s="463"/>
      <c r="FV74" s="463"/>
      <c r="FW74" s="463"/>
      <c r="FX74" s="463"/>
      <c r="FY74" s="463"/>
      <c r="FZ74" s="463"/>
      <c r="GA74" s="463"/>
      <c r="GB74" s="463"/>
      <c r="GC74" s="463"/>
      <c r="GD74" s="463"/>
      <c r="GE74" s="463"/>
      <c r="GF74" s="463"/>
      <c r="GG74" s="463"/>
      <c r="GH74" s="463"/>
      <c r="GI74" s="463"/>
      <c r="GJ74" s="463"/>
      <c r="GK74" s="463"/>
      <c r="GL74" s="463"/>
      <c r="GM74" s="463"/>
      <c r="GN74" s="463"/>
      <c r="GO74" s="463"/>
      <c r="GP74" s="463"/>
      <c r="GQ74" s="463"/>
      <c r="GR74" s="463"/>
      <c r="GS74" s="463"/>
      <c r="GT74" s="463"/>
      <c r="GU74" s="463"/>
      <c r="GV74" s="463"/>
      <c r="GW74" s="463"/>
      <c r="GX74" s="463"/>
      <c r="GY74" s="463"/>
      <c r="GZ74" s="463"/>
      <c r="HA74" s="463"/>
      <c r="HB74" s="463"/>
      <c r="HC74" s="463"/>
      <c r="HD74" s="463"/>
      <c r="HE74" s="463"/>
      <c r="HF74" s="463"/>
      <c r="HG74" s="463"/>
      <c r="HH74" s="463"/>
      <c r="HI74" s="463"/>
      <c r="HJ74" s="463"/>
      <c r="HK74" s="463"/>
      <c r="HL74" s="463"/>
      <c r="HM74" s="463"/>
      <c r="HN74" s="463"/>
      <c r="HO74" s="463"/>
      <c r="HP74" s="463"/>
      <c r="HQ74" s="463"/>
      <c r="HR74" s="463"/>
      <c r="HS74" s="463"/>
      <c r="HT74" s="463"/>
      <c r="HU74" s="463"/>
      <c r="HV74" s="463"/>
      <c r="HW74" s="463"/>
      <c r="HX74" s="463"/>
      <c r="HY74" s="463"/>
      <c r="HZ74" s="463"/>
      <c r="IA74" s="463"/>
      <c r="IB74" s="463"/>
    </row>
    <row r="75" spans="1:236" ht="30" customHeight="1" x14ac:dyDescent="0.25">
      <c r="A75" s="123" t="s">
        <v>235</v>
      </c>
      <c r="B75" s="108" t="s">
        <v>2</v>
      </c>
      <c r="C75" s="108" t="s">
        <v>46</v>
      </c>
      <c r="D75" s="109" t="s">
        <v>237</v>
      </c>
      <c r="E75" s="109" t="s">
        <v>1</v>
      </c>
      <c r="F75" s="105">
        <f t="shared" si="25"/>
        <v>41185</v>
      </c>
      <c r="G75" s="109">
        <f>IF(L75="Not Executed","",INDEX($U$2:$EC72,1,MATCH(REPT("z",255),$U75:$EC75)))</f>
        <v>145</v>
      </c>
      <c r="H75" s="109" t="str">
        <f t="shared" si="19"/>
        <v>C0/C1</v>
      </c>
      <c r="I75" s="109" t="str">
        <f t="shared" si="20"/>
        <v>9200-8.59.29708</v>
      </c>
      <c r="J75" s="109">
        <f t="shared" si="21"/>
        <v>9200</v>
      </c>
      <c r="K75" s="109" t="str">
        <f t="shared" si="22"/>
        <v>v76</v>
      </c>
      <c r="L75" s="109" t="str">
        <f t="shared" si="26"/>
        <v>Pass</v>
      </c>
      <c r="M75" s="109" t="str">
        <f>IF(L75="NA","NA",IF(COUNTIFS(U75:XAC75,"Pass*",$U$3:$XAC$3,Summary!$D$43)&gt;0,"Pass",IF(COUNTIFS(U75:XAC75,"Fail*",$U$3:$XAC$3,Summary!$D$43)&gt;0,"Fail","Not Executed")))</f>
        <v>Pass</v>
      </c>
      <c r="N75" s="109">
        <f t="shared" si="23"/>
        <v>44</v>
      </c>
      <c r="O75" s="135">
        <f t="shared" si="24"/>
        <v>0.84090909090909094</v>
      </c>
      <c r="P75" s="135" t="str">
        <f>IF(VLOOKUP(C75,[1]!WIFI_Defects,2,FALSE)=0,"",VLOOKUP(C75,[1]!WIFI_Defects,2,FALSE))</f>
        <v/>
      </c>
      <c r="Q75" s="109" t="str">
        <f>IF(VLOOKUP(C75,[1]!WIFI_Defects,3,FALSE)=0,"",VLOOKUP(C75,[1]!WIFI_Defects,3,FALSE))</f>
        <v/>
      </c>
      <c r="R75" s="109" t="str">
        <f>IF(VLOOKUP(C75,[1]!WIFI_Defects,4,FALSE)=0,"",VLOOKUP(C75,[1]!WIFI_Defects,4,FALSE))</f>
        <v/>
      </c>
      <c r="S75" s="111"/>
      <c r="T75" s="317"/>
      <c r="U75" s="96"/>
      <c r="V75" s="72"/>
      <c r="W75" s="72" t="s">
        <v>241</v>
      </c>
      <c r="X75" s="72"/>
      <c r="Y75" s="72"/>
      <c r="Z75" s="72"/>
      <c r="AA75" s="72"/>
      <c r="AB75" s="72"/>
      <c r="AC75" s="72"/>
      <c r="AD75" s="72"/>
      <c r="AE75" s="72"/>
      <c r="AF75" s="72"/>
      <c r="AG75" s="72"/>
      <c r="AH75" s="72"/>
      <c r="AI75" s="72" t="s">
        <v>243</v>
      </c>
      <c r="AJ75" s="72"/>
      <c r="AK75" s="72" t="s">
        <v>243</v>
      </c>
      <c r="AL75" s="72" t="s">
        <v>243</v>
      </c>
      <c r="AM75" s="72" t="s">
        <v>241</v>
      </c>
      <c r="AN75" s="326" t="s">
        <v>241</v>
      </c>
      <c r="AO75" s="410"/>
      <c r="AP75" s="402" t="s">
        <v>241</v>
      </c>
      <c r="AQ75" s="399"/>
      <c r="AR75" s="412" t="s">
        <v>241</v>
      </c>
      <c r="AS75" s="428" t="s">
        <v>243</v>
      </c>
      <c r="AT75" s="72"/>
      <c r="AU75" s="423" t="s">
        <v>243</v>
      </c>
      <c r="AV75" s="72"/>
      <c r="AW75" s="433" t="s">
        <v>493</v>
      </c>
      <c r="AX75" s="72"/>
      <c r="AY75" s="72"/>
      <c r="AZ75" s="434" t="s">
        <v>243</v>
      </c>
      <c r="BA75" s="434" t="s">
        <v>544</v>
      </c>
      <c r="BB75" s="72"/>
      <c r="BC75" s="438" t="s">
        <v>243</v>
      </c>
      <c r="BD75" s="439" t="s">
        <v>243</v>
      </c>
      <c r="BE75" s="440" t="s">
        <v>243</v>
      </c>
      <c r="BF75" s="72"/>
      <c r="BG75" s="72"/>
      <c r="BH75" s="72"/>
      <c r="BI75" s="443" t="s">
        <v>243</v>
      </c>
      <c r="BJ75" s="72"/>
      <c r="BK75" s="72"/>
      <c r="BL75" s="72"/>
      <c r="BM75" s="72"/>
      <c r="BN75" s="452"/>
      <c r="BO75" s="457" t="s">
        <v>243</v>
      </c>
      <c r="BP75" s="455"/>
      <c r="BQ75" s="463"/>
      <c r="BR75" s="463" t="s">
        <v>243</v>
      </c>
      <c r="BS75" s="463"/>
      <c r="BT75" s="463" t="s">
        <v>243</v>
      </c>
      <c r="BU75" s="463"/>
      <c r="BV75" s="463"/>
      <c r="BW75" s="463"/>
      <c r="BX75" s="463" t="s">
        <v>243</v>
      </c>
      <c r="BY75" s="463"/>
      <c r="BZ75" s="463"/>
      <c r="CA75" s="463"/>
      <c r="CB75" s="463"/>
      <c r="CC75" s="463"/>
      <c r="CD75" s="463"/>
      <c r="CE75" s="463"/>
      <c r="CF75" s="463"/>
      <c r="CG75" s="463"/>
      <c r="CH75" s="463"/>
      <c r="CI75" s="463"/>
      <c r="CJ75" s="463" t="s">
        <v>243</v>
      </c>
      <c r="CK75" s="463" t="s">
        <v>243</v>
      </c>
      <c r="CL75" s="463"/>
      <c r="CM75" s="463"/>
      <c r="CN75" s="463" t="s">
        <v>243</v>
      </c>
      <c r="CO75" s="463" t="s">
        <v>243</v>
      </c>
      <c r="CP75" s="463" t="s">
        <v>243</v>
      </c>
      <c r="CQ75" s="463"/>
      <c r="CR75" s="463"/>
      <c r="CS75" s="463"/>
      <c r="CT75" s="463" t="s">
        <v>243</v>
      </c>
      <c r="CU75" s="463" t="s">
        <v>243</v>
      </c>
      <c r="CV75" s="463"/>
      <c r="CW75" s="463" t="s">
        <v>243</v>
      </c>
      <c r="CX75" s="463"/>
      <c r="CY75" s="463" t="s">
        <v>243</v>
      </c>
      <c r="CZ75" s="463"/>
      <c r="DA75" s="463"/>
      <c r="DB75" s="536" t="s">
        <v>243</v>
      </c>
      <c r="DC75" s="463"/>
      <c r="DD75" s="463"/>
      <c r="DE75" s="536" t="s">
        <v>243</v>
      </c>
      <c r="DF75" s="463"/>
      <c r="DG75" s="463"/>
      <c r="DH75" s="463"/>
      <c r="DI75" s="463"/>
      <c r="DJ75" s="463"/>
      <c r="DK75" s="536"/>
      <c r="DL75" s="536" t="s">
        <v>243</v>
      </c>
      <c r="DM75" s="463"/>
      <c r="DN75" s="536" t="s">
        <v>243</v>
      </c>
      <c r="DO75" s="463"/>
      <c r="DP75" s="536" t="s">
        <v>243</v>
      </c>
      <c r="DQ75" s="536" t="s">
        <v>243</v>
      </c>
      <c r="DR75" s="536" t="s">
        <v>241</v>
      </c>
      <c r="DS75" s="536" t="s">
        <v>243</v>
      </c>
      <c r="DT75" s="536" t="s">
        <v>243</v>
      </c>
      <c r="DU75" s="463"/>
      <c r="DV75" s="463"/>
      <c r="DW75" s="536" t="s">
        <v>243</v>
      </c>
      <c r="DX75" s="536" t="s">
        <v>243</v>
      </c>
      <c r="DY75" s="463"/>
      <c r="DZ75" s="463" t="s">
        <v>243</v>
      </c>
      <c r="EA75" s="536" t="s">
        <v>243</v>
      </c>
      <c r="EB75" s="463" t="s">
        <v>243</v>
      </c>
      <c r="EC75" s="463"/>
      <c r="ED75" s="463"/>
      <c r="EE75" s="463"/>
      <c r="EF75" s="463"/>
      <c r="EG75" s="463"/>
      <c r="EH75" s="463"/>
      <c r="EI75" s="463"/>
      <c r="EJ75" s="463"/>
      <c r="EK75" s="463"/>
      <c r="EL75" s="463"/>
      <c r="EM75" s="463"/>
      <c r="EN75" s="463"/>
      <c r="EO75" s="463"/>
      <c r="EP75" s="463"/>
      <c r="EQ75" s="463"/>
      <c r="ER75" s="463"/>
      <c r="ES75" s="463"/>
      <c r="ET75" s="463"/>
      <c r="EU75" s="463"/>
      <c r="EV75" s="463"/>
      <c r="EW75" s="463"/>
      <c r="EX75" s="463"/>
      <c r="EY75" s="463"/>
      <c r="EZ75" s="463"/>
      <c r="FA75" s="463"/>
      <c r="FB75" s="463"/>
      <c r="FC75" s="463"/>
      <c r="FD75" s="463"/>
      <c r="FE75" s="463"/>
      <c r="FF75" s="463"/>
      <c r="FG75" s="463"/>
      <c r="FH75" s="463"/>
      <c r="FI75" s="463"/>
      <c r="FJ75" s="463"/>
      <c r="FK75" s="463"/>
      <c r="FL75" s="463"/>
      <c r="FM75" s="463"/>
      <c r="FN75" s="463"/>
      <c r="FO75" s="463"/>
      <c r="FP75" s="463"/>
      <c r="FQ75" s="463"/>
      <c r="FR75" s="463"/>
      <c r="FS75" s="463"/>
      <c r="FT75" s="463"/>
      <c r="FU75" s="463"/>
      <c r="FV75" s="463"/>
      <c r="FW75" s="463"/>
      <c r="FX75" s="463"/>
      <c r="FY75" s="463"/>
      <c r="FZ75" s="463"/>
      <c r="GA75" s="463"/>
      <c r="GB75" s="463"/>
      <c r="GC75" s="463"/>
      <c r="GD75" s="463"/>
      <c r="GE75" s="463"/>
      <c r="GF75" s="463"/>
      <c r="GG75" s="463"/>
      <c r="GH75" s="463"/>
      <c r="GI75" s="463"/>
      <c r="GJ75" s="463"/>
      <c r="GK75" s="463"/>
      <c r="GL75" s="463"/>
      <c r="GM75" s="463"/>
      <c r="GN75" s="463"/>
      <c r="GO75" s="463"/>
      <c r="GP75" s="463"/>
      <c r="GQ75" s="463"/>
      <c r="GR75" s="463"/>
      <c r="GS75" s="463"/>
      <c r="GT75" s="463"/>
      <c r="GU75" s="463"/>
      <c r="GV75" s="463"/>
      <c r="GW75" s="463"/>
      <c r="GX75" s="463"/>
      <c r="GY75" s="463"/>
      <c r="GZ75" s="463"/>
      <c r="HA75" s="463"/>
      <c r="HB75" s="463"/>
      <c r="HC75" s="463"/>
      <c r="HD75" s="463"/>
      <c r="HE75" s="463"/>
      <c r="HF75" s="463"/>
      <c r="HG75" s="463"/>
      <c r="HH75" s="463"/>
      <c r="HI75" s="463"/>
      <c r="HJ75" s="463"/>
      <c r="HK75" s="463"/>
      <c r="HL75" s="463"/>
      <c r="HM75" s="463"/>
      <c r="HN75" s="463"/>
      <c r="HO75" s="463"/>
      <c r="HP75" s="463"/>
      <c r="HQ75" s="463"/>
      <c r="HR75" s="463"/>
      <c r="HS75" s="463"/>
      <c r="HT75" s="463"/>
      <c r="HU75" s="463"/>
      <c r="HV75" s="463"/>
      <c r="HW75" s="463"/>
      <c r="HX75" s="463"/>
      <c r="HY75" s="463"/>
      <c r="HZ75" s="463"/>
      <c r="IA75" s="463"/>
      <c r="IB75" s="463"/>
    </row>
    <row r="76" spans="1:236" ht="36.75" x14ac:dyDescent="0.25">
      <c r="A76" s="123" t="s">
        <v>494</v>
      </c>
      <c r="B76" s="108" t="s">
        <v>2</v>
      </c>
      <c r="C76" s="108" t="s">
        <v>45</v>
      </c>
      <c r="D76" s="109" t="s">
        <v>237</v>
      </c>
      <c r="E76" s="109" t="s">
        <v>1</v>
      </c>
      <c r="F76" s="105">
        <f t="shared" si="25"/>
        <v>41185</v>
      </c>
      <c r="G76" s="109">
        <f>IF(L76="Not Executed","",INDEX($U$2:$EC73,1,MATCH(REPT("z",255),$U76:$EC76)))</f>
        <v>145</v>
      </c>
      <c r="H76" s="109" t="str">
        <f t="shared" si="19"/>
        <v>C0/C1</v>
      </c>
      <c r="I76" s="109" t="str">
        <f t="shared" si="20"/>
        <v>9200-8.59.29708</v>
      </c>
      <c r="J76" s="109">
        <f t="shared" si="21"/>
        <v>9200</v>
      </c>
      <c r="K76" s="109" t="str">
        <f t="shared" si="22"/>
        <v>v76</v>
      </c>
      <c r="L76" s="109" t="str">
        <f t="shared" si="26"/>
        <v>Fail</v>
      </c>
      <c r="M76" s="109" t="str">
        <f>IF(L76="NA","NA",IF(COUNTIFS(U76:XAC76,"Pass*",$U$3:$XAC$3,Summary!$D$43)&gt;0,"Pass",IF(COUNTIFS(U76:XAC76,"Fail*",$U$3:$XAC$3,Summary!$D$43)&gt;0,"Fail","Not Executed")))</f>
        <v>Pass</v>
      </c>
      <c r="N76" s="109">
        <f t="shared" si="23"/>
        <v>43</v>
      </c>
      <c r="O76" s="135">
        <f t="shared" si="24"/>
        <v>0.62790697674418605</v>
      </c>
      <c r="P76" s="135" t="str">
        <f>IF(VLOOKUP(C76,[1]!WIFI_Defects,2,FALSE)=0,"",VLOOKUP(C76,[1]!WIFI_Defects,2,FALSE))</f>
        <v/>
      </c>
      <c r="Q76" s="109" t="str">
        <f>IF(VLOOKUP(C76,[1]!WIFI_Defects,3,FALSE)=0,"",VLOOKUP(C76,[1]!WIFI_Defects,3,FALSE))</f>
        <v/>
      </c>
      <c r="R76" s="109" t="str">
        <f>IF(VLOOKUP(C76,[1]!WIFI_Defects,4,FALSE)=0,"",VLOOKUP(C76,[1]!WIFI_Defects,4,FALSE))</f>
        <v/>
      </c>
      <c r="S76" s="267"/>
      <c r="T76" s="317"/>
      <c r="U76" s="96"/>
      <c r="V76" s="72"/>
      <c r="W76" s="72" t="s">
        <v>241</v>
      </c>
      <c r="X76" s="72"/>
      <c r="Y76" s="72"/>
      <c r="Z76" s="72"/>
      <c r="AA76" s="72"/>
      <c r="AB76" s="72"/>
      <c r="AC76" s="72"/>
      <c r="AD76" s="72"/>
      <c r="AE76" s="72"/>
      <c r="AF76" s="72" t="s">
        <v>241</v>
      </c>
      <c r="AG76" s="72"/>
      <c r="AH76" s="72"/>
      <c r="AI76" s="72" t="s">
        <v>241</v>
      </c>
      <c r="AJ76" s="72"/>
      <c r="AK76" s="72" t="s">
        <v>241</v>
      </c>
      <c r="AL76" s="72" t="s">
        <v>241</v>
      </c>
      <c r="AM76" s="72"/>
      <c r="AN76" s="410" t="s">
        <v>493</v>
      </c>
      <c r="AO76" s="410"/>
      <c r="AP76" s="410" t="s">
        <v>241</v>
      </c>
      <c r="AQ76" s="399"/>
      <c r="AR76" s="410" t="s">
        <v>241</v>
      </c>
      <c r="AS76" s="408" t="s">
        <v>493</v>
      </c>
      <c r="AT76" s="72"/>
      <c r="AU76" s="72"/>
      <c r="AV76" s="72"/>
      <c r="AW76" s="433" t="s">
        <v>544</v>
      </c>
      <c r="AX76" s="72"/>
      <c r="AY76" s="72"/>
      <c r="AZ76" s="434" t="s">
        <v>545</v>
      </c>
      <c r="BA76" s="434" t="s">
        <v>493</v>
      </c>
      <c r="BB76" s="72"/>
      <c r="BC76" s="438" t="s">
        <v>545</v>
      </c>
      <c r="BD76" s="439" t="s">
        <v>493</v>
      </c>
      <c r="BE76" s="440" t="s">
        <v>493</v>
      </c>
      <c r="BF76" s="72"/>
      <c r="BG76" s="72"/>
      <c r="BH76" s="72"/>
      <c r="BI76" s="443" t="s">
        <v>546</v>
      </c>
      <c r="BJ76" s="72"/>
      <c r="BK76" s="72"/>
      <c r="BL76" s="72"/>
      <c r="BM76" s="72"/>
      <c r="BN76" s="452"/>
      <c r="BO76" s="457" t="s">
        <v>493</v>
      </c>
      <c r="BP76" s="455"/>
      <c r="BQ76" s="463"/>
      <c r="BR76" s="463" t="s">
        <v>493</v>
      </c>
      <c r="BS76" s="463"/>
      <c r="BT76" s="463" t="s">
        <v>493</v>
      </c>
      <c r="BU76" s="463"/>
      <c r="BV76" s="463"/>
      <c r="BW76" s="463"/>
      <c r="BX76" s="463" t="s">
        <v>609</v>
      </c>
      <c r="BY76" s="463"/>
      <c r="BZ76" s="463"/>
      <c r="CA76" s="463"/>
      <c r="CB76" s="463"/>
      <c r="CC76" s="463"/>
      <c r="CD76" s="463"/>
      <c r="CE76" s="463"/>
      <c r="CF76" s="463"/>
      <c r="CG76" s="463"/>
      <c r="CH76" s="463"/>
      <c r="CI76" s="463"/>
      <c r="CJ76" s="463" t="s">
        <v>609</v>
      </c>
      <c r="CK76" s="463" t="s">
        <v>609</v>
      </c>
      <c r="CL76" s="463"/>
      <c r="CM76" s="463"/>
      <c r="CN76" s="463" t="s">
        <v>241</v>
      </c>
      <c r="CO76" s="463" t="s">
        <v>241</v>
      </c>
      <c r="CP76" s="463" t="s">
        <v>241</v>
      </c>
      <c r="CQ76" s="463"/>
      <c r="CR76" s="463"/>
      <c r="CS76" s="463"/>
      <c r="CT76" s="463" t="s">
        <v>609</v>
      </c>
      <c r="CU76" s="463" t="s">
        <v>609</v>
      </c>
      <c r="CV76" s="463"/>
      <c r="CW76" s="463" t="s">
        <v>609</v>
      </c>
      <c r="CX76" s="463"/>
      <c r="CY76" s="463" t="s">
        <v>609</v>
      </c>
      <c r="CZ76" s="463"/>
      <c r="DA76" s="463"/>
      <c r="DB76" s="536" t="s">
        <v>609</v>
      </c>
      <c r="DC76" s="463"/>
      <c r="DD76" s="463"/>
      <c r="DE76" s="536" t="s">
        <v>609</v>
      </c>
      <c r="DF76" s="463"/>
      <c r="DG76" s="463"/>
      <c r="DH76" s="463"/>
      <c r="DI76" s="463"/>
      <c r="DJ76" s="463"/>
      <c r="DK76" s="536"/>
      <c r="DL76" s="536" t="s">
        <v>609</v>
      </c>
      <c r="DM76" s="463"/>
      <c r="DN76" s="536" t="s">
        <v>609</v>
      </c>
      <c r="DO76" s="463"/>
      <c r="DP76" s="536" t="s">
        <v>609</v>
      </c>
      <c r="DQ76" s="536" t="s">
        <v>609</v>
      </c>
      <c r="DR76" s="536" t="s">
        <v>241</v>
      </c>
      <c r="DS76" s="536" t="s">
        <v>609</v>
      </c>
      <c r="DT76" s="536" t="s">
        <v>609</v>
      </c>
      <c r="DU76" s="463"/>
      <c r="DV76" s="463"/>
      <c r="DW76" s="536" t="s">
        <v>609</v>
      </c>
      <c r="DX76" s="536" t="s">
        <v>609</v>
      </c>
      <c r="DY76" s="463"/>
      <c r="DZ76" s="536" t="s">
        <v>609</v>
      </c>
      <c r="EA76" s="536" t="s">
        <v>609</v>
      </c>
      <c r="EB76" s="463" t="s">
        <v>241</v>
      </c>
      <c r="EC76" s="463"/>
      <c r="ED76" s="463"/>
      <c r="EE76" s="463"/>
      <c r="EF76" s="463"/>
      <c r="EG76" s="463"/>
      <c r="EH76" s="463"/>
      <c r="EI76" s="463"/>
      <c r="EJ76" s="463"/>
      <c r="EK76" s="463"/>
      <c r="EL76" s="463"/>
      <c r="EM76" s="463"/>
      <c r="EN76" s="463"/>
      <c r="EO76" s="463"/>
      <c r="EP76" s="463"/>
      <c r="EQ76" s="463"/>
      <c r="ER76" s="463"/>
      <c r="ES76" s="463"/>
      <c r="ET76" s="463"/>
      <c r="EU76" s="463"/>
      <c r="EV76" s="463"/>
      <c r="EW76" s="463"/>
      <c r="EX76" s="463"/>
      <c r="EY76" s="463"/>
      <c r="EZ76" s="463"/>
      <c r="FA76" s="463"/>
      <c r="FB76" s="463"/>
      <c r="FC76" s="463"/>
      <c r="FD76" s="463"/>
      <c r="FE76" s="463"/>
      <c r="FF76" s="463"/>
      <c r="FG76" s="463"/>
      <c r="FH76" s="463"/>
      <c r="FI76" s="463"/>
      <c r="FJ76" s="463"/>
      <c r="FK76" s="463"/>
      <c r="FL76" s="463"/>
      <c r="FM76" s="463"/>
      <c r="FN76" s="463"/>
      <c r="FO76" s="463"/>
      <c r="FP76" s="463"/>
      <c r="FQ76" s="463"/>
      <c r="FR76" s="463"/>
      <c r="FS76" s="463"/>
      <c r="FT76" s="463"/>
      <c r="FU76" s="463"/>
      <c r="FV76" s="463"/>
      <c r="FW76" s="463"/>
      <c r="FX76" s="463"/>
      <c r="FY76" s="463"/>
      <c r="FZ76" s="463"/>
      <c r="GA76" s="463"/>
      <c r="GB76" s="463"/>
      <c r="GC76" s="463"/>
      <c r="GD76" s="463"/>
      <c r="GE76" s="463"/>
      <c r="GF76" s="463"/>
      <c r="GG76" s="463"/>
      <c r="GH76" s="463"/>
      <c r="GI76" s="463"/>
      <c r="GJ76" s="463"/>
      <c r="GK76" s="463"/>
      <c r="GL76" s="463"/>
      <c r="GM76" s="463"/>
      <c r="GN76" s="463"/>
      <c r="GO76" s="463"/>
      <c r="GP76" s="463"/>
      <c r="GQ76" s="463"/>
      <c r="GR76" s="463"/>
      <c r="GS76" s="463"/>
      <c r="GT76" s="463"/>
      <c r="GU76" s="463"/>
      <c r="GV76" s="463"/>
      <c r="GW76" s="463"/>
      <c r="GX76" s="463"/>
      <c r="GY76" s="463"/>
      <c r="GZ76" s="463"/>
      <c r="HA76" s="463"/>
      <c r="HB76" s="463"/>
      <c r="HC76" s="463"/>
      <c r="HD76" s="463"/>
      <c r="HE76" s="463"/>
      <c r="HF76" s="463"/>
      <c r="HG76" s="463"/>
      <c r="HH76" s="463"/>
      <c r="HI76" s="463"/>
      <c r="HJ76" s="463"/>
      <c r="HK76" s="463"/>
      <c r="HL76" s="463"/>
      <c r="HM76" s="463"/>
      <c r="HN76" s="463"/>
      <c r="HO76" s="463"/>
      <c r="HP76" s="463"/>
      <c r="HQ76" s="463"/>
      <c r="HR76" s="463"/>
      <c r="HS76" s="463"/>
      <c r="HT76" s="463"/>
      <c r="HU76" s="463"/>
      <c r="HV76" s="463"/>
      <c r="HW76" s="463"/>
      <c r="HX76" s="463"/>
      <c r="HY76" s="463"/>
      <c r="HZ76" s="463"/>
      <c r="IA76" s="463"/>
      <c r="IB76" s="463"/>
    </row>
    <row r="77" spans="1:236" ht="36.75" x14ac:dyDescent="0.25">
      <c r="A77" s="123" t="s">
        <v>494</v>
      </c>
      <c r="B77" s="108" t="s">
        <v>2</v>
      </c>
      <c r="C77" s="108" t="s">
        <v>47</v>
      </c>
      <c r="D77" s="109" t="s">
        <v>237</v>
      </c>
      <c r="E77" s="109" t="s">
        <v>1</v>
      </c>
      <c r="F77" s="105">
        <f t="shared" si="25"/>
        <v>41185</v>
      </c>
      <c r="G77" s="109">
        <f>IF(L77="Not Executed","",INDEX($U$2:$EC74,1,MATCH(REPT("z",255),$U77:$EC77)))</f>
        <v>145</v>
      </c>
      <c r="H77" s="109" t="str">
        <f t="shared" si="19"/>
        <v>C0/C1</v>
      </c>
      <c r="I77" s="109" t="str">
        <f t="shared" si="20"/>
        <v>9200-8.59.29708</v>
      </c>
      <c r="J77" s="109">
        <f t="shared" si="21"/>
        <v>9200</v>
      </c>
      <c r="K77" s="109" t="str">
        <f t="shared" si="22"/>
        <v>v76</v>
      </c>
      <c r="L77" s="109" t="str">
        <f t="shared" si="26"/>
        <v>Fail</v>
      </c>
      <c r="M77" s="109" t="str">
        <f>IF(L77="NA","NA",IF(COUNTIFS(U77:XAC77,"Pass*",$U$3:$XAC$3,Summary!$D$43)&gt;0,"Pass",IF(COUNTIFS(U77:XAC77,"Fail*",$U$3:$XAC$3,Summary!$D$43)&gt;0,"Fail","Not Executed")))</f>
        <v>Pass</v>
      </c>
      <c r="N77" s="109">
        <f t="shared" si="23"/>
        <v>42</v>
      </c>
      <c r="O77" s="135">
        <f t="shared" si="24"/>
        <v>0.66666666666666663</v>
      </c>
      <c r="P77" s="135" t="str">
        <f>IF(VLOOKUP(C77,[1]!WIFI_Defects,2,FALSE)=0,"",VLOOKUP(C77,[1]!WIFI_Defects,2,FALSE))</f>
        <v/>
      </c>
      <c r="Q77" s="109" t="str">
        <f>IF(VLOOKUP(C77,[1]!WIFI_Defects,3,FALSE)=0,"",VLOOKUP(C77,[1]!WIFI_Defects,3,FALSE))</f>
        <v/>
      </c>
      <c r="R77" s="109" t="str">
        <f>IF(VLOOKUP(C77,[1]!WIFI_Defects,4,FALSE)=0,"",VLOOKUP(C77,[1]!WIFI_Defects,4,FALSE))</f>
        <v/>
      </c>
      <c r="S77" s="267"/>
      <c r="T77" s="317"/>
      <c r="U77" s="96"/>
      <c r="V77" s="72"/>
      <c r="W77" s="72" t="s">
        <v>241</v>
      </c>
      <c r="X77" s="72"/>
      <c r="Y77" s="72"/>
      <c r="Z77" s="72"/>
      <c r="AA77" s="72"/>
      <c r="AB77" s="72"/>
      <c r="AC77" s="72"/>
      <c r="AD77" s="72"/>
      <c r="AE77" s="72"/>
      <c r="AF77" s="72" t="s">
        <v>241</v>
      </c>
      <c r="AG77" s="72"/>
      <c r="AH77" s="72"/>
      <c r="AI77" s="72" t="s">
        <v>241</v>
      </c>
      <c r="AJ77" s="72"/>
      <c r="AK77" s="72" t="s">
        <v>241</v>
      </c>
      <c r="AL77" s="72" t="s">
        <v>241</v>
      </c>
      <c r="AM77" s="72"/>
      <c r="AN77" s="410" t="s">
        <v>493</v>
      </c>
      <c r="AO77" s="410"/>
      <c r="AP77" s="410" t="s">
        <v>241</v>
      </c>
      <c r="AQ77" s="399"/>
      <c r="AR77" s="410" t="s">
        <v>241</v>
      </c>
      <c r="AS77" s="408" t="s">
        <v>493</v>
      </c>
      <c r="AT77" s="72"/>
      <c r="AU77" s="72"/>
      <c r="AV77" s="72"/>
      <c r="AW77" s="433" t="s">
        <v>493</v>
      </c>
      <c r="AX77" s="72"/>
      <c r="AY77" s="72"/>
      <c r="AZ77" s="434" t="s">
        <v>493</v>
      </c>
      <c r="BA77" s="434" t="s">
        <v>544</v>
      </c>
      <c r="BB77" s="72"/>
      <c r="BC77" s="438" t="s">
        <v>493</v>
      </c>
      <c r="BD77" s="439" t="s">
        <v>544</v>
      </c>
      <c r="BE77" s="440" t="s">
        <v>493</v>
      </c>
      <c r="BF77" s="72"/>
      <c r="BG77" s="72"/>
      <c r="BH77" s="72"/>
      <c r="BI77" s="443" t="s">
        <v>493</v>
      </c>
      <c r="BJ77" s="72"/>
      <c r="BK77" s="72"/>
      <c r="BL77" s="72"/>
      <c r="BM77" s="72"/>
      <c r="BN77" s="452"/>
      <c r="BO77" s="457" t="s">
        <v>493</v>
      </c>
      <c r="BP77" s="455"/>
      <c r="BQ77" s="463"/>
      <c r="BR77" s="463" t="s">
        <v>493</v>
      </c>
      <c r="BS77" s="463"/>
      <c r="BT77" s="463" t="s">
        <v>493</v>
      </c>
      <c r="BU77" s="463"/>
      <c r="BV77" s="463"/>
      <c r="BW77" s="463"/>
      <c r="BX77" s="463" t="s">
        <v>609</v>
      </c>
      <c r="BY77" s="463"/>
      <c r="BZ77" s="463"/>
      <c r="CA77" s="463"/>
      <c r="CB77" s="463"/>
      <c r="CC77" s="463"/>
      <c r="CD77" s="463"/>
      <c r="CE77" s="463"/>
      <c r="CF77" s="463"/>
      <c r="CG77" s="463"/>
      <c r="CH77" s="463"/>
      <c r="CI77" s="463"/>
      <c r="CJ77" s="463" t="s">
        <v>609</v>
      </c>
      <c r="CK77" s="463" t="s">
        <v>609</v>
      </c>
      <c r="CL77" s="463"/>
      <c r="CM77" s="463"/>
      <c r="CN77" s="463" t="s">
        <v>241</v>
      </c>
      <c r="CO77" s="463"/>
      <c r="CP77" s="463" t="s">
        <v>241</v>
      </c>
      <c r="CQ77" s="463"/>
      <c r="CR77" s="463"/>
      <c r="CS77" s="463"/>
      <c r="CT77" s="463" t="s">
        <v>609</v>
      </c>
      <c r="CU77" s="463" t="s">
        <v>609</v>
      </c>
      <c r="CV77" s="463"/>
      <c r="CW77" s="463" t="s">
        <v>609</v>
      </c>
      <c r="CX77" s="463"/>
      <c r="CY77" s="463" t="s">
        <v>609</v>
      </c>
      <c r="CZ77" s="463"/>
      <c r="DA77" s="463"/>
      <c r="DB77" s="536" t="s">
        <v>609</v>
      </c>
      <c r="DC77" s="463"/>
      <c r="DD77" s="463"/>
      <c r="DE77" s="536" t="s">
        <v>609</v>
      </c>
      <c r="DF77" s="463"/>
      <c r="DG77" s="463"/>
      <c r="DH77" s="463"/>
      <c r="DI77" s="463"/>
      <c r="DJ77" s="463"/>
      <c r="DK77" s="536"/>
      <c r="DL77" s="536" t="s">
        <v>609</v>
      </c>
      <c r="DM77" s="463"/>
      <c r="DN77" s="536" t="s">
        <v>609</v>
      </c>
      <c r="DO77" s="463"/>
      <c r="DP77" s="536" t="s">
        <v>609</v>
      </c>
      <c r="DQ77" s="536" t="s">
        <v>609</v>
      </c>
      <c r="DR77" s="536" t="s">
        <v>241</v>
      </c>
      <c r="DS77" s="536" t="s">
        <v>609</v>
      </c>
      <c r="DT77" s="536" t="s">
        <v>609</v>
      </c>
      <c r="DU77" s="463"/>
      <c r="DV77" s="463"/>
      <c r="DW77" s="536" t="s">
        <v>609</v>
      </c>
      <c r="DX77" s="536" t="s">
        <v>609</v>
      </c>
      <c r="DY77" s="463"/>
      <c r="DZ77" s="536" t="s">
        <v>241</v>
      </c>
      <c r="EA77" s="536" t="s">
        <v>609</v>
      </c>
      <c r="EB77" s="463" t="s">
        <v>241</v>
      </c>
      <c r="EC77" s="463"/>
      <c r="ED77" s="463"/>
      <c r="EE77" s="463"/>
      <c r="EF77" s="463"/>
      <c r="EG77" s="463"/>
      <c r="EH77" s="463"/>
      <c r="EI77" s="463"/>
      <c r="EJ77" s="463"/>
      <c r="EK77" s="463"/>
      <c r="EL77" s="463"/>
      <c r="EM77" s="463"/>
      <c r="EN77" s="463"/>
      <c r="EO77" s="463"/>
      <c r="EP77" s="463"/>
      <c r="EQ77" s="463"/>
      <c r="ER77" s="463"/>
      <c r="ES77" s="463"/>
      <c r="ET77" s="463"/>
      <c r="EU77" s="463"/>
      <c r="EV77" s="463"/>
      <c r="EW77" s="463"/>
      <c r="EX77" s="463"/>
      <c r="EY77" s="463"/>
      <c r="EZ77" s="463"/>
      <c r="FA77" s="463"/>
      <c r="FB77" s="463"/>
      <c r="FC77" s="463"/>
      <c r="FD77" s="463"/>
      <c r="FE77" s="463"/>
      <c r="FF77" s="463"/>
      <c r="FG77" s="463"/>
      <c r="FH77" s="463"/>
      <c r="FI77" s="463"/>
      <c r="FJ77" s="463"/>
      <c r="FK77" s="463"/>
      <c r="FL77" s="463"/>
      <c r="FM77" s="463"/>
      <c r="FN77" s="463"/>
      <c r="FO77" s="463"/>
      <c r="FP77" s="463"/>
      <c r="FQ77" s="463"/>
      <c r="FR77" s="463"/>
      <c r="FS77" s="463"/>
      <c r="FT77" s="463"/>
      <c r="FU77" s="463"/>
      <c r="FV77" s="463"/>
      <c r="FW77" s="463"/>
      <c r="FX77" s="463"/>
      <c r="FY77" s="463"/>
      <c r="FZ77" s="463"/>
      <c r="GA77" s="463"/>
      <c r="GB77" s="463"/>
      <c r="GC77" s="463"/>
      <c r="GD77" s="463"/>
      <c r="GE77" s="463"/>
      <c r="GF77" s="463"/>
      <c r="GG77" s="463"/>
      <c r="GH77" s="463"/>
      <c r="GI77" s="463"/>
      <c r="GJ77" s="463"/>
      <c r="GK77" s="463"/>
      <c r="GL77" s="463"/>
      <c r="GM77" s="463"/>
      <c r="GN77" s="463"/>
      <c r="GO77" s="463"/>
      <c r="GP77" s="463"/>
      <c r="GQ77" s="463"/>
      <c r="GR77" s="463"/>
      <c r="GS77" s="463"/>
      <c r="GT77" s="463"/>
      <c r="GU77" s="463"/>
      <c r="GV77" s="463"/>
      <c r="GW77" s="463"/>
      <c r="GX77" s="463"/>
      <c r="GY77" s="463"/>
      <c r="GZ77" s="463"/>
      <c r="HA77" s="463"/>
      <c r="HB77" s="463"/>
      <c r="HC77" s="463"/>
      <c r="HD77" s="463"/>
      <c r="HE77" s="463"/>
      <c r="HF77" s="463"/>
      <c r="HG77" s="463"/>
      <c r="HH77" s="463"/>
      <c r="HI77" s="463"/>
      <c r="HJ77" s="463"/>
      <c r="HK77" s="463"/>
      <c r="HL77" s="463"/>
      <c r="HM77" s="463"/>
      <c r="HN77" s="463"/>
      <c r="HO77" s="463"/>
      <c r="HP77" s="463"/>
      <c r="HQ77" s="463"/>
      <c r="HR77" s="463"/>
      <c r="HS77" s="463"/>
      <c r="HT77" s="463"/>
      <c r="HU77" s="463"/>
      <c r="HV77" s="463"/>
      <c r="HW77" s="463"/>
      <c r="HX77" s="463"/>
      <c r="HY77" s="463"/>
      <c r="HZ77" s="463"/>
      <c r="IA77" s="463"/>
      <c r="IB77" s="463"/>
    </row>
    <row r="78" spans="1:236" ht="36.75" x14ac:dyDescent="0.25">
      <c r="A78" s="123" t="s">
        <v>494</v>
      </c>
      <c r="B78" s="108" t="s">
        <v>2</v>
      </c>
      <c r="C78" s="108" t="s">
        <v>49</v>
      </c>
      <c r="D78" s="109" t="s">
        <v>237</v>
      </c>
      <c r="E78" s="109" t="s">
        <v>1</v>
      </c>
      <c r="F78" s="105">
        <f t="shared" si="25"/>
        <v>41185</v>
      </c>
      <c r="G78" s="109">
        <f>IF(L78="Not Executed","",INDEX($U$2:$EC75,1,MATCH(REPT("z",255),$U78:$EC78)))</f>
        <v>146</v>
      </c>
      <c r="H78" s="109" t="str">
        <f t="shared" si="19"/>
        <v>7-4 QS / C1</v>
      </c>
      <c r="I78" s="109" t="str">
        <f t="shared" si="20"/>
        <v>RTM-9200/8.59.29702</v>
      </c>
      <c r="J78" s="109">
        <f t="shared" si="21"/>
        <v>9200</v>
      </c>
      <c r="K78" s="109" t="str">
        <f t="shared" si="22"/>
        <v>v76</v>
      </c>
      <c r="L78" s="109" t="str">
        <f t="shared" si="26"/>
        <v>Pass-Filter</v>
      </c>
      <c r="M78" s="109" t="str">
        <f>IF(L78="NA","NA",IF(COUNTIFS(U78:XAC78,"Pass*",$U$3:$XAC$3,Summary!$D$43)&gt;0,"Pass",IF(COUNTIFS(U78:XAC78,"Fail*",$U$3:$XAC$3,Summary!$D$43)&gt;0,"Fail","Not Executed")))</f>
        <v>Pass</v>
      </c>
      <c r="N78" s="109">
        <f t="shared" si="23"/>
        <v>41</v>
      </c>
      <c r="O78" s="135">
        <f t="shared" si="24"/>
        <v>0.65853658536585369</v>
      </c>
      <c r="P78" s="135" t="str">
        <f>IF(VLOOKUP(C78,[1]!WIFI_Defects,2,FALSE)=0,"",VLOOKUP(C78,[1]!WIFI_Defects,2,FALSE))</f>
        <v/>
      </c>
      <c r="Q78" s="109" t="str">
        <f>IF(VLOOKUP(C78,[1]!WIFI_Defects,3,FALSE)=0,"",VLOOKUP(C78,[1]!WIFI_Defects,3,FALSE))</f>
        <v/>
      </c>
      <c r="R78" s="109" t="str">
        <f>IF(VLOOKUP(C78,[1]!WIFI_Defects,4,FALSE)=0,"",VLOOKUP(C78,[1]!WIFI_Defects,4,FALSE))</f>
        <v/>
      </c>
      <c r="S78" s="267"/>
      <c r="T78" s="317"/>
      <c r="U78" s="96"/>
      <c r="V78" s="72"/>
      <c r="W78" s="72" t="s">
        <v>241</v>
      </c>
      <c r="X78" s="72"/>
      <c r="Y78" s="72"/>
      <c r="Z78" s="72"/>
      <c r="AA78" s="72"/>
      <c r="AB78" s="72"/>
      <c r="AC78" s="72"/>
      <c r="AD78" s="72"/>
      <c r="AE78" s="72"/>
      <c r="AF78" s="72" t="s">
        <v>241</v>
      </c>
      <c r="AG78" s="72"/>
      <c r="AH78" s="72"/>
      <c r="AI78" s="72" t="s">
        <v>241</v>
      </c>
      <c r="AJ78" s="72"/>
      <c r="AK78" s="72" t="s">
        <v>241</v>
      </c>
      <c r="AL78" s="72" t="s">
        <v>241</v>
      </c>
      <c r="AM78" s="72"/>
      <c r="AN78" s="410" t="s">
        <v>241</v>
      </c>
      <c r="AO78" s="410"/>
      <c r="AP78" s="410" t="s">
        <v>241</v>
      </c>
      <c r="AQ78" s="399"/>
      <c r="AR78" s="410" t="s">
        <v>241</v>
      </c>
      <c r="AS78" s="408" t="s">
        <v>493</v>
      </c>
      <c r="AT78" s="72"/>
      <c r="AU78" s="72"/>
      <c r="AV78" s="72"/>
      <c r="AW78" s="433" t="s">
        <v>544</v>
      </c>
      <c r="AX78" s="72"/>
      <c r="AY78" s="72"/>
      <c r="AZ78" s="434" t="s">
        <v>493</v>
      </c>
      <c r="BA78" s="434" t="s">
        <v>493</v>
      </c>
      <c r="BB78" s="72"/>
      <c r="BC78" s="438" t="s">
        <v>493</v>
      </c>
      <c r="BD78" s="439" t="s">
        <v>544</v>
      </c>
      <c r="BE78" s="440" t="s">
        <v>493</v>
      </c>
      <c r="BF78" s="72"/>
      <c r="BG78" s="72"/>
      <c r="BH78" s="72"/>
      <c r="BI78" s="443" t="s">
        <v>545</v>
      </c>
      <c r="BJ78" s="72"/>
      <c r="BK78" s="72"/>
      <c r="BL78" s="72"/>
      <c r="BM78" s="72"/>
      <c r="BN78" s="452"/>
      <c r="BO78" s="457" t="s">
        <v>493</v>
      </c>
      <c r="BP78" s="455"/>
      <c r="BQ78" s="463"/>
      <c r="BR78" s="463" t="s">
        <v>493</v>
      </c>
      <c r="BS78" s="463"/>
      <c r="BT78" s="463" t="s">
        <v>493</v>
      </c>
      <c r="BU78" s="463"/>
      <c r="BV78" s="463"/>
      <c r="BW78" s="463"/>
      <c r="BX78" s="463" t="s">
        <v>609</v>
      </c>
      <c r="BY78" s="463"/>
      <c r="BZ78" s="463"/>
      <c r="CA78" s="463"/>
      <c r="CB78" s="463"/>
      <c r="CC78" s="463"/>
      <c r="CD78" s="463"/>
      <c r="CE78" s="463"/>
      <c r="CF78" s="463"/>
      <c r="CG78" s="463"/>
      <c r="CH78" s="463"/>
      <c r="CI78" s="463"/>
      <c r="CJ78" s="463" t="s">
        <v>609</v>
      </c>
      <c r="CK78" s="463" t="s">
        <v>609</v>
      </c>
      <c r="CL78" s="463"/>
      <c r="CM78" s="463"/>
      <c r="CN78" s="463" t="s">
        <v>241</v>
      </c>
      <c r="CO78" s="463"/>
      <c r="CP78" s="463" t="s">
        <v>241</v>
      </c>
      <c r="CQ78" s="463"/>
      <c r="CR78" s="463"/>
      <c r="CS78" s="463"/>
      <c r="CT78" s="463" t="s">
        <v>609</v>
      </c>
      <c r="CU78" s="463" t="s">
        <v>609</v>
      </c>
      <c r="CV78" s="463"/>
      <c r="CW78" s="463" t="s">
        <v>609</v>
      </c>
      <c r="CX78" s="463"/>
      <c r="CY78" s="463" t="s">
        <v>609</v>
      </c>
      <c r="CZ78" s="463"/>
      <c r="DA78" s="463"/>
      <c r="DB78" s="536" t="s">
        <v>609</v>
      </c>
      <c r="DC78" s="463"/>
      <c r="DD78" s="463"/>
      <c r="DE78" s="536" t="s">
        <v>609</v>
      </c>
      <c r="DF78" s="463"/>
      <c r="DG78" s="463"/>
      <c r="DH78" s="463"/>
      <c r="DI78" s="463"/>
      <c r="DJ78" s="463"/>
      <c r="DK78" s="536"/>
      <c r="DL78" s="536" t="s">
        <v>609</v>
      </c>
      <c r="DM78" s="463"/>
      <c r="DN78" s="536" t="s">
        <v>609</v>
      </c>
      <c r="DO78" s="463"/>
      <c r="DP78" s="536" t="s">
        <v>609</v>
      </c>
      <c r="DQ78" s="536" t="s">
        <v>609</v>
      </c>
      <c r="DR78" s="536" t="s">
        <v>241</v>
      </c>
      <c r="DS78" s="536" t="s">
        <v>609</v>
      </c>
      <c r="DT78" s="536" t="s">
        <v>609</v>
      </c>
      <c r="DU78" s="463"/>
      <c r="DV78" s="463"/>
      <c r="DW78" s="536" t="s">
        <v>609</v>
      </c>
      <c r="DX78" s="536" t="s">
        <v>609</v>
      </c>
      <c r="DY78" s="463"/>
      <c r="DZ78" s="536" t="s">
        <v>609</v>
      </c>
      <c r="EA78" s="536" t="s">
        <v>609</v>
      </c>
      <c r="EB78" s="463"/>
      <c r="EC78" s="463"/>
      <c r="ED78" s="463"/>
      <c r="EE78" s="463"/>
      <c r="EF78" s="463"/>
      <c r="EG78" s="463"/>
      <c r="EH78" s="463"/>
      <c r="EI78" s="463"/>
      <c r="EJ78" s="463"/>
      <c r="EK78" s="463"/>
      <c r="EL78" s="463"/>
      <c r="EM78" s="463"/>
      <c r="EN78" s="463"/>
      <c r="EO78" s="463"/>
      <c r="EP78" s="463"/>
      <c r="EQ78" s="463"/>
      <c r="ER78" s="463"/>
      <c r="ES78" s="463"/>
      <c r="ET78" s="463"/>
      <c r="EU78" s="463"/>
      <c r="EV78" s="463"/>
      <c r="EW78" s="463"/>
      <c r="EX78" s="463"/>
      <c r="EY78" s="463"/>
      <c r="EZ78" s="463"/>
      <c r="FA78" s="463"/>
      <c r="FB78" s="463"/>
      <c r="FC78" s="463"/>
      <c r="FD78" s="463"/>
      <c r="FE78" s="463"/>
      <c r="FF78" s="463"/>
      <c r="FG78" s="463"/>
      <c r="FH78" s="463"/>
      <c r="FI78" s="463"/>
      <c r="FJ78" s="463"/>
      <c r="FK78" s="463"/>
      <c r="FL78" s="463"/>
      <c r="FM78" s="463"/>
      <c r="FN78" s="463"/>
      <c r="FO78" s="463"/>
      <c r="FP78" s="463"/>
      <c r="FQ78" s="463"/>
      <c r="FR78" s="463"/>
      <c r="FS78" s="463"/>
      <c r="FT78" s="463"/>
      <c r="FU78" s="463"/>
      <c r="FV78" s="463"/>
      <c r="FW78" s="463"/>
      <c r="FX78" s="463"/>
      <c r="FY78" s="463"/>
      <c r="FZ78" s="463"/>
      <c r="GA78" s="463"/>
      <c r="GB78" s="463"/>
      <c r="GC78" s="463"/>
      <c r="GD78" s="463"/>
      <c r="GE78" s="463"/>
      <c r="GF78" s="463"/>
      <c r="GG78" s="463"/>
      <c r="GH78" s="463"/>
      <c r="GI78" s="463"/>
      <c r="GJ78" s="463"/>
      <c r="GK78" s="463"/>
      <c r="GL78" s="463"/>
      <c r="GM78" s="463"/>
      <c r="GN78" s="463"/>
      <c r="GO78" s="463"/>
      <c r="GP78" s="463"/>
      <c r="GQ78" s="463"/>
      <c r="GR78" s="463"/>
      <c r="GS78" s="463"/>
      <c r="GT78" s="463"/>
      <c r="GU78" s="463"/>
      <c r="GV78" s="463"/>
      <c r="GW78" s="463"/>
      <c r="GX78" s="463"/>
      <c r="GY78" s="463"/>
      <c r="GZ78" s="463"/>
      <c r="HA78" s="463"/>
      <c r="HB78" s="463"/>
      <c r="HC78" s="463"/>
      <c r="HD78" s="463"/>
      <c r="HE78" s="463"/>
      <c r="HF78" s="463"/>
      <c r="HG78" s="463"/>
      <c r="HH78" s="463"/>
      <c r="HI78" s="463"/>
      <c r="HJ78" s="463"/>
      <c r="HK78" s="463"/>
      <c r="HL78" s="463"/>
      <c r="HM78" s="463"/>
      <c r="HN78" s="463"/>
      <c r="HO78" s="463"/>
      <c r="HP78" s="463"/>
      <c r="HQ78" s="463"/>
      <c r="HR78" s="463"/>
      <c r="HS78" s="463"/>
      <c r="HT78" s="463"/>
      <c r="HU78" s="463"/>
      <c r="HV78" s="463"/>
      <c r="HW78" s="463"/>
      <c r="HX78" s="463"/>
      <c r="HY78" s="463"/>
      <c r="HZ78" s="463"/>
      <c r="IA78" s="463"/>
      <c r="IB78" s="463"/>
    </row>
    <row r="79" spans="1:236" ht="36.75" x14ac:dyDescent="0.25">
      <c r="A79" s="123" t="s">
        <v>494</v>
      </c>
      <c r="B79" s="108" t="s">
        <v>2</v>
      </c>
      <c r="C79" s="108" t="s">
        <v>48</v>
      </c>
      <c r="D79" s="109" t="s">
        <v>237</v>
      </c>
      <c r="E79" s="109" t="s">
        <v>1</v>
      </c>
      <c r="F79" s="105">
        <f t="shared" si="25"/>
        <v>41185</v>
      </c>
      <c r="G79" s="109">
        <f>IF(L79="Not Executed","",INDEX($U$2:$EC76,1,MATCH(REPT("z",255),$U79:$EC79)))</f>
        <v>146</v>
      </c>
      <c r="H79" s="109" t="str">
        <f t="shared" si="19"/>
        <v>7-4 QS / C1</v>
      </c>
      <c r="I79" s="109" t="str">
        <f t="shared" si="20"/>
        <v>RTM-9200/8.59.29702</v>
      </c>
      <c r="J79" s="109">
        <f t="shared" si="21"/>
        <v>9200</v>
      </c>
      <c r="K79" s="109" t="str">
        <f t="shared" si="22"/>
        <v>v76</v>
      </c>
      <c r="L79" s="109" t="str">
        <f t="shared" si="26"/>
        <v>Pass-Filter</v>
      </c>
      <c r="M79" s="109" t="str">
        <f>IF(L79="NA","NA",IF(COUNTIFS(U79:XAC79,"Pass*",$U$3:$XAC$3,Summary!$D$43)&gt;0,"Pass",IF(COUNTIFS(U79:XAC79,"Fail*",$U$3:$XAC$3,Summary!$D$43)&gt;0,"Fail","Not Executed")))</f>
        <v>Pass</v>
      </c>
      <c r="N79" s="109">
        <f t="shared" si="23"/>
        <v>41</v>
      </c>
      <c r="O79" s="135">
        <f t="shared" si="24"/>
        <v>0.58536585365853655</v>
      </c>
      <c r="P79" s="135" t="str">
        <f>IF(VLOOKUP(C79,[1]!WIFI_Defects,2,FALSE)=0,"",VLOOKUP(C79,[1]!WIFI_Defects,2,FALSE))</f>
        <v/>
      </c>
      <c r="Q79" s="109" t="str">
        <f>IF(VLOOKUP(C79,[1]!WIFI_Defects,3,FALSE)=0,"",VLOOKUP(C79,[1]!WIFI_Defects,3,FALSE))</f>
        <v/>
      </c>
      <c r="R79" s="109" t="str">
        <f>IF(VLOOKUP(C79,[1]!WIFI_Defects,4,FALSE)=0,"",VLOOKUP(C79,[1]!WIFI_Defects,4,FALSE))</f>
        <v/>
      </c>
      <c r="S79" s="267"/>
      <c r="T79" s="317"/>
      <c r="U79" s="96"/>
      <c r="V79" s="72"/>
      <c r="W79" s="72" t="s">
        <v>241</v>
      </c>
      <c r="X79" s="72"/>
      <c r="Y79" s="72"/>
      <c r="Z79" s="72"/>
      <c r="AA79" s="72"/>
      <c r="AB79" s="72"/>
      <c r="AC79" s="72"/>
      <c r="AD79" s="72"/>
      <c r="AE79" s="72"/>
      <c r="AF79" s="72" t="s">
        <v>241</v>
      </c>
      <c r="AG79" s="72"/>
      <c r="AH79" s="72"/>
      <c r="AI79" s="72" t="s">
        <v>241</v>
      </c>
      <c r="AJ79" s="72"/>
      <c r="AK79" s="72" t="s">
        <v>241</v>
      </c>
      <c r="AL79" s="72" t="s">
        <v>241</v>
      </c>
      <c r="AM79" s="72"/>
      <c r="AN79" s="410" t="s">
        <v>241</v>
      </c>
      <c r="AO79" s="410"/>
      <c r="AP79" s="410" t="s">
        <v>241</v>
      </c>
      <c r="AQ79" s="399"/>
      <c r="AR79" s="410" t="s">
        <v>241</v>
      </c>
      <c r="AS79" s="428" t="s">
        <v>545</v>
      </c>
      <c r="AT79" s="72"/>
      <c r="AU79" s="424" t="s">
        <v>544</v>
      </c>
      <c r="AV79" s="72"/>
      <c r="AW79" s="433" t="s">
        <v>544</v>
      </c>
      <c r="AX79" s="72"/>
      <c r="AY79" s="72"/>
      <c r="AZ79" s="434" t="s">
        <v>493</v>
      </c>
      <c r="BA79" s="434" t="s">
        <v>544</v>
      </c>
      <c r="BB79" s="72"/>
      <c r="BC79" s="438" t="s">
        <v>493</v>
      </c>
      <c r="BD79" s="439" t="s">
        <v>544</v>
      </c>
      <c r="BE79" s="440" t="s">
        <v>493</v>
      </c>
      <c r="BF79" s="72"/>
      <c r="BG79" s="72"/>
      <c r="BH79" s="72"/>
      <c r="BI79" s="72"/>
      <c r="BJ79" s="72"/>
      <c r="BK79" s="72"/>
      <c r="BL79" s="72"/>
      <c r="BM79" s="72"/>
      <c r="BN79" s="452"/>
      <c r="BO79" s="457" t="s">
        <v>544</v>
      </c>
      <c r="BP79" s="455"/>
      <c r="BQ79" s="463"/>
      <c r="BR79" s="463" t="s">
        <v>493</v>
      </c>
      <c r="BS79" s="463"/>
      <c r="BT79" s="463" t="s">
        <v>493</v>
      </c>
      <c r="BU79" s="463"/>
      <c r="BV79" s="463"/>
      <c r="BW79" s="463"/>
      <c r="BX79" s="463" t="s">
        <v>609</v>
      </c>
      <c r="BY79" s="463"/>
      <c r="BZ79" s="463"/>
      <c r="CA79" s="463"/>
      <c r="CB79" s="463"/>
      <c r="CC79" s="463"/>
      <c r="CD79" s="463"/>
      <c r="CE79" s="463"/>
      <c r="CF79" s="463"/>
      <c r="CG79" s="463"/>
      <c r="CH79" s="463"/>
      <c r="CI79" s="463"/>
      <c r="CJ79" s="463" t="s">
        <v>609</v>
      </c>
      <c r="CK79" s="463" t="s">
        <v>609</v>
      </c>
      <c r="CL79" s="463"/>
      <c r="CM79" s="463"/>
      <c r="CN79" s="463" t="s">
        <v>241</v>
      </c>
      <c r="CO79" s="463"/>
      <c r="CP79" s="463" t="s">
        <v>241</v>
      </c>
      <c r="CQ79" s="463"/>
      <c r="CR79" s="463"/>
      <c r="CS79" s="463"/>
      <c r="CT79" s="463" t="s">
        <v>609</v>
      </c>
      <c r="CU79" s="463" t="s">
        <v>609</v>
      </c>
      <c r="CV79" s="463"/>
      <c r="CW79" s="463" t="s">
        <v>609</v>
      </c>
      <c r="CX79" s="463"/>
      <c r="CY79" s="463" t="s">
        <v>609</v>
      </c>
      <c r="CZ79" s="463"/>
      <c r="DA79" s="463"/>
      <c r="DB79" s="536" t="s">
        <v>609</v>
      </c>
      <c r="DC79" s="463"/>
      <c r="DD79" s="463"/>
      <c r="DE79" s="536" t="s">
        <v>609</v>
      </c>
      <c r="DF79" s="463"/>
      <c r="DG79" s="463"/>
      <c r="DH79" s="463"/>
      <c r="DI79" s="463"/>
      <c r="DJ79" s="463"/>
      <c r="DK79" s="536"/>
      <c r="DL79" s="536" t="s">
        <v>609</v>
      </c>
      <c r="DM79" s="463"/>
      <c r="DN79" s="536" t="s">
        <v>609</v>
      </c>
      <c r="DO79" s="463"/>
      <c r="DP79" s="536" t="s">
        <v>609</v>
      </c>
      <c r="DQ79" s="536" t="s">
        <v>609</v>
      </c>
      <c r="DR79" s="536" t="s">
        <v>241</v>
      </c>
      <c r="DS79" s="536" t="s">
        <v>609</v>
      </c>
      <c r="DT79" s="536" t="s">
        <v>609</v>
      </c>
      <c r="DU79" s="463"/>
      <c r="DV79" s="463"/>
      <c r="DW79" s="536" t="s">
        <v>609</v>
      </c>
      <c r="DX79" s="536" t="s">
        <v>609</v>
      </c>
      <c r="DY79" s="463"/>
      <c r="DZ79" s="536" t="s">
        <v>609</v>
      </c>
      <c r="EA79" s="536" t="s">
        <v>609</v>
      </c>
      <c r="EB79" s="463"/>
      <c r="EC79" s="463"/>
      <c r="ED79" s="463"/>
      <c r="EE79" s="463"/>
      <c r="EF79" s="463"/>
      <c r="EG79" s="463"/>
      <c r="EH79" s="463"/>
      <c r="EI79" s="463"/>
      <c r="EJ79" s="463"/>
      <c r="EK79" s="463"/>
      <c r="EL79" s="463"/>
      <c r="EM79" s="463"/>
      <c r="EN79" s="463"/>
      <c r="EO79" s="463"/>
      <c r="EP79" s="463"/>
      <c r="EQ79" s="463"/>
      <c r="ER79" s="463"/>
      <c r="ES79" s="463"/>
      <c r="ET79" s="463"/>
      <c r="EU79" s="463"/>
      <c r="EV79" s="463"/>
      <c r="EW79" s="463"/>
      <c r="EX79" s="463"/>
      <c r="EY79" s="463"/>
      <c r="EZ79" s="463"/>
      <c r="FA79" s="463"/>
      <c r="FB79" s="463"/>
      <c r="FC79" s="463"/>
      <c r="FD79" s="463"/>
      <c r="FE79" s="463"/>
      <c r="FF79" s="463"/>
      <c r="FG79" s="463"/>
      <c r="FH79" s="463"/>
      <c r="FI79" s="463"/>
      <c r="FJ79" s="463"/>
      <c r="FK79" s="463"/>
      <c r="FL79" s="463"/>
      <c r="FM79" s="463"/>
      <c r="FN79" s="463"/>
      <c r="FO79" s="463"/>
      <c r="FP79" s="463"/>
      <c r="FQ79" s="463"/>
      <c r="FR79" s="463"/>
      <c r="FS79" s="463"/>
      <c r="FT79" s="463"/>
      <c r="FU79" s="463"/>
      <c r="FV79" s="463"/>
      <c r="FW79" s="463"/>
      <c r="FX79" s="463"/>
      <c r="FY79" s="463"/>
      <c r="FZ79" s="463"/>
      <c r="GA79" s="463"/>
      <c r="GB79" s="463"/>
      <c r="GC79" s="463"/>
      <c r="GD79" s="463"/>
      <c r="GE79" s="463"/>
      <c r="GF79" s="463"/>
      <c r="GG79" s="463"/>
      <c r="GH79" s="463"/>
      <c r="GI79" s="463"/>
      <c r="GJ79" s="463"/>
      <c r="GK79" s="463"/>
      <c r="GL79" s="463"/>
      <c r="GM79" s="463"/>
      <c r="GN79" s="463"/>
      <c r="GO79" s="463"/>
      <c r="GP79" s="463"/>
      <c r="GQ79" s="463"/>
      <c r="GR79" s="463"/>
      <c r="GS79" s="463"/>
      <c r="GT79" s="463"/>
      <c r="GU79" s="463"/>
      <c r="GV79" s="463"/>
      <c r="GW79" s="463"/>
      <c r="GX79" s="463"/>
      <c r="GY79" s="463"/>
      <c r="GZ79" s="463"/>
      <c r="HA79" s="463"/>
      <c r="HB79" s="463"/>
      <c r="HC79" s="463"/>
      <c r="HD79" s="463"/>
      <c r="HE79" s="463"/>
      <c r="HF79" s="463"/>
      <c r="HG79" s="463"/>
      <c r="HH79" s="463"/>
      <c r="HI79" s="463"/>
      <c r="HJ79" s="463"/>
      <c r="HK79" s="463"/>
      <c r="HL79" s="463"/>
      <c r="HM79" s="463"/>
      <c r="HN79" s="463"/>
      <c r="HO79" s="463"/>
      <c r="HP79" s="463"/>
      <c r="HQ79" s="463"/>
      <c r="HR79" s="463"/>
      <c r="HS79" s="463"/>
      <c r="HT79" s="463"/>
      <c r="HU79" s="463"/>
      <c r="HV79" s="463"/>
      <c r="HW79" s="463"/>
      <c r="HX79" s="463"/>
      <c r="HY79" s="463"/>
      <c r="HZ79" s="463"/>
      <c r="IA79" s="463"/>
      <c r="IB79" s="463"/>
    </row>
    <row r="80" spans="1:236" ht="36.75" x14ac:dyDescent="0.25">
      <c r="A80" s="123" t="s">
        <v>494</v>
      </c>
      <c r="B80" s="108" t="s">
        <v>2</v>
      </c>
      <c r="C80" s="108" t="s">
        <v>64</v>
      </c>
      <c r="D80" s="109" t="s">
        <v>237</v>
      </c>
      <c r="E80" s="109" t="s">
        <v>1</v>
      </c>
      <c r="F80" s="105">
        <f t="shared" si="25"/>
        <v>41185</v>
      </c>
      <c r="G80" s="109">
        <f>IF(L80="Not Executed","",INDEX($U$2:$EC77,1,MATCH(REPT("z",255),$U80:$EC80)))</f>
        <v>146</v>
      </c>
      <c r="H80" s="109" t="str">
        <f t="shared" si="19"/>
        <v>7-4 QS / C1</v>
      </c>
      <c r="I80" s="109" t="str">
        <f t="shared" si="20"/>
        <v>RTM-9200/8.59.29702</v>
      </c>
      <c r="J80" s="109">
        <f t="shared" si="21"/>
        <v>9200</v>
      </c>
      <c r="K80" s="109" t="str">
        <f t="shared" si="22"/>
        <v>v76</v>
      </c>
      <c r="L80" s="109" t="str">
        <f t="shared" si="26"/>
        <v>Pass-Filter</v>
      </c>
      <c r="M80" s="109" t="str">
        <f>IF(L80="NA","NA",IF(COUNTIFS(U80:XAC80,"Pass*",$U$3:$XAC$3,Summary!$D$43)&gt;0,"Pass",IF(COUNTIFS(U80:XAC80,"Fail*",$U$3:$XAC$3,Summary!$D$43)&gt;0,"Fail","Not Executed")))</f>
        <v>Pass</v>
      </c>
      <c r="N80" s="109">
        <f t="shared" si="23"/>
        <v>41</v>
      </c>
      <c r="O80" s="135">
        <f t="shared" si="24"/>
        <v>0.70731707317073167</v>
      </c>
      <c r="P80" s="135" t="str">
        <f>IF(VLOOKUP(C80,[1]!WIFI_Defects,2,FALSE)=0,"",VLOOKUP(C80,[1]!WIFI_Defects,2,FALSE))</f>
        <v/>
      </c>
      <c r="Q80" s="109" t="str">
        <f>IF(VLOOKUP(C80,[1]!WIFI_Defects,3,FALSE)=0,"",VLOOKUP(C80,[1]!WIFI_Defects,3,FALSE))</f>
        <v/>
      </c>
      <c r="R80" s="109" t="str">
        <f>IF(VLOOKUP(C80,[1]!WIFI_Defects,4,FALSE)=0,"",VLOOKUP(C80,[1]!WIFI_Defects,4,FALSE))</f>
        <v/>
      </c>
      <c r="S80" s="267"/>
      <c r="T80" s="317"/>
      <c r="U80" s="96"/>
      <c r="V80" s="72"/>
      <c r="W80" s="72" t="s">
        <v>241</v>
      </c>
      <c r="X80" s="72"/>
      <c r="Y80" s="72"/>
      <c r="Z80" s="72"/>
      <c r="AA80" s="72"/>
      <c r="AB80" s="72"/>
      <c r="AC80" s="72"/>
      <c r="AD80" s="72"/>
      <c r="AE80" s="72"/>
      <c r="AF80" s="72" t="s">
        <v>241</v>
      </c>
      <c r="AG80" s="72"/>
      <c r="AH80" s="72"/>
      <c r="AI80" s="72" t="s">
        <v>241</v>
      </c>
      <c r="AJ80" s="72"/>
      <c r="AK80" s="72" t="s">
        <v>241</v>
      </c>
      <c r="AL80" s="72" t="s">
        <v>241</v>
      </c>
      <c r="AM80" s="72"/>
      <c r="AN80" s="410" t="s">
        <v>493</v>
      </c>
      <c r="AO80" s="410"/>
      <c r="AP80" s="410" t="s">
        <v>241</v>
      </c>
      <c r="AQ80" s="399"/>
      <c r="AR80" s="410" t="s">
        <v>241</v>
      </c>
      <c r="AS80" s="408" t="s">
        <v>493</v>
      </c>
      <c r="AT80" s="72"/>
      <c r="AU80" s="424" t="s">
        <v>493</v>
      </c>
      <c r="AV80" s="72"/>
      <c r="AW80" s="433" t="s">
        <v>544</v>
      </c>
      <c r="AX80" s="72"/>
      <c r="AY80" s="72"/>
      <c r="AZ80" s="434" t="s">
        <v>544</v>
      </c>
      <c r="BA80" s="434" t="s">
        <v>493</v>
      </c>
      <c r="BB80" s="72"/>
      <c r="BC80" s="438" t="s">
        <v>544</v>
      </c>
      <c r="BD80" s="439" t="s">
        <v>493</v>
      </c>
      <c r="BE80" s="440" t="s">
        <v>493</v>
      </c>
      <c r="BF80" s="72"/>
      <c r="BG80" s="72"/>
      <c r="BH80" s="72"/>
      <c r="BI80" s="72"/>
      <c r="BJ80" s="72"/>
      <c r="BK80" s="72"/>
      <c r="BL80" s="72"/>
      <c r="BM80" s="72"/>
      <c r="BN80" s="452"/>
      <c r="BO80" s="457" t="s">
        <v>493</v>
      </c>
      <c r="BP80" s="455"/>
      <c r="BQ80" s="463"/>
      <c r="BR80" s="463" t="s">
        <v>493</v>
      </c>
      <c r="BS80" s="463"/>
      <c r="BT80" s="463" t="s">
        <v>493</v>
      </c>
      <c r="BU80" s="463"/>
      <c r="BV80" s="463"/>
      <c r="BW80" s="463"/>
      <c r="BX80" s="463" t="s">
        <v>609</v>
      </c>
      <c r="BY80" s="463"/>
      <c r="BZ80" s="463"/>
      <c r="CA80" s="463"/>
      <c r="CB80" s="463"/>
      <c r="CC80" s="463"/>
      <c r="CD80" s="463"/>
      <c r="CE80" s="463"/>
      <c r="CF80" s="463"/>
      <c r="CG80" s="463"/>
      <c r="CH80" s="463"/>
      <c r="CI80" s="463"/>
      <c r="CJ80" s="463" t="s">
        <v>609</v>
      </c>
      <c r="CK80" s="463" t="s">
        <v>609</v>
      </c>
      <c r="CL80" s="463"/>
      <c r="CM80" s="463"/>
      <c r="CN80" s="463" t="s">
        <v>241</v>
      </c>
      <c r="CO80" s="463"/>
      <c r="CP80" s="463" t="s">
        <v>243</v>
      </c>
      <c r="CQ80" s="463"/>
      <c r="CR80" s="463"/>
      <c r="CS80" s="463"/>
      <c r="CT80" s="463" t="s">
        <v>609</v>
      </c>
      <c r="CU80" s="463" t="s">
        <v>609</v>
      </c>
      <c r="CV80" s="463"/>
      <c r="CW80" s="463" t="s">
        <v>609</v>
      </c>
      <c r="CX80" s="463"/>
      <c r="CY80" s="463" t="s">
        <v>609</v>
      </c>
      <c r="CZ80" s="463"/>
      <c r="DA80" s="463"/>
      <c r="DB80" s="536" t="s">
        <v>609</v>
      </c>
      <c r="DC80" s="463"/>
      <c r="DD80" s="463"/>
      <c r="DE80" s="536" t="s">
        <v>609</v>
      </c>
      <c r="DF80" s="463"/>
      <c r="DG80" s="463"/>
      <c r="DH80" s="463"/>
      <c r="DI80" s="463"/>
      <c r="DJ80" s="463"/>
      <c r="DK80" s="536"/>
      <c r="DL80" s="536" t="s">
        <v>609</v>
      </c>
      <c r="DM80" s="463"/>
      <c r="DN80" s="536" t="s">
        <v>609</v>
      </c>
      <c r="DO80" s="463"/>
      <c r="DP80" s="536" t="s">
        <v>609</v>
      </c>
      <c r="DQ80" s="536" t="s">
        <v>609</v>
      </c>
      <c r="DR80" s="536" t="s">
        <v>241</v>
      </c>
      <c r="DS80" s="536" t="s">
        <v>609</v>
      </c>
      <c r="DT80" s="536" t="s">
        <v>609</v>
      </c>
      <c r="DU80" s="463"/>
      <c r="DV80" s="463"/>
      <c r="DW80" s="536" t="s">
        <v>609</v>
      </c>
      <c r="DX80" s="536" t="s">
        <v>609</v>
      </c>
      <c r="DY80" s="463"/>
      <c r="DZ80" s="536" t="s">
        <v>609</v>
      </c>
      <c r="EA80" s="536" t="s">
        <v>609</v>
      </c>
      <c r="EB80" s="463"/>
      <c r="EC80" s="463"/>
      <c r="ED80" s="463"/>
      <c r="EE80" s="463"/>
      <c r="EF80" s="463"/>
      <c r="EG80" s="463"/>
      <c r="EH80" s="463"/>
      <c r="EI80" s="463"/>
      <c r="EJ80" s="463"/>
      <c r="EK80" s="463"/>
      <c r="EL80" s="463"/>
      <c r="EM80" s="463"/>
      <c r="EN80" s="463"/>
      <c r="EO80" s="463"/>
      <c r="EP80" s="463"/>
      <c r="EQ80" s="463"/>
      <c r="ER80" s="463"/>
      <c r="ES80" s="463"/>
      <c r="ET80" s="463"/>
      <c r="EU80" s="463"/>
      <c r="EV80" s="463"/>
      <c r="EW80" s="463"/>
      <c r="EX80" s="463"/>
      <c r="EY80" s="463"/>
      <c r="EZ80" s="463"/>
      <c r="FA80" s="463"/>
      <c r="FB80" s="463"/>
      <c r="FC80" s="463"/>
      <c r="FD80" s="463"/>
      <c r="FE80" s="463"/>
      <c r="FF80" s="463"/>
      <c r="FG80" s="463"/>
      <c r="FH80" s="463"/>
      <c r="FI80" s="463"/>
      <c r="FJ80" s="463"/>
      <c r="FK80" s="463"/>
      <c r="FL80" s="463"/>
      <c r="FM80" s="463"/>
      <c r="FN80" s="463"/>
      <c r="FO80" s="463"/>
      <c r="FP80" s="463"/>
      <c r="FQ80" s="463"/>
      <c r="FR80" s="463"/>
      <c r="FS80" s="463"/>
      <c r="FT80" s="463"/>
      <c r="FU80" s="463"/>
      <c r="FV80" s="463"/>
      <c r="FW80" s="463"/>
      <c r="FX80" s="463"/>
      <c r="FY80" s="463"/>
      <c r="FZ80" s="463"/>
      <c r="GA80" s="463"/>
      <c r="GB80" s="463"/>
      <c r="GC80" s="463"/>
      <c r="GD80" s="463"/>
      <c r="GE80" s="463"/>
      <c r="GF80" s="463"/>
      <c r="GG80" s="463"/>
      <c r="GH80" s="463"/>
      <c r="GI80" s="463"/>
      <c r="GJ80" s="463"/>
      <c r="GK80" s="463"/>
      <c r="GL80" s="463"/>
      <c r="GM80" s="463"/>
      <c r="GN80" s="463"/>
      <c r="GO80" s="463"/>
      <c r="GP80" s="463"/>
      <c r="GQ80" s="463"/>
      <c r="GR80" s="463"/>
      <c r="GS80" s="463"/>
      <c r="GT80" s="463"/>
      <c r="GU80" s="463"/>
      <c r="GV80" s="463"/>
      <c r="GW80" s="463"/>
      <c r="GX80" s="463"/>
      <c r="GY80" s="463"/>
      <c r="GZ80" s="463"/>
      <c r="HA80" s="463"/>
      <c r="HB80" s="463"/>
      <c r="HC80" s="463"/>
      <c r="HD80" s="463"/>
      <c r="HE80" s="463"/>
      <c r="HF80" s="463"/>
      <c r="HG80" s="463"/>
      <c r="HH80" s="463"/>
      <c r="HI80" s="463"/>
      <c r="HJ80" s="463"/>
      <c r="HK80" s="463"/>
      <c r="HL80" s="463"/>
      <c r="HM80" s="463"/>
      <c r="HN80" s="463"/>
      <c r="HO80" s="463"/>
      <c r="HP80" s="463"/>
      <c r="HQ80" s="463"/>
      <c r="HR80" s="463"/>
      <c r="HS80" s="463"/>
      <c r="HT80" s="463"/>
      <c r="HU80" s="463"/>
      <c r="HV80" s="463"/>
      <c r="HW80" s="463"/>
      <c r="HX80" s="463"/>
      <c r="HY80" s="463"/>
      <c r="HZ80" s="463"/>
      <c r="IA80" s="463"/>
      <c r="IB80" s="463"/>
    </row>
    <row r="81" spans="1:236" ht="36.75" x14ac:dyDescent="0.25">
      <c r="A81" s="123" t="s">
        <v>494</v>
      </c>
      <c r="B81" s="108" t="s">
        <v>2</v>
      </c>
      <c r="C81" s="108" t="s">
        <v>63</v>
      </c>
      <c r="D81" s="109" t="s">
        <v>237</v>
      </c>
      <c r="E81" s="109" t="s">
        <v>1</v>
      </c>
      <c r="F81" s="105">
        <f t="shared" si="25"/>
        <v>41185</v>
      </c>
      <c r="G81" s="109">
        <f>IF(L81="Not Executed","",INDEX($U$2:$EC78,1,MATCH(REPT("z",255),$U81:$EC81)))</f>
        <v>146</v>
      </c>
      <c r="H81" s="109" t="str">
        <f t="shared" si="19"/>
        <v>7-4 QS / C1</v>
      </c>
      <c r="I81" s="109" t="str">
        <f t="shared" si="20"/>
        <v>RTM-9200/8.59.29702</v>
      </c>
      <c r="J81" s="109">
        <f t="shared" si="21"/>
        <v>9200</v>
      </c>
      <c r="K81" s="109" t="str">
        <f t="shared" si="22"/>
        <v>v76</v>
      </c>
      <c r="L81" s="109" t="str">
        <f t="shared" si="26"/>
        <v>Pass-Filter</v>
      </c>
      <c r="M81" s="109" t="str">
        <f>IF(L81="NA","NA",IF(COUNTIFS(U81:XAC81,"Pass*",$U$3:$XAC$3,Summary!$D$43)&gt;0,"Pass",IF(COUNTIFS(U81:XAC81,"Fail*",$U$3:$XAC$3,Summary!$D$43)&gt;0,"Fail","Not Executed")))</f>
        <v>Pass</v>
      </c>
      <c r="N81" s="109">
        <f t="shared" si="23"/>
        <v>40</v>
      </c>
      <c r="O81" s="135">
        <f t="shared" si="24"/>
        <v>0.7</v>
      </c>
      <c r="P81" s="135" t="str">
        <f>IF(VLOOKUP(C81,[1]!WIFI_Defects,2,FALSE)=0,"",VLOOKUP(C81,[1]!WIFI_Defects,2,FALSE))</f>
        <v/>
      </c>
      <c r="Q81" s="109" t="str">
        <f>IF(VLOOKUP(C81,[1]!WIFI_Defects,3,FALSE)=0,"",VLOOKUP(C81,[1]!WIFI_Defects,3,FALSE))</f>
        <v/>
      </c>
      <c r="R81" s="109" t="str">
        <f>IF(VLOOKUP(C81,[1]!WIFI_Defects,4,FALSE)=0,"",VLOOKUP(C81,[1]!WIFI_Defects,4,FALSE))</f>
        <v/>
      </c>
      <c r="S81" s="392"/>
      <c r="T81" s="317"/>
      <c r="U81" s="96"/>
      <c r="V81" s="72"/>
      <c r="W81" s="72" t="s">
        <v>241</v>
      </c>
      <c r="X81" s="72"/>
      <c r="Y81" s="72"/>
      <c r="Z81" s="72"/>
      <c r="AA81" s="72"/>
      <c r="AB81" s="72"/>
      <c r="AC81" s="72"/>
      <c r="AD81" s="72"/>
      <c r="AE81" s="72"/>
      <c r="AF81" s="72" t="s">
        <v>241</v>
      </c>
      <c r="AG81" s="72"/>
      <c r="AH81" s="72"/>
      <c r="AI81" s="72" t="s">
        <v>241</v>
      </c>
      <c r="AJ81" s="72"/>
      <c r="AK81" s="72" t="s">
        <v>241</v>
      </c>
      <c r="AL81" s="72" t="s">
        <v>241</v>
      </c>
      <c r="AM81" s="72"/>
      <c r="AN81" s="410" t="s">
        <v>493</v>
      </c>
      <c r="AO81" s="410"/>
      <c r="AP81" s="410" t="s">
        <v>493</v>
      </c>
      <c r="AQ81" s="399"/>
      <c r="AR81" s="410" t="s">
        <v>241</v>
      </c>
      <c r="AS81" s="409" t="s">
        <v>493</v>
      </c>
      <c r="AT81" s="72"/>
      <c r="AU81" s="424" t="s">
        <v>493</v>
      </c>
      <c r="AV81" s="72"/>
      <c r="AW81" s="433" t="s">
        <v>493</v>
      </c>
      <c r="AX81" s="72"/>
      <c r="AY81" s="72"/>
      <c r="AZ81" s="434" t="s">
        <v>544</v>
      </c>
      <c r="BA81" s="434" t="s">
        <v>544</v>
      </c>
      <c r="BB81" s="72"/>
      <c r="BC81" s="438" t="s">
        <v>544</v>
      </c>
      <c r="BD81" s="439" t="s">
        <v>493</v>
      </c>
      <c r="BE81" s="440" t="s">
        <v>493</v>
      </c>
      <c r="BF81" s="72"/>
      <c r="BG81" s="72"/>
      <c r="BH81" s="72"/>
      <c r="BI81" s="72"/>
      <c r="BJ81" s="72"/>
      <c r="BK81" s="72"/>
      <c r="BL81" s="72"/>
      <c r="BM81" s="72"/>
      <c r="BN81" s="452"/>
      <c r="BO81" s="457" t="s">
        <v>493</v>
      </c>
      <c r="BP81" s="455"/>
      <c r="BQ81" s="463"/>
      <c r="BR81" s="463" t="s">
        <v>493</v>
      </c>
      <c r="BS81" s="463"/>
      <c r="BT81" s="463" t="s">
        <v>493</v>
      </c>
      <c r="BU81" s="463"/>
      <c r="BV81" s="463"/>
      <c r="BW81" s="463"/>
      <c r="BX81" s="463" t="s">
        <v>609</v>
      </c>
      <c r="BY81" s="463"/>
      <c r="BZ81" s="463"/>
      <c r="CA81" s="463"/>
      <c r="CB81" s="463"/>
      <c r="CC81" s="463"/>
      <c r="CD81" s="463"/>
      <c r="CE81" s="463"/>
      <c r="CF81" s="463"/>
      <c r="CG81" s="463"/>
      <c r="CH81" s="463"/>
      <c r="CI81" s="463"/>
      <c r="CJ81" s="463" t="s">
        <v>609</v>
      </c>
      <c r="CK81" s="463" t="s">
        <v>609</v>
      </c>
      <c r="CL81" s="463"/>
      <c r="CM81" s="463"/>
      <c r="CN81" s="463" t="s">
        <v>243</v>
      </c>
      <c r="CO81" s="463"/>
      <c r="CP81" s="463" t="s">
        <v>241</v>
      </c>
      <c r="CQ81" s="463"/>
      <c r="CR81" s="463"/>
      <c r="CS81" s="463"/>
      <c r="CT81" s="463" t="s">
        <v>241</v>
      </c>
      <c r="CU81" s="463" t="s">
        <v>609</v>
      </c>
      <c r="CV81" s="463"/>
      <c r="CW81" s="463" t="s">
        <v>609</v>
      </c>
      <c r="CX81" s="463"/>
      <c r="CY81" s="534"/>
      <c r="CZ81" s="463"/>
      <c r="DA81" s="463"/>
      <c r="DB81" s="536" t="s">
        <v>609</v>
      </c>
      <c r="DC81" s="463"/>
      <c r="DD81" s="463"/>
      <c r="DE81" s="536" t="s">
        <v>609</v>
      </c>
      <c r="DF81" s="463"/>
      <c r="DG81" s="463"/>
      <c r="DH81" s="463"/>
      <c r="DI81" s="463"/>
      <c r="DJ81" s="463"/>
      <c r="DK81" s="536"/>
      <c r="DL81" s="536" t="s">
        <v>609</v>
      </c>
      <c r="DM81" s="463"/>
      <c r="DN81" s="536" t="s">
        <v>609</v>
      </c>
      <c r="DO81" s="463"/>
      <c r="DP81" s="536" t="s">
        <v>609</v>
      </c>
      <c r="DQ81" s="536" t="s">
        <v>609</v>
      </c>
      <c r="DR81" s="536" t="s">
        <v>241</v>
      </c>
      <c r="DS81" s="536" t="s">
        <v>609</v>
      </c>
      <c r="DT81" s="536" t="s">
        <v>609</v>
      </c>
      <c r="DU81" s="463"/>
      <c r="DV81" s="463"/>
      <c r="DW81" s="536" t="s">
        <v>609</v>
      </c>
      <c r="DX81" s="536" t="s">
        <v>609</v>
      </c>
      <c r="DY81" s="463"/>
      <c r="DZ81" s="536" t="s">
        <v>609</v>
      </c>
      <c r="EA81" s="536" t="s">
        <v>609</v>
      </c>
      <c r="EB81" s="463"/>
      <c r="EC81" s="463"/>
      <c r="ED81" s="463"/>
      <c r="EE81" s="463"/>
      <c r="EF81" s="463"/>
      <c r="EG81" s="463"/>
      <c r="EH81" s="463"/>
      <c r="EI81" s="463"/>
      <c r="EJ81" s="463"/>
      <c r="EK81" s="463"/>
      <c r="EL81" s="463"/>
      <c r="EM81" s="463"/>
      <c r="EN81" s="463"/>
      <c r="EO81" s="463"/>
      <c r="EP81" s="463"/>
      <c r="EQ81" s="463"/>
      <c r="ER81" s="463"/>
      <c r="ES81" s="463"/>
      <c r="ET81" s="463"/>
      <c r="EU81" s="463"/>
      <c r="EV81" s="463"/>
      <c r="EW81" s="463"/>
      <c r="EX81" s="463"/>
      <c r="EY81" s="463"/>
      <c r="EZ81" s="463"/>
      <c r="FA81" s="463"/>
      <c r="FB81" s="463"/>
      <c r="FC81" s="463"/>
      <c r="FD81" s="463"/>
      <c r="FE81" s="463"/>
      <c r="FF81" s="463"/>
      <c r="FG81" s="463"/>
      <c r="FH81" s="463"/>
      <c r="FI81" s="463"/>
      <c r="FJ81" s="463"/>
      <c r="FK81" s="463"/>
      <c r="FL81" s="463"/>
      <c r="FM81" s="463"/>
      <c r="FN81" s="463"/>
      <c r="FO81" s="463"/>
      <c r="FP81" s="463"/>
      <c r="FQ81" s="463"/>
      <c r="FR81" s="463"/>
      <c r="FS81" s="463"/>
      <c r="FT81" s="463"/>
      <c r="FU81" s="463"/>
      <c r="FV81" s="463"/>
      <c r="FW81" s="463"/>
      <c r="FX81" s="463"/>
      <c r="FY81" s="463"/>
      <c r="FZ81" s="463"/>
      <c r="GA81" s="463"/>
      <c r="GB81" s="463"/>
      <c r="GC81" s="463"/>
      <c r="GD81" s="463"/>
      <c r="GE81" s="463"/>
      <c r="GF81" s="463"/>
      <c r="GG81" s="463"/>
      <c r="GH81" s="463"/>
      <c r="GI81" s="463"/>
      <c r="GJ81" s="463"/>
      <c r="GK81" s="463"/>
      <c r="GL81" s="463"/>
      <c r="GM81" s="463"/>
      <c r="GN81" s="463"/>
      <c r="GO81" s="463"/>
      <c r="GP81" s="463"/>
      <c r="GQ81" s="463"/>
      <c r="GR81" s="463"/>
      <c r="GS81" s="463"/>
      <c r="GT81" s="463"/>
      <c r="GU81" s="463"/>
      <c r="GV81" s="463"/>
      <c r="GW81" s="463"/>
      <c r="GX81" s="463"/>
      <c r="GY81" s="463"/>
      <c r="GZ81" s="463"/>
      <c r="HA81" s="463"/>
      <c r="HB81" s="463"/>
      <c r="HC81" s="463"/>
      <c r="HD81" s="463"/>
      <c r="HE81" s="463"/>
      <c r="HF81" s="463"/>
      <c r="HG81" s="463"/>
      <c r="HH81" s="463"/>
      <c r="HI81" s="463"/>
      <c r="HJ81" s="463"/>
      <c r="HK81" s="463"/>
      <c r="HL81" s="463"/>
      <c r="HM81" s="463"/>
      <c r="HN81" s="463"/>
      <c r="HO81" s="463"/>
      <c r="HP81" s="463"/>
      <c r="HQ81" s="463"/>
      <c r="HR81" s="463"/>
      <c r="HS81" s="463"/>
      <c r="HT81" s="463"/>
      <c r="HU81" s="463"/>
      <c r="HV81" s="463"/>
      <c r="HW81" s="463"/>
      <c r="HX81" s="463"/>
      <c r="HY81" s="463"/>
      <c r="HZ81" s="463"/>
      <c r="IA81" s="463"/>
      <c r="IB81" s="463"/>
    </row>
    <row r="82" spans="1:236" ht="36.75" x14ac:dyDescent="0.25">
      <c r="A82" s="123" t="s">
        <v>494</v>
      </c>
      <c r="B82" s="108" t="s">
        <v>2</v>
      </c>
      <c r="C82" s="108" t="s">
        <v>65</v>
      </c>
      <c r="D82" s="109" t="s">
        <v>237</v>
      </c>
      <c r="E82" s="109" t="s">
        <v>1</v>
      </c>
      <c r="F82" s="105">
        <f t="shared" si="25"/>
        <v>41185</v>
      </c>
      <c r="G82" s="109">
        <f>IF(L82="Not Executed","",INDEX($U$2:$EC79,1,MATCH(REPT("z",255),$U82:$EC82)))</f>
        <v>146</v>
      </c>
      <c r="H82" s="109" t="str">
        <f t="shared" si="19"/>
        <v>7-4 QS / C1</v>
      </c>
      <c r="I82" s="109" t="str">
        <f t="shared" si="20"/>
        <v>RTM-9200/8.59.29702</v>
      </c>
      <c r="J82" s="109">
        <f t="shared" si="21"/>
        <v>9200</v>
      </c>
      <c r="K82" s="109" t="str">
        <f t="shared" si="22"/>
        <v>v76</v>
      </c>
      <c r="L82" s="109" t="str">
        <f t="shared" si="26"/>
        <v>Pass-Filter</v>
      </c>
      <c r="M82" s="109" t="str">
        <f>IF(L82="NA","NA",IF(COUNTIFS(U82:XAC82,"Pass*",$U$3:$XAC$3,Summary!$D$43)&gt;0,"Pass",IF(COUNTIFS(U82:XAC82,"Fail*",$U$3:$XAC$3,Summary!$D$43)&gt;0,"Fail","Not Executed")))</f>
        <v>Pass</v>
      </c>
      <c r="N82" s="109">
        <f t="shared" si="23"/>
        <v>41</v>
      </c>
      <c r="O82" s="135">
        <f t="shared" si="24"/>
        <v>0.68292682926829273</v>
      </c>
      <c r="P82" s="135" t="str">
        <f>IF(VLOOKUP(C82,[1]!WIFI_Defects,2,FALSE)=0,"",VLOOKUP(C82,[1]!WIFI_Defects,2,FALSE))</f>
        <v/>
      </c>
      <c r="Q82" s="109" t="str">
        <f>IF(VLOOKUP(C82,[1]!WIFI_Defects,3,FALSE)=0,"",VLOOKUP(C82,[1]!WIFI_Defects,3,FALSE))</f>
        <v/>
      </c>
      <c r="R82" s="109" t="str">
        <f>IF(VLOOKUP(C82,[1]!WIFI_Defects,4,FALSE)=0,"",VLOOKUP(C82,[1]!WIFI_Defects,4,FALSE))</f>
        <v/>
      </c>
      <c r="S82" s="267"/>
      <c r="T82" s="317"/>
      <c r="U82" s="96"/>
      <c r="V82" s="72"/>
      <c r="W82" s="72" t="s">
        <v>241</v>
      </c>
      <c r="X82" s="72"/>
      <c r="Y82" s="72"/>
      <c r="Z82" s="72"/>
      <c r="AA82" s="72"/>
      <c r="AB82" s="72"/>
      <c r="AC82" s="72"/>
      <c r="AD82" s="72"/>
      <c r="AE82" s="72"/>
      <c r="AF82" s="72" t="s">
        <v>241</v>
      </c>
      <c r="AG82" s="72"/>
      <c r="AH82" s="72"/>
      <c r="AI82" s="72" t="s">
        <v>241</v>
      </c>
      <c r="AJ82" s="72"/>
      <c r="AK82" s="72" t="s">
        <v>241</v>
      </c>
      <c r="AL82" s="72" t="s">
        <v>241</v>
      </c>
      <c r="AM82" s="72"/>
      <c r="AN82" s="410" t="s">
        <v>493</v>
      </c>
      <c r="AO82" s="410"/>
      <c r="AP82" s="410" t="s">
        <v>241</v>
      </c>
      <c r="AQ82" s="399"/>
      <c r="AR82" s="410" t="s">
        <v>241</v>
      </c>
      <c r="AS82" s="409" t="s">
        <v>493</v>
      </c>
      <c r="AT82" s="72"/>
      <c r="AU82" s="72"/>
      <c r="AV82" s="72"/>
      <c r="AW82" s="433" t="s">
        <v>544</v>
      </c>
      <c r="AX82" s="72"/>
      <c r="AY82" s="72"/>
      <c r="AZ82" s="434" t="s">
        <v>546</v>
      </c>
      <c r="BA82" s="434" t="s">
        <v>493</v>
      </c>
      <c r="BB82" s="72"/>
      <c r="BC82" s="438" t="s">
        <v>545</v>
      </c>
      <c r="BD82" s="439" t="s">
        <v>493</v>
      </c>
      <c r="BE82" s="440" t="s">
        <v>493</v>
      </c>
      <c r="BF82" s="72"/>
      <c r="BG82" s="72"/>
      <c r="BH82" s="72"/>
      <c r="BI82" s="72"/>
      <c r="BJ82" s="72"/>
      <c r="BK82" s="72"/>
      <c r="BL82" s="72"/>
      <c r="BM82" s="72"/>
      <c r="BN82" s="452"/>
      <c r="BO82" s="457" t="s">
        <v>493</v>
      </c>
      <c r="BP82" s="455"/>
      <c r="BQ82" s="463"/>
      <c r="BR82" s="463" t="s">
        <v>493</v>
      </c>
      <c r="BS82" s="463"/>
      <c r="BT82" s="463" t="s">
        <v>493</v>
      </c>
      <c r="BU82" s="463"/>
      <c r="BV82" s="463"/>
      <c r="BW82" s="463"/>
      <c r="BX82" s="463" t="s">
        <v>609</v>
      </c>
      <c r="BY82" s="463"/>
      <c r="BZ82" s="463"/>
      <c r="CA82" s="463"/>
      <c r="CB82" s="463"/>
      <c r="CC82" s="463"/>
      <c r="CD82" s="463"/>
      <c r="CE82" s="463"/>
      <c r="CF82" s="463"/>
      <c r="CG82" s="463"/>
      <c r="CH82" s="463"/>
      <c r="CI82" s="463"/>
      <c r="CJ82" s="463" t="s">
        <v>609</v>
      </c>
      <c r="CK82" s="463" t="s">
        <v>609</v>
      </c>
      <c r="CL82" s="463"/>
      <c r="CM82" s="463"/>
      <c r="CN82" s="463" t="s">
        <v>241</v>
      </c>
      <c r="CO82" s="463" t="s">
        <v>243</v>
      </c>
      <c r="CP82" s="463" t="s">
        <v>609</v>
      </c>
      <c r="CQ82" s="463"/>
      <c r="CR82" s="463"/>
      <c r="CS82" s="463"/>
      <c r="CT82" s="463" t="s">
        <v>610</v>
      </c>
      <c r="CU82" s="463" t="s">
        <v>609</v>
      </c>
      <c r="CV82" s="463"/>
      <c r="CW82" s="463" t="s">
        <v>609</v>
      </c>
      <c r="CX82" s="463"/>
      <c r="CY82" s="463" t="s">
        <v>609</v>
      </c>
      <c r="CZ82" s="463"/>
      <c r="DA82" s="463"/>
      <c r="DB82" s="536" t="s">
        <v>609</v>
      </c>
      <c r="DC82" s="463"/>
      <c r="DD82" s="463"/>
      <c r="DE82" s="536" t="s">
        <v>609</v>
      </c>
      <c r="DF82" s="463"/>
      <c r="DG82" s="463"/>
      <c r="DH82" s="463"/>
      <c r="DI82" s="463"/>
      <c r="DJ82" s="463"/>
      <c r="DK82" s="536"/>
      <c r="DL82" s="536" t="s">
        <v>609</v>
      </c>
      <c r="DM82" s="463"/>
      <c r="DN82" s="536" t="s">
        <v>609</v>
      </c>
      <c r="DO82" s="463"/>
      <c r="DP82" s="536" t="s">
        <v>609</v>
      </c>
      <c r="DQ82" s="536" t="s">
        <v>609</v>
      </c>
      <c r="DR82" s="536" t="s">
        <v>609</v>
      </c>
      <c r="DS82" s="536" t="s">
        <v>609</v>
      </c>
      <c r="DT82" s="536" t="s">
        <v>609</v>
      </c>
      <c r="DU82" s="463"/>
      <c r="DV82" s="463"/>
      <c r="DW82" s="536" t="s">
        <v>241</v>
      </c>
      <c r="DX82" s="536" t="s">
        <v>609</v>
      </c>
      <c r="DY82" s="463"/>
      <c r="DZ82" s="536" t="s">
        <v>609</v>
      </c>
      <c r="EA82" s="536" t="s">
        <v>609</v>
      </c>
      <c r="EB82" s="463"/>
      <c r="EC82" s="463"/>
      <c r="ED82" s="463"/>
      <c r="EE82" s="463"/>
      <c r="EF82" s="463"/>
      <c r="EG82" s="463"/>
      <c r="EH82" s="463"/>
      <c r="EI82" s="463"/>
      <c r="EJ82" s="463"/>
      <c r="EK82" s="463"/>
      <c r="EL82" s="463"/>
      <c r="EM82" s="463"/>
      <c r="EN82" s="463"/>
      <c r="EO82" s="463"/>
      <c r="EP82" s="463"/>
      <c r="EQ82" s="463"/>
      <c r="ER82" s="463"/>
      <c r="ES82" s="463"/>
      <c r="ET82" s="463"/>
      <c r="EU82" s="463"/>
      <c r="EV82" s="463"/>
      <c r="EW82" s="463"/>
      <c r="EX82" s="463"/>
      <c r="EY82" s="463"/>
      <c r="EZ82" s="463"/>
      <c r="FA82" s="463"/>
      <c r="FB82" s="463"/>
      <c r="FC82" s="463"/>
      <c r="FD82" s="463"/>
      <c r="FE82" s="463"/>
      <c r="FF82" s="463"/>
      <c r="FG82" s="463"/>
      <c r="FH82" s="463"/>
      <c r="FI82" s="463"/>
      <c r="FJ82" s="463"/>
      <c r="FK82" s="463"/>
      <c r="FL82" s="463"/>
      <c r="FM82" s="463"/>
      <c r="FN82" s="463"/>
      <c r="FO82" s="463"/>
      <c r="FP82" s="463"/>
      <c r="FQ82" s="463"/>
      <c r="FR82" s="463"/>
      <c r="FS82" s="463"/>
      <c r="FT82" s="463"/>
      <c r="FU82" s="463"/>
      <c r="FV82" s="463"/>
      <c r="FW82" s="463"/>
      <c r="FX82" s="463"/>
      <c r="FY82" s="463"/>
      <c r="FZ82" s="463"/>
      <c r="GA82" s="463"/>
      <c r="GB82" s="463"/>
      <c r="GC82" s="463"/>
      <c r="GD82" s="463"/>
      <c r="GE82" s="463"/>
      <c r="GF82" s="463"/>
      <c r="GG82" s="463"/>
      <c r="GH82" s="463"/>
      <c r="GI82" s="463"/>
      <c r="GJ82" s="463"/>
      <c r="GK82" s="463"/>
      <c r="GL82" s="463"/>
      <c r="GM82" s="463"/>
      <c r="GN82" s="463"/>
      <c r="GO82" s="463"/>
      <c r="GP82" s="463"/>
      <c r="GQ82" s="463"/>
      <c r="GR82" s="463"/>
      <c r="GS82" s="463"/>
      <c r="GT82" s="463"/>
      <c r="GU82" s="463"/>
      <c r="GV82" s="463"/>
      <c r="GW82" s="463"/>
      <c r="GX82" s="463"/>
      <c r="GY82" s="463"/>
      <c r="GZ82" s="463"/>
      <c r="HA82" s="463"/>
      <c r="HB82" s="463"/>
      <c r="HC82" s="463"/>
      <c r="HD82" s="463"/>
      <c r="HE82" s="463"/>
      <c r="HF82" s="463"/>
      <c r="HG82" s="463"/>
      <c r="HH82" s="463"/>
      <c r="HI82" s="463"/>
      <c r="HJ82" s="463"/>
      <c r="HK82" s="463"/>
      <c r="HL82" s="463"/>
      <c r="HM82" s="463"/>
      <c r="HN82" s="463"/>
      <c r="HO82" s="463"/>
      <c r="HP82" s="463"/>
      <c r="HQ82" s="463"/>
      <c r="HR82" s="463"/>
      <c r="HS82" s="463"/>
      <c r="HT82" s="463"/>
      <c r="HU82" s="463"/>
      <c r="HV82" s="463"/>
      <c r="HW82" s="463"/>
      <c r="HX82" s="463"/>
      <c r="HY82" s="463"/>
      <c r="HZ82" s="463"/>
      <c r="IA82" s="463"/>
      <c r="IB82" s="463"/>
    </row>
    <row r="83" spans="1:236" ht="36.75" x14ac:dyDescent="0.25">
      <c r="A83" s="123" t="s">
        <v>494</v>
      </c>
      <c r="B83" s="108" t="s">
        <v>2</v>
      </c>
      <c r="C83" s="108" t="s">
        <v>67</v>
      </c>
      <c r="D83" s="109" t="s">
        <v>237</v>
      </c>
      <c r="E83" s="109" t="s">
        <v>1</v>
      </c>
      <c r="F83" s="105">
        <f t="shared" si="25"/>
        <v>41185</v>
      </c>
      <c r="G83" s="109">
        <f>IF(L83="Not Executed","",INDEX($U$2:$EC80,1,MATCH(REPT("z",255),$U83:$EC83)))</f>
        <v>146</v>
      </c>
      <c r="H83" s="109" t="str">
        <f t="shared" si="19"/>
        <v>7-4 QS / C1</v>
      </c>
      <c r="I83" s="109" t="str">
        <f t="shared" si="20"/>
        <v>RTM-9200/8.59.29702</v>
      </c>
      <c r="J83" s="109">
        <f t="shared" si="21"/>
        <v>9200</v>
      </c>
      <c r="K83" s="109" t="str">
        <f t="shared" si="22"/>
        <v>v76</v>
      </c>
      <c r="L83" s="109" t="str">
        <f t="shared" si="26"/>
        <v>Pass-Filter</v>
      </c>
      <c r="M83" s="109" t="str">
        <f>IF(L83="NA","NA",IF(COUNTIFS(U83:XAC83,"Pass*",$U$3:$XAC$3,Summary!$D$43)&gt;0,"Pass",IF(COUNTIFS(U83:XAC83,"Fail*",$U$3:$XAC$3,Summary!$D$43)&gt;0,"Fail","Not Executed")))</f>
        <v>Pass</v>
      </c>
      <c r="N83" s="109">
        <f t="shared" si="23"/>
        <v>42</v>
      </c>
      <c r="O83" s="135">
        <f t="shared" si="24"/>
        <v>0.76190476190476186</v>
      </c>
      <c r="P83" s="135" t="str">
        <f>IF(VLOOKUP(C83,[1]!WIFI_Defects,2,FALSE)=0,"",VLOOKUP(C83,[1]!WIFI_Defects,2,FALSE))</f>
        <v/>
      </c>
      <c r="Q83" s="109" t="str">
        <f>IF(VLOOKUP(C83,[1]!WIFI_Defects,3,FALSE)=0,"",VLOOKUP(C83,[1]!WIFI_Defects,3,FALSE))</f>
        <v/>
      </c>
      <c r="R83" s="109" t="str">
        <f>IF(VLOOKUP(C83,[1]!WIFI_Defects,4,FALSE)=0,"",VLOOKUP(C83,[1]!WIFI_Defects,4,FALSE))</f>
        <v/>
      </c>
      <c r="S83" s="267"/>
      <c r="T83" s="317"/>
      <c r="U83" s="96"/>
      <c r="V83" s="72"/>
      <c r="W83" s="72" t="s">
        <v>241</v>
      </c>
      <c r="X83" s="72"/>
      <c r="Y83" s="72"/>
      <c r="Z83" s="72"/>
      <c r="AA83" s="72"/>
      <c r="AB83" s="72"/>
      <c r="AC83" s="72"/>
      <c r="AD83" s="72"/>
      <c r="AE83" s="72"/>
      <c r="AF83" s="72" t="s">
        <v>241</v>
      </c>
      <c r="AG83" s="72"/>
      <c r="AH83" s="72"/>
      <c r="AI83" s="72" t="s">
        <v>241</v>
      </c>
      <c r="AJ83" s="72"/>
      <c r="AK83" s="72" t="s">
        <v>241</v>
      </c>
      <c r="AL83" s="72" t="s">
        <v>241</v>
      </c>
      <c r="AM83" s="72"/>
      <c r="AN83" s="410" t="s">
        <v>493</v>
      </c>
      <c r="AO83" s="410"/>
      <c r="AP83" s="410" t="s">
        <v>241</v>
      </c>
      <c r="AQ83" s="399"/>
      <c r="AR83" s="410" t="s">
        <v>241</v>
      </c>
      <c r="AS83" s="428" t="s">
        <v>493</v>
      </c>
      <c r="AT83" s="72"/>
      <c r="AU83" s="424" t="s">
        <v>493</v>
      </c>
      <c r="AV83" s="72"/>
      <c r="AW83" s="433" t="s">
        <v>493</v>
      </c>
      <c r="AX83" s="72"/>
      <c r="AY83" s="72"/>
      <c r="AZ83" s="434" t="s">
        <v>546</v>
      </c>
      <c r="BA83" s="434" t="s">
        <v>493</v>
      </c>
      <c r="BB83" s="72"/>
      <c r="BC83" s="438" t="s">
        <v>546</v>
      </c>
      <c r="BD83" s="439" t="s">
        <v>493</v>
      </c>
      <c r="BE83" s="440" t="s">
        <v>493</v>
      </c>
      <c r="BF83" s="72"/>
      <c r="BG83" s="72"/>
      <c r="BH83" s="72"/>
      <c r="BI83" s="72"/>
      <c r="BJ83" s="72"/>
      <c r="BK83" s="72"/>
      <c r="BL83" s="72"/>
      <c r="BM83" s="72"/>
      <c r="BN83" s="452"/>
      <c r="BO83" s="457" t="s">
        <v>493</v>
      </c>
      <c r="BP83" s="455"/>
      <c r="BQ83" s="463"/>
      <c r="BR83" s="463" t="s">
        <v>493</v>
      </c>
      <c r="BS83" s="463"/>
      <c r="BT83" s="463" t="s">
        <v>544</v>
      </c>
      <c r="BU83" s="463"/>
      <c r="BV83" s="463"/>
      <c r="BW83" s="463"/>
      <c r="BX83" s="463" t="s">
        <v>609</v>
      </c>
      <c r="BY83" s="463"/>
      <c r="BZ83" s="463"/>
      <c r="CA83" s="463"/>
      <c r="CB83" s="463"/>
      <c r="CC83" s="463"/>
      <c r="CD83" s="463"/>
      <c r="CE83" s="463"/>
      <c r="CF83" s="463"/>
      <c r="CG83" s="463"/>
      <c r="CH83" s="463"/>
      <c r="CI83" s="463"/>
      <c r="CJ83" s="463" t="s">
        <v>609</v>
      </c>
      <c r="CK83" s="463" t="s">
        <v>609</v>
      </c>
      <c r="CL83" s="463"/>
      <c r="CM83" s="463"/>
      <c r="CN83" s="463" t="s">
        <v>243</v>
      </c>
      <c r="CO83" s="463" t="s">
        <v>243</v>
      </c>
      <c r="CP83" s="463" t="s">
        <v>609</v>
      </c>
      <c r="CQ83" s="463"/>
      <c r="CR83" s="463"/>
      <c r="CS83" s="463"/>
      <c r="CT83" s="463" t="s">
        <v>609</v>
      </c>
      <c r="CU83" s="463" t="s">
        <v>609</v>
      </c>
      <c r="CV83" s="463"/>
      <c r="CW83" s="463" t="s">
        <v>609</v>
      </c>
      <c r="CX83" s="463"/>
      <c r="CY83" s="463" t="s">
        <v>609</v>
      </c>
      <c r="CZ83" s="463"/>
      <c r="DA83" s="463"/>
      <c r="DB83" s="536" t="s">
        <v>609</v>
      </c>
      <c r="DC83" s="463"/>
      <c r="DD83" s="463"/>
      <c r="DE83" s="536" t="s">
        <v>609</v>
      </c>
      <c r="DF83" s="463"/>
      <c r="DG83" s="463"/>
      <c r="DH83" s="463"/>
      <c r="DI83" s="463"/>
      <c r="DJ83" s="463"/>
      <c r="DK83" s="536"/>
      <c r="DL83" s="536" t="s">
        <v>609</v>
      </c>
      <c r="DM83" s="463"/>
      <c r="DN83" s="536" t="s">
        <v>609</v>
      </c>
      <c r="DO83" s="463"/>
      <c r="DP83" s="536" t="s">
        <v>609</v>
      </c>
      <c r="DQ83" s="536" t="s">
        <v>609</v>
      </c>
      <c r="DR83" s="536" t="s">
        <v>609</v>
      </c>
      <c r="DS83" s="536" t="s">
        <v>609</v>
      </c>
      <c r="DT83" s="536" t="s">
        <v>609</v>
      </c>
      <c r="DU83" s="463"/>
      <c r="DV83" s="463"/>
      <c r="DW83" s="536" t="s">
        <v>609</v>
      </c>
      <c r="DX83" s="536" t="s">
        <v>609</v>
      </c>
      <c r="DY83" s="463"/>
      <c r="DZ83" s="536" t="s">
        <v>609</v>
      </c>
      <c r="EA83" s="536" t="s">
        <v>609</v>
      </c>
      <c r="EB83" s="463"/>
      <c r="EC83" s="463"/>
      <c r="ED83" s="463"/>
      <c r="EE83" s="463"/>
      <c r="EF83" s="463"/>
      <c r="EG83" s="463"/>
      <c r="EH83" s="463"/>
      <c r="EI83" s="463"/>
      <c r="EJ83" s="463"/>
      <c r="EK83" s="463"/>
      <c r="EL83" s="463"/>
      <c r="EM83" s="463"/>
      <c r="EN83" s="463"/>
      <c r="EO83" s="463"/>
      <c r="EP83" s="463"/>
      <c r="EQ83" s="463"/>
      <c r="ER83" s="463"/>
      <c r="ES83" s="463"/>
      <c r="ET83" s="463"/>
      <c r="EU83" s="463"/>
      <c r="EV83" s="463"/>
      <c r="EW83" s="463"/>
      <c r="EX83" s="463"/>
      <c r="EY83" s="463"/>
      <c r="EZ83" s="463"/>
      <c r="FA83" s="463"/>
      <c r="FB83" s="463"/>
      <c r="FC83" s="463"/>
      <c r="FD83" s="463"/>
      <c r="FE83" s="463"/>
      <c r="FF83" s="463"/>
      <c r="FG83" s="463"/>
      <c r="FH83" s="463"/>
      <c r="FI83" s="463"/>
      <c r="FJ83" s="463"/>
      <c r="FK83" s="463"/>
      <c r="FL83" s="463"/>
      <c r="FM83" s="463"/>
      <c r="FN83" s="463"/>
      <c r="FO83" s="463"/>
      <c r="FP83" s="463"/>
      <c r="FQ83" s="463"/>
      <c r="FR83" s="463"/>
      <c r="FS83" s="463"/>
      <c r="FT83" s="463"/>
      <c r="FU83" s="463"/>
      <c r="FV83" s="463"/>
      <c r="FW83" s="463"/>
      <c r="FX83" s="463"/>
      <c r="FY83" s="463"/>
      <c r="FZ83" s="463"/>
      <c r="GA83" s="463"/>
      <c r="GB83" s="463"/>
      <c r="GC83" s="463"/>
      <c r="GD83" s="463"/>
      <c r="GE83" s="463"/>
      <c r="GF83" s="463"/>
      <c r="GG83" s="463"/>
      <c r="GH83" s="463"/>
      <c r="GI83" s="463"/>
      <c r="GJ83" s="463"/>
      <c r="GK83" s="463"/>
      <c r="GL83" s="463"/>
      <c r="GM83" s="463"/>
      <c r="GN83" s="463"/>
      <c r="GO83" s="463"/>
      <c r="GP83" s="463"/>
      <c r="GQ83" s="463"/>
      <c r="GR83" s="463"/>
      <c r="GS83" s="463"/>
      <c r="GT83" s="463"/>
      <c r="GU83" s="463"/>
      <c r="GV83" s="463"/>
      <c r="GW83" s="463"/>
      <c r="GX83" s="463"/>
      <c r="GY83" s="463"/>
      <c r="GZ83" s="463"/>
      <c r="HA83" s="463"/>
      <c r="HB83" s="463"/>
      <c r="HC83" s="463"/>
      <c r="HD83" s="463"/>
      <c r="HE83" s="463"/>
      <c r="HF83" s="463"/>
      <c r="HG83" s="463"/>
      <c r="HH83" s="463"/>
      <c r="HI83" s="463"/>
      <c r="HJ83" s="463"/>
      <c r="HK83" s="463"/>
      <c r="HL83" s="463"/>
      <c r="HM83" s="463"/>
      <c r="HN83" s="463"/>
      <c r="HO83" s="463"/>
      <c r="HP83" s="463"/>
      <c r="HQ83" s="463"/>
      <c r="HR83" s="463"/>
      <c r="HS83" s="463"/>
      <c r="HT83" s="463"/>
      <c r="HU83" s="463"/>
      <c r="HV83" s="463"/>
      <c r="HW83" s="463"/>
      <c r="HX83" s="463"/>
      <c r="HY83" s="463"/>
      <c r="HZ83" s="463"/>
      <c r="IA83" s="463"/>
      <c r="IB83" s="463"/>
    </row>
    <row r="84" spans="1:236" ht="36.75" x14ac:dyDescent="0.25">
      <c r="A84" s="123" t="s">
        <v>235</v>
      </c>
      <c r="B84" s="108" t="s">
        <v>2</v>
      </c>
      <c r="C84" s="108" t="s">
        <v>66</v>
      </c>
      <c r="D84" s="109" t="s">
        <v>237</v>
      </c>
      <c r="E84" s="109" t="s">
        <v>1</v>
      </c>
      <c r="F84" s="105">
        <f t="shared" si="25"/>
        <v>41185</v>
      </c>
      <c r="G84" s="109">
        <f>IF(L84="Not Executed","",INDEX($U$2:$EC81,1,MATCH(REPT("z",255),$U84:$EC84)))</f>
        <v>146</v>
      </c>
      <c r="H84" s="109" t="str">
        <f t="shared" si="19"/>
        <v>7-4 QS / C1</v>
      </c>
      <c r="I84" s="109" t="str">
        <f t="shared" si="20"/>
        <v>RTM-9200/8.59.29702</v>
      </c>
      <c r="J84" s="109">
        <f t="shared" si="21"/>
        <v>9200</v>
      </c>
      <c r="K84" s="109" t="str">
        <f t="shared" si="22"/>
        <v>v76</v>
      </c>
      <c r="L84" s="109" t="str">
        <f t="shared" si="26"/>
        <v>Pass</v>
      </c>
      <c r="M84" s="109" t="str">
        <f>IF(L84="NA","NA",IF(COUNTIFS(U84:XAC84,"Pass*",$U$3:$XAC$3,Summary!$D$43)&gt;0,"Pass",IF(COUNTIFS(U84:XAC84,"Fail*",$U$3:$XAC$3,Summary!$D$43)&gt;0,"Fail","Not Executed")))</f>
        <v>Pass</v>
      </c>
      <c r="N84" s="109">
        <f t="shared" si="23"/>
        <v>44</v>
      </c>
      <c r="O84" s="135">
        <f t="shared" si="24"/>
        <v>0.70454545454545459</v>
      </c>
      <c r="P84" s="135" t="str">
        <f>IF(VLOOKUP(C84,[1]!WIFI_Defects,2,FALSE)=0,"",VLOOKUP(C84,[1]!WIFI_Defects,2,FALSE))</f>
        <v/>
      </c>
      <c r="Q84" s="109" t="str">
        <f>IF(VLOOKUP(C84,[1]!WIFI_Defects,3,FALSE)=0,"",VLOOKUP(C84,[1]!WIFI_Defects,3,FALSE))</f>
        <v/>
      </c>
      <c r="R84" s="109" t="str">
        <f>IF(VLOOKUP(C84,[1]!WIFI_Defects,4,FALSE)=0,"",VLOOKUP(C84,[1]!WIFI_Defects,4,FALSE))</f>
        <v/>
      </c>
      <c r="S84" s="111"/>
      <c r="T84" s="317"/>
      <c r="U84" s="96"/>
      <c r="V84" s="72"/>
      <c r="W84" s="72" t="s">
        <v>243</v>
      </c>
      <c r="X84" s="72"/>
      <c r="Y84" s="72"/>
      <c r="Z84" s="72"/>
      <c r="AA84" s="72"/>
      <c r="AB84" s="72"/>
      <c r="AC84" s="72"/>
      <c r="AD84" s="72"/>
      <c r="AE84" s="72"/>
      <c r="AF84" s="72" t="s">
        <v>241</v>
      </c>
      <c r="AG84" s="72"/>
      <c r="AH84" s="72"/>
      <c r="AI84" s="72" t="s">
        <v>241</v>
      </c>
      <c r="AJ84" s="72"/>
      <c r="AK84" s="72" t="s">
        <v>243</v>
      </c>
      <c r="AL84" s="72" t="s">
        <v>243</v>
      </c>
      <c r="AM84" s="72"/>
      <c r="AN84" s="326" t="s">
        <v>241</v>
      </c>
      <c r="AO84" s="410"/>
      <c r="AP84" s="402" t="s">
        <v>241</v>
      </c>
      <c r="AQ84" s="399"/>
      <c r="AR84" s="412" t="s">
        <v>241</v>
      </c>
      <c r="AS84" s="428" t="s">
        <v>243</v>
      </c>
      <c r="AT84" s="72"/>
      <c r="AU84" s="423" t="s">
        <v>243</v>
      </c>
      <c r="AV84" s="72"/>
      <c r="AW84" s="433" t="s">
        <v>544</v>
      </c>
      <c r="AX84" s="72"/>
      <c r="AY84" s="72"/>
      <c r="AZ84" s="434" t="s">
        <v>546</v>
      </c>
      <c r="BA84" s="434" t="s">
        <v>243</v>
      </c>
      <c r="BB84" s="72"/>
      <c r="BC84" s="438" t="s">
        <v>546</v>
      </c>
      <c r="BD84" s="439" t="s">
        <v>544</v>
      </c>
      <c r="BE84" s="440" t="s">
        <v>544</v>
      </c>
      <c r="BF84" s="72"/>
      <c r="BG84" s="72"/>
      <c r="BH84" s="72"/>
      <c r="BI84" s="443" t="s">
        <v>243</v>
      </c>
      <c r="BJ84" s="72"/>
      <c r="BK84" s="72"/>
      <c r="BL84" s="72"/>
      <c r="BM84" s="72"/>
      <c r="BN84" s="452"/>
      <c r="BO84" s="457" t="s">
        <v>243</v>
      </c>
      <c r="BP84" s="455"/>
      <c r="BQ84" s="463"/>
      <c r="BR84" s="463" t="s">
        <v>243</v>
      </c>
      <c r="BS84" s="463"/>
      <c r="BT84" s="463" t="s">
        <v>243</v>
      </c>
      <c r="BU84" s="463"/>
      <c r="BV84" s="463"/>
      <c r="BW84" s="463"/>
      <c r="BX84" s="463" t="s">
        <v>243</v>
      </c>
      <c r="BY84" s="463"/>
      <c r="BZ84" s="463"/>
      <c r="CA84" s="463"/>
      <c r="CB84" s="463"/>
      <c r="CC84" s="463"/>
      <c r="CD84" s="463"/>
      <c r="CE84" s="463"/>
      <c r="CF84" s="463"/>
      <c r="CG84" s="463"/>
      <c r="CH84" s="463"/>
      <c r="CI84" s="463"/>
      <c r="CJ84" s="463" t="s">
        <v>243</v>
      </c>
      <c r="CK84" s="463" t="s">
        <v>243</v>
      </c>
      <c r="CL84" s="463"/>
      <c r="CM84" s="463"/>
      <c r="CN84" s="463" t="s">
        <v>243</v>
      </c>
      <c r="CO84" s="463" t="s">
        <v>243</v>
      </c>
      <c r="CP84" s="463" t="s">
        <v>243</v>
      </c>
      <c r="CQ84" s="463"/>
      <c r="CR84" s="463"/>
      <c r="CS84" s="463"/>
      <c r="CT84" s="463" t="s">
        <v>243</v>
      </c>
      <c r="CU84" s="463" t="s">
        <v>243</v>
      </c>
      <c r="CV84" s="463"/>
      <c r="CW84" s="463" t="s">
        <v>243</v>
      </c>
      <c r="CX84" s="463"/>
      <c r="CY84" s="463" t="s">
        <v>243</v>
      </c>
      <c r="CZ84" s="463"/>
      <c r="DA84" s="463"/>
      <c r="DB84" s="536" t="s">
        <v>243</v>
      </c>
      <c r="DC84" s="463"/>
      <c r="DD84" s="463"/>
      <c r="DE84" s="536" t="s">
        <v>243</v>
      </c>
      <c r="DF84" s="463"/>
      <c r="DG84" s="463"/>
      <c r="DH84" s="463"/>
      <c r="DI84" s="463"/>
      <c r="DJ84" s="463"/>
      <c r="DK84" s="536"/>
      <c r="DL84" s="536" t="s">
        <v>243</v>
      </c>
      <c r="DM84" s="463"/>
      <c r="DN84" s="536" t="s">
        <v>243</v>
      </c>
      <c r="DO84" s="463" t="s">
        <v>243</v>
      </c>
      <c r="DP84" s="536" t="s">
        <v>243</v>
      </c>
      <c r="DQ84" s="536" t="s">
        <v>243</v>
      </c>
      <c r="DR84" s="536" t="s">
        <v>241</v>
      </c>
      <c r="DS84" s="536" t="s">
        <v>243</v>
      </c>
      <c r="DT84" s="536" t="s">
        <v>243</v>
      </c>
      <c r="DU84" s="463"/>
      <c r="DV84" s="463"/>
      <c r="DW84" s="536" t="s">
        <v>241</v>
      </c>
      <c r="DX84" s="463" t="s">
        <v>241</v>
      </c>
      <c r="DY84" s="463"/>
      <c r="DZ84" s="463" t="s">
        <v>243</v>
      </c>
      <c r="EA84" s="536" t="s">
        <v>243</v>
      </c>
      <c r="EB84" s="463"/>
      <c r="EC84" s="463"/>
      <c r="ED84" s="463"/>
      <c r="EE84" s="463"/>
      <c r="EF84" s="463"/>
      <c r="EG84" s="463"/>
      <c r="EH84" s="463"/>
      <c r="EI84" s="463"/>
      <c r="EJ84" s="463"/>
      <c r="EK84" s="463"/>
      <c r="EL84" s="463"/>
      <c r="EM84" s="463"/>
      <c r="EN84" s="463"/>
      <c r="EO84" s="463"/>
      <c r="EP84" s="463"/>
      <c r="EQ84" s="463"/>
      <c r="ER84" s="463"/>
      <c r="ES84" s="463"/>
      <c r="ET84" s="463"/>
      <c r="EU84" s="463"/>
      <c r="EV84" s="463"/>
      <c r="EW84" s="463"/>
      <c r="EX84" s="463"/>
      <c r="EY84" s="463"/>
      <c r="EZ84" s="463"/>
      <c r="FA84" s="463"/>
      <c r="FB84" s="463"/>
      <c r="FC84" s="463"/>
      <c r="FD84" s="463"/>
      <c r="FE84" s="463"/>
      <c r="FF84" s="463"/>
      <c r="FG84" s="463"/>
      <c r="FH84" s="463"/>
      <c r="FI84" s="463"/>
      <c r="FJ84" s="463"/>
      <c r="FK84" s="463"/>
      <c r="FL84" s="463"/>
      <c r="FM84" s="463"/>
      <c r="FN84" s="463"/>
      <c r="FO84" s="463"/>
      <c r="FP84" s="463"/>
      <c r="FQ84" s="463"/>
      <c r="FR84" s="463"/>
      <c r="FS84" s="463"/>
      <c r="FT84" s="463"/>
      <c r="FU84" s="463"/>
      <c r="FV84" s="463"/>
      <c r="FW84" s="463"/>
      <c r="FX84" s="463"/>
      <c r="FY84" s="463"/>
      <c r="FZ84" s="463"/>
      <c r="GA84" s="463"/>
      <c r="GB84" s="463"/>
      <c r="GC84" s="463"/>
      <c r="GD84" s="463"/>
      <c r="GE84" s="463"/>
      <c r="GF84" s="463"/>
      <c r="GG84" s="463"/>
      <c r="GH84" s="463"/>
      <c r="GI84" s="463"/>
      <c r="GJ84" s="463"/>
      <c r="GK84" s="463"/>
      <c r="GL84" s="463"/>
      <c r="GM84" s="463"/>
      <c r="GN84" s="463"/>
      <c r="GO84" s="463"/>
      <c r="GP84" s="463"/>
      <c r="GQ84" s="463"/>
      <c r="GR84" s="463"/>
      <c r="GS84" s="463"/>
      <c r="GT84" s="463"/>
      <c r="GU84" s="463"/>
      <c r="GV84" s="463"/>
      <c r="GW84" s="463"/>
      <c r="GX84" s="463"/>
      <c r="GY84" s="463"/>
      <c r="GZ84" s="463"/>
      <c r="HA84" s="463"/>
      <c r="HB84" s="463"/>
      <c r="HC84" s="463"/>
      <c r="HD84" s="463"/>
      <c r="HE84" s="463"/>
      <c r="HF84" s="463"/>
      <c r="HG84" s="463"/>
      <c r="HH84" s="463"/>
      <c r="HI84" s="463"/>
      <c r="HJ84" s="463"/>
      <c r="HK84" s="463"/>
      <c r="HL84" s="463"/>
      <c r="HM84" s="463"/>
      <c r="HN84" s="463"/>
      <c r="HO84" s="463"/>
      <c r="HP84" s="463"/>
      <c r="HQ84" s="463"/>
      <c r="HR84" s="463"/>
      <c r="HS84" s="463"/>
      <c r="HT84" s="463"/>
      <c r="HU84" s="463"/>
      <c r="HV84" s="463"/>
      <c r="HW84" s="463"/>
      <c r="HX84" s="463"/>
      <c r="HY84" s="463"/>
      <c r="HZ84" s="463"/>
      <c r="IA84" s="463"/>
      <c r="IB84" s="463"/>
    </row>
    <row r="85" spans="1:236" ht="36.75" x14ac:dyDescent="0.25">
      <c r="A85" s="123" t="s">
        <v>494</v>
      </c>
      <c r="B85" s="108" t="s">
        <v>2</v>
      </c>
      <c r="C85" s="108" t="s">
        <v>9</v>
      </c>
      <c r="D85" s="109" t="s">
        <v>237</v>
      </c>
      <c r="E85" s="109" t="s">
        <v>1</v>
      </c>
      <c r="F85" s="105">
        <f t="shared" si="25"/>
        <v>41185</v>
      </c>
      <c r="G85" s="109">
        <f>IF(L85="Not Executed","",INDEX($U$2:$EC82,1,MATCH(REPT("z",255),$U85:$EC85)))</f>
        <v>146</v>
      </c>
      <c r="H85" s="109" t="str">
        <f t="shared" si="19"/>
        <v>7-4 QS / C1</v>
      </c>
      <c r="I85" s="109" t="str">
        <f t="shared" si="20"/>
        <v>RTM-9200/8.59.29702</v>
      </c>
      <c r="J85" s="109">
        <f t="shared" si="21"/>
        <v>9200</v>
      </c>
      <c r="K85" s="109" t="str">
        <f t="shared" si="22"/>
        <v>v76</v>
      </c>
      <c r="L85" s="109" t="str">
        <f t="shared" si="26"/>
        <v>Pass-Filter</v>
      </c>
      <c r="M85" s="109" t="str">
        <f>IF(L85="NA","NA",IF(COUNTIFS(U85:XAC85,"Pass*",$U$3:$XAC$3,Summary!$D$43)&gt;0,"Pass",IF(COUNTIFS(U85:XAC85,"Fail*",$U$3:$XAC$3,Summary!$D$43)&gt;0,"Fail","Not Executed")))</f>
        <v>Pass</v>
      </c>
      <c r="N85" s="109">
        <f t="shared" si="23"/>
        <v>38</v>
      </c>
      <c r="O85" s="135">
        <f t="shared" si="24"/>
        <v>0.5</v>
      </c>
      <c r="P85" s="135" t="str">
        <f>IF(VLOOKUP(C85,[1]!WIFI_Defects,2,FALSE)=0,"",VLOOKUP(C85,[1]!WIFI_Defects,2,FALSE))</f>
        <v/>
      </c>
      <c r="Q85" s="109" t="str">
        <f>IF(VLOOKUP(C85,[1]!WIFI_Defects,3,FALSE)=0,"",VLOOKUP(C85,[1]!WIFI_Defects,3,FALSE))</f>
        <v/>
      </c>
      <c r="R85" s="109" t="str">
        <f>IF(VLOOKUP(C85,[1]!WIFI_Defects,4,FALSE)=0,"",VLOOKUP(C85,[1]!WIFI_Defects,4,FALSE))</f>
        <v/>
      </c>
      <c r="S85" s="392"/>
      <c r="T85" s="317"/>
      <c r="U85" s="96"/>
      <c r="V85" s="72"/>
      <c r="W85" s="72" t="str">
        <f>IF(ISERROR(#REF!),"",#REF!)</f>
        <v/>
      </c>
      <c r="X85" s="72"/>
      <c r="Y85" s="72"/>
      <c r="Z85" s="72" t="s">
        <v>241</v>
      </c>
      <c r="AA85" s="72"/>
      <c r="AB85" s="72"/>
      <c r="AC85" s="72"/>
      <c r="AD85" s="72"/>
      <c r="AE85" s="72"/>
      <c r="AF85" s="72"/>
      <c r="AG85" s="72"/>
      <c r="AH85" s="72"/>
      <c r="AI85" s="72" t="s">
        <v>241</v>
      </c>
      <c r="AJ85" s="72"/>
      <c r="AK85" s="72" t="s">
        <v>241</v>
      </c>
      <c r="AL85" s="72" t="s">
        <v>241</v>
      </c>
      <c r="AM85" s="72"/>
      <c r="AN85" s="410" t="s">
        <v>493</v>
      </c>
      <c r="AO85" s="410"/>
      <c r="AP85" s="410" t="s">
        <v>241</v>
      </c>
      <c r="AQ85" s="72"/>
      <c r="AR85" s="412" t="s">
        <v>241</v>
      </c>
      <c r="AS85" s="409" t="s">
        <v>493</v>
      </c>
      <c r="AT85" s="72"/>
      <c r="AU85" s="424" t="s">
        <v>544</v>
      </c>
      <c r="AV85" s="72"/>
      <c r="AW85" s="433" t="s">
        <v>545</v>
      </c>
      <c r="AX85" s="72"/>
      <c r="AY85" s="72"/>
      <c r="AZ85" s="434" t="s">
        <v>544</v>
      </c>
      <c r="BA85" s="434" t="s">
        <v>493</v>
      </c>
      <c r="BB85" s="72"/>
      <c r="BC85" s="438" t="s">
        <v>544</v>
      </c>
      <c r="BD85" s="439" t="s">
        <v>493</v>
      </c>
      <c r="BE85" s="440" t="s">
        <v>493</v>
      </c>
      <c r="BF85" s="72"/>
      <c r="BG85" s="72"/>
      <c r="BH85" s="72"/>
      <c r="BI85" s="72"/>
      <c r="BJ85" s="72"/>
      <c r="BK85" s="72"/>
      <c r="BL85" s="72"/>
      <c r="BM85" s="72"/>
      <c r="BN85" s="452"/>
      <c r="BO85" s="72" t="s">
        <v>493</v>
      </c>
      <c r="BP85" s="455"/>
      <c r="BQ85" s="463"/>
      <c r="BR85" s="463" t="s">
        <v>493</v>
      </c>
      <c r="BS85" s="463"/>
      <c r="BT85" s="463" t="s">
        <v>544</v>
      </c>
      <c r="BU85" s="463"/>
      <c r="BV85" s="463"/>
      <c r="BW85" s="463"/>
      <c r="BX85" s="463" t="s">
        <v>609</v>
      </c>
      <c r="BY85" s="463"/>
      <c r="BZ85" s="463"/>
      <c r="CA85" s="463"/>
      <c r="CB85" s="463"/>
      <c r="CC85" s="463"/>
      <c r="CD85" s="463"/>
      <c r="CE85" s="463"/>
      <c r="CF85" s="463"/>
      <c r="CG85" s="463"/>
      <c r="CH85" s="463"/>
      <c r="CI85" s="463"/>
      <c r="CJ85" s="463" t="s">
        <v>609</v>
      </c>
      <c r="CK85" s="463" t="s">
        <v>609</v>
      </c>
      <c r="CL85" s="463"/>
      <c r="CM85" s="463"/>
      <c r="CN85" s="463" t="s">
        <v>241</v>
      </c>
      <c r="CO85" s="463"/>
      <c r="CP85" s="463"/>
      <c r="CQ85" s="463"/>
      <c r="CR85" s="463"/>
      <c r="CS85" s="463"/>
      <c r="CT85" s="463" t="s">
        <v>609</v>
      </c>
      <c r="CU85" s="463" t="s">
        <v>609</v>
      </c>
      <c r="CV85" s="463"/>
      <c r="CW85" s="463" t="s">
        <v>609</v>
      </c>
      <c r="CX85" s="463"/>
      <c r="CY85" s="534"/>
      <c r="CZ85" s="463"/>
      <c r="DA85" s="463"/>
      <c r="DB85" s="536" t="s">
        <v>609</v>
      </c>
      <c r="DC85" s="463"/>
      <c r="DD85" s="463"/>
      <c r="DE85" s="536" t="s">
        <v>609</v>
      </c>
      <c r="DF85" s="463"/>
      <c r="DG85" s="463"/>
      <c r="DH85" s="463"/>
      <c r="DI85" s="463"/>
      <c r="DJ85" s="463"/>
      <c r="DK85" s="463"/>
      <c r="DL85" s="463" t="s">
        <v>241</v>
      </c>
      <c r="DM85" s="463"/>
      <c r="DN85" s="463" t="s">
        <v>241</v>
      </c>
      <c r="DO85" s="463"/>
      <c r="DP85" s="463" t="s">
        <v>241</v>
      </c>
      <c r="DQ85" s="536" t="s">
        <v>609</v>
      </c>
      <c r="DR85" s="463" t="s">
        <v>241</v>
      </c>
      <c r="DS85" s="536" t="s">
        <v>609</v>
      </c>
      <c r="DT85" s="536" t="s">
        <v>609</v>
      </c>
      <c r="DU85" s="463"/>
      <c r="DV85" s="463"/>
      <c r="DW85" s="463" t="s">
        <v>241</v>
      </c>
      <c r="DX85" s="463" t="s">
        <v>241</v>
      </c>
      <c r="DY85" s="463"/>
      <c r="DZ85" s="463" t="s">
        <v>241</v>
      </c>
      <c r="EA85" s="536" t="s">
        <v>609</v>
      </c>
      <c r="EB85" s="463"/>
      <c r="EC85" s="463"/>
      <c r="ED85" s="463"/>
      <c r="EE85" s="463"/>
      <c r="EF85" s="463"/>
      <c r="EG85" s="463"/>
      <c r="EH85" s="463"/>
      <c r="EI85" s="463"/>
      <c r="EJ85" s="463"/>
      <c r="EK85" s="463"/>
      <c r="EL85" s="463"/>
      <c r="EM85" s="463"/>
      <c r="EN85" s="463"/>
      <c r="EO85" s="463"/>
      <c r="EP85" s="463"/>
      <c r="EQ85" s="463"/>
      <c r="ER85" s="463"/>
      <c r="ES85" s="463"/>
      <c r="ET85" s="463"/>
      <c r="EU85" s="463"/>
      <c r="EV85" s="463"/>
      <c r="EW85" s="463"/>
      <c r="EX85" s="463"/>
      <c r="EY85" s="463"/>
      <c r="EZ85" s="463"/>
      <c r="FA85" s="463"/>
      <c r="FB85" s="463"/>
      <c r="FC85" s="463"/>
      <c r="FD85" s="463"/>
      <c r="FE85" s="463"/>
      <c r="FF85" s="463"/>
      <c r="FG85" s="463"/>
      <c r="FH85" s="463"/>
      <c r="FI85" s="463"/>
      <c r="FJ85" s="463"/>
      <c r="FK85" s="463"/>
      <c r="FL85" s="463"/>
      <c r="FM85" s="463"/>
      <c r="FN85" s="463"/>
      <c r="FO85" s="463"/>
      <c r="FP85" s="463"/>
      <c r="FQ85" s="463"/>
      <c r="FR85" s="463"/>
      <c r="FS85" s="463"/>
      <c r="FT85" s="463"/>
      <c r="FU85" s="463"/>
      <c r="FV85" s="463"/>
      <c r="FW85" s="463"/>
      <c r="FX85" s="463"/>
      <c r="FY85" s="463"/>
      <c r="FZ85" s="463"/>
      <c r="GA85" s="463"/>
      <c r="GB85" s="463"/>
      <c r="GC85" s="463"/>
      <c r="GD85" s="463"/>
      <c r="GE85" s="463"/>
      <c r="GF85" s="463"/>
      <c r="GG85" s="463"/>
      <c r="GH85" s="463"/>
      <c r="GI85" s="463"/>
      <c r="GJ85" s="463"/>
      <c r="GK85" s="463"/>
      <c r="GL85" s="463"/>
      <c r="GM85" s="463"/>
      <c r="GN85" s="463"/>
      <c r="GO85" s="463"/>
      <c r="GP85" s="463"/>
      <c r="GQ85" s="463"/>
      <c r="GR85" s="463"/>
      <c r="GS85" s="463"/>
      <c r="GT85" s="463"/>
      <c r="GU85" s="463"/>
      <c r="GV85" s="463"/>
      <c r="GW85" s="463"/>
      <c r="GX85" s="463"/>
      <c r="GY85" s="463"/>
      <c r="GZ85" s="463"/>
      <c r="HA85" s="463"/>
      <c r="HB85" s="463"/>
      <c r="HC85" s="463"/>
      <c r="HD85" s="463"/>
      <c r="HE85" s="463"/>
      <c r="HF85" s="463"/>
      <c r="HG85" s="463"/>
      <c r="HH85" s="463"/>
      <c r="HI85" s="463"/>
      <c r="HJ85" s="463"/>
      <c r="HK85" s="463"/>
      <c r="HL85" s="463"/>
      <c r="HM85" s="463"/>
      <c r="HN85" s="463"/>
      <c r="HO85" s="463"/>
      <c r="HP85" s="463"/>
      <c r="HQ85" s="463"/>
      <c r="HR85" s="463"/>
      <c r="HS85" s="463"/>
      <c r="HT85" s="463"/>
      <c r="HU85" s="463"/>
      <c r="HV85" s="463"/>
      <c r="HW85" s="463"/>
      <c r="HX85" s="463"/>
      <c r="HY85" s="463"/>
      <c r="HZ85" s="463"/>
      <c r="IA85" s="463"/>
      <c r="IB85" s="463"/>
    </row>
    <row r="86" spans="1:236" ht="36.75" x14ac:dyDescent="0.25">
      <c r="A86" s="123" t="s">
        <v>494</v>
      </c>
      <c r="B86" s="108" t="s">
        <v>2</v>
      </c>
      <c r="C86" s="108" t="s">
        <v>11</v>
      </c>
      <c r="D86" s="109" t="s">
        <v>237</v>
      </c>
      <c r="E86" s="109" t="s">
        <v>1</v>
      </c>
      <c r="F86" s="105">
        <f t="shared" si="25"/>
        <v>41185</v>
      </c>
      <c r="G86" s="109">
        <f>IF(L86="Not Executed","",INDEX($U$2:$EC83,1,MATCH(REPT("z",255),$U86:$EC86)))</f>
        <v>146</v>
      </c>
      <c r="H86" s="109" t="str">
        <f t="shared" si="19"/>
        <v>7-4 QS / C1</v>
      </c>
      <c r="I86" s="109" t="str">
        <f t="shared" si="20"/>
        <v>RTM-9200/8.59.29702</v>
      </c>
      <c r="J86" s="109">
        <f t="shared" si="21"/>
        <v>9200</v>
      </c>
      <c r="K86" s="109" t="str">
        <f t="shared" si="22"/>
        <v>v76</v>
      </c>
      <c r="L86" s="109" t="str">
        <f t="shared" si="26"/>
        <v>Pass-Filter</v>
      </c>
      <c r="M86" s="109" t="str">
        <f>IF(L86="NA","NA",IF(COUNTIFS(U86:XAC86,"Pass*",$U$3:$XAC$3,Summary!$D$43)&gt;0,"Pass",IF(COUNTIFS(U86:XAC86,"Fail*",$U$3:$XAC$3,Summary!$D$43)&gt;0,"Fail","Not Executed")))</f>
        <v>Pass</v>
      </c>
      <c r="N86" s="109">
        <f t="shared" si="23"/>
        <v>39</v>
      </c>
      <c r="O86" s="135">
        <f t="shared" si="24"/>
        <v>0.58974358974358976</v>
      </c>
      <c r="P86" s="135" t="str">
        <f>IF(VLOOKUP(C86,[1]!WIFI_Defects,2,FALSE)=0,"",VLOOKUP(C86,[1]!WIFI_Defects,2,FALSE))</f>
        <v/>
      </c>
      <c r="Q86" s="109" t="str">
        <f>IF(VLOOKUP(C86,[1]!WIFI_Defects,3,FALSE)=0,"",VLOOKUP(C86,[1]!WIFI_Defects,3,FALSE))</f>
        <v/>
      </c>
      <c r="R86" s="109" t="str">
        <f>IF(VLOOKUP(C86,[1]!WIFI_Defects,4,FALSE)=0,"",VLOOKUP(C86,[1]!WIFI_Defects,4,FALSE))</f>
        <v/>
      </c>
      <c r="S86" s="392"/>
      <c r="T86" s="317"/>
      <c r="U86" s="96"/>
      <c r="V86" s="72"/>
      <c r="W86" s="72" t="str">
        <f>IF(ISERROR(#REF!),"",#REF!)</f>
        <v/>
      </c>
      <c r="X86" s="72"/>
      <c r="Y86" s="72"/>
      <c r="Z86" s="72" t="s">
        <v>241</v>
      </c>
      <c r="AA86" s="72"/>
      <c r="AB86" s="72"/>
      <c r="AC86" s="72"/>
      <c r="AD86" s="72"/>
      <c r="AE86" s="72"/>
      <c r="AF86" s="72"/>
      <c r="AG86" s="72"/>
      <c r="AH86" s="72"/>
      <c r="AI86" s="72" t="s">
        <v>241</v>
      </c>
      <c r="AJ86" s="72"/>
      <c r="AK86" s="72" t="s">
        <v>241</v>
      </c>
      <c r="AL86" s="72" t="s">
        <v>241</v>
      </c>
      <c r="AM86" s="72"/>
      <c r="AN86" s="410" t="s">
        <v>493</v>
      </c>
      <c r="AO86" s="410"/>
      <c r="AP86" s="410" t="s">
        <v>241</v>
      </c>
      <c r="AQ86" s="72"/>
      <c r="AR86" s="412" t="s">
        <v>241</v>
      </c>
      <c r="AS86" s="409" t="s">
        <v>493</v>
      </c>
      <c r="AT86" s="72"/>
      <c r="AU86" s="424" t="s">
        <v>493</v>
      </c>
      <c r="AV86" s="72"/>
      <c r="AW86" s="433" t="s">
        <v>544</v>
      </c>
      <c r="AX86" s="72"/>
      <c r="AY86" s="72"/>
      <c r="AZ86" s="434" t="s">
        <v>493</v>
      </c>
      <c r="BA86" s="434" t="s">
        <v>493</v>
      </c>
      <c r="BB86" s="72"/>
      <c r="BC86" s="438" t="s">
        <v>493</v>
      </c>
      <c r="BD86" s="439" t="s">
        <v>493</v>
      </c>
      <c r="BE86" s="440" t="s">
        <v>493</v>
      </c>
      <c r="BF86" s="72"/>
      <c r="BG86" s="72"/>
      <c r="BH86" s="72"/>
      <c r="BI86" s="72"/>
      <c r="BJ86" s="72"/>
      <c r="BK86" s="72"/>
      <c r="BL86" s="72"/>
      <c r="BM86" s="72"/>
      <c r="BN86" s="452"/>
      <c r="BO86" s="72" t="s">
        <v>493</v>
      </c>
      <c r="BP86" s="455"/>
      <c r="BQ86" s="463"/>
      <c r="BR86" s="463" t="s">
        <v>493</v>
      </c>
      <c r="BS86" s="463"/>
      <c r="BT86" s="463" t="s">
        <v>493</v>
      </c>
      <c r="BU86" s="463"/>
      <c r="BV86" s="463"/>
      <c r="BW86" s="463"/>
      <c r="BX86" s="463" t="s">
        <v>609</v>
      </c>
      <c r="BY86" s="463"/>
      <c r="BZ86" s="463"/>
      <c r="CA86" s="463"/>
      <c r="CB86" s="463"/>
      <c r="CC86" s="463"/>
      <c r="CD86" s="463"/>
      <c r="CE86" s="463"/>
      <c r="CF86" s="463"/>
      <c r="CG86" s="463"/>
      <c r="CH86" s="463"/>
      <c r="CI86" s="463"/>
      <c r="CJ86" s="463" t="s">
        <v>609</v>
      </c>
      <c r="CK86" s="463" t="s">
        <v>609</v>
      </c>
      <c r="CL86" s="463"/>
      <c r="CM86" s="463"/>
      <c r="CN86" s="463" t="s">
        <v>241</v>
      </c>
      <c r="CO86" s="463"/>
      <c r="CP86" s="463"/>
      <c r="CQ86" s="463"/>
      <c r="CR86" s="463"/>
      <c r="CS86" s="463"/>
      <c r="CT86" s="463" t="s">
        <v>609</v>
      </c>
      <c r="CU86" s="463" t="s">
        <v>609</v>
      </c>
      <c r="CV86" s="463"/>
      <c r="CW86" s="463" t="s">
        <v>609</v>
      </c>
      <c r="CX86" s="463"/>
      <c r="CY86" s="463" t="s">
        <v>609</v>
      </c>
      <c r="CZ86" s="463"/>
      <c r="DA86" s="463"/>
      <c r="DB86" s="536" t="s">
        <v>609</v>
      </c>
      <c r="DC86" s="463"/>
      <c r="DD86" s="463"/>
      <c r="DE86" s="536" t="s">
        <v>609</v>
      </c>
      <c r="DF86" s="463"/>
      <c r="DG86" s="463"/>
      <c r="DH86" s="463"/>
      <c r="DI86" s="463"/>
      <c r="DJ86" s="463"/>
      <c r="DK86" s="463"/>
      <c r="DL86" s="463" t="s">
        <v>241</v>
      </c>
      <c r="DM86" s="463"/>
      <c r="DN86" s="463" t="s">
        <v>241</v>
      </c>
      <c r="DO86" s="463"/>
      <c r="DP86" s="463" t="s">
        <v>241</v>
      </c>
      <c r="DQ86" s="536" t="s">
        <v>241</v>
      </c>
      <c r="DR86" s="463" t="s">
        <v>241</v>
      </c>
      <c r="DS86" s="536" t="s">
        <v>609</v>
      </c>
      <c r="DT86" s="536" t="s">
        <v>609</v>
      </c>
      <c r="DU86" s="463"/>
      <c r="DV86" s="463"/>
      <c r="DW86" s="463" t="s">
        <v>241</v>
      </c>
      <c r="DX86" s="463" t="s">
        <v>241</v>
      </c>
      <c r="DY86" s="463"/>
      <c r="DZ86" s="463" t="s">
        <v>241</v>
      </c>
      <c r="EA86" s="536" t="s">
        <v>609</v>
      </c>
      <c r="EB86" s="463"/>
      <c r="EC86" s="463"/>
      <c r="ED86" s="463"/>
      <c r="EE86" s="463"/>
      <c r="EF86" s="463"/>
      <c r="EG86" s="463"/>
      <c r="EH86" s="463"/>
      <c r="EI86" s="463"/>
      <c r="EJ86" s="463"/>
      <c r="EK86" s="463"/>
      <c r="EL86" s="463"/>
      <c r="EM86" s="463"/>
      <c r="EN86" s="463"/>
      <c r="EO86" s="463"/>
      <c r="EP86" s="463"/>
      <c r="EQ86" s="463"/>
      <c r="ER86" s="463"/>
      <c r="ES86" s="463"/>
      <c r="ET86" s="463"/>
      <c r="EU86" s="463"/>
      <c r="EV86" s="463"/>
      <c r="EW86" s="463"/>
      <c r="EX86" s="463"/>
      <c r="EY86" s="463"/>
      <c r="EZ86" s="463"/>
      <c r="FA86" s="463"/>
      <c r="FB86" s="463"/>
      <c r="FC86" s="463"/>
      <c r="FD86" s="463"/>
      <c r="FE86" s="463"/>
      <c r="FF86" s="463"/>
      <c r="FG86" s="463"/>
      <c r="FH86" s="463"/>
      <c r="FI86" s="463"/>
      <c r="FJ86" s="463"/>
      <c r="FK86" s="463"/>
      <c r="FL86" s="463"/>
      <c r="FM86" s="463"/>
      <c r="FN86" s="463"/>
      <c r="FO86" s="463"/>
      <c r="FP86" s="463"/>
      <c r="FQ86" s="463"/>
      <c r="FR86" s="463"/>
      <c r="FS86" s="463"/>
      <c r="FT86" s="463"/>
      <c r="FU86" s="463"/>
      <c r="FV86" s="463"/>
      <c r="FW86" s="463"/>
      <c r="FX86" s="463"/>
      <c r="FY86" s="463"/>
      <c r="FZ86" s="463"/>
      <c r="GA86" s="463"/>
      <c r="GB86" s="463"/>
      <c r="GC86" s="463"/>
      <c r="GD86" s="463"/>
      <c r="GE86" s="463"/>
      <c r="GF86" s="463"/>
      <c r="GG86" s="463"/>
      <c r="GH86" s="463"/>
      <c r="GI86" s="463"/>
      <c r="GJ86" s="463"/>
      <c r="GK86" s="463"/>
      <c r="GL86" s="463"/>
      <c r="GM86" s="463"/>
      <c r="GN86" s="463"/>
      <c r="GO86" s="463"/>
      <c r="GP86" s="463"/>
      <c r="GQ86" s="463"/>
      <c r="GR86" s="463"/>
      <c r="GS86" s="463"/>
      <c r="GT86" s="463"/>
      <c r="GU86" s="463"/>
      <c r="GV86" s="463"/>
      <c r="GW86" s="463"/>
      <c r="GX86" s="463"/>
      <c r="GY86" s="463"/>
      <c r="GZ86" s="463"/>
      <c r="HA86" s="463"/>
      <c r="HB86" s="463"/>
      <c r="HC86" s="463"/>
      <c r="HD86" s="463"/>
      <c r="HE86" s="463"/>
      <c r="HF86" s="463"/>
      <c r="HG86" s="463"/>
      <c r="HH86" s="463"/>
      <c r="HI86" s="463"/>
      <c r="HJ86" s="463"/>
      <c r="HK86" s="463"/>
      <c r="HL86" s="463"/>
      <c r="HM86" s="463"/>
      <c r="HN86" s="463"/>
      <c r="HO86" s="463"/>
      <c r="HP86" s="463"/>
      <c r="HQ86" s="463"/>
      <c r="HR86" s="463"/>
      <c r="HS86" s="463"/>
      <c r="HT86" s="463"/>
      <c r="HU86" s="463"/>
      <c r="HV86" s="463"/>
      <c r="HW86" s="463"/>
      <c r="HX86" s="463"/>
      <c r="HY86" s="463"/>
      <c r="HZ86" s="463"/>
      <c r="IA86" s="463"/>
      <c r="IB86" s="463"/>
    </row>
    <row r="87" spans="1:236" ht="36.75" x14ac:dyDescent="0.25">
      <c r="A87" s="123" t="s">
        <v>494</v>
      </c>
      <c r="B87" s="108" t="s">
        <v>2</v>
      </c>
      <c r="C87" s="108" t="s">
        <v>10</v>
      </c>
      <c r="D87" s="109" t="s">
        <v>237</v>
      </c>
      <c r="E87" s="109" t="s">
        <v>1</v>
      </c>
      <c r="F87" s="105">
        <f t="shared" si="25"/>
        <v>41185</v>
      </c>
      <c r="G87" s="109">
        <f>IF(L87="Not Executed","",INDEX($U$2:$EC84,1,MATCH(REPT("z",255),$U87:$EC87)))</f>
        <v>146</v>
      </c>
      <c r="H87" s="109" t="str">
        <f t="shared" si="19"/>
        <v>7-4 QS / C1</v>
      </c>
      <c r="I87" s="109" t="str">
        <f t="shared" si="20"/>
        <v>RTM-9200/8.59.29702</v>
      </c>
      <c r="J87" s="109">
        <f t="shared" si="21"/>
        <v>9200</v>
      </c>
      <c r="K87" s="109" t="str">
        <f t="shared" si="22"/>
        <v>v76</v>
      </c>
      <c r="L87" s="109" t="str">
        <f t="shared" si="26"/>
        <v>Pass-Filter</v>
      </c>
      <c r="M87" s="109" t="str">
        <f>IF(L87="NA","NA",IF(COUNTIFS(U87:XAC87,"Pass*",$U$3:$XAC$3,Summary!$D$43)&gt;0,"Pass",IF(COUNTIFS(U87:XAC87,"Fail*",$U$3:$XAC$3,Summary!$D$43)&gt;0,"Fail","Not Executed")))</f>
        <v>Pass</v>
      </c>
      <c r="N87" s="109">
        <f t="shared" si="23"/>
        <v>39</v>
      </c>
      <c r="O87" s="135">
        <f t="shared" si="24"/>
        <v>0.51282051282051277</v>
      </c>
      <c r="P87" s="135" t="str">
        <f>IF(VLOOKUP(C87,[1]!WIFI_Defects,2,FALSE)=0,"",VLOOKUP(C87,[1]!WIFI_Defects,2,FALSE))</f>
        <v/>
      </c>
      <c r="Q87" s="109" t="str">
        <f>IF(VLOOKUP(C87,[1]!WIFI_Defects,3,FALSE)=0,"",VLOOKUP(C87,[1]!WIFI_Defects,3,FALSE))</f>
        <v/>
      </c>
      <c r="R87" s="109" t="str">
        <f>IF(VLOOKUP(C87,[1]!WIFI_Defects,4,FALSE)=0,"",VLOOKUP(C87,[1]!WIFI_Defects,4,FALSE))</f>
        <v/>
      </c>
      <c r="S87" s="425"/>
      <c r="T87" s="317"/>
      <c r="U87" s="96"/>
      <c r="V87" s="72"/>
      <c r="W87" s="72" t="str">
        <f>IF(ISERROR(#REF!),"",#REF!)</f>
        <v/>
      </c>
      <c r="X87" s="72"/>
      <c r="Y87" s="72"/>
      <c r="Z87" s="72" t="s">
        <v>241</v>
      </c>
      <c r="AA87" s="72"/>
      <c r="AB87" s="72"/>
      <c r="AC87" s="72"/>
      <c r="AD87" s="72"/>
      <c r="AE87" s="72"/>
      <c r="AF87" s="72"/>
      <c r="AG87" s="72"/>
      <c r="AH87" s="72"/>
      <c r="AI87" s="72" t="s">
        <v>241</v>
      </c>
      <c r="AJ87" s="72"/>
      <c r="AK87" s="72" t="s">
        <v>241</v>
      </c>
      <c r="AL87" s="72" t="s">
        <v>241</v>
      </c>
      <c r="AM87" s="72"/>
      <c r="AN87" s="410" t="s">
        <v>493</v>
      </c>
      <c r="AO87" s="410"/>
      <c r="AP87" s="410" t="s">
        <v>241</v>
      </c>
      <c r="AQ87" s="72"/>
      <c r="AR87" s="412" t="s">
        <v>241</v>
      </c>
      <c r="AS87" s="409" t="s">
        <v>493</v>
      </c>
      <c r="AT87" s="72"/>
      <c r="AU87" s="424" t="s">
        <v>544</v>
      </c>
      <c r="AV87" s="72"/>
      <c r="AW87" s="433" t="s">
        <v>544</v>
      </c>
      <c r="AX87" s="72"/>
      <c r="AY87" s="72"/>
      <c r="AZ87" s="434" t="s">
        <v>544</v>
      </c>
      <c r="BA87" s="434" t="s">
        <v>493</v>
      </c>
      <c r="BB87" s="72"/>
      <c r="BC87" s="438" t="s">
        <v>544</v>
      </c>
      <c r="BD87" s="439" t="s">
        <v>493</v>
      </c>
      <c r="BE87" s="440" t="s">
        <v>493</v>
      </c>
      <c r="BF87" s="72"/>
      <c r="BG87" s="72"/>
      <c r="BH87" s="72"/>
      <c r="BI87" s="72"/>
      <c r="BJ87" s="72"/>
      <c r="BK87" s="72"/>
      <c r="BL87" s="72"/>
      <c r="BM87" s="72"/>
      <c r="BN87" s="452"/>
      <c r="BO87" s="457" t="s">
        <v>493</v>
      </c>
      <c r="BP87" s="455"/>
      <c r="BQ87" s="463"/>
      <c r="BR87" s="463" t="s">
        <v>493</v>
      </c>
      <c r="BS87" s="463"/>
      <c r="BT87" s="463" t="s">
        <v>493</v>
      </c>
      <c r="BU87" s="463"/>
      <c r="BV87" s="463"/>
      <c r="BW87" s="463"/>
      <c r="BX87" s="463" t="s">
        <v>609</v>
      </c>
      <c r="BY87" s="463"/>
      <c r="BZ87" s="463"/>
      <c r="CA87" s="463"/>
      <c r="CB87" s="463"/>
      <c r="CC87" s="463"/>
      <c r="CD87" s="463"/>
      <c r="CE87" s="463"/>
      <c r="CF87" s="463"/>
      <c r="CG87" s="463"/>
      <c r="CH87" s="463"/>
      <c r="CI87" s="463"/>
      <c r="CJ87" s="463" t="s">
        <v>609</v>
      </c>
      <c r="CK87" s="463" t="s">
        <v>609</v>
      </c>
      <c r="CL87" s="463"/>
      <c r="CM87" s="463"/>
      <c r="CN87" s="463" t="s">
        <v>241</v>
      </c>
      <c r="CO87" s="463"/>
      <c r="CP87" s="463"/>
      <c r="CQ87" s="463"/>
      <c r="CR87" s="463"/>
      <c r="CS87" s="463"/>
      <c r="CT87" s="463" t="s">
        <v>609</v>
      </c>
      <c r="CU87" s="463" t="s">
        <v>241</v>
      </c>
      <c r="CV87" s="463"/>
      <c r="CW87" s="463" t="s">
        <v>609</v>
      </c>
      <c r="CX87" s="463"/>
      <c r="CY87" s="463" t="s">
        <v>609</v>
      </c>
      <c r="CZ87" s="463"/>
      <c r="DA87" s="463"/>
      <c r="DB87" s="536" t="s">
        <v>609</v>
      </c>
      <c r="DC87" s="463"/>
      <c r="DD87" s="463"/>
      <c r="DE87" s="536" t="s">
        <v>609</v>
      </c>
      <c r="DF87" s="463"/>
      <c r="DG87" s="463"/>
      <c r="DH87" s="463"/>
      <c r="DI87" s="463"/>
      <c r="DJ87" s="463"/>
      <c r="DK87" s="463"/>
      <c r="DL87" s="463" t="s">
        <v>241</v>
      </c>
      <c r="DM87" s="463"/>
      <c r="DN87" s="463" t="s">
        <v>241</v>
      </c>
      <c r="DO87" s="463"/>
      <c r="DP87" s="463" t="s">
        <v>241</v>
      </c>
      <c r="DQ87" s="536" t="s">
        <v>609</v>
      </c>
      <c r="DR87" s="463" t="s">
        <v>241</v>
      </c>
      <c r="DS87" s="536" t="s">
        <v>609</v>
      </c>
      <c r="DT87" s="536" t="s">
        <v>609</v>
      </c>
      <c r="DU87" s="463"/>
      <c r="DV87" s="463"/>
      <c r="DW87" s="463" t="s">
        <v>241</v>
      </c>
      <c r="DX87" s="463" t="s">
        <v>241</v>
      </c>
      <c r="DY87" s="463"/>
      <c r="DZ87" s="463" t="s">
        <v>241</v>
      </c>
      <c r="EA87" s="536" t="s">
        <v>609</v>
      </c>
      <c r="EB87" s="463"/>
      <c r="EC87" s="463"/>
      <c r="ED87" s="463"/>
      <c r="EE87" s="463"/>
      <c r="EF87" s="463"/>
      <c r="EG87" s="463"/>
      <c r="EH87" s="463"/>
      <c r="EI87" s="463"/>
      <c r="EJ87" s="463"/>
      <c r="EK87" s="463"/>
      <c r="EL87" s="463"/>
      <c r="EM87" s="463"/>
      <c r="EN87" s="463"/>
      <c r="EO87" s="463"/>
      <c r="EP87" s="463"/>
      <c r="EQ87" s="463"/>
      <c r="ER87" s="463"/>
      <c r="ES87" s="463"/>
      <c r="ET87" s="463"/>
      <c r="EU87" s="463"/>
      <c r="EV87" s="463"/>
      <c r="EW87" s="463"/>
      <c r="EX87" s="463"/>
      <c r="EY87" s="463"/>
      <c r="EZ87" s="463"/>
      <c r="FA87" s="463"/>
      <c r="FB87" s="463"/>
      <c r="FC87" s="463"/>
      <c r="FD87" s="463"/>
      <c r="FE87" s="463"/>
      <c r="FF87" s="463"/>
      <c r="FG87" s="463"/>
      <c r="FH87" s="463"/>
      <c r="FI87" s="463"/>
      <c r="FJ87" s="463"/>
      <c r="FK87" s="463"/>
      <c r="FL87" s="463"/>
      <c r="FM87" s="463"/>
      <c r="FN87" s="463"/>
      <c r="FO87" s="463"/>
      <c r="FP87" s="463"/>
      <c r="FQ87" s="463"/>
      <c r="FR87" s="463"/>
      <c r="FS87" s="463"/>
      <c r="FT87" s="463"/>
      <c r="FU87" s="463"/>
      <c r="FV87" s="463"/>
      <c r="FW87" s="463"/>
      <c r="FX87" s="463"/>
      <c r="FY87" s="463"/>
      <c r="FZ87" s="463"/>
      <c r="GA87" s="463"/>
      <c r="GB87" s="463"/>
      <c r="GC87" s="463"/>
      <c r="GD87" s="463"/>
      <c r="GE87" s="463"/>
      <c r="GF87" s="463"/>
      <c r="GG87" s="463"/>
      <c r="GH87" s="463"/>
      <c r="GI87" s="463"/>
      <c r="GJ87" s="463"/>
      <c r="GK87" s="463"/>
      <c r="GL87" s="463"/>
      <c r="GM87" s="463"/>
      <c r="GN87" s="463"/>
      <c r="GO87" s="463"/>
      <c r="GP87" s="463"/>
      <c r="GQ87" s="463"/>
      <c r="GR87" s="463"/>
      <c r="GS87" s="463"/>
      <c r="GT87" s="463"/>
      <c r="GU87" s="463"/>
      <c r="GV87" s="463"/>
      <c r="GW87" s="463"/>
      <c r="GX87" s="463"/>
      <c r="GY87" s="463"/>
      <c r="GZ87" s="463"/>
      <c r="HA87" s="463"/>
      <c r="HB87" s="463"/>
      <c r="HC87" s="463"/>
      <c r="HD87" s="463"/>
      <c r="HE87" s="463"/>
      <c r="HF87" s="463"/>
      <c r="HG87" s="463"/>
      <c r="HH87" s="463"/>
      <c r="HI87" s="463"/>
      <c r="HJ87" s="463"/>
      <c r="HK87" s="463"/>
      <c r="HL87" s="463"/>
      <c r="HM87" s="463"/>
      <c r="HN87" s="463"/>
      <c r="HO87" s="463"/>
      <c r="HP87" s="463"/>
      <c r="HQ87" s="463"/>
      <c r="HR87" s="463"/>
      <c r="HS87" s="463"/>
      <c r="HT87" s="463"/>
      <c r="HU87" s="463"/>
      <c r="HV87" s="463"/>
      <c r="HW87" s="463"/>
      <c r="HX87" s="463"/>
      <c r="HY87" s="463"/>
      <c r="HZ87" s="463"/>
      <c r="IA87" s="463"/>
      <c r="IB87" s="463"/>
    </row>
    <row r="88" spans="1:236" ht="36.75" x14ac:dyDescent="0.25">
      <c r="A88" s="123" t="s">
        <v>494</v>
      </c>
      <c r="B88" s="108" t="s">
        <v>2</v>
      </c>
      <c r="C88" s="108" t="s">
        <v>3</v>
      </c>
      <c r="D88" s="109" t="s">
        <v>237</v>
      </c>
      <c r="E88" s="109" t="s">
        <v>1</v>
      </c>
      <c r="F88" s="105">
        <f t="shared" si="25"/>
        <v>41185</v>
      </c>
      <c r="G88" s="109">
        <f>IF(L88="Not Executed","",INDEX($U$2:$EC85,1,MATCH(REPT("z",255),$U88:$EC88)))</f>
        <v>146</v>
      </c>
      <c r="H88" s="109" t="str">
        <f t="shared" si="19"/>
        <v>7-4 QS / C1</v>
      </c>
      <c r="I88" s="109" t="str">
        <f t="shared" si="20"/>
        <v>RTM-9200/8.59.29702</v>
      </c>
      <c r="J88" s="109">
        <f t="shared" si="21"/>
        <v>9200</v>
      </c>
      <c r="K88" s="109" t="str">
        <f t="shared" si="22"/>
        <v>v76</v>
      </c>
      <c r="L88" s="109" t="str">
        <f t="shared" si="26"/>
        <v>Pass-Filter</v>
      </c>
      <c r="M88" s="109" t="str">
        <f>IF(L88="NA","NA",IF(COUNTIFS(U88:XAC88,"Pass*",$U$3:$XAC$3,Summary!$D$43)&gt;0,"Pass",IF(COUNTIFS(U88:XAC88,"Fail*",$U$3:$XAC$3,Summary!$D$43)&gt;0,"Fail","Not Executed")))</f>
        <v>Pass</v>
      </c>
      <c r="N88" s="109">
        <f t="shared" si="23"/>
        <v>38</v>
      </c>
      <c r="O88" s="135">
        <f t="shared" si="24"/>
        <v>0.52631578947368418</v>
      </c>
      <c r="P88" s="135" t="str">
        <f>IF(VLOOKUP(C88,[1]!WIFI_Defects,2,FALSE)=0,"",VLOOKUP(C88,[1]!WIFI_Defects,2,FALSE))</f>
        <v/>
      </c>
      <c r="Q88" s="109" t="str">
        <f>IF(VLOOKUP(C88,[1]!WIFI_Defects,3,FALSE)=0,"",VLOOKUP(C88,[1]!WIFI_Defects,3,FALSE))</f>
        <v/>
      </c>
      <c r="R88" s="109" t="str">
        <f>IF(VLOOKUP(C88,[1]!WIFI_Defects,4,FALSE)=0,"",VLOOKUP(C88,[1]!WIFI_Defects,4,FALSE))</f>
        <v/>
      </c>
      <c r="S88" s="392"/>
      <c r="T88" s="317"/>
      <c r="U88" s="96"/>
      <c r="V88" s="72"/>
      <c r="W88" s="72" t="str">
        <f>IF(ISERROR(#REF!),"",#REF!)</f>
        <v/>
      </c>
      <c r="X88" s="72"/>
      <c r="Y88" s="72"/>
      <c r="Z88" s="72" t="s">
        <v>241</v>
      </c>
      <c r="AA88" s="72"/>
      <c r="AB88" s="72"/>
      <c r="AC88" s="72"/>
      <c r="AD88" s="72"/>
      <c r="AE88" s="72"/>
      <c r="AF88" s="72"/>
      <c r="AG88" s="72"/>
      <c r="AH88" s="72"/>
      <c r="AI88" s="72" t="s">
        <v>241</v>
      </c>
      <c r="AJ88" s="72"/>
      <c r="AK88" s="72" t="s">
        <v>241</v>
      </c>
      <c r="AL88" s="72" t="s">
        <v>241</v>
      </c>
      <c r="AM88" s="72"/>
      <c r="AN88" s="410" t="s">
        <v>493</v>
      </c>
      <c r="AO88" s="410"/>
      <c r="AP88" s="410" t="s">
        <v>241</v>
      </c>
      <c r="AQ88" s="72"/>
      <c r="AR88" s="412" t="s">
        <v>241</v>
      </c>
      <c r="AS88" s="409" t="s">
        <v>493</v>
      </c>
      <c r="AT88" s="72"/>
      <c r="AU88" s="424" t="s">
        <v>544</v>
      </c>
      <c r="AV88" s="72"/>
      <c r="AW88" s="433" t="s">
        <v>544</v>
      </c>
      <c r="AX88" s="72"/>
      <c r="AY88" s="72"/>
      <c r="AZ88" s="434" t="s">
        <v>544</v>
      </c>
      <c r="BA88" s="434" t="s">
        <v>493</v>
      </c>
      <c r="BB88" s="72"/>
      <c r="BC88" s="438" t="s">
        <v>544</v>
      </c>
      <c r="BD88" s="439" t="s">
        <v>493</v>
      </c>
      <c r="BE88" s="440" t="s">
        <v>493</v>
      </c>
      <c r="BF88" s="72"/>
      <c r="BG88" s="72"/>
      <c r="BH88" s="72"/>
      <c r="BI88" s="72"/>
      <c r="BJ88" s="72"/>
      <c r="BK88" s="72"/>
      <c r="BL88" s="72"/>
      <c r="BM88" s="72"/>
      <c r="BN88" s="452"/>
      <c r="BO88" s="72" t="s">
        <v>493</v>
      </c>
      <c r="BP88" s="455"/>
      <c r="BQ88" s="463"/>
      <c r="BR88" s="463" t="s">
        <v>493</v>
      </c>
      <c r="BS88" s="463"/>
      <c r="BT88" s="463" t="s">
        <v>493</v>
      </c>
      <c r="BU88" s="463"/>
      <c r="BV88" s="463"/>
      <c r="BW88" s="463"/>
      <c r="BX88" s="463" t="s">
        <v>609</v>
      </c>
      <c r="BY88" s="463"/>
      <c r="BZ88" s="463"/>
      <c r="CA88" s="463"/>
      <c r="CB88" s="463"/>
      <c r="CC88" s="463"/>
      <c r="CD88" s="463"/>
      <c r="CE88" s="463"/>
      <c r="CF88" s="463"/>
      <c r="CG88" s="463"/>
      <c r="CH88" s="463"/>
      <c r="CI88" s="463"/>
      <c r="CJ88" s="463" t="s">
        <v>609</v>
      </c>
      <c r="CK88" s="463" t="s">
        <v>609</v>
      </c>
      <c r="CL88" s="463"/>
      <c r="CM88" s="463"/>
      <c r="CN88" s="463" t="s">
        <v>241</v>
      </c>
      <c r="CO88" s="463"/>
      <c r="CP88" s="463"/>
      <c r="CQ88" s="463"/>
      <c r="CR88" s="463"/>
      <c r="CS88" s="463"/>
      <c r="CT88" s="463" t="s">
        <v>609</v>
      </c>
      <c r="CU88" s="463" t="s">
        <v>609</v>
      </c>
      <c r="CV88" s="463"/>
      <c r="CW88" s="463" t="s">
        <v>609</v>
      </c>
      <c r="CX88" s="463"/>
      <c r="CY88" s="463" t="s">
        <v>609</v>
      </c>
      <c r="CZ88" s="463"/>
      <c r="DA88" s="463"/>
      <c r="DB88" s="537"/>
      <c r="DC88" s="463"/>
      <c r="DD88" s="463"/>
      <c r="DE88" s="536" t="s">
        <v>609</v>
      </c>
      <c r="DF88" s="463"/>
      <c r="DG88" s="463"/>
      <c r="DH88" s="463"/>
      <c r="DI88" s="463"/>
      <c r="DJ88" s="463"/>
      <c r="DK88" s="463"/>
      <c r="DL88" s="463" t="s">
        <v>241</v>
      </c>
      <c r="DM88" s="463"/>
      <c r="DN88" s="463" t="s">
        <v>241</v>
      </c>
      <c r="DO88" s="463"/>
      <c r="DP88" s="463" t="s">
        <v>241</v>
      </c>
      <c r="DQ88" s="536" t="s">
        <v>609</v>
      </c>
      <c r="DR88" s="463" t="s">
        <v>241</v>
      </c>
      <c r="DS88" s="536" t="s">
        <v>609</v>
      </c>
      <c r="DT88" s="536" t="s">
        <v>609</v>
      </c>
      <c r="DU88" s="463"/>
      <c r="DV88" s="463"/>
      <c r="DW88" s="463" t="s">
        <v>241</v>
      </c>
      <c r="DX88" s="463" t="s">
        <v>241</v>
      </c>
      <c r="DY88" s="463"/>
      <c r="DZ88" s="463" t="s">
        <v>241</v>
      </c>
      <c r="EA88" s="536" t="s">
        <v>609</v>
      </c>
      <c r="EB88" s="463"/>
      <c r="EC88" s="463"/>
      <c r="ED88" s="463"/>
      <c r="EE88" s="463"/>
      <c r="EF88" s="463"/>
      <c r="EG88" s="463"/>
      <c r="EH88" s="463"/>
      <c r="EI88" s="463"/>
      <c r="EJ88" s="463"/>
      <c r="EK88" s="463"/>
      <c r="EL88" s="463"/>
      <c r="EM88" s="463"/>
      <c r="EN88" s="463"/>
      <c r="EO88" s="463"/>
      <c r="EP88" s="463"/>
      <c r="EQ88" s="463"/>
      <c r="ER88" s="463"/>
      <c r="ES88" s="463"/>
      <c r="ET88" s="463"/>
      <c r="EU88" s="463"/>
      <c r="EV88" s="463"/>
      <c r="EW88" s="463"/>
      <c r="EX88" s="463"/>
      <c r="EY88" s="463"/>
      <c r="EZ88" s="463"/>
      <c r="FA88" s="463"/>
      <c r="FB88" s="463"/>
      <c r="FC88" s="463"/>
      <c r="FD88" s="463"/>
      <c r="FE88" s="463"/>
      <c r="FF88" s="463"/>
      <c r="FG88" s="463"/>
      <c r="FH88" s="463"/>
      <c r="FI88" s="463"/>
      <c r="FJ88" s="463"/>
      <c r="FK88" s="463"/>
      <c r="FL88" s="463"/>
      <c r="FM88" s="463"/>
      <c r="FN88" s="463"/>
      <c r="FO88" s="463"/>
      <c r="FP88" s="463"/>
      <c r="FQ88" s="463"/>
      <c r="FR88" s="463"/>
      <c r="FS88" s="463"/>
      <c r="FT88" s="463"/>
      <c r="FU88" s="463"/>
      <c r="FV88" s="463"/>
      <c r="FW88" s="463"/>
      <c r="FX88" s="463"/>
      <c r="FY88" s="463"/>
      <c r="FZ88" s="463"/>
      <c r="GA88" s="463"/>
      <c r="GB88" s="463"/>
      <c r="GC88" s="463"/>
      <c r="GD88" s="463"/>
      <c r="GE88" s="463"/>
      <c r="GF88" s="463"/>
      <c r="GG88" s="463"/>
      <c r="GH88" s="463"/>
      <c r="GI88" s="463"/>
      <c r="GJ88" s="463"/>
      <c r="GK88" s="463"/>
      <c r="GL88" s="463"/>
      <c r="GM88" s="463"/>
      <c r="GN88" s="463"/>
      <c r="GO88" s="463"/>
      <c r="GP88" s="463"/>
      <c r="GQ88" s="463"/>
      <c r="GR88" s="463"/>
      <c r="GS88" s="463"/>
      <c r="GT88" s="463"/>
      <c r="GU88" s="463"/>
      <c r="GV88" s="463"/>
      <c r="GW88" s="463"/>
      <c r="GX88" s="463"/>
      <c r="GY88" s="463"/>
      <c r="GZ88" s="463"/>
      <c r="HA88" s="463"/>
      <c r="HB88" s="463"/>
      <c r="HC88" s="463"/>
      <c r="HD88" s="463"/>
      <c r="HE88" s="463"/>
      <c r="HF88" s="463"/>
      <c r="HG88" s="463"/>
      <c r="HH88" s="463"/>
      <c r="HI88" s="463"/>
      <c r="HJ88" s="463"/>
      <c r="HK88" s="463"/>
      <c r="HL88" s="463"/>
      <c r="HM88" s="463"/>
      <c r="HN88" s="463"/>
      <c r="HO88" s="463"/>
      <c r="HP88" s="463"/>
      <c r="HQ88" s="463"/>
      <c r="HR88" s="463"/>
      <c r="HS88" s="463"/>
      <c r="HT88" s="463"/>
      <c r="HU88" s="463"/>
      <c r="HV88" s="463"/>
      <c r="HW88" s="463"/>
      <c r="HX88" s="463"/>
      <c r="HY88" s="463"/>
      <c r="HZ88" s="463"/>
      <c r="IA88" s="463"/>
      <c r="IB88" s="463"/>
    </row>
    <row r="89" spans="1:236" ht="32.25" customHeight="1" x14ac:dyDescent="0.25">
      <c r="A89" s="123" t="s">
        <v>494</v>
      </c>
      <c r="B89" s="108" t="s">
        <v>2</v>
      </c>
      <c r="C89" s="108" t="s">
        <v>0</v>
      </c>
      <c r="D89" s="109" t="s">
        <v>237</v>
      </c>
      <c r="E89" s="109" t="s">
        <v>1</v>
      </c>
      <c r="F89" s="105">
        <f t="shared" si="25"/>
        <v>41185</v>
      </c>
      <c r="G89" s="109">
        <f>IF(L89="Not Executed","",INDEX($U$2:$EC86,1,MATCH(REPT("z",255),$U89:$EC89)))</f>
        <v>146</v>
      </c>
      <c r="H89" s="109" t="str">
        <f t="shared" si="19"/>
        <v>7-4 QS / C1</v>
      </c>
      <c r="I89" s="109" t="str">
        <f t="shared" si="20"/>
        <v>RTM-9200/8.59.29702</v>
      </c>
      <c r="J89" s="109">
        <f t="shared" si="21"/>
        <v>9200</v>
      </c>
      <c r="K89" s="109" t="str">
        <f t="shared" si="22"/>
        <v>v76</v>
      </c>
      <c r="L89" s="109" t="str">
        <f t="shared" si="26"/>
        <v>Fail</v>
      </c>
      <c r="M89" s="109" t="str">
        <f>IF(L89="NA","NA",IF(COUNTIFS(U89:XAC89,"Pass*",$U$3:$XAC$3,Summary!$D$43)&gt;0,"Pass",IF(COUNTIFS(U89:XAC89,"Fail*",$U$3:$XAC$3,Summary!$D$43)&gt;0,"Fail","Not Executed")))</f>
        <v>Fail</v>
      </c>
      <c r="N89" s="109">
        <f t="shared" si="23"/>
        <v>37</v>
      </c>
      <c r="O89" s="135">
        <f t="shared" si="24"/>
        <v>0.54054054054054057</v>
      </c>
      <c r="P89" s="135" t="str">
        <f>IF(VLOOKUP(C89,[1]!WIFI_Defects,2,FALSE)=0,"",VLOOKUP(C89,[1]!WIFI_Defects,2,FALSE))</f>
        <v/>
      </c>
      <c r="Q89" s="109" t="str">
        <f>IF(VLOOKUP(C89,[1]!WIFI_Defects,3,FALSE)=0,"",VLOOKUP(C89,[1]!WIFI_Defects,3,FALSE))</f>
        <v/>
      </c>
      <c r="R89" s="109" t="str">
        <f>IF(VLOOKUP(C89,[1]!WIFI_Defects,4,FALSE)=0,"",VLOOKUP(C89,[1]!WIFI_Defects,4,FALSE))</f>
        <v/>
      </c>
      <c r="S89" s="392"/>
      <c r="T89" s="317"/>
      <c r="U89" s="96"/>
      <c r="V89" s="72"/>
      <c r="W89" s="72" t="str">
        <f>IF(ISERROR(#REF!),"",#REF!)</f>
        <v/>
      </c>
      <c r="X89" s="72"/>
      <c r="Y89" s="72"/>
      <c r="Z89" s="72" t="s">
        <v>241</v>
      </c>
      <c r="AA89" s="72"/>
      <c r="AB89" s="72"/>
      <c r="AC89" s="72"/>
      <c r="AD89" s="72"/>
      <c r="AE89" s="72"/>
      <c r="AF89" s="72"/>
      <c r="AG89" s="72"/>
      <c r="AH89" s="72"/>
      <c r="AI89" s="72" t="s">
        <v>241</v>
      </c>
      <c r="AJ89" s="72"/>
      <c r="AK89" s="72" t="s">
        <v>241</v>
      </c>
      <c r="AL89" s="72" t="s">
        <v>241</v>
      </c>
      <c r="AM89" s="72"/>
      <c r="AN89" s="410" t="s">
        <v>493</v>
      </c>
      <c r="AO89" s="410"/>
      <c r="AP89" s="410" t="s">
        <v>241</v>
      </c>
      <c r="AQ89" s="72"/>
      <c r="AR89" s="412" t="s">
        <v>241</v>
      </c>
      <c r="AS89" s="428" t="s">
        <v>544</v>
      </c>
      <c r="AT89" s="72"/>
      <c r="AU89" s="424" t="s">
        <v>493</v>
      </c>
      <c r="AV89" s="72"/>
      <c r="AW89" s="433" t="s">
        <v>493</v>
      </c>
      <c r="AX89" s="72"/>
      <c r="AY89" s="72"/>
      <c r="AZ89" s="434"/>
      <c r="BA89" s="434" t="s">
        <v>493</v>
      </c>
      <c r="BB89" s="72"/>
      <c r="BC89" s="438" t="s">
        <v>544</v>
      </c>
      <c r="BD89" s="439" t="s">
        <v>493</v>
      </c>
      <c r="BE89" s="440" t="s">
        <v>493</v>
      </c>
      <c r="BF89" s="72"/>
      <c r="BG89" s="72"/>
      <c r="BH89" s="72"/>
      <c r="BI89" s="72"/>
      <c r="BJ89" s="72"/>
      <c r="BK89" s="72"/>
      <c r="BL89" s="72"/>
      <c r="BM89" s="72"/>
      <c r="BN89" s="452"/>
      <c r="BO89" s="72" t="s">
        <v>493</v>
      </c>
      <c r="BP89" s="455"/>
      <c r="BQ89" s="463"/>
      <c r="BR89" s="463" t="s">
        <v>493</v>
      </c>
      <c r="BS89" s="463"/>
      <c r="BT89" s="463" t="s">
        <v>493</v>
      </c>
      <c r="BU89" s="463"/>
      <c r="BV89" s="463"/>
      <c r="BW89" s="463"/>
      <c r="BX89" s="463" t="s">
        <v>609</v>
      </c>
      <c r="BY89" s="463"/>
      <c r="BZ89" s="463"/>
      <c r="CA89" s="463"/>
      <c r="CB89" s="463"/>
      <c r="CC89" s="463"/>
      <c r="CD89" s="463"/>
      <c r="CE89" s="463"/>
      <c r="CF89" s="463"/>
      <c r="CG89" s="463"/>
      <c r="CH89" s="463"/>
      <c r="CI89" s="463"/>
      <c r="CJ89" s="463" t="s">
        <v>609</v>
      </c>
      <c r="CK89" s="463" t="s">
        <v>609</v>
      </c>
      <c r="CL89" s="463"/>
      <c r="CM89" s="463"/>
      <c r="CN89" s="463" t="s">
        <v>241</v>
      </c>
      <c r="CO89" s="463"/>
      <c r="CP89" s="463"/>
      <c r="CQ89" s="463"/>
      <c r="CR89" s="463"/>
      <c r="CS89" s="463"/>
      <c r="CT89" s="463" t="s">
        <v>609</v>
      </c>
      <c r="CU89" s="463" t="s">
        <v>609</v>
      </c>
      <c r="CV89" s="463"/>
      <c r="CW89" s="463" t="s">
        <v>609</v>
      </c>
      <c r="CX89" s="463"/>
      <c r="CY89" s="463" t="s">
        <v>609</v>
      </c>
      <c r="CZ89" s="463"/>
      <c r="DA89" s="463"/>
      <c r="DB89" s="537"/>
      <c r="DC89" s="463"/>
      <c r="DD89" s="463"/>
      <c r="DE89" s="536" t="s">
        <v>609</v>
      </c>
      <c r="DF89" s="463"/>
      <c r="DG89" s="463"/>
      <c r="DH89" s="463"/>
      <c r="DI89" s="463"/>
      <c r="DJ89" s="463"/>
      <c r="DK89" s="463"/>
      <c r="DL89" s="463" t="s">
        <v>241</v>
      </c>
      <c r="DM89" s="463"/>
      <c r="DN89" s="463" t="s">
        <v>241</v>
      </c>
      <c r="DO89" s="463"/>
      <c r="DP89" s="463" t="s">
        <v>241</v>
      </c>
      <c r="DQ89" s="536" t="s">
        <v>609</v>
      </c>
      <c r="DR89" s="463" t="s">
        <v>241</v>
      </c>
      <c r="DS89" s="536" t="s">
        <v>609</v>
      </c>
      <c r="DT89" s="536" t="s">
        <v>609</v>
      </c>
      <c r="DU89" s="463"/>
      <c r="DV89" s="463"/>
      <c r="DW89" s="463" t="s">
        <v>241</v>
      </c>
      <c r="DX89" s="463" t="s">
        <v>241</v>
      </c>
      <c r="DY89" s="463"/>
      <c r="DZ89" s="463" t="s">
        <v>241</v>
      </c>
      <c r="EA89" s="536" t="s">
        <v>241</v>
      </c>
      <c r="EB89" s="463"/>
      <c r="EC89" s="463"/>
      <c r="ED89" s="463"/>
      <c r="EE89" s="463"/>
      <c r="EF89" s="463"/>
      <c r="EG89" s="463"/>
      <c r="EH89" s="463"/>
      <c r="EI89" s="463"/>
      <c r="EJ89" s="463"/>
      <c r="EK89" s="463"/>
      <c r="EL89" s="463"/>
      <c r="EM89" s="463"/>
      <c r="EN89" s="463"/>
      <c r="EO89" s="463"/>
      <c r="EP89" s="463"/>
      <c r="EQ89" s="463"/>
      <c r="ER89" s="463"/>
      <c r="ES89" s="463"/>
      <c r="ET89" s="463"/>
      <c r="EU89" s="463"/>
      <c r="EV89" s="463"/>
      <c r="EW89" s="463"/>
      <c r="EX89" s="463"/>
      <c r="EY89" s="463"/>
      <c r="EZ89" s="463"/>
      <c r="FA89" s="463"/>
      <c r="FB89" s="463"/>
      <c r="FC89" s="463"/>
      <c r="FD89" s="463"/>
      <c r="FE89" s="463"/>
      <c r="FF89" s="463"/>
      <c r="FG89" s="463"/>
      <c r="FH89" s="463"/>
      <c r="FI89" s="463"/>
      <c r="FJ89" s="463"/>
      <c r="FK89" s="463"/>
      <c r="FL89" s="463"/>
      <c r="FM89" s="463"/>
      <c r="FN89" s="463"/>
      <c r="FO89" s="463"/>
      <c r="FP89" s="463"/>
      <c r="FQ89" s="463"/>
      <c r="FR89" s="463"/>
      <c r="FS89" s="463"/>
      <c r="FT89" s="463"/>
      <c r="FU89" s="463"/>
      <c r="FV89" s="463"/>
      <c r="FW89" s="463"/>
      <c r="FX89" s="463"/>
      <c r="FY89" s="463"/>
      <c r="FZ89" s="463"/>
      <c r="GA89" s="463"/>
      <c r="GB89" s="463"/>
      <c r="GC89" s="463"/>
      <c r="GD89" s="463"/>
      <c r="GE89" s="463"/>
      <c r="GF89" s="463"/>
      <c r="GG89" s="463"/>
      <c r="GH89" s="463"/>
      <c r="GI89" s="463"/>
      <c r="GJ89" s="463"/>
      <c r="GK89" s="463"/>
      <c r="GL89" s="463"/>
      <c r="GM89" s="463"/>
      <c r="GN89" s="463"/>
      <c r="GO89" s="463"/>
      <c r="GP89" s="463"/>
      <c r="GQ89" s="463"/>
      <c r="GR89" s="463"/>
      <c r="GS89" s="463"/>
      <c r="GT89" s="463"/>
      <c r="GU89" s="463"/>
      <c r="GV89" s="463"/>
      <c r="GW89" s="463"/>
      <c r="GX89" s="463"/>
      <c r="GY89" s="463"/>
      <c r="GZ89" s="463"/>
      <c r="HA89" s="463"/>
      <c r="HB89" s="463"/>
      <c r="HC89" s="463"/>
      <c r="HD89" s="463"/>
      <c r="HE89" s="463"/>
      <c r="HF89" s="463"/>
      <c r="HG89" s="463"/>
      <c r="HH89" s="463"/>
      <c r="HI89" s="463"/>
      <c r="HJ89" s="463"/>
      <c r="HK89" s="463"/>
      <c r="HL89" s="463"/>
      <c r="HM89" s="463"/>
      <c r="HN89" s="463"/>
      <c r="HO89" s="463"/>
      <c r="HP89" s="463"/>
      <c r="HQ89" s="463"/>
      <c r="HR89" s="463"/>
      <c r="HS89" s="463"/>
      <c r="HT89" s="463"/>
      <c r="HU89" s="463"/>
      <c r="HV89" s="463"/>
      <c r="HW89" s="463"/>
      <c r="HX89" s="463"/>
      <c r="HY89" s="463"/>
      <c r="HZ89" s="463"/>
      <c r="IA89" s="463"/>
      <c r="IB89" s="463"/>
    </row>
    <row r="90" spans="1:236" ht="36.75" x14ac:dyDescent="0.25">
      <c r="A90" s="123" t="s">
        <v>235</v>
      </c>
      <c r="B90" s="108" t="s">
        <v>2</v>
      </c>
      <c r="C90" s="108" t="s">
        <v>4</v>
      </c>
      <c r="D90" s="109" t="s">
        <v>237</v>
      </c>
      <c r="E90" s="109" t="s">
        <v>1</v>
      </c>
      <c r="F90" s="105">
        <f t="shared" si="25"/>
        <v>41185</v>
      </c>
      <c r="G90" s="109">
        <f>IF(L90="Not Executed","",INDEX($U$2:$EC87,1,MATCH(REPT("z",255),$U90:$EC90)))</f>
        <v>146</v>
      </c>
      <c r="H90" s="109" t="str">
        <f t="shared" si="19"/>
        <v>7-4 QS / C1</v>
      </c>
      <c r="I90" s="109" t="str">
        <f t="shared" si="20"/>
        <v>RTM-9200/8.59.29702</v>
      </c>
      <c r="J90" s="109">
        <f t="shared" si="21"/>
        <v>9200</v>
      </c>
      <c r="K90" s="109" t="str">
        <f t="shared" si="22"/>
        <v>v76</v>
      </c>
      <c r="L90" s="109" t="str">
        <f t="shared" si="26"/>
        <v>Pass-Filter</v>
      </c>
      <c r="M90" s="109" t="str">
        <f>IF(L90="NA","NA",IF(COUNTIFS(U90:XAC90,"Pass*",$U$3:$XAC$3,Summary!$D$43)&gt;0,"Pass",IF(COUNTIFS(U90:XAC90,"Fail*",$U$3:$XAC$3,Summary!$D$43)&gt;0,"Fail","Not Executed")))</f>
        <v>Pass</v>
      </c>
      <c r="N90" s="109">
        <f t="shared" si="23"/>
        <v>39</v>
      </c>
      <c r="O90" s="135">
        <f t="shared" si="24"/>
        <v>0.48717948717948717</v>
      </c>
      <c r="P90" s="135" t="str">
        <f>IF(VLOOKUP(C90,[1]!WIFI_Defects,2,FALSE)=0,"",VLOOKUP(C90,[1]!WIFI_Defects,2,FALSE))</f>
        <v/>
      </c>
      <c r="Q90" s="109" t="str">
        <f>IF(VLOOKUP(C90,[1]!WIFI_Defects,3,FALSE)=0,"",VLOOKUP(C90,[1]!WIFI_Defects,3,FALSE))</f>
        <v/>
      </c>
      <c r="R90" s="109" t="str">
        <f>IF(VLOOKUP(C90,[1]!WIFI_Defects,4,FALSE)=0,"",VLOOKUP(C90,[1]!WIFI_Defects,4,FALSE))</f>
        <v/>
      </c>
      <c r="S90" s="111"/>
      <c r="T90" s="317"/>
      <c r="U90" s="96"/>
      <c r="V90" s="72"/>
      <c r="W90" s="72" t="str">
        <f>IF(ISERROR(#REF!),"",#REF!)</f>
        <v/>
      </c>
      <c r="X90" s="72" t="s">
        <v>241</v>
      </c>
      <c r="Y90" s="72"/>
      <c r="Z90" s="72"/>
      <c r="AA90" s="72"/>
      <c r="AB90" s="72"/>
      <c r="AC90" s="72"/>
      <c r="AD90" s="72"/>
      <c r="AE90" s="72"/>
      <c r="AF90" s="72"/>
      <c r="AG90" s="72"/>
      <c r="AH90" s="72"/>
      <c r="AI90" s="72" t="s">
        <v>241</v>
      </c>
      <c r="AJ90" s="72"/>
      <c r="AK90" s="72" t="s">
        <v>241</v>
      </c>
      <c r="AL90" s="72" t="s">
        <v>241</v>
      </c>
      <c r="AM90" s="72"/>
      <c r="AN90" s="327" t="s">
        <v>241</v>
      </c>
      <c r="AO90" s="410"/>
      <c r="AP90" s="410" t="s">
        <v>241</v>
      </c>
      <c r="AQ90" s="72"/>
      <c r="AR90" s="410" t="s">
        <v>241</v>
      </c>
      <c r="AS90" s="428" t="s">
        <v>549</v>
      </c>
      <c r="AT90" s="72"/>
      <c r="AU90" s="424" t="s">
        <v>544</v>
      </c>
      <c r="AV90" s="72"/>
      <c r="AW90" s="433" t="s">
        <v>493</v>
      </c>
      <c r="AX90" s="72"/>
      <c r="AY90" s="72"/>
      <c r="AZ90" s="434" t="s">
        <v>544</v>
      </c>
      <c r="BA90" s="434" t="s">
        <v>493</v>
      </c>
      <c r="BB90" s="72"/>
      <c r="BC90" s="438" t="s">
        <v>544</v>
      </c>
      <c r="BD90" s="439" t="s">
        <v>544</v>
      </c>
      <c r="BE90" s="440" t="s">
        <v>545</v>
      </c>
      <c r="BF90" s="72"/>
      <c r="BG90" s="72"/>
      <c r="BH90" s="72"/>
      <c r="BI90" s="72"/>
      <c r="BJ90" s="72"/>
      <c r="BK90" s="72"/>
      <c r="BL90" s="72"/>
      <c r="BM90" s="72"/>
      <c r="BN90" s="452"/>
      <c r="BO90" s="457" t="s">
        <v>493</v>
      </c>
      <c r="BP90" s="455"/>
      <c r="BQ90" s="463"/>
      <c r="BR90" s="463" t="s">
        <v>493</v>
      </c>
      <c r="BS90" s="463"/>
      <c r="BT90" s="463" t="s">
        <v>493</v>
      </c>
      <c r="BU90" s="463"/>
      <c r="BV90" s="463"/>
      <c r="BW90" s="463"/>
      <c r="BX90" s="463" t="s">
        <v>609</v>
      </c>
      <c r="BY90" s="463"/>
      <c r="BZ90" s="463"/>
      <c r="CA90" s="463"/>
      <c r="CB90" s="463"/>
      <c r="CC90" s="463"/>
      <c r="CD90" s="463"/>
      <c r="CE90" s="463"/>
      <c r="CF90" s="463"/>
      <c r="CG90" s="463"/>
      <c r="CH90" s="463"/>
      <c r="CI90" s="463"/>
      <c r="CJ90" s="463" t="s">
        <v>609</v>
      </c>
      <c r="CK90" s="463" t="s">
        <v>609</v>
      </c>
      <c r="CL90" s="463"/>
      <c r="CM90" s="463"/>
      <c r="CN90" s="463" t="s">
        <v>241</v>
      </c>
      <c r="CO90" s="463"/>
      <c r="CP90" s="463"/>
      <c r="CQ90" s="463"/>
      <c r="CR90" s="463"/>
      <c r="CS90" s="463"/>
      <c r="CT90" s="463" t="s">
        <v>609</v>
      </c>
      <c r="CU90" s="463" t="s">
        <v>609</v>
      </c>
      <c r="CV90" s="463"/>
      <c r="CW90" s="463" t="s">
        <v>609</v>
      </c>
      <c r="CX90" s="463"/>
      <c r="CY90" s="463" t="s">
        <v>609</v>
      </c>
      <c r="CZ90" s="463"/>
      <c r="DA90" s="463"/>
      <c r="DB90" s="536" t="s">
        <v>609</v>
      </c>
      <c r="DC90" s="463"/>
      <c r="DD90" s="463"/>
      <c r="DE90" s="536" t="s">
        <v>609</v>
      </c>
      <c r="DF90" s="463"/>
      <c r="DG90" s="463"/>
      <c r="DH90" s="463"/>
      <c r="DI90" s="463"/>
      <c r="DJ90" s="463"/>
      <c r="DK90" s="463"/>
      <c r="DL90" s="463" t="s">
        <v>241</v>
      </c>
      <c r="DM90" s="463"/>
      <c r="DN90" s="463" t="s">
        <v>241</v>
      </c>
      <c r="DO90" s="463"/>
      <c r="DP90" s="463" t="s">
        <v>241</v>
      </c>
      <c r="DQ90" s="536" t="s">
        <v>609</v>
      </c>
      <c r="DR90" s="463" t="s">
        <v>241</v>
      </c>
      <c r="DS90" s="536" t="s">
        <v>609</v>
      </c>
      <c r="DT90" s="536" t="s">
        <v>609</v>
      </c>
      <c r="DU90" s="463"/>
      <c r="DV90" s="463"/>
      <c r="DW90" s="463" t="s">
        <v>241</v>
      </c>
      <c r="DX90" s="463" t="s">
        <v>241</v>
      </c>
      <c r="DY90" s="463"/>
      <c r="DZ90" s="463" t="s">
        <v>241</v>
      </c>
      <c r="EA90" s="536" t="s">
        <v>609</v>
      </c>
      <c r="EB90" s="463"/>
      <c r="EC90" s="463"/>
      <c r="ED90" s="463"/>
      <c r="EE90" s="463"/>
      <c r="EF90" s="463"/>
      <c r="EG90" s="463"/>
      <c r="EH90" s="463"/>
      <c r="EI90" s="463"/>
      <c r="EJ90" s="463"/>
      <c r="EK90" s="463"/>
      <c r="EL90" s="463"/>
      <c r="EM90" s="463"/>
      <c r="EN90" s="463"/>
      <c r="EO90" s="463"/>
      <c r="EP90" s="463"/>
      <c r="EQ90" s="463"/>
      <c r="ER90" s="463"/>
      <c r="ES90" s="463"/>
      <c r="ET90" s="463"/>
      <c r="EU90" s="463"/>
      <c r="EV90" s="463"/>
      <c r="EW90" s="463"/>
      <c r="EX90" s="463"/>
      <c r="EY90" s="463"/>
      <c r="EZ90" s="463"/>
      <c r="FA90" s="463"/>
      <c r="FB90" s="463"/>
      <c r="FC90" s="463"/>
      <c r="FD90" s="463"/>
      <c r="FE90" s="463"/>
      <c r="FF90" s="463"/>
      <c r="FG90" s="463"/>
      <c r="FH90" s="463"/>
      <c r="FI90" s="463"/>
      <c r="FJ90" s="463"/>
      <c r="FK90" s="463"/>
      <c r="FL90" s="463"/>
      <c r="FM90" s="463"/>
      <c r="FN90" s="463"/>
      <c r="FO90" s="463"/>
      <c r="FP90" s="463"/>
      <c r="FQ90" s="463"/>
      <c r="FR90" s="463"/>
      <c r="FS90" s="463"/>
      <c r="FT90" s="463"/>
      <c r="FU90" s="463"/>
      <c r="FV90" s="463"/>
      <c r="FW90" s="463"/>
      <c r="FX90" s="463"/>
      <c r="FY90" s="463"/>
      <c r="FZ90" s="463"/>
      <c r="GA90" s="463"/>
      <c r="GB90" s="463"/>
      <c r="GC90" s="463"/>
      <c r="GD90" s="463"/>
      <c r="GE90" s="463"/>
      <c r="GF90" s="463"/>
      <c r="GG90" s="463"/>
      <c r="GH90" s="463"/>
      <c r="GI90" s="463"/>
      <c r="GJ90" s="463"/>
      <c r="GK90" s="463"/>
      <c r="GL90" s="463"/>
      <c r="GM90" s="463"/>
      <c r="GN90" s="463"/>
      <c r="GO90" s="463"/>
      <c r="GP90" s="463"/>
      <c r="GQ90" s="463"/>
      <c r="GR90" s="463"/>
      <c r="GS90" s="463"/>
      <c r="GT90" s="463"/>
      <c r="GU90" s="463"/>
      <c r="GV90" s="463"/>
      <c r="GW90" s="463"/>
      <c r="GX90" s="463"/>
      <c r="GY90" s="463"/>
      <c r="GZ90" s="463"/>
      <c r="HA90" s="463"/>
      <c r="HB90" s="463"/>
      <c r="HC90" s="463"/>
      <c r="HD90" s="463"/>
      <c r="HE90" s="463"/>
      <c r="HF90" s="463"/>
      <c r="HG90" s="463"/>
      <c r="HH90" s="463"/>
      <c r="HI90" s="463"/>
      <c r="HJ90" s="463"/>
      <c r="HK90" s="463"/>
      <c r="HL90" s="463"/>
      <c r="HM90" s="463"/>
      <c r="HN90" s="463"/>
      <c r="HO90" s="463"/>
      <c r="HP90" s="463"/>
      <c r="HQ90" s="463"/>
      <c r="HR90" s="463"/>
      <c r="HS90" s="463"/>
      <c r="HT90" s="463"/>
      <c r="HU90" s="463"/>
      <c r="HV90" s="463"/>
      <c r="HW90" s="463"/>
      <c r="HX90" s="463"/>
      <c r="HY90" s="463"/>
      <c r="HZ90" s="463"/>
      <c r="IA90" s="463"/>
      <c r="IB90" s="463"/>
    </row>
    <row r="91" spans="1:236" ht="36.75" x14ac:dyDescent="0.25">
      <c r="A91" s="123" t="s">
        <v>494</v>
      </c>
      <c r="B91" s="108" t="s">
        <v>2</v>
      </c>
      <c r="C91" s="108" t="s">
        <v>6</v>
      </c>
      <c r="D91" s="109" t="s">
        <v>237</v>
      </c>
      <c r="E91" s="109" t="s">
        <v>1</v>
      </c>
      <c r="F91" s="105">
        <f t="shared" si="25"/>
        <v>41185</v>
      </c>
      <c r="G91" s="109">
        <f>IF(L91="Not Executed","",INDEX($U$2:$EC88,1,MATCH(REPT("z",255),$U91:$EC91)))</f>
        <v>146</v>
      </c>
      <c r="H91" s="109" t="str">
        <f t="shared" si="19"/>
        <v>7-4 QS / C1</v>
      </c>
      <c r="I91" s="109" t="str">
        <f t="shared" si="20"/>
        <v>RTM-9200/8.59.29702</v>
      </c>
      <c r="J91" s="109">
        <f t="shared" si="21"/>
        <v>9200</v>
      </c>
      <c r="K91" s="109" t="str">
        <f t="shared" si="22"/>
        <v>v76</v>
      </c>
      <c r="L91" s="109" t="str">
        <f t="shared" si="26"/>
        <v>Pass-Filter</v>
      </c>
      <c r="M91" s="109" t="str">
        <f>IF(L91="NA","NA",IF(COUNTIFS(U91:XAC91,"Pass*",$U$3:$XAC$3,Summary!$D$43)&gt;0,"Pass",IF(COUNTIFS(U91:XAC91,"Fail*",$U$3:$XAC$3,Summary!$D$43)&gt;0,"Fail","Not Executed")))</f>
        <v>Pass</v>
      </c>
      <c r="N91" s="109">
        <f t="shared" si="23"/>
        <v>37</v>
      </c>
      <c r="O91" s="135">
        <f t="shared" si="24"/>
        <v>0.6216216216216216</v>
      </c>
      <c r="P91" s="135" t="str">
        <f>IF(VLOOKUP(C91,[1]!WIFI_Defects,2,FALSE)=0,"",VLOOKUP(C91,[1]!WIFI_Defects,2,FALSE))</f>
        <v/>
      </c>
      <c r="Q91" s="109" t="str">
        <f>IF(VLOOKUP(C91,[1]!WIFI_Defects,3,FALSE)=0,"",VLOOKUP(C91,[1]!WIFI_Defects,3,FALSE))</f>
        <v/>
      </c>
      <c r="R91" s="109" t="str">
        <f>IF(VLOOKUP(C91,[1]!WIFI_Defects,4,FALSE)=0,"",VLOOKUP(C91,[1]!WIFI_Defects,4,FALSE))</f>
        <v/>
      </c>
      <c r="S91" s="392"/>
      <c r="T91" s="317"/>
      <c r="U91" s="96"/>
      <c r="V91" s="72"/>
      <c r="W91" s="72" t="str">
        <f>IF(ISERROR(#REF!),"",#REF!)</f>
        <v/>
      </c>
      <c r="X91" s="72"/>
      <c r="Y91" s="72"/>
      <c r="Z91" s="72" t="s">
        <v>241</v>
      </c>
      <c r="AA91" s="72"/>
      <c r="AB91" s="72"/>
      <c r="AC91" s="72"/>
      <c r="AD91" s="72"/>
      <c r="AE91" s="72"/>
      <c r="AF91" s="72"/>
      <c r="AG91" s="72"/>
      <c r="AH91" s="72"/>
      <c r="AI91" s="72" t="s">
        <v>241</v>
      </c>
      <c r="AJ91" s="72"/>
      <c r="AK91" s="72" t="s">
        <v>241</v>
      </c>
      <c r="AL91" s="72" t="s">
        <v>241</v>
      </c>
      <c r="AM91" s="72"/>
      <c r="AN91" s="410" t="s">
        <v>493</v>
      </c>
      <c r="AO91" s="410"/>
      <c r="AP91" s="410" t="s">
        <v>241</v>
      </c>
      <c r="AQ91" s="72"/>
      <c r="AR91" s="412" t="s">
        <v>241</v>
      </c>
      <c r="AS91" s="409" t="s">
        <v>493</v>
      </c>
      <c r="AT91" s="72"/>
      <c r="AU91" s="424" t="s">
        <v>493</v>
      </c>
      <c r="AV91" s="72"/>
      <c r="AW91" s="433" t="s">
        <v>493</v>
      </c>
      <c r="AX91" s="72"/>
      <c r="AY91" s="72"/>
      <c r="AZ91" s="434"/>
      <c r="BA91" s="434" t="s">
        <v>493</v>
      </c>
      <c r="BB91" s="72"/>
      <c r="BC91" s="438" t="s">
        <v>493</v>
      </c>
      <c r="BD91" s="439" t="s">
        <v>493</v>
      </c>
      <c r="BE91" s="440" t="s">
        <v>493</v>
      </c>
      <c r="BF91" s="72"/>
      <c r="BG91" s="72"/>
      <c r="BH91" s="72"/>
      <c r="BI91" s="72"/>
      <c r="BJ91" s="72"/>
      <c r="BK91" s="72"/>
      <c r="BL91" s="72"/>
      <c r="BM91" s="72"/>
      <c r="BN91" s="452"/>
      <c r="BO91" s="72" t="s">
        <v>493</v>
      </c>
      <c r="BP91" s="455"/>
      <c r="BQ91" s="463"/>
      <c r="BR91" s="463" t="s">
        <v>493</v>
      </c>
      <c r="BS91" s="463"/>
      <c r="BT91" s="463" t="s">
        <v>493</v>
      </c>
      <c r="BU91" s="463"/>
      <c r="BV91" s="463"/>
      <c r="BW91" s="463"/>
      <c r="BX91" s="463" t="s">
        <v>609</v>
      </c>
      <c r="BY91" s="463"/>
      <c r="BZ91" s="463"/>
      <c r="CA91" s="463"/>
      <c r="CB91" s="463"/>
      <c r="CC91" s="463"/>
      <c r="CD91" s="463"/>
      <c r="CE91" s="463"/>
      <c r="CF91" s="463"/>
      <c r="CG91" s="463"/>
      <c r="CH91" s="463"/>
      <c r="CI91" s="463"/>
      <c r="CJ91" s="463" t="s">
        <v>609</v>
      </c>
      <c r="CK91" s="463" t="s">
        <v>609</v>
      </c>
      <c r="CL91" s="463"/>
      <c r="CM91" s="463"/>
      <c r="CN91" s="463" t="s">
        <v>241</v>
      </c>
      <c r="CO91" s="463"/>
      <c r="CP91" s="463"/>
      <c r="CQ91" s="463"/>
      <c r="CR91" s="463"/>
      <c r="CS91" s="463"/>
      <c r="CT91" s="463" t="s">
        <v>609</v>
      </c>
      <c r="CU91" s="463" t="s">
        <v>609</v>
      </c>
      <c r="CV91" s="463"/>
      <c r="CW91" s="463" t="s">
        <v>609</v>
      </c>
      <c r="CX91" s="463"/>
      <c r="CY91" s="534"/>
      <c r="CZ91" s="463"/>
      <c r="DA91" s="463"/>
      <c r="DB91" s="536" t="s">
        <v>609</v>
      </c>
      <c r="DC91" s="463"/>
      <c r="DD91" s="463"/>
      <c r="DE91" s="536" t="s">
        <v>609</v>
      </c>
      <c r="DF91" s="463"/>
      <c r="DG91" s="463"/>
      <c r="DH91" s="463"/>
      <c r="DI91" s="463"/>
      <c r="DJ91" s="463"/>
      <c r="DK91" s="463"/>
      <c r="DL91" s="463" t="s">
        <v>241</v>
      </c>
      <c r="DM91" s="463"/>
      <c r="DN91" s="463" t="s">
        <v>241</v>
      </c>
      <c r="DO91" s="463"/>
      <c r="DP91" s="463" t="s">
        <v>241</v>
      </c>
      <c r="DQ91" s="536" t="s">
        <v>609</v>
      </c>
      <c r="DR91" s="463" t="s">
        <v>241</v>
      </c>
      <c r="DS91" s="536" t="s">
        <v>609</v>
      </c>
      <c r="DT91" s="536" t="s">
        <v>609</v>
      </c>
      <c r="DU91" s="463"/>
      <c r="DV91" s="463"/>
      <c r="DW91" s="463" t="s">
        <v>241</v>
      </c>
      <c r="DX91" s="463" t="s">
        <v>241</v>
      </c>
      <c r="DY91" s="463"/>
      <c r="DZ91" s="463" t="s">
        <v>241</v>
      </c>
      <c r="EA91" s="536" t="s">
        <v>609</v>
      </c>
      <c r="EB91" s="463"/>
      <c r="EC91" s="463"/>
      <c r="ED91" s="463"/>
      <c r="EE91" s="463"/>
      <c r="EF91" s="463"/>
      <c r="EG91" s="463"/>
      <c r="EH91" s="463"/>
      <c r="EI91" s="463"/>
      <c r="EJ91" s="463"/>
      <c r="EK91" s="463"/>
      <c r="EL91" s="463"/>
      <c r="EM91" s="463"/>
      <c r="EN91" s="463"/>
      <c r="EO91" s="463"/>
      <c r="EP91" s="463"/>
      <c r="EQ91" s="463"/>
      <c r="ER91" s="463"/>
      <c r="ES91" s="463"/>
      <c r="ET91" s="463"/>
      <c r="EU91" s="463"/>
      <c r="EV91" s="463"/>
      <c r="EW91" s="463"/>
      <c r="EX91" s="463"/>
      <c r="EY91" s="463"/>
      <c r="EZ91" s="463"/>
      <c r="FA91" s="463"/>
      <c r="FB91" s="463"/>
      <c r="FC91" s="463"/>
      <c r="FD91" s="463"/>
      <c r="FE91" s="463"/>
      <c r="FF91" s="463"/>
      <c r="FG91" s="463"/>
      <c r="FH91" s="463"/>
      <c r="FI91" s="463"/>
      <c r="FJ91" s="463"/>
      <c r="FK91" s="463"/>
      <c r="FL91" s="463"/>
      <c r="FM91" s="463"/>
      <c r="FN91" s="463"/>
      <c r="FO91" s="463"/>
      <c r="FP91" s="463"/>
      <c r="FQ91" s="463"/>
      <c r="FR91" s="463"/>
      <c r="FS91" s="463"/>
      <c r="FT91" s="463"/>
      <c r="FU91" s="463"/>
      <c r="FV91" s="463"/>
      <c r="FW91" s="463"/>
      <c r="FX91" s="463"/>
      <c r="FY91" s="463"/>
      <c r="FZ91" s="463"/>
      <c r="GA91" s="463"/>
      <c r="GB91" s="463"/>
      <c r="GC91" s="463"/>
      <c r="GD91" s="463"/>
      <c r="GE91" s="463"/>
      <c r="GF91" s="463"/>
      <c r="GG91" s="463"/>
      <c r="GH91" s="463"/>
      <c r="GI91" s="463"/>
      <c r="GJ91" s="463"/>
      <c r="GK91" s="463"/>
      <c r="GL91" s="463"/>
      <c r="GM91" s="463"/>
      <c r="GN91" s="463"/>
      <c r="GO91" s="463"/>
      <c r="GP91" s="463"/>
      <c r="GQ91" s="463"/>
      <c r="GR91" s="463"/>
      <c r="GS91" s="463"/>
      <c r="GT91" s="463"/>
      <c r="GU91" s="463"/>
      <c r="GV91" s="463"/>
      <c r="GW91" s="463"/>
      <c r="GX91" s="463"/>
      <c r="GY91" s="463"/>
      <c r="GZ91" s="463"/>
      <c r="HA91" s="463"/>
      <c r="HB91" s="463"/>
      <c r="HC91" s="463"/>
      <c r="HD91" s="463"/>
      <c r="HE91" s="463"/>
      <c r="HF91" s="463"/>
      <c r="HG91" s="463"/>
      <c r="HH91" s="463"/>
      <c r="HI91" s="463"/>
      <c r="HJ91" s="463"/>
      <c r="HK91" s="463"/>
      <c r="HL91" s="463"/>
      <c r="HM91" s="463"/>
      <c r="HN91" s="463"/>
      <c r="HO91" s="463"/>
      <c r="HP91" s="463"/>
      <c r="HQ91" s="463"/>
      <c r="HR91" s="463"/>
      <c r="HS91" s="463"/>
      <c r="HT91" s="463"/>
      <c r="HU91" s="463"/>
      <c r="HV91" s="463"/>
      <c r="HW91" s="463"/>
      <c r="HX91" s="463"/>
      <c r="HY91" s="463"/>
      <c r="HZ91" s="463"/>
      <c r="IA91" s="463"/>
      <c r="IB91" s="463"/>
    </row>
    <row r="92" spans="1:236" ht="36.75" x14ac:dyDescent="0.25">
      <c r="A92" s="123" t="s">
        <v>494</v>
      </c>
      <c r="B92" s="108" t="s">
        <v>2</v>
      </c>
      <c r="C92" s="108" t="s">
        <v>5</v>
      </c>
      <c r="D92" s="109" t="s">
        <v>237</v>
      </c>
      <c r="E92" s="109" t="s">
        <v>1</v>
      </c>
      <c r="F92" s="105">
        <f t="shared" si="25"/>
        <v>41185</v>
      </c>
      <c r="G92" s="109">
        <f>IF(L92="Not Executed","",INDEX($U$2:$EC89,1,MATCH(REPT("z",255),$U92:$EC92)))</f>
        <v>146</v>
      </c>
      <c r="H92" s="109" t="str">
        <f t="shared" si="19"/>
        <v>7-4 QS / C1</v>
      </c>
      <c r="I92" s="109" t="str">
        <f t="shared" si="20"/>
        <v>RTM-9200/8.59.29702</v>
      </c>
      <c r="J92" s="109">
        <f t="shared" si="21"/>
        <v>9200</v>
      </c>
      <c r="K92" s="109" t="str">
        <f t="shared" si="22"/>
        <v>v76</v>
      </c>
      <c r="L92" s="109" t="str">
        <f t="shared" si="26"/>
        <v>Pass-Filter</v>
      </c>
      <c r="M92" s="109" t="str">
        <f>IF(L92="NA","NA",IF(COUNTIFS(U92:XAC92,"Pass*",$U$3:$XAC$3,Summary!$D$43)&gt;0,"Pass",IF(COUNTIFS(U92:XAC92,"Fail*",$U$3:$XAC$3,Summary!$D$43)&gt;0,"Fail","Not Executed")))</f>
        <v>Pass</v>
      </c>
      <c r="N92" s="109">
        <f t="shared" si="23"/>
        <v>37</v>
      </c>
      <c r="O92" s="135">
        <f t="shared" si="24"/>
        <v>0.51351351351351349</v>
      </c>
      <c r="P92" s="135" t="str">
        <f>IF(VLOOKUP(C92,[1]!WIFI_Defects,2,FALSE)=0,"",VLOOKUP(C92,[1]!WIFI_Defects,2,FALSE))</f>
        <v/>
      </c>
      <c r="Q92" s="109" t="str">
        <f>IF(VLOOKUP(C92,[1]!WIFI_Defects,3,FALSE)=0,"",VLOOKUP(C92,[1]!WIFI_Defects,3,FALSE))</f>
        <v/>
      </c>
      <c r="R92" s="109" t="str">
        <f>IF(VLOOKUP(C92,[1]!WIFI_Defects,4,FALSE)=0,"",VLOOKUP(C92,[1]!WIFI_Defects,4,FALSE))</f>
        <v/>
      </c>
      <c r="S92" s="392"/>
      <c r="T92" s="317"/>
      <c r="U92" s="96"/>
      <c r="V92" s="72"/>
      <c r="W92" s="72" t="str">
        <f>IF(ISERROR(#REF!),"",#REF!)</f>
        <v/>
      </c>
      <c r="X92" s="72"/>
      <c r="Y92" s="72"/>
      <c r="Z92" s="72" t="s">
        <v>241</v>
      </c>
      <c r="AA92" s="72"/>
      <c r="AB92" s="72"/>
      <c r="AC92" s="72"/>
      <c r="AD92" s="72"/>
      <c r="AE92" s="72"/>
      <c r="AF92" s="72"/>
      <c r="AG92" s="72"/>
      <c r="AH92" s="72"/>
      <c r="AI92" s="72" t="s">
        <v>241</v>
      </c>
      <c r="AJ92" s="72"/>
      <c r="AK92" s="72" t="s">
        <v>241</v>
      </c>
      <c r="AL92" s="72" t="s">
        <v>241</v>
      </c>
      <c r="AM92" s="72"/>
      <c r="AN92" s="327" t="s">
        <v>241</v>
      </c>
      <c r="AO92" s="410"/>
      <c r="AP92" s="410" t="s">
        <v>241</v>
      </c>
      <c r="AQ92" s="72"/>
      <c r="AR92" s="412" t="s">
        <v>241</v>
      </c>
      <c r="AS92" s="409" t="s">
        <v>241</v>
      </c>
      <c r="AT92" s="72"/>
      <c r="AU92" s="424" t="s">
        <v>493</v>
      </c>
      <c r="AV92" s="72"/>
      <c r="AW92" s="433" t="s">
        <v>493</v>
      </c>
      <c r="AX92" s="72"/>
      <c r="AY92" s="72"/>
      <c r="AZ92" s="434"/>
      <c r="BA92" s="434" t="s">
        <v>493</v>
      </c>
      <c r="BB92" s="72"/>
      <c r="BC92" s="438" t="s">
        <v>544</v>
      </c>
      <c r="BD92" s="439" t="s">
        <v>493</v>
      </c>
      <c r="BE92" s="440" t="s">
        <v>493</v>
      </c>
      <c r="BF92" s="72"/>
      <c r="BG92" s="72"/>
      <c r="BH92" s="72"/>
      <c r="BI92" s="72"/>
      <c r="BJ92" s="72"/>
      <c r="BK92" s="72"/>
      <c r="BL92" s="72"/>
      <c r="BM92" s="72"/>
      <c r="BN92" s="452"/>
      <c r="BO92" s="72" t="s">
        <v>493</v>
      </c>
      <c r="BP92" s="455"/>
      <c r="BQ92" s="463"/>
      <c r="BR92" s="463" t="s">
        <v>493</v>
      </c>
      <c r="BS92" s="463"/>
      <c r="BT92" s="463" t="s">
        <v>493</v>
      </c>
      <c r="BU92" s="463"/>
      <c r="BV92" s="463"/>
      <c r="BW92" s="463"/>
      <c r="BX92" s="463" t="s">
        <v>609</v>
      </c>
      <c r="BY92" s="463"/>
      <c r="BZ92" s="463"/>
      <c r="CA92" s="463"/>
      <c r="CB92" s="463"/>
      <c r="CC92" s="463"/>
      <c r="CD92" s="463"/>
      <c r="CE92" s="463"/>
      <c r="CF92" s="463"/>
      <c r="CG92" s="463"/>
      <c r="CH92" s="463"/>
      <c r="CI92" s="463"/>
      <c r="CJ92" s="463" t="s">
        <v>609</v>
      </c>
      <c r="CK92" s="463" t="s">
        <v>609</v>
      </c>
      <c r="CL92" s="463"/>
      <c r="CM92" s="463"/>
      <c r="CN92" s="463" t="s">
        <v>241</v>
      </c>
      <c r="CO92" s="463"/>
      <c r="CP92" s="463"/>
      <c r="CQ92" s="463"/>
      <c r="CR92" s="463"/>
      <c r="CS92" s="463"/>
      <c r="CT92" s="463" t="s">
        <v>609</v>
      </c>
      <c r="CU92" s="463" t="s">
        <v>241</v>
      </c>
      <c r="CV92" s="463"/>
      <c r="CW92" s="463" t="s">
        <v>609</v>
      </c>
      <c r="CX92" s="463"/>
      <c r="CY92" s="534"/>
      <c r="CZ92" s="463"/>
      <c r="DA92" s="463"/>
      <c r="DB92" s="536" t="s">
        <v>609</v>
      </c>
      <c r="DC92" s="463"/>
      <c r="DD92" s="463"/>
      <c r="DE92" s="536" t="s">
        <v>609</v>
      </c>
      <c r="DF92" s="463"/>
      <c r="DG92" s="463"/>
      <c r="DH92" s="463"/>
      <c r="DI92" s="463"/>
      <c r="DJ92" s="463"/>
      <c r="DK92" s="463"/>
      <c r="DL92" s="463" t="s">
        <v>241</v>
      </c>
      <c r="DM92" s="463"/>
      <c r="DN92" s="463" t="s">
        <v>241</v>
      </c>
      <c r="DO92" s="463"/>
      <c r="DP92" s="463" t="s">
        <v>241</v>
      </c>
      <c r="DQ92" s="536" t="s">
        <v>609</v>
      </c>
      <c r="DR92" s="463" t="s">
        <v>241</v>
      </c>
      <c r="DS92" s="536" t="s">
        <v>609</v>
      </c>
      <c r="DT92" s="536" t="s">
        <v>609</v>
      </c>
      <c r="DU92" s="463"/>
      <c r="DV92" s="463"/>
      <c r="DW92" s="463" t="s">
        <v>241</v>
      </c>
      <c r="DX92" s="463" t="s">
        <v>241</v>
      </c>
      <c r="DY92" s="463"/>
      <c r="DZ92" s="463" t="s">
        <v>241</v>
      </c>
      <c r="EA92" s="536" t="s">
        <v>609</v>
      </c>
      <c r="EB92" s="463"/>
      <c r="EC92" s="463"/>
      <c r="ED92" s="463"/>
      <c r="EE92" s="463"/>
      <c r="EF92" s="463"/>
      <c r="EG92" s="463"/>
      <c r="EH92" s="463"/>
      <c r="EI92" s="463"/>
      <c r="EJ92" s="463"/>
      <c r="EK92" s="463"/>
      <c r="EL92" s="463"/>
      <c r="EM92" s="463"/>
      <c r="EN92" s="463"/>
      <c r="EO92" s="463"/>
      <c r="EP92" s="463"/>
      <c r="EQ92" s="463"/>
      <c r="ER92" s="463"/>
      <c r="ES92" s="463"/>
      <c r="ET92" s="463"/>
      <c r="EU92" s="463"/>
      <c r="EV92" s="463"/>
      <c r="EW92" s="463"/>
      <c r="EX92" s="463"/>
      <c r="EY92" s="463"/>
      <c r="EZ92" s="463"/>
      <c r="FA92" s="463"/>
      <c r="FB92" s="463"/>
      <c r="FC92" s="463"/>
      <c r="FD92" s="463"/>
      <c r="FE92" s="463"/>
      <c r="FF92" s="463"/>
      <c r="FG92" s="463"/>
      <c r="FH92" s="463"/>
      <c r="FI92" s="463"/>
      <c r="FJ92" s="463"/>
      <c r="FK92" s="463"/>
      <c r="FL92" s="463"/>
      <c r="FM92" s="463"/>
      <c r="FN92" s="463"/>
      <c r="FO92" s="463"/>
      <c r="FP92" s="463"/>
      <c r="FQ92" s="463"/>
      <c r="FR92" s="463"/>
      <c r="FS92" s="463"/>
      <c r="FT92" s="463"/>
      <c r="FU92" s="463"/>
      <c r="FV92" s="463"/>
      <c r="FW92" s="463"/>
      <c r="FX92" s="463"/>
      <c r="FY92" s="463"/>
      <c r="FZ92" s="463"/>
      <c r="GA92" s="463"/>
      <c r="GB92" s="463"/>
      <c r="GC92" s="463"/>
      <c r="GD92" s="463"/>
      <c r="GE92" s="463"/>
      <c r="GF92" s="463"/>
      <c r="GG92" s="463"/>
      <c r="GH92" s="463"/>
      <c r="GI92" s="463"/>
      <c r="GJ92" s="463"/>
      <c r="GK92" s="463"/>
      <c r="GL92" s="463"/>
      <c r="GM92" s="463"/>
      <c r="GN92" s="463"/>
      <c r="GO92" s="463"/>
      <c r="GP92" s="463"/>
      <c r="GQ92" s="463"/>
      <c r="GR92" s="463"/>
      <c r="GS92" s="463"/>
      <c r="GT92" s="463"/>
      <c r="GU92" s="463"/>
      <c r="GV92" s="463"/>
      <c r="GW92" s="463"/>
      <c r="GX92" s="463"/>
      <c r="GY92" s="463"/>
      <c r="GZ92" s="463"/>
      <c r="HA92" s="463"/>
      <c r="HB92" s="463"/>
      <c r="HC92" s="463"/>
      <c r="HD92" s="463"/>
      <c r="HE92" s="463"/>
      <c r="HF92" s="463"/>
      <c r="HG92" s="463"/>
      <c r="HH92" s="463"/>
      <c r="HI92" s="463"/>
      <c r="HJ92" s="463"/>
      <c r="HK92" s="463"/>
      <c r="HL92" s="463"/>
      <c r="HM92" s="463"/>
      <c r="HN92" s="463"/>
      <c r="HO92" s="463"/>
      <c r="HP92" s="463"/>
      <c r="HQ92" s="463"/>
      <c r="HR92" s="463"/>
      <c r="HS92" s="463"/>
      <c r="HT92" s="463"/>
      <c r="HU92" s="463"/>
      <c r="HV92" s="463"/>
      <c r="HW92" s="463"/>
      <c r="HX92" s="463"/>
      <c r="HY92" s="463"/>
      <c r="HZ92" s="463"/>
      <c r="IA92" s="463"/>
      <c r="IB92" s="463"/>
    </row>
    <row r="93" spans="1:236" ht="27" customHeight="1" x14ac:dyDescent="0.25">
      <c r="A93" s="123" t="s">
        <v>235</v>
      </c>
      <c r="B93" s="108" t="s">
        <v>2</v>
      </c>
      <c r="C93" s="108" t="s">
        <v>18</v>
      </c>
      <c r="D93" s="109" t="s">
        <v>237</v>
      </c>
      <c r="E93" s="109" t="s">
        <v>1</v>
      </c>
      <c r="F93" s="105">
        <f t="shared" si="25"/>
        <v>41185</v>
      </c>
      <c r="G93" s="109">
        <f>IF(L93="Not Executed","",INDEX($U$2:$EC90,1,MATCH(REPT("z",255),$U93:$EC93)))</f>
        <v>146</v>
      </c>
      <c r="H93" s="109" t="str">
        <f t="shared" si="19"/>
        <v>7-4 QS / C1</v>
      </c>
      <c r="I93" s="109" t="str">
        <f t="shared" si="20"/>
        <v>RTM-9200/8.59.29702</v>
      </c>
      <c r="J93" s="109">
        <f t="shared" si="21"/>
        <v>9200</v>
      </c>
      <c r="K93" s="109" t="str">
        <f t="shared" si="22"/>
        <v>v76</v>
      </c>
      <c r="L93" s="109" t="str">
        <f t="shared" si="26"/>
        <v>Pass</v>
      </c>
      <c r="M93" s="109" t="str">
        <f>IF(L93="NA","NA",IF(COUNTIFS(U93:XAC93,"Pass*",$U$3:$XAC$3,Summary!$D$43)&gt;0,"Pass",IF(COUNTIFS(U93:XAC93,"Fail*",$U$3:$XAC$3,Summary!$D$43)&gt;0,"Fail","Not Executed")))</f>
        <v>Pass</v>
      </c>
      <c r="N93" s="109">
        <f t="shared" si="23"/>
        <v>39</v>
      </c>
      <c r="O93" s="135">
        <f t="shared" si="24"/>
        <v>0.5641025641025641</v>
      </c>
      <c r="P93" s="135" t="str">
        <f>IF(VLOOKUP(C93,[1]!WIFI_Defects,2,FALSE)=0,"",VLOOKUP(C93,[1]!WIFI_Defects,2,FALSE))</f>
        <v/>
      </c>
      <c r="Q93" s="109" t="str">
        <f>IF(VLOOKUP(C93,[1]!WIFI_Defects,3,FALSE)=0,"",VLOOKUP(C93,[1]!WIFI_Defects,3,FALSE))</f>
        <v/>
      </c>
      <c r="R93" s="109" t="str">
        <f>IF(VLOOKUP(C93,[1]!WIFI_Defects,4,FALSE)=0,"",VLOOKUP(C93,[1]!WIFI_Defects,4,FALSE))</f>
        <v/>
      </c>
      <c r="S93" s="111"/>
      <c r="T93" s="317"/>
      <c r="U93" s="96"/>
      <c r="V93" s="72"/>
      <c r="W93" s="72" t="str">
        <f>IF(ISERROR(#REF!),"",#REF!)</f>
        <v/>
      </c>
      <c r="X93" s="72"/>
      <c r="Y93" s="72"/>
      <c r="Z93" s="72" t="s">
        <v>241</v>
      </c>
      <c r="AA93" s="72"/>
      <c r="AB93" s="72"/>
      <c r="AC93" s="72"/>
      <c r="AD93" s="72"/>
      <c r="AE93" s="72"/>
      <c r="AF93" s="72"/>
      <c r="AG93" s="72"/>
      <c r="AH93" s="72"/>
      <c r="AI93" s="72" t="s">
        <v>241</v>
      </c>
      <c r="AJ93" s="72"/>
      <c r="AK93" s="72" t="s">
        <v>241</v>
      </c>
      <c r="AL93" s="72" t="s">
        <v>241</v>
      </c>
      <c r="AM93" s="72"/>
      <c r="AN93" s="327" t="s">
        <v>241</v>
      </c>
      <c r="AO93" s="410"/>
      <c r="AP93" s="410" t="s">
        <v>241</v>
      </c>
      <c r="AQ93" s="72"/>
      <c r="AR93" s="410" t="s">
        <v>241</v>
      </c>
      <c r="AS93" s="428" t="s">
        <v>549</v>
      </c>
      <c r="AT93" s="72"/>
      <c r="AU93" s="423" t="s">
        <v>243</v>
      </c>
      <c r="AV93" s="72"/>
      <c r="AW93" s="430" t="s">
        <v>243</v>
      </c>
      <c r="AX93" s="72"/>
      <c r="AY93" s="72"/>
      <c r="AZ93" s="434" t="s">
        <v>544</v>
      </c>
      <c r="BA93" s="434" t="s">
        <v>243</v>
      </c>
      <c r="BB93" s="72"/>
      <c r="BC93" s="438" t="s">
        <v>544</v>
      </c>
      <c r="BD93" s="439" t="s">
        <v>243</v>
      </c>
      <c r="BE93" s="440" t="s">
        <v>243</v>
      </c>
      <c r="BF93" s="72"/>
      <c r="BG93" s="72"/>
      <c r="BH93" s="72"/>
      <c r="BI93" s="443" t="s">
        <v>546</v>
      </c>
      <c r="BJ93" s="72"/>
      <c r="BK93" s="72"/>
      <c r="BL93" s="72"/>
      <c r="BM93" s="72"/>
      <c r="BN93" s="452"/>
      <c r="BO93" s="454" t="s">
        <v>243</v>
      </c>
      <c r="BP93" s="455"/>
      <c r="BQ93" s="463"/>
      <c r="BR93" s="463" t="s">
        <v>243</v>
      </c>
      <c r="BS93" s="463"/>
      <c r="BT93" s="463" t="s">
        <v>243</v>
      </c>
      <c r="BU93" s="463"/>
      <c r="BV93" s="463"/>
      <c r="BW93" s="463"/>
      <c r="BX93" s="463" t="s">
        <v>243</v>
      </c>
      <c r="BY93" s="463"/>
      <c r="BZ93" s="463"/>
      <c r="CA93" s="463"/>
      <c r="CB93" s="463"/>
      <c r="CC93" s="463"/>
      <c r="CD93" s="463"/>
      <c r="CE93" s="463"/>
      <c r="CF93" s="463"/>
      <c r="CG93" s="463"/>
      <c r="CH93" s="463"/>
      <c r="CI93" s="463"/>
      <c r="CJ93" s="463" t="s">
        <v>243</v>
      </c>
      <c r="CK93" s="463" t="s">
        <v>243</v>
      </c>
      <c r="CL93" s="463"/>
      <c r="CM93" s="463"/>
      <c r="CN93" s="463" t="s">
        <v>243</v>
      </c>
      <c r="CO93" s="463"/>
      <c r="CP93" s="463"/>
      <c r="CQ93" s="463"/>
      <c r="CR93" s="463"/>
      <c r="CS93" s="463"/>
      <c r="CT93" s="463" t="s">
        <v>243</v>
      </c>
      <c r="CU93" s="463" t="s">
        <v>243</v>
      </c>
      <c r="CV93" s="463"/>
      <c r="CW93" s="463" t="s">
        <v>243</v>
      </c>
      <c r="CX93" s="463"/>
      <c r="CY93" s="534"/>
      <c r="CZ93" s="463"/>
      <c r="DA93" s="463"/>
      <c r="DB93" s="536" t="s">
        <v>243</v>
      </c>
      <c r="DC93" s="463"/>
      <c r="DD93" s="463"/>
      <c r="DE93" s="536" t="s">
        <v>243</v>
      </c>
      <c r="DF93" s="463"/>
      <c r="DG93" s="463"/>
      <c r="DH93" s="463"/>
      <c r="DI93" s="463"/>
      <c r="DJ93" s="463"/>
      <c r="DK93" s="463"/>
      <c r="DL93" s="463" t="s">
        <v>241</v>
      </c>
      <c r="DM93" s="463"/>
      <c r="DN93" s="463" t="s">
        <v>241</v>
      </c>
      <c r="DO93" s="463"/>
      <c r="DP93" s="463" t="s">
        <v>241</v>
      </c>
      <c r="DQ93" s="536" t="s">
        <v>243</v>
      </c>
      <c r="DR93" s="463" t="s">
        <v>241</v>
      </c>
      <c r="DS93" s="536" t="s">
        <v>243</v>
      </c>
      <c r="DT93" s="536" t="s">
        <v>243</v>
      </c>
      <c r="DU93" s="463"/>
      <c r="DV93" s="463"/>
      <c r="DW93" s="463" t="s">
        <v>241</v>
      </c>
      <c r="DX93" s="463" t="s">
        <v>241</v>
      </c>
      <c r="DY93" s="463"/>
      <c r="DZ93" s="463" t="s">
        <v>241</v>
      </c>
      <c r="EA93" s="536" t="s">
        <v>243</v>
      </c>
      <c r="EB93" s="463"/>
      <c r="EC93" s="463"/>
      <c r="ED93" s="463"/>
      <c r="EE93" s="463"/>
      <c r="EF93" s="463"/>
      <c r="EG93" s="463"/>
      <c r="EH93" s="463"/>
      <c r="EI93" s="463"/>
      <c r="EJ93" s="463"/>
      <c r="EK93" s="463"/>
      <c r="EL93" s="463"/>
      <c r="EM93" s="463"/>
      <c r="EN93" s="463"/>
      <c r="EO93" s="463"/>
      <c r="EP93" s="463"/>
      <c r="EQ93" s="463"/>
      <c r="ER93" s="463"/>
      <c r="ES93" s="463"/>
      <c r="ET93" s="463"/>
      <c r="EU93" s="463"/>
      <c r="EV93" s="463"/>
      <c r="EW93" s="463"/>
      <c r="EX93" s="463"/>
      <c r="EY93" s="463"/>
      <c r="EZ93" s="463"/>
      <c r="FA93" s="463"/>
      <c r="FB93" s="463"/>
      <c r="FC93" s="463"/>
      <c r="FD93" s="463"/>
      <c r="FE93" s="463"/>
      <c r="FF93" s="463"/>
      <c r="FG93" s="463"/>
      <c r="FH93" s="463"/>
      <c r="FI93" s="463"/>
      <c r="FJ93" s="463"/>
      <c r="FK93" s="463"/>
      <c r="FL93" s="463"/>
      <c r="FM93" s="463"/>
      <c r="FN93" s="463"/>
      <c r="FO93" s="463"/>
      <c r="FP93" s="463"/>
      <c r="FQ93" s="463"/>
      <c r="FR93" s="463"/>
      <c r="FS93" s="463"/>
      <c r="FT93" s="463"/>
      <c r="FU93" s="463"/>
      <c r="FV93" s="463"/>
      <c r="FW93" s="463"/>
      <c r="FX93" s="463"/>
      <c r="FY93" s="463"/>
      <c r="FZ93" s="463"/>
      <c r="GA93" s="463"/>
      <c r="GB93" s="463"/>
      <c r="GC93" s="463"/>
      <c r="GD93" s="463"/>
      <c r="GE93" s="463"/>
      <c r="GF93" s="463"/>
      <c r="GG93" s="463"/>
      <c r="GH93" s="463"/>
      <c r="GI93" s="463"/>
      <c r="GJ93" s="463"/>
      <c r="GK93" s="463"/>
      <c r="GL93" s="463"/>
      <c r="GM93" s="463"/>
      <c r="GN93" s="463"/>
      <c r="GO93" s="463"/>
      <c r="GP93" s="463"/>
      <c r="GQ93" s="463"/>
      <c r="GR93" s="463"/>
      <c r="GS93" s="463"/>
      <c r="GT93" s="463"/>
      <c r="GU93" s="463"/>
      <c r="GV93" s="463"/>
      <c r="GW93" s="463"/>
      <c r="GX93" s="463"/>
      <c r="GY93" s="463"/>
      <c r="GZ93" s="463"/>
      <c r="HA93" s="463"/>
      <c r="HB93" s="463"/>
      <c r="HC93" s="463"/>
      <c r="HD93" s="463"/>
      <c r="HE93" s="463"/>
      <c r="HF93" s="463"/>
      <c r="HG93" s="463"/>
      <c r="HH93" s="463"/>
      <c r="HI93" s="463"/>
      <c r="HJ93" s="463"/>
      <c r="HK93" s="463"/>
      <c r="HL93" s="463"/>
      <c r="HM93" s="463"/>
      <c r="HN93" s="463"/>
      <c r="HO93" s="463"/>
      <c r="HP93" s="463"/>
      <c r="HQ93" s="463"/>
      <c r="HR93" s="463"/>
      <c r="HS93" s="463"/>
      <c r="HT93" s="463"/>
      <c r="HU93" s="463"/>
      <c r="HV93" s="463"/>
      <c r="HW93" s="463"/>
      <c r="HX93" s="463"/>
      <c r="HY93" s="463"/>
      <c r="HZ93" s="463"/>
      <c r="IA93" s="463"/>
      <c r="IB93" s="463"/>
    </row>
    <row r="94" spans="1:236" ht="36.75" x14ac:dyDescent="0.25">
      <c r="A94" s="123" t="s">
        <v>494</v>
      </c>
      <c r="B94" s="108" t="s">
        <v>2</v>
      </c>
      <c r="C94" s="108" t="s">
        <v>17</v>
      </c>
      <c r="D94" s="109" t="s">
        <v>237</v>
      </c>
      <c r="E94" s="109" t="s">
        <v>1</v>
      </c>
      <c r="F94" s="105">
        <f t="shared" si="25"/>
        <v>41185</v>
      </c>
      <c r="G94" s="109">
        <f>IF(L94="Not Executed","",INDEX($U$2:$EC91,1,MATCH(REPT("z",255),$U94:$EC94)))</f>
        <v>146</v>
      </c>
      <c r="H94" s="109" t="str">
        <f t="shared" si="19"/>
        <v>7-4 QS / C1</v>
      </c>
      <c r="I94" s="109" t="str">
        <f t="shared" si="20"/>
        <v>RTM-9200/8.59.29702</v>
      </c>
      <c r="J94" s="109">
        <f t="shared" si="21"/>
        <v>9200</v>
      </c>
      <c r="K94" s="109" t="str">
        <f t="shared" si="22"/>
        <v>v76</v>
      </c>
      <c r="L94" s="109" t="str">
        <f t="shared" si="26"/>
        <v>Pass-Filter</v>
      </c>
      <c r="M94" s="109" t="str">
        <f>IF(L94="NA","NA",IF(COUNTIFS(U94:XAC94,"Pass*",$U$3:$XAC$3,Summary!$D$43)&gt;0,"Pass",IF(COUNTIFS(U94:XAC94,"Fail*",$U$3:$XAC$3,Summary!$D$43)&gt;0,"Fail","Not Executed")))</f>
        <v>Pass</v>
      </c>
      <c r="N94" s="109">
        <f t="shared" si="23"/>
        <v>38</v>
      </c>
      <c r="O94" s="135">
        <f t="shared" si="24"/>
        <v>0.63157894736842102</v>
      </c>
      <c r="P94" s="135" t="str">
        <f>IF(VLOOKUP(C94,[1]!WIFI_Defects,2,FALSE)=0,"",VLOOKUP(C94,[1]!WIFI_Defects,2,FALSE))</f>
        <v/>
      </c>
      <c r="Q94" s="109" t="str">
        <f>IF(VLOOKUP(C94,[1]!WIFI_Defects,3,FALSE)=0,"",VLOOKUP(C94,[1]!WIFI_Defects,3,FALSE))</f>
        <v/>
      </c>
      <c r="R94" s="109" t="str">
        <f>IF(VLOOKUP(C94,[1]!WIFI_Defects,4,FALSE)=0,"",VLOOKUP(C94,[1]!WIFI_Defects,4,FALSE))</f>
        <v/>
      </c>
      <c r="S94" s="392"/>
      <c r="T94" s="317"/>
      <c r="U94" s="96"/>
      <c r="V94" s="72"/>
      <c r="W94" s="72" t="str">
        <f>IF(ISERROR(#REF!),"",#REF!)</f>
        <v/>
      </c>
      <c r="X94" s="72"/>
      <c r="Y94" s="72"/>
      <c r="Z94" s="72" t="s">
        <v>241</v>
      </c>
      <c r="AA94" s="72"/>
      <c r="AB94" s="72"/>
      <c r="AC94" s="72"/>
      <c r="AD94" s="72"/>
      <c r="AE94" s="72"/>
      <c r="AF94" s="72"/>
      <c r="AG94" s="72"/>
      <c r="AH94" s="72"/>
      <c r="AI94" s="72" t="s">
        <v>241</v>
      </c>
      <c r="AJ94" s="72"/>
      <c r="AK94" s="72" t="s">
        <v>241</v>
      </c>
      <c r="AL94" s="72" t="s">
        <v>241</v>
      </c>
      <c r="AM94" s="72"/>
      <c r="AN94" s="410" t="s">
        <v>493</v>
      </c>
      <c r="AO94" s="410"/>
      <c r="AP94" s="410" t="s">
        <v>241</v>
      </c>
      <c r="AQ94" s="72"/>
      <c r="AR94" s="412" t="s">
        <v>241</v>
      </c>
      <c r="AS94" s="428" t="s">
        <v>547</v>
      </c>
      <c r="AT94" s="72"/>
      <c r="AU94" s="424" t="s">
        <v>493</v>
      </c>
      <c r="AV94" s="72"/>
      <c r="AW94" s="433" t="s">
        <v>544</v>
      </c>
      <c r="AX94" s="72"/>
      <c r="AY94" s="72"/>
      <c r="AZ94" s="434"/>
      <c r="BA94" s="434" t="s">
        <v>493</v>
      </c>
      <c r="BB94" s="72"/>
      <c r="BC94" s="438" t="s">
        <v>493</v>
      </c>
      <c r="BD94" s="439" t="s">
        <v>493</v>
      </c>
      <c r="BE94" s="440" t="s">
        <v>493</v>
      </c>
      <c r="BF94" s="72"/>
      <c r="BG94" s="72"/>
      <c r="BH94" s="72"/>
      <c r="BI94" s="72"/>
      <c r="BJ94" s="72"/>
      <c r="BK94" s="72"/>
      <c r="BL94" s="72"/>
      <c r="BM94" s="72"/>
      <c r="BN94" s="452"/>
      <c r="BO94" s="457" t="s">
        <v>493</v>
      </c>
      <c r="BP94" s="455"/>
      <c r="BQ94" s="463"/>
      <c r="BR94" s="463" t="s">
        <v>493</v>
      </c>
      <c r="BS94" s="463"/>
      <c r="BT94" s="463" t="s">
        <v>493</v>
      </c>
      <c r="BU94" s="463"/>
      <c r="BV94" s="463"/>
      <c r="BW94" s="463"/>
      <c r="BX94" s="463" t="s">
        <v>609</v>
      </c>
      <c r="BY94" s="463"/>
      <c r="BZ94" s="463"/>
      <c r="CA94" s="463"/>
      <c r="CB94" s="463"/>
      <c r="CC94" s="463"/>
      <c r="CD94" s="463"/>
      <c r="CE94" s="463"/>
      <c r="CF94" s="463"/>
      <c r="CG94" s="463"/>
      <c r="CH94" s="463"/>
      <c r="CI94" s="463"/>
      <c r="CJ94" s="463" t="s">
        <v>609</v>
      </c>
      <c r="CK94" s="463" t="s">
        <v>609</v>
      </c>
      <c r="CL94" s="463"/>
      <c r="CM94" s="463"/>
      <c r="CN94" s="463" t="s">
        <v>241</v>
      </c>
      <c r="CO94" s="463"/>
      <c r="CP94" s="463"/>
      <c r="CQ94" s="463"/>
      <c r="CR94" s="463"/>
      <c r="CS94" s="463"/>
      <c r="CT94" s="463" t="s">
        <v>609</v>
      </c>
      <c r="CU94" s="463" t="s">
        <v>609</v>
      </c>
      <c r="CV94" s="463"/>
      <c r="CW94" s="463" t="s">
        <v>609</v>
      </c>
      <c r="CX94" s="463"/>
      <c r="CY94" s="463" t="s">
        <v>609</v>
      </c>
      <c r="CZ94" s="463"/>
      <c r="DA94" s="463"/>
      <c r="DB94" s="536" t="s">
        <v>609</v>
      </c>
      <c r="DC94" s="463"/>
      <c r="DD94" s="463"/>
      <c r="DE94" s="536" t="s">
        <v>609</v>
      </c>
      <c r="DF94" s="463"/>
      <c r="DG94" s="463"/>
      <c r="DH94" s="463"/>
      <c r="DI94" s="463"/>
      <c r="DJ94" s="463"/>
      <c r="DK94" s="463"/>
      <c r="DL94" s="463" t="s">
        <v>241</v>
      </c>
      <c r="DM94" s="463"/>
      <c r="DN94" s="463" t="s">
        <v>241</v>
      </c>
      <c r="DO94" s="463"/>
      <c r="DP94" s="463" t="s">
        <v>241</v>
      </c>
      <c r="DQ94" s="536" t="s">
        <v>609</v>
      </c>
      <c r="DR94" s="536" t="s">
        <v>609</v>
      </c>
      <c r="DS94" s="536" t="s">
        <v>609</v>
      </c>
      <c r="DT94" s="536" t="s">
        <v>609</v>
      </c>
      <c r="DU94" s="463"/>
      <c r="DV94" s="463"/>
      <c r="DW94" s="463" t="s">
        <v>241</v>
      </c>
      <c r="DX94" s="463" t="s">
        <v>241</v>
      </c>
      <c r="DY94" s="463"/>
      <c r="DZ94" s="536" t="s">
        <v>609</v>
      </c>
      <c r="EA94" s="536" t="s">
        <v>609</v>
      </c>
      <c r="EB94" s="463"/>
      <c r="EC94" s="463"/>
      <c r="ED94" s="463"/>
      <c r="EE94" s="463"/>
      <c r="EF94" s="463"/>
      <c r="EG94" s="463"/>
      <c r="EH94" s="463"/>
      <c r="EI94" s="463"/>
      <c r="EJ94" s="463"/>
      <c r="EK94" s="463"/>
      <c r="EL94" s="463"/>
      <c r="EM94" s="463"/>
      <c r="EN94" s="463"/>
      <c r="EO94" s="463"/>
      <c r="EP94" s="463"/>
      <c r="EQ94" s="463"/>
      <c r="ER94" s="463"/>
      <c r="ES94" s="463"/>
      <c r="ET94" s="463"/>
      <c r="EU94" s="463"/>
      <c r="EV94" s="463"/>
      <c r="EW94" s="463"/>
      <c r="EX94" s="463"/>
      <c r="EY94" s="463"/>
      <c r="EZ94" s="463"/>
      <c r="FA94" s="463"/>
      <c r="FB94" s="463"/>
      <c r="FC94" s="463"/>
      <c r="FD94" s="463"/>
      <c r="FE94" s="463"/>
      <c r="FF94" s="463"/>
      <c r="FG94" s="463"/>
      <c r="FH94" s="463"/>
      <c r="FI94" s="463"/>
      <c r="FJ94" s="463"/>
      <c r="FK94" s="463"/>
      <c r="FL94" s="463"/>
      <c r="FM94" s="463"/>
      <c r="FN94" s="463"/>
      <c r="FO94" s="463"/>
      <c r="FP94" s="463"/>
      <c r="FQ94" s="463"/>
      <c r="FR94" s="463"/>
      <c r="FS94" s="463"/>
      <c r="FT94" s="463"/>
      <c r="FU94" s="463"/>
      <c r="FV94" s="463"/>
      <c r="FW94" s="463"/>
      <c r="FX94" s="463"/>
      <c r="FY94" s="463"/>
      <c r="FZ94" s="463"/>
      <c r="GA94" s="463"/>
      <c r="GB94" s="463"/>
      <c r="GC94" s="463"/>
      <c r="GD94" s="463"/>
      <c r="GE94" s="463"/>
      <c r="GF94" s="463"/>
      <c r="GG94" s="463"/>
      <c r="GH94" s="463"/>
      <c r="GI94" s="463"/>
      <c r="GJ94" s="463"/>
      <c r="GK94" s="463"/>
      <c r="GL94" s="463"/>
      <c r="GM94" s="463"/>
      <c r="GN94" s="463"/>
      <c r="GO94" s="463"/>
      <c r="GP94" s="463"/>
      <c r="GQ94" s="463"/>
      <c r="GR94" s="463"/>
      <c r="GS94" s="463"/>
      <c r="GT94" s="463"/>
      <c r="GU94" s="463"/>
      <c r="GV94" s="463"/>
      <c r="GW94" s="463"/>
      <c r="GX94" s="463"/>
      <c r="GY94" s="463"/>
      <c r="GZ94" s="463"/>
      <c r="HA94" s="463"/>
      <c r="HB94" s="463"/>
      <c r="HC94" s="463"/>
      <c r="HD94" s="463"/>
      <c r="HE94" s="463"/>
      <c r="HF94" s="463"/>
      <c r="HG94" s="463"/>
      <c r="HH94" s="463"/>
      <c r="HI94" s="463"/>
      <c r="HJ94" s="463"/>
      <c r="HK94" s="463"/>
      <c r="HL94" s="463"/>
      <c r="HM94" s="463"/>
      <c r="HN94" s="463"/>
      <c r="HO94" s="463"/>
      <c r="HP94" s="463"/>
      <c r="HQ94" s="463"/>
      <c r="HR94" s="463"/>
      <c r="HS94" s="463"/>
      <c r="HT94" s="463"/>
      <c r="HU94" s="463"/>
      <c r="HV94" s="463"/>
      <c r="HW94" s="463"/>
      <c r="HX94" s="463"/>
      <c r="HY94" s="463"/>
      <c r="HZ94" s="463"/>
      <c r="IA94" s="463"/>
      <c r="IB94" s="463"/>
    </row>
    <row r="95" spans="1:236" ht="36.75" x14ac:dyDescent="0.25">
      <c r="A95" s="123" t="s">
        <v>494</v>
      </c>
      <c r="B95" s="108" t="s">
        <v>2</v>
      </c>
      <c r="C95" s="108" t="s">
        <v>19</v>
      </c>
      <c r="D95" s="109" t="s">
        <v>237</v>
      </c>
      <c r="E95" s="109" t="s">
        <v>1</v>
      </c>
      <c r="F95" s="105">
        <f t="shared" si="25"/>
        <v>41185</v>
      </c>
      <c r="G95" s="109">
        <f>IF(L95="Not Executed","",INDEX($U$2:$EC92,1,MATCH(REPT("z",255),$U95:$EC95)))</f>
        <v>146</v>
      </c>
      <c r="H95" s="109" t="str">
        <f t="shared" si="19"/>
        <v>7-4 QS / C1</v>
      </c>
      <c r="I95" s="109" t="str">
        <f t="shared" si="20"/>
        <v>RTM-9200/8.59.29702</v>
      </c>
      <c r="J95" s="109">
        <f t="shared" si="21"/>
        <v>9200</v>
      </c>
      <c r="K95" s="109" t="str">
        <f t="shared" si="22"/>
        <v>v76</v>
      </c>
      <c r="L95" s="109" t="str">
        <f t="shared" si="26"/>
        <v>Pass-Filter</v>
      </c>
      <c r="M95" s="109" t="str">
        <f>IF(L95="NA","NA",IF(COUNTIFS(U95:XAC95,"Pass*",$U$3:$XAC$3,Summary!$D$43)&gt;0,"Pass",IF(COUNTIFS(U95:XAC95,"Fail*",$U$3:$XAC$3,Summary!$D$43)&gt;0,"Fail","Not Executed")))</f>
        <v>Pass</v>
      </c>
      <c r="N95" s="109">
        <f t="shared" si="23"/>
        <v>40</v>
      </c>
      <c r="O95" s="135">
        <f t="shared" si="24"/>
        <v>0.625</v>
      </c>
      <c r="P95" s="135" t="str">
        <f>IF(VLOOKUP(C95,[1]!WIFI_Defects,2,FALSE)=0,"",VLOOKUP(C95,[1]!WIFI_Defects,2,FALSE))</f>
        <v/>
      </c>
      <c r="Q95" s="109" t="str">
        <f>IF(VLOOKUP(C95,[1]!WIFI_Defects,3,FALSE)=0,"",VLOOKUP(C95,[1]!WIFI_Defects,3,FALSE))</f>
        <v/>
      </c>
      <c r="R95" s="109" t="str">
        <f>IF(VLOOKUP(C95,[1]!WIFI_Defects,4,FALSE)=0,"",VLOOKUP(C95,[1]!WIFI_Defects,4,FALSE))</f>
        <v/>
      </c>
      <c r="S95" s="392"/>
      <c r="T95" s="317"/>
      <c r="U95" s="96"/>
      <c r="V95" s="72"/>
      <c r="W95" s="72" t="str">
        <f>IF(ISERROR(#REF!),"",#REF!)</f>
        <v/>
      </c>
      <c r="X95" s="72"/>
      <c r="Y95" s="72"/>
      <c r="Z95" s="72" t="s">
        <v>241</v>
      </c>
      <c r="AA95" s="72"/>
      <c r="AB95" s="72"/>
      <c r="AC95" s="72"/>
      <c r="AD95" s="72"/>
      <c r="AE95" s="72"/>
      <c r="AF95" s="72" t="s">
        <v>241</v>
      </c>
      <c r="AG95" s="72"/>
      <c r="AH95" s="72"/>
      <c r="AI95" s="72" t="s">
        <v>241</v>
      </c>
      <c r="AJ95" s="72"/>
      <c r="AK95" s="72" t="s">
        <v>241</v>
      </c>
      <c r="AL95" s="72" t="s">
        <v>241</v>
      </c>
      <c r="AM95" s="72"/>
      <c r="AN95" s="410" t="s">
        <v>493</v>
      </c>
      <c r="AO95" s="410"/>
      <c r="AP95" s="410" t="s">
        <v>241</v>
      </c>
      <c r="AQ95" s="72"/>
      <c r="AR95" s="412" t="s">
        <v>241</v>
      </c>
      <c r="AS95" s="428" t="s">
        <v>547</v>
      </c>
      <c r="AT95" s="72"/>
      <c r="AU95" s="424" t="s">
        <v>493</v>
      </c>
      <c r="AV95" s="72"/>
      <c r="AW95" s="433" t="s">
        <v>544</v>
      </c>
      <c r="AX95" s="72"/>
      <c r="AY95" s="72"/>
      <c r="AZ95" s="434" t="s">
        <v>493</v>
      </c>
      <c r="BA95" s="434" t="s">
        <v>493</v>
      </c>
      <c r="BB95" s="72"/>
      <c r="BC95" s="438" t="s">
        <v>493</v>
      </c>
      <c r="BD95" s="439" t="s">
        <v>493</v>
      </c>
      <c r="BE95" s="440" t="s">
        <v>493</v>
      </c>
      <c r="BF95" s="72"/>
      <c r="BG95" s="72"/>
      <c r="BH95" s="72"/>
      <c r="BI95" s="72"/>
      <c r="BJ95" s="72"/>
      <c r="BK95" s="72"/>
      <c r="BL95" s="72"/>
      <c r="BM95" s="72"/>
      <c r="BN95" s="452"/>
      <c r="BO95" s="455" t="s">
        <v>493</v>
      </c>
      <c r="BP95" s="455"/>
      <c r="BQ95" s="463"/>
      <c r="BR95" s="463" t="s">
        <v>493</v>
      </c>
      <c r="BS95" s="463"/>
      <c r="BT95" s="463" t="s">
        <v>493</v>
      </c>
      <c r="BU95" s="463"/>
      <c r="BV95" s="463"/>
      <c r="BW95" s="463"/>
      <c r="BX95" s="463" t="s">
        <v>609</v>
      </c>
      <c r="BY95" s="463"/>
      <c r="BZ95" s="463"/>
      <c r="CA95" s="463"/>
      <c r="CB95" s="463"/>
      <c r="CC95" s="463"/>
      <c r="CD95" s="463"/>
      <c r="CE95" s="463"/>
      <c r="CF95" s="463"/>
      <c r="CG95" s="463"/>
      <c r="CH95" s="463"/>
      <c r="CI95" s="463"/>
      <c r="CJ95" s="463" t="s">
        <v>609</v>
      </c>
      <c r="CK95" s="463" t="s">
        <v>609</v>
      </c>
      <c r="CL95" s="463"/>
      <c r="CM95" s="463"/>
      <c r="CN95" s="463" t="s">
        <v>241</v>
      </c>
      <c r="CO95" s="463"/>
      <c r="CP95" s="463"/>
      <c r="CQ95" s="463"/>
      <c r="CR95" s="463"/>
      <c r="CS95" s="463"/>
      <c r="CT95" s="463" t="s">
        <v>609</v>
      </c>
      <c r="CU95" s="463" t="s">
        <v>609</v>
      </c>
      <c r="CV95" s="463"/>
      <c r="CW95" s="463" t="s">
        <v>609</v>
      </c>
      <c r="CX95" s="463"/>
      <c r="CY95" s="463" t="s">
        <v>609</v>
      </c>
      <c r="CZ95" s="463"/>
      <c r="DA95" s="463"/>
      <c r="DB95" s="536" t="s">
        <v>609</v>
      </c>
      <c r="DC95" s="463"/>
      <c r="DD95" s="463"/>
      <c r="DE95" s="536" t="s">
        <v>609</v>
      </c>
      <c r="DF95" s="463"/>
      <c r="DG95" s="463"/>
      <c r="DH95" s="463"/>
      <c r="DI95" s="463"/>
      <c r="DJ95" s="463"/>
      <c r="DK95" s="463"/>
      <c r="DL95" s="463" t="s">
        <v>241</v>
      </c>
      <c r="DM95" s="463"/>
      <c r="DN95" s="463" t="s">
        <v>241</v>
      </c>
      <c r="DO95" s="463"/>
      <c r="DP95" s="463" t="s">
        <v>241</v>
      </c>
      <c r="DQ95" s="536" t="s">
        <v>609</v>
      </c>
      <c r="DR95" s="536" t="s">
        <v>609</v>
      </c>
      <c r="DS95" s="536" t="s">
        <v>609</v>
      </c>
      <c r="DT95" s="536" t="s">
        <v>609</v>
      </c>
      <c r="DU95" s="463"/>
      <c r="DV95" s="463"/>
      <c r="DW95" s="463" t="s">
        <v>241</v>
      </c>
      <c r="DX95" s="463" t="s">
        <v>241</v>
      </c>
      <c r="DY95" s="463"/>
      <c r="DZ95" s="536" t="s">
        <v>609</v>
      </c>
      <c r="EA95" s="536" t="s">
        <v>609</v>
      </c>
      <c r="EB95" s="463"/>
      <c r="EC95" s="463"/>
      <c r="ED95" s="463"/>
      <c r="EE95" s="463"/>
      <c r="EF95" s="463"/>
      <c r="EG95" s="463"/>
      <c r="EH95" s="463"/>
      <c r="EI95" s="463"/>
      <c r="EJ95" s="463"/>
      <c r="EK95" s="463"/>
      <c r="EL95" s="463"/>
      <c r="EM95" s="463"/>
      <c r="EN95" s="463"/>
      <c r="EO95" s="463"/>
      <c r="EP95" s="463"/>
      <c r="EQ95" s="463"/>
      <c r="ER95" s="463"/>
      <c r="ES95" s="463"/>
      <c r="ET95" s="463"/>
      <c r="EU95" s="463"/>
      <c r="EV95" s="463"/>
      <c r="EW95" s="463"/>
      <c r="EX95" s="463"/>
      <c r="EY95" s="463"/>
      <c r="EZ95" s="463"/>
      <c r="FA95" s="463"/>
      <c r="FB95" s="463"/>
      <c r="FC95" s="463"/>
      <c r="FD95" s="463"/>
      <c r="FE95" s="463"/>
      <c r="FF95" s="463"/>
      <c r="FG95" s="463"/>
      <c r="FH95" s="463"/>
      <c r="FI95" s="463"/>
      <c r="FJ95" s="463"/>
      <c r="FK95" s="463"/>
      <c r="FL95" s="463"/>
      <c r="FM95" s="463"/>
      <c r="FN95" s="463"/>
      <c r="FO95" s="463"/>
      <c r="FP95" s="463"/>
      <c r="FQ95" s="463"/>
      <c r="FR95" s="463"/>
      <c r="FS95" s="463"/>
      <c r="FT95" s="463"/>
      <c r="FU95" s="463"/>
      <c r="FV95" s="463"/>
      <c r="FW95" s="463"/>
      <c r="FX95" s="463"/>
      <c r="FY95" s="463"/>
      <c r="FZ95" s="463"/>
      <c r="GA95" s="463"/>
      <c r="GB95" s="463"/>
      <c r="GC95" s="463"/>
      <c r="GD95" s="463"/>
      <c r="GE95" s="463"/>
      <c r="GF95" s="463"/>
      <c r="GG95" s="463"/>
      <c r="GH95" s="463"/>
      <c r="GI95" s="463"/>
      <c r="GJ95" s="463"/>
      <c r="GK95" s="463"/>
      <c r="GL95" s="463"/>
      <c r="GM95" s="463"/>
      <c r="GN95" s="463"/>
      <c r="GO95" s="463"/>
      <c r="GP95" s="463"/>
      <c r="GQ95" s="463"/>
      <c r="GR95" s="463"/>
      <c r="GS95" s="463"/>
      <c r="GT95" s="463"/>
      <c r="GU95" s="463"/>
      <c r="GV95" s="463"/>
      <c r="GW95" s="463"/>
      <c r="GX95" s="463"/>
      <c r="GY95" s="463"/>
      <c r="GZ95" s="463"/>
      <c r="HA95" s="463"/>
      <c r="HB95" s="463"/>
      <c r="HC95" s="463"/>
      <c r="HD95" s="463"/>
      <c r="HE95" s="463"/>
      <c r="HF95" s="463"/>
      <c r="HG95" s="463"/>
      <c r="HH95" s="463"/>
      <c r="HI95" s="463"/>
      <c r="HJ95" s="463"/>
      <c r="HK95" s="463"/>
      <c r="HL95" s="463"/>
      <c r="HM95" s="463"/>
      <c r="HN95" s="463"/>
      <c r="HO95" s="463"/>
      <c r="HP95" s="463"/>
      <c r="HQ95" s="463"/>
      <c r="HR95" s="463"/>
      <c r="HS95" s="463"/>
      <c r="HT95" s="463"/>
      <c r="HU95" s="463"/>
      <c r="HV95" s="463"/>
      <c r="HW95" s="463"/>
      <c r="HX95" s="463"/>
      <c r="HY95" s="463"/>
      <c r="HZ95" s="463"/>
      <c r="IA95" s="463"/>
      <c r="IB95" s="463"/>
    </row>
    <row r="96" spans="1:236" ht="36.75" x14ac:dyDescent="0.25">
      <c r="A96" s="123" t="s">
        <v>494</v>
      </c>
      <c r="B96" s="108" t="s">
        <v>2</v>
      </c>
      <c r="C96" s="108" t="s">
        <v>21</v>
      </c>
      <c r="D96" s="109" t="s">
        <v>237</v>
      </c>
      <c r="E96" s="109" t="s">
        <v>1</v>
      </c>
      <c r="F96" s="105">
        <f t="shared" si="25"/>
        <v>41185</v>
      </c>
      <c r="G96" s="109">
        <f>IF(L96="Not Executed","",INDEX($U$2:$EC93,1,MATCH(REPT("z",255),$U96:$EC96)))</f>
        <v>146</v>
      </c>
      <c r="H96" s="109" t="str">
        <f t="shared" si="19"/>
        <v>7-4 QS / C1</v>
      </c>
      <c r="I96" s="109" t="str">
        <f t="shared" si="20"/>
        <v>RTM-9200/8.59.29702</v>
      </c>
      <c r="J96" s="109">
        <f t="shared" si="21"/>
        <v>9200</v>
      </c>
      <c r="K96" s="109" t="str">
        <f t="shared" si="22"/>
        <v>v76</v>
      </c>
      <c r="L96" s="109" t="str">
        <f t="shared" si="26"/>
        <v>Pass-Filter</v>
      </c>
      <c r="M96" s="109" t="str">
        <f>IF(L96="NA","NA",IF(COUNTIFS(U96:XAC96,"Pass*",$U$3:$XAC$3,Summary!$D$43)&gt;0,"Pass",IF(COUNTIFS(U96:XAC96,"Fail*",$U$3:$XAC$3,Summary!$D$43)&gt;0,"Fail","Not Executed")))</f>
        <v>Pass</v>
      </c>
      <c r="N96" s="109">
        <f t="shared" si="23"/>
        <v>38</v>
      </c>
      <c r="O96" s="135">
        <f t="shared" si="24"/>
        <v>0.68421052631578949</v>
      </c>
      <c r="P96" s="135" t="str">
        <f>IF(VLOOKUP(C96,[1]!WIFI_Defects,2,FALSE)=0,"",VLOOKUP(C96,[1]!WIFI_Defects,2,FALSE))</f>
        <v/>
      </c>
      <c r="Q96" s="109" t="str">
        <f>IF(VLOOKUP(C96,[1]!WIFI_Defects,3,FALSE)=0,"",VLOOKUP(C96,[1]!WIFI_Defects,3,FALSE))</f>
        <v/>
      </c>
      <c r="R96" s="109" t="str">
        <f>IF(VLOOKUP(C96,[1]!WIFI_Defects,4,FALSE)=0,"",VLOOKUP(C96,[1]!WIFI_Defects,4,FALSE))</f>
        <v/>
      </c>
      <c r="S96" s="392"/>
      <c r="T96" s="317"/>
      <c r="U96" s="96"/>
      <c r="V96" s="72"/>
      <c r="W96" s="72" t="str">
        <f>IF(ISERROR(#REF!),"",#REF!)</f>
        <v/>
      </c>
      <c r="X96" s="72"/>
      <c r="Y96" s="72" t="s">
        <v>241</v>
      </c>
      <c r="Z96" s="72"/>
      <c r="AA96" s="72"/>
      <c r="AB96" s="72"/>
      <c r="AC96" s="72"/>
      <c r="AD96" s="72"/>
      <c r="AE96" s="72"/>
      <c r="AF96" s="72"/>
      <c r="AG96" s="72"/>
      <c r="AH96" s="72"/>
      <c r="AI96" s="72" t="s">
        <v>241</v>
      </c>
      <c r="AJ96" s="72"/>
      <c r="AK96" s="72" t="s">
        <v>241</v>
      </c>
      <c r="AL96" s="72" t="s">
        <v>241</v>
      </c>
      <c r="AM96" s="72"/>
      <c r="AN96" s="410" t="s">
        <v>493</v>
      </c>
      <c r="AO96" s="410"/>
      <c r="AP96" s="410" t="s">
        <v>241</v>
      </c>
      <c r="AQ96" s="72"/>
      <c r="AR96" s="412" t="s">
        <v>241</v>
      </c>
      <c r="AS96" s="409" t="s">
        <v>493</v>
      </c>
      <c r="AT96" s="72"/>
      <c r="AU96" s="424" t="s">
        <v>493</v>
      </c>
      <c r="AV96" s="72"/>
      <c r="AW96" s="433" t="s">
        <v>493</v>
      </c>
      <c r="AX96" s="72"/>
      <c r="AY96" s="72"/>
      <c r="AZ96" s="434"/>
      <c r="BA96" s="434" t="s">
        <v>493</v>
      </c>
      <c r="BB96" s="72"/>
      <c r="BC96" s="438" t="s">
        <v>493</v>
      </c>
      <c r="BD96" s="439" t="s">
        <v>493</v>
      </c>
      <c r="BE96" s="440" t="s">
        <v>493</v>
      </c>
      <c r="BF96" s="72"/>
      <c r="BG96" s="72"/>
      <c r="BH96" s="72"/>
      <c r="BI96" s="72"/>
      <c r="BJ96" s="72"/>
      <c r="BK96" s="72"/>
      <c r="BL96" s="72"/>
      <c r="BM96" s="72"/>
      <c r="BN96" s="452"/>
      <c r="BO96" s="455" t="s">
        <v>493</v>
      </c>
      <c r="BP96" s="455"/>
      <c r="BQ96" s="463"/>
      <c r="BR96" s="463" t="s">
        <v>493</v>
      </c>
      <c r="BS96" s="463"/>
      <c r="BT96" s="463" t="s">
        <v>493</v>
      </c>
      <c r="BU96" s="463"/>
      <c r="BV96" s="463"/>
      <c r="BW96" s="463"/>
      <c r="BX96" s="463" t="s">
        <v>609</v>
      </c>
      <c r="BY96" s="463"/>
      <c r="BZ96" s="463"/>
      <c r="CA96" s="463"/>
      <c r="CB96" s="463"/>
      <c r="CC96" s="463"/>
      <c r="CD96" s="463"/>
      <c r="CE96" s="463"/>
      <c r="CF96" s="463"/>
      <c r="CG96" s="463"/>
      <c r="CH96" s="463"/>
      <c r="CI96" s="463"/>
      <c r="CJ96" s="463" t="s">
        <v>609</v>
      </c>
      <c r="CK96" s="463" t="s">
        <v>609</v>
      </c>
      <c r="CL96" s="463"/>
      <c r="CM96" s="463"/>
      <c r="CN96" s="463" t="s">
        <v>241</v>
      </c>
      <c r="CO96" s="463"/>
      <c r="CP96" s="463"/>
      <c r="CQ96" s="463"/>
      <c r="CR96" s="463"/>
      <c r="CS96" s="463"/>
      <c r="CT96" s="463" t="s">
        <v>609</v>
      </c>
      <c r="CU96" s="463" t="s">
        <v>609</v>
      </c>
      <c r="CV96" s="463"/>
      <c r="CW96" s="463" t="s">
        <v>609</v>
      </c>
      <c r="CX96" s="463"/>
      <c r="CY96" s="463" t="s">
        <v>609</v>
      </c>
      <c r="CZ96" s="463"/>
      <c r="DA96" s="463"/>
      <c r="DB96" s="536" t="s">
        <v>609</v>
      </c>
      <c r="DC96" s="463"/>
      <c r="DD96" s="463"/>
      <c r="DE96" s="536" t="s">
        <v>609</v>
      </c>
      <c r="DF96" s="463"/>
      <c r="DG96" s="463"/>
      <c r="DH96" s="463"/>
      <c r="DI96" s="463"/>
      <c r="DJ96" s="463"/>
      <c r="DK96" s="463"/>
      <c r="DL96" s="463" t="s">
        <v>241</v>
      </c>
      <c r="DM96" s="463"/>
      <c r="DN96" s="463" t="s">
        <v>241</v>
      </c>
      <c r="DO96" s="463"/>
      <c r="DP96" s="463" t="s">
        <v>241</v>
      </c>
      <c r="DQ96" s="536" t="s">
        <v>609</v>
      </c>
      <c r="DR96" s="536" t="s">
        <v>609</v>
      </c>
      <c r="DS96" s="536" t="s">
        <v>609</v>
      </c>
      <c r="DT96" s="536" t="s">
        <v>609</v>
      </c>
      <c r="DU96" s="463"/>
      <c r="DV96" s="463"/>
      <c r="DW96" s="463" t="s">
        <v>241</v>
      </c>
      <c r="DX96" s="463" t="s">
        <v>241</v>
      </c>
      <c r="DY96" s="463"/>
      <c r="DZ96" s="536" t="s">
        <v>609</v>
      </c>
      <c r="EA96" s="536" t="s">
        <v>609</v>
      </c>
      <c r="EB96" s="463"/>
      <c r="EC96" s="463"/>
      <c r="ED96" s="463"/>
      <c r="EE96" s="463"/>
      <c r="EF96" s="463"/>
      <c r="EG96" s="463"/>
      <c r="EH96" s="463"/>
      <c r="EI96" s="463"/>
      <c r="EJ96" s="463"/>
      <c r="EK96" s="463"/>
      <c r="EL96" s="463"/>
      <c r="EM96" s="463"/>
      <c r="EN96" s="463"/>
      <c r="EO96" s="463"/>
      <c r="EP96" s="463"/>
      <c r="EQ96" s="463"/>
      <c r="ER96" s="463"/>
      <c r="ES96" s="463"/>
      <c r="ET96" s="463"/>
      <c r="EU96" s="463"/>
      <c r="EV96" s="463"/>
      <c r="EW96" s="463"/>
      <c r="EX96" s="463"/>
      <c r="EY96" s="463"/>
      <c r="EZ96" s="463"/>
      <c r="FA96" s="463"/>
      <c r="FB96" s="463"/>
      <c r="FC96" s="463"/>
      <c r="FD96" s="463"/>
      <c r="FE96" s="463"/>
      <c r="FF96" s="463"/>
      <c r="FG96" s="463"/>
      <c r="FH96" s="463"/>
      <c r="FI96" s="463"/>
      <c r="FJ96" s="463"/>
      <c r="FK96" s="463"/>
      <c r="FL96" s="463"/>
      <c r="FM96" s="463"/>
      <c r="FN96" s="463"/>
      <c r="FO96" s="463"/>
      <c r="FP96" s="463"/>
      <c r="FQ96" s="463"/>
      <c r="FR96" s="463"/>
      <c r="FS96" s="463"/>
      <c r="FT96" s="463"/>
      <c r="FU96" s="463"/>
      <c r="FV96" s="463"/>
      <c r="FW96" s="463"/>
      <c r="FX96" s="463"/>
      <c r="FY96" s="463"/>
      <c r="FZ96" s="463"/>
      <c r="GA96" s="463"/>
      <c r="GB96" s="463"/>
      <c r="GC96" s="463"/>
      <c r="GD96" s="463"/>
      <c r="GE96" s="463"/>
      <c r="GF96" s="463"/>
      <c r="GG96" s="463"/>
      <c r="GH96" s="463"/>
      <c r="GI96" s="463"/>
      <c r="GJ96" s="463"/>
      <c r="GK96" s="463"/>
      <c r="GL96" s="463"/>
      <c r="GM96" s="463"/>
      <c r="GN96" s="463"/>
      <c r="GO96" s="463"/>
      <c r="GP96" s="463"/>
      <c r="GQ96" s="463"/>
      <c r="GR96" s="463"/>
      <c r="GS96" s="463"/>
      <c r="GT96" s="463"/>
      <c r="GU96" s="463"/>
      <c r="GV96" s="463"/>
      <c r="GW96" s="463"/>
      <c r="GX96" s="463"/>
      <c r="GY96" s="463"/>
      <c r="GZ96" s="463"/>
      <c r="HA96" s="463"/>
      <c r="HB96" s="463"/>
      <c r="HC96" s="463"/>
      <c r="HD96" s="463"/>
      <c r="HE96" s="463"/>
      <c r="HF96" s="463"/>
      <c r="HG96" s="463"/>
      <c r="HH96" s="463"/>
      <c r="HI96" s="463"/>
      <c r="HJ96" s="463"/>
      <c r="HK96" s="463"/>
      <c r="HL96" s="463"/>
      <c r="HM96" s="463"/>
      <c r="HN96" s="463"/>
      <c r="HO96" s="463"/>
      <c r="HP96" s="463"/>
      <c r="HQ96" s="463"/>
      <c r="HR96" s="463"/>
      <c r="HS96" s="463"/>
      <c r="HT96" s="463"/>
      <c r="HU96" s="463"/>
      <c r="HV96" s="463"/>
      <c r="HW96" s="463"/>
      <c r="HX96" s="463"/>
      <c r="HY96" s="463"/>
      <c r="HZ96" s="463"/>
      <c r="IA96" s="463"/>
      <c r="IB96" s="463"/>
    </row>
    <row r="97" spans="1:236" ht="36.75" x14ac:dyDescent="0.25">
      <c r="A97" s="123" t="s">
        <v>494</v>
      </c>
      <c r="B97" s="108" t="s">
        <v>2</v>
      </c>
      <c r="C97" s="108" t="s">
        <v>20</v>
      </c>
      <c r="D97" s="109" t="s">
        <v>237</v>
      </c>
      <c r="E97" s="109" t="s">
        <v>1</v>
      </c>
      <c r="F97" s="105">
        <f t="shared" si="25"/>
        <v>41185</v>
      </c>
      <c r="G97" s="109">
        <f>IF(L97="Not Executed","",INDEX($U$2:$EC94,1,MATCH(REPT("z",255),$U97:$EC97)))</f>
        <v>146</v>
      </c>
      <c r="H97" s="109" t="str">
        <f t="shared" si="19"/>
        <v>7-4 QS / C1</v>
      </c>
      <c r="I97" s="109" t="str">
        <f t="shared" si="20"/>
        <v>RTM-9200/8.59.29702</v>
      </c>
      <c r="J97" s="109">
        <f t="shared" si="21"/>
        <v>9200</v>
      </c>
      <c r="K97" s="109" t="str">
        <f t="shared" si="22"/>
        <v>v76</v>
      </c>
      <c r="L97" s="109" t="str">
        <f t="shared" si="26"/>
        <v>Pass-Filter</v>
      </c>
      <c r="M97" s="109" t="str">
        <f>IF(L97="NA","NA",IF(COUNTIFS(U97:XAC97,"Pass*",$U$3:$XAC$3,Summary!$D$43)&gt;0,"Pass",IF(COUNTIFS(U97:XAC97,"Fail*",$U$3:$XAC$3,Summary!$D$43)&gt;0,"Fail","Not Executed")))</f>
        <v>Pass</v>
      </c>
      <c r="N97" s="109">
        <f t="shared" si="23"/>
        <v>38</v>
      </c>
      <c r="O97" s="135">
        <f t="shared" si="24"/>
        <v>0.57894736842105265</v>
      </c>
      <c r="P97" s="135" t="str">
        <f>IF(VLOOKUP(C97,[1]!WIFI_Defects,2,FALSE)=0,"",VLOOKUP(C97,[1]!WIFI_Defects,2,FALSE))</f>
        <v/>
      </c>
      <c r="Q97" s="109" t="str">
        <f>IF(VLOOKUP(C97,[1]!WIFI_Defects,3,FALSE)=0,"",VLOOKUP(C97,[1]!WIFI_Defects,3,FALSE))</f>
        <v/>
      </c>
      <c r="R97" s="109" t="str">
        <f>IF(VLOOKUP(C97,[1]!WIFI_Defects,4,FALSE)=0,"",VLOOKUP(C97,[1]!WIFI_Defects,4,FALSE))</f>
        <v/>
      </c>
      <c r="S97" s="392"/>
      <c r="T97" s="317"/>
      <c r="U97" s="96"/>
      <c r="V97" s="72"/>
      <c r="W97" s="72" t="str">
        <f>IF(ISERROR(#REF!),"",#REF!)</f>
        <v/>
      </c>
      <c r="X97" s="72"/>
      <c r="Y97" s="72" t="s">
        <v>241</v>
      </c>
      <c r="Z97" s="72"/>
      <c r="AA97" s="72"/>
      <c r="AB97" s="72"/>
      <c r="AC97" s="72"/>
      <c r="AD97" s="72"/>
      <c r="AE97" s="72"/>
      <c r="AF97" s="72"/>
      <c r="AG97" s="72"/>
      <c r="AH97" s="72"/>
      <c r="AI97" s="72" t="s">
        <v>241</v>
      </c>
      <c r="AJ97" s="72"/>
      <c r="AK97" s="72" t="s">
        <v>241</v>
      </c>
      <c r="AL97" s="72" t="s">
        <v>241</v>
      </c>
      <c r="AM97" s="72"/>
      <c r="AN97" s="410" t="s">
        <v>493</v>
      </c>
      <c r="AO97" s="410"/>
      <c r="AP97" s="410" t="s">
        <v>241</v>
      </c>
      <c r="AQ97" s="72"/>
      <c r="AR97" s="412" t="s">
        <v>241</v>
      </c>
      <c r="AS97" s="409" t="s">
        <v>493</v>
      </c>
      <c r="AT97" s="72"/>
      <c r="AU97" s="424" t="s">
        <v>544</v>
      </c>
      <c r="AV97" s="72"/>
      <c r="AW97" s="433" t="s">
        <v>544</v>
      </c>
      <c r="AX97" s="72"/>
      <c r="AY97" s="72"/>
      <c r="AZ97" s="434"/>
      <c r="BA97" s="434" t="s">
        <v>493</v>
      </c>
      <c r="BB97" s="72"/>
      <c r="BC97" s="438" t="s">
        <v>544</v>
      </c>
      <c r="BD97" s="439" t="s">
        <v>493</v>
      </c>
      <c r="BE97" s="440" t="s">
        <v>493</v>
      </c>
      <c r="BF97" s="72"/>
      <c r="BG97" s="72"/>
      <c r="BH97" s="72"/>
      <c r="BI97" s="72"/>
      <c r="BJ97" s="72"/>
      <c r="BK97" s="72"/>
      <c r="BL97" s="72"/>
      <c r="BM97" s="72"/>
      <c r="BN97" s="452"/>
      <c r="BO97" s="455" t="s">
        <v>493</v>
      </c>
      <c r="BP97" s="455"/>
      <c r="BQ97" s="463"/>
      <c r="BR97" s="463" t="s">
        <v>493</v>
      </c>
      <c r="BS97" s="463"/>
      <c r="BT97" s="463" t="s">
        <v>493</v>
      </c>
      <c r="BU97" s="463"/>
      <c r="BV97" s="463"/>
      <c r="BW97" s="463"/>
      <c r="BX97" s="463" t="s">
        <v>609</v>
      </c>
      <c r="BY97" s="463"/>
      <c r="BZ97" s="463"/>
      <c r="CA97" s="463"/>
      <c r="CB97" s="463"/>
      <c r="CC97" s="463"/>
      <c r="CD97" s="463"/>
      <c r="CE97" s="463"/>
      <c r="CF97" s="463"/>
      <c r="CG97" s="463"/>
      <c r="CH97" s="463"/>
      <c r="CI97" s="463"/>
      <c r="CJ97" s="463" t="s">
        <v>609</v>
      </c>
      <c r="CK97" s="463" t="s">
        <v>609</v>
      </c>
      <c r="CL97" s="463"/>
      <c r="CM97" s="463"/>
      <c r="CN97" s="463" t="s">
        <v>241</v>
      </c>
      <c r="CO97" s="463"/>
      <c r="CP97" s="463"/>
      <c r="CQ97" s="463"/>
      <c r="CR97" s="463"/>
      <c r="CS97" s="463"/>
      <c r="CT97" s="463" t="s">
        <v>609</v>
      </c>
      <c r="CU97" s="463" t="s">
        <v>609</v>
      </c>
      <c r="CV97" s="463"/>
      <c r="CW97" s="463" t="s">
        <v>609</v>
      </c>
      <c r="CX97" s="463"/>
      <c r="CY97" s="463" t="s">
        <v>609</v>
      </c>
      <c r="CZ97" s="463"/>
      <c r="DA97" s="463"/>
      <c r="DB97" s="536" t="s">
        <v>609</v>
      </c>
      <c r="DC97" s="463"/>
      <c r="DD97" s="463"/>
      <c r="DE97" s="536" t="s">
        <v>609</v>
      </c>
      <c r="DF97" s="463"/>
      <c r="DG97" s="463"/>
      <c r="DH97" s="463"/>
      <c r="DI97" s="463"/>
      <c r="DJ97" s="463"/>
      <c r="DK97" s="463"/>
      <c r="DL97" s="463" t="s">
        <v>241</v>
      </c>
      <c r="DM97" s="463"/>
      <c r="DN97" s="463" t="s">
        <v>241</v>
      </c>
      <c r="DO97" s="463"/>
      <c r="DP97" s="463" t="s">
        <v>241</v>
      </c>
      <c r="DQ97" s="536" t="s">
        <v>609</v>
      </c>
      <c r="DR97" s="463" t="s">
        <v>241</v>
      </c>
      <c r="DS97" s="536" t="s">
        <v>609</v>
      </c>
      <c r="DT97" s="536" t="s">
        <v>609</v>
      </c>
      <c r="DU97" s="463"/>
      <c r="DV97" s="463"/>
      <c r="DW97" s="463" t="s">
        <v>241</v>
      </c>
      <c r="DX97" s="463" t="s">
        <v>241</v>
      </c>
      <c r="DY97" s="463"/>
      <c r="DZ97" s="536" t="s">
        <v>609</v>
      </c>
      <c r="EA97" s="536" t="s">
        <v>609</v>
      </c>
      <c r="EB97" s="463"/>
      <c r="EC97" s="463"/>
      <c r="ED97" s="463"/>
      <c r="EE97" s="463"/>
      <c r="EF97" s="463"/>
      <c r="EG97" s="463"/>
      <c r="EH97" s="463"/>
      <c r="EI97" s="463"/>
      <c r="EJ97" s="463"/>
      <c r="EK97" s="463"/>
      <c r="EL97" s="463"/>
      <c r="EM97" s="463"/>
      <c r="EN97" s="463"/>
      <c r="EO97" s="463"/>
      <c r="EP97" s="463"/>
      <c r="EQ97" s="463"/>
      <c r="ER97" s="463"/>
      <c r="ES97" s="463"/>
      <c r="ET97" s="463"/>
      <c r="EU97" s="463"/>
      <c r="EV97" s="463"/>
      <c r="EW97" s="463"/>
      <c r="EX97" s="463"/>
      <c r="EY97" s="463"/>
      <c r="EZ97" s="463"/>
      <c r="FA97" s="463"/>
      <c r="FB97" s="463"/>
      <c r="FC97" s="463"/>
      <c r="FD97" s="463"/>
      <c r="FE97" s="463"/>
      <c r="FF97" s="463"/>
      <c r="FG97" s="463"/>
      <c r="FH97" s="463"/>
      <c r="FI97" s="463"/>
      <c r="FJ97" s="463"/>
      <c r="FK97" s="463"/>
      <c r="FL97" s="463"/>
      <c r="FM97" s="463"/>
      <c r="FN97" s="463"/>
      <c r="FO97" s="463"/>
      <c r="FP97" s="463"/>
      <c r="FQ97" s="463"/>
      <c r="FR97" s="463"/>
      <c r="FS97" s="463"/>
      <c r="FT97" s="463"/>
      <c r="FU97" s="463"/>
      <c r="FV97" s="463"/>
      <c r="FW97" s="463"/>
      <c r="FX97" s="463"/>
      <c r="FY97" s="463"/>
      <c r="FZ97" s="463"/>
      <c r="GA97" s="463"/>
      <c r="GB97" s="463"/>
      <c r="GC97" s="463"/>
      <c r="GD97" s="463"/>
      <c r="GE97" s="463"/>
      <c r="GF97" s="463"/>
      <c r="GG97" s="463"/>
      <c r="GH97" s="463"/>
      <c r="GI97" s="463"/>
      <c r="GJ97" s="463"/>
      <c r="GK97" s="463"/>
      <c r="GL97" s="463"/>
      <c r="GM97" s="463"/>
      <c r="GN97" s="463"/>
      <c r="GO97" s="463"/>
      <c r="GP97" s="463"/>
      <c r="GQ97" s="463"/>
      <c r="GR97" s="463"/>
      <c r="GS97" s="463"/>
      <c r="GT97" s="463"/>
      <c r="GU97" s="463"/>
      <c r="GV97" s="463"/>
      <c r="GW97" s="463"/>
      <c r="GX97" s="463"/>
      <c r="GY97" s="463"/>
      <c r="GZ97" s="463"/>
      <c r="HA97" s="463"/>
      <c r="HB97" s="463"/>
      <c r="HC97" s="463"/>
      <c r="HD97" s="463"/>
      <c r="HE97" s="463"/>
      <c r="HF97" s="463"/>
      <c r="HG97" s="463"/>
      <c r="HH97" s="463"/>
      <c r="HI97" s="463"/>
      <c r="HJ97" s="463"/>
      <c r="HK97" s="463"/>
      <c r="HL97" s="463"/>
      <c r="HM97" s="463"/>
      <c r="HN97" s="463"/>
      <c r="HO97" s="463"/>
      <c r="HP97" s="463"/>
      <c r="HQ97" s="463"/>
      <c r="HR97" s="463"/>
      <c r="HS97" s="463"/>
      <c r="HT97" s="463"/>
      <c r="HU97" s="463"/>
      <c r="HV97" s="463"/>
      <c r="HW97" s="463"/>
      <c r="HX97" s="463"/>
      <c r="HY97" s="463"/>
      <c r="HZ97" s="463"/>
      <c r="IA97" s="463"/>
      <c r="IB97" s="463"/>
    </row>
    <row r="98" spans="1:236" ht="36.75" x14ac:dyDescent="0.25">
      <c r="A98" s="123" t="s">
        <v>494</v>
      </c>
      <c r="B98" s="108" t="s">
        <v>2</v>
      </c>
      <c r="C98" s="108" t="s">
        <v>13</v>
      </c>
      <c r="D98" s="109" t="s">
        <v>237</v>
      </c>
      <c r="E98" s="109" t="s">
        <v>1</v>
      </c>
      <c r="F98" s="105">
        <f t="shared" si="25"/>
        <v>41185</v>
      </c>
      <c r="G98" s="109">
        <f>IF(L98="Not Executed","",INDEX($U$2:$EC95,1,MATCH(REPT("z",255),$U98:$EC98)))</f>
        <v>146</v>
      </c>
      <c r="H98" s="109" t="str">
        <f t="shared" si="19"/>
        <v>7-4 QS / C1</v>
      </c>
      <c r="I98" s="109" t="str">
        <f t="shared" si="20"/>
        <v>RTM-9200/8.59.29702</v>
      </c>
      <c r="J98" s="109">
        <f t="shared" si="21"/>
        <v>9200</v>
      </c>
      <c r="K98" s="109" t="str">
        <f t="shared" si="22"/>
        <v>v76</v>
      </c>
      <c r="L98" s="109" t="str">
        <f t="shared" si="26"/>
        <v>Pass-Filter</v>
      </c>
      <c r="M98" s="109" t="str">
        <f>IF(L98="NA","NA",IF(COUNTIFS(U98:XAC98,"Pass*",$U$3:$XAC$3,Summary!$D$43)&gt;0,"Pass",IF(COUNTIFS(U98:XAC98,"Fail*",$U$3:$XAC$3,Summary!$D$43)&gt;0,"Fail","Not Executed")))</f>
        <v>Pass</v>
      </c>
      <c r="N98" s="109">
        <f t="shared" si="23"/>
        <v>39</v>
      </c>
      <c r="O98" s="135">
        <f t="shared" si="24"/>
        <v>0.66666666666666663</v>
      </c>
      <c r="P98" s="135" t="str">
        <f>IF(VLOOKUP(C98,[1]!WIFI_Defects,2,FALSE)=0,"",VLOOKUP(C98,[1]!WIFI_Defects,2,FALSE))</f>
        <v/>
      </c>
      <c r="Q98" s="109" t="str">
        <f>IF(VLOOKUP(C98,[1]!WIFI_Defects,3,FALSE)=0,"",VLOOKUP(C98,[1]!WIFI_Defects,3,FALSE))</f>
        <v/>
      </c>
      <c r="R98" s="109" t="str">
        <f>IF(VLOOKUP(C98,[1]!WIFI_Defects,4,FALSE)=0,"",VLOOKUP(C98,[1]!WIFI_Defects,4,FALSE))</f>
        <v/>
      </c>
      <c r="S98" s="392"/>
      <c r="T98" s="317"/>
      <c r="U98" s="96"/>
      <c r="V98" s="72"/>
      <c r="W98" s="72" t="str">
        <f>IF(ISERROR(#REF!),"",#REF!)</f>
        <v/>
      </c>
      <c r="X98" s="72"/>
      <c r="Y98" s="72" t="s">
        <v>241</v>
      </c>
      <c r="Z98" s="72"/>
      <c r="AA98" s="72"/>
      <c r="AB98" s="72"/>
      <c r="AC98" s="72"/>
      <c r="AD98" s="72"/>
      <c r="AE98" s="72"/>
      <c r="AF98" s="72"/>
      <c r="AG98" s="72"/>
      <c r="AH98" s="72"/>
      <c r="AI98" s="72" t="s">
        <v>241</v>
      </c>
      <c r="AJ98" s="72"/>
      <c r="AK98" s="72" t="s">
        <v>241</v>
      </c>
      <c r="AL98" s="72" t="s">
        <v>241</v>
      </c>
      <c r="AM98" s="72"/>
      <c r="AN98" s="374" t="s">
        <v>493</v>
      </c>
      <c r="AO98" s="410"/>
      <c r="AP98" s="410" t="s">
        <v>241</v>
      </c>
      <c r="AQ98" s="72"/>
      <c r="AR98" s="412" t="s">
        <v>241</v>
      </c>
      <c r="AS98" s="409" t="s">
        <v>493</v>
      </c>
      <c r="AT98" s="72"/>
      <c r="AU98" s="424" t="s">
        <v>493</v>
      </c>
      <c r="AV98" s="72"/>
      <c r="AW98" s="433" t="s">
        <v>493</v>
      </c>
      <c r="AX98" s="72"/>
      <c r="AY98" s="72"/>
      <c r="AZ98" s="434" t="s">
        <v>493</v>
      </c>
      <c r="BA98" s="434" t="s">
        <v>493</v>
      </c>
      <c r="BB98" s="72"/>
      <c r="BC98" s="438" t="s">
        <v>493</v>
      </c>
      <c r="BD98" s="439" t="s">
        <v>493</v>
      </c>
      <c r="BE98" s="440" t="s">
        <v>493</v>
      </c>
      <c r="BF98" s="72"/>
      <c r="BG98" s="72"/>
      <c r="BH98" s="72"/>
      <c r="BI98" s="72"/>
      <c r="BJ98" s="72"/>
      <c r="BK98" s="72"/>
      <c r="BL98" s="72"/>
      <c r="BM98" s="72"/>
      <c r="BN98" s="452"/>
      <c r="BO98" s="455" t="s">
        <v>493</v>
      </c>
      <c r="BP98" s="455"/>
      <c r="BQ98" s="463"/>
      <c r="BR98" s="463" t="s">
        <v>493</v>
      </c>
      <c r="BS98" s="463"/>
      <c r="BT98" s="463" t="s">
        <v>493</v>
      </c>
      <c r="BU98" s="463"/>
      <c r="BV98" s="463"/>
      <c r="BW98" s="463"/>
      <c r="BX98" s="463" t="s">
        <v>609</v>
      </c>
      <c r="BY98" s="463"/>
      <c r="BZ98" s="463"/>
      <c r="CA98" s="463"/>
      <c r="CB98" s="463"/>
      <c r="CC98" s="463"/>
      <c r="CD98" s="463"/>
      <c r="CE98" s="463"/>
      <c r="CF98" s="463"/>
      <c r="CG98" s="463"/>
      <c r="CH98" s="463"/>
      <c r="CI98" s="463"/>
      <c r="CJ98" s="463" t="s">
        <v>609</v>
      </c>
      <c r="CK98" s="463" t="s">
        <v>609</v>
      </c>
      <c r="CL98" s="463"/>
      <c r="CM98" s="463"/>
      <c r="CN98" s="463" t="s">
        <v>241</v>
      </c>
      <c r="CO98" s="463"/>
      <c r="CP98" s="463"/>
      <c r="CQ98" s="463"/>
      <c r="CR98" s="463"/>
      <c r="CS98" s="463"/>
      <c r="CT98" s="463" t="s">
        <v>609</v>
      </c>
      <c r="CU98" s="463" t="s">
        <v>609</v>
      </c>
      <c r="CV98" s="463"/>
      <c r="CW98" s="463" t="s">
        <v>609</v>
      </c>
      <c r="CX98" s="463"/>
      <c r="CY98" s="463" t="s">
        <v>609</v>
      </c>
      <c r="CZ98" s="463"/>
      <c r="DA98" s="463"/>
      <c r="DB98" s="536" t="s">
        <v>609</v>
      </c>
      <c r="DC98" s="463"/>
      <c r="DD98" s="463"/>
      <c r="DE98" s="536" t="s">
        <v>609</v>
      </c>
      <c r="DF98" s="463"/>
      <c r="DG98" s="463"/>
      <c r="DH98" s="463"/>
      <c r="DI98" s="463"/>
      <c r="DJ98" s="463"/>
      <c r="DK98" s="463"/>
      <c r="DL98" s="463" t="s">
        <v>241</v>
      </c>
      <c r="DM98" s="463"/>
      <c r="DN98" s="463" t="s">
        <v>241</v>
      </c>
      <c r="DO98" s="463"/>
      <c r="DP98" s="463" t="s">
        <v>241</v>
      </c>
      <c r="DQ98" s="536" t="s">
        <v>609</v>
      </c>
      <c r="DR98" s="463" t="s">
        <v>241</v>
      </c>
      <c r="DS98" s="536" t="s">
        <v>609</v>
      </c>
      <c r="DT98" s="536" t="s">
        <v>609</v>
      </c>
      <c r="DU98" s="463"/>
      <c r="DV98" s="463"/>
      <c r="DW98" s="463" t="s">
        <v>241</v>
      </c>
      <c r="DX98" s="463" t="s">
        <v>241</v>
      </c>
      <c r="DY98" s="463"/>
      <c r="DZ98" s="536" t="s">
        <v>609</v>
      </c>
      <c r="EA98" s="536" t="s">
        <v>609</v>
      </c>
      <c r="EB98" s="463"/>
      <c r="EC98" s="463"/>
      <c r="ED98" s="463"/>
      <c r="EE98" s="463"/>
      <c r="EF98" s="463"/>
      <c r="EG98" s="463"/>
      <c r="EH98" s="463"/>
      <c r="EI98" s="463"/>
      <c r="EJ98" s="463"/>
      <c r="EK98" s="463"/>
      <c r="EL98" s="463"/>
      <c r="EM98" s="463"/>
      <c r="EN98" s="463"/>
      <c r="EO98" s="463"/>
      <c r="EP98" s="463"/>
      <c r="EQ98" s="463"/>
      <c r="ER98" s="463"/>
      <c r="ES98" s="463"/>
      <c r="ET98" s="463"/>
      <c r="EU98" s="463"/>
      <c r="EV98" s="463"/>
      <c r="EW98" s="463"/>
      <c r="EX98" s="463"/>
      <c r="EY98" s="463"/>
      <c r="EZ98" s="463"/>
      <c r="FA98" s="463"/>
      <c r="FB98" s="463"/>
      <c r="FC98" s="463"/>
      <c r="FD98" s="463"/>
      <c r="FE98" s="463"/>
      <c r="FF98" s="463"/>
      <c r="FG98" s="463"/>
      <c r="FH98" s="463"/>
      <c r="FI98" s="463"/>
      <c r="FJ98" s="463"/>
      <c r="FK98" s="463"/>
      <c r="FL98" s="463"/>
      <c r="FM98" s="463"/>
      <c r="FN98" s="463"/>
      <c r="FO98" s="463"/>
      <c r="FP98" s="463"/>
      <c r="FQ98" s="463"/>
      <c r="FR98" s="463"/>
      <c r="FS98" s="463"/>
      <c r="FT98" s="463"/>
      <c r="FU98" s="463"/>
      <c r="FV98" s="463"/>
      <c r="FW98" s="463"/>
      <c r="FX98" s="463"/>
      <c r="FY98" s="463"/>
      <c r="FZ98" s="463"/>
      <c r="GA98" s="463"/>
      <c r="GB98" s="463"/>
      <c r="GC98" s="463"/>
      <c r="GD98" s="463"/>
      <c r="GE98" s="463"/>
      <c r="GF98" s="463"/>
      <c r="GG98" s="463"/>
      <c r="GH98" s="463"/>
      <c r="GI98" s="463"/>
      <c r="GJ98" s="463"/>
      <c r="GK98" s="463"/>
      <c r="GL98" s="463"/>
      <c r="GM98" s="463"/>
      <c r="GN98" s="463"/>
      <c r="GO98" s="463"/>
      <c r="GP98" s="463"/>
      <c r="GQ98" s="463"/>
      <c r="GR98" s="463"/>
      <c r="GS98" s="463"/>
      <c r="GT98" s="463"/>
      <c r="GU98" s="463"/>
      <c r="GV98" s="463"/>
      <c r="GW98" s="463"/>
      <c r="GX98" s="463"/>
      <c r="GY98" s="463"/>
      <c r="GZ98" s="463"/>
      <c r="HA98" s="463"/>
      <c r="HB98" s="463"/>
      <c r="HC98" s="463"/>
      <c r="HD98" s="463"/>
      <c r="HE98" s="463"/>
      <c r="HF98" s="463"/>
      <c r="HG98" s="463"/>
      <c r="HH98" s="463"/>
      <c r="HI98" s="463"/>
      <c r="HJ98" s="463"/>
      <c r="HK98" s="463"/>
      <c r="HL98" s="463"/>
      <c r="HM98" s="463"/>
      <c r="HN98" s="463"/>
      <c r="HO98" s="463"/>
      <c r="HP98" s="463"/>
      <c r="HQ98" s="463"/>
      <c r="HR98" s="463"/>
      <c r="HS98" s="463"/>
      <c r="HT98" s="463"/>
      <c r="HU98" s="463"/>
      <c r="HV98" s="463"/>
      <c r="HW98" s="463"/>
      <c r="HX98" s="463"/>
      <c r="HY98" s="463"/>
      <c r="HZ98" s="463"/>
      <c r="IA98" s="463"/>
      <c r="IB98" s="463"/>
    </row>
    <row r="99" spans="1:236" ht="37.5" x14ac:dyDescent="0.3">
      <c r="A99" s="123" t="s">
        <v>235</v>
      </c>
      <c r="B99" s="108" t="s">
        <v>2</v>
      </c>
      <c r="C99" s="108" t="s">
        <v>12</v>
      </c>
      <c r="D99" s="109" t="s">
        <v>237</v>
      </c>
      <c r="E99" s="109" t="s">
        <v>1</v>
      </c>
      <c r="F99" s="105">
        <f t="shared" si="25"/>
        <v>41185</v>
      </c>
      <c r="G99" s="109">
        <f>IF(L99="Not Executed","",INDEX($U$2:$EC96,1,MATCH(REPT("z",255),$U99:$EC99)))</f>
        <v>146</v>
      </c>
      <c r="H99" s="109" t="str">
        <f t="shared" si="19"/>
        <v>7-4 QS / C1</v>
      </c>
      <c r="I99" s="109" t="str">
        <f t="shared" si="20"/>
        <v>RTM-9200/8.59.29702</v>
      </c>
      <c r="J99" s="109">
        <f t="shared" si="21"/>
        <v>9200</v>
      </c>
      <c r="K99" s="109" t="str">
        <f t="shared" si="22"/>
        <v>v76</v>
      </c>
      <c r="L99" s="109" t="str">
        <f t="shared" si="26"/>
        <v>Pass-Filter</v>
      </c>
      <c r="M99" s="109" t="str">
        <f>IF(L99="NA","NA",IF(COUNTIFS(U99:XAC99,"Pass*",$U$3:$XAC$3,Summary!$D$43)&gt;0,"Pass",IF(COUNTIFS(U99:XAC99,"Fail*",$U$3:$XAC$3,Summary!$D$43)&gt;0,"Fail","Not Executed")))</f>
        <v>Pass</v>
      </c>
      <c r="N99" s="109">
        <f t="shared" si="23"/>
        <v>39</v>
      </c>
      <c r="O99" s="135">
        <f t="shared" si="24"/>
        <v>0.69230769230769229</v>
      </c>
      <c r="P99" s="135" t="str">
        <f>IF(VLOOKUP(C99,[1]!WIFI_Defects,2,FALSE)=0,"",VLOOKUP(C99,[1]!WIFI_Defects,2,FALSE))</f>
        <v/>
      </c>
      <c r="Q99" s="109" t="str">
        <f>IF(VLOOKUP(C99,[1]!WIFI_Defects,3,FALSE)=0,"",VLOOKUP(C99,[1]!WIFI_Defects,3,FALSE))</f>
        <v/>
      </c>
      <c r="R99" s="109" t="str">
        <f>IF(VLOOKUP(C99,[1]!WIFI_Defects,4,FALSE)=0,"",VLOOKUP(C99,[1]!WIFI_Defects,4,FALSE))</f>
        <v/>
      </c>
      <c r="S99" s="111"/>
      <c r="T99" s="317"/>
      <c r="U99" s="96"/>
      <c r="V99" s="72"/>
      <c r="W99" s="72" t="str">
        <f>IF(ISERROR(#REF!),"",#REF!)</f>
        <v/>
      </c>
      <c r="X99" s="72"/>
      <c r="Y99" s="72" t="s">
        <v>241</v>
      </c>
      <c r="Z99" s="72"/>
      <c r="AA99" s="72"/>
      <c r="AB99" s="72"/>
      <c r="AC99" s="72"/>
      <c r="AD99" s="72"/>
      <c r="AE99" s="72"/>
      <c r="AF99" s="72" t="s">
        <v>241</v>
      </c>
      <c r="AG99" s="72"/>
      <c r="AH99" s="72"/>
      <c r="AI99" s="72" t="s">
        <v>241</v>
      </c>
      <c r="AJ99" s="72"/>
      <c r="AK99" s="72" t="s">
        <v>241</v>
      </c>
      <c r="AL99" s="72" t="s">
        <v>241</v>
      </c>
      <c r="AM99" s="72"/>
      <c r="AN99" s="375"/>
      <c r="AO99" s="410"/>
      <c r="AP99" s="402" t="s">
        <v>241</v>
      </c>
      <c r="AQ99" s="72"/>
      <c r="AR99" s="410" t="s">
        <v>241</v>
      </c>
      <c r="AS99" s="428" t="s">
        <v>549</v>
      </c>
      <c r="AT99" s="72"/>
      <c r="AU99" s="427" t="s">
        <v>549</v>
      </c>
      <c r="AV99" s="72"/>
      <c r="AW99" s="433" t="s">
        <v>493</v>
      </c>
      <c r="AX99" s="72"/>
      <c r="AY99" s="72"/>
      <c r="AZ99" s="434" t="s">
        <v>493</v>
      </c>
      <c r="BA99" s="434" t="s">
        <v>493</v>
      </c>
      <c r="BB99" s="72"/>
      <c r="BC99" s="438" t="s">
        <v>493</v>
      </c>
      <c r="BD99" s="439" t="s">
        <v>493</v>
      </c>
      <c r="BE99" s="440" t="s">
        <v>493</v>
      </c>
      <c r="BF99" s="72"/>
      <c r="BG99" s="72"/>
      <c r="BH99" s="72"/>
      <c r="BI99" s="72"/>
      <c r="BJ99" s="72"/>
      <c r="BK99" s="72"/>
      <c r="BL99" s="72"/>
      <c r="BM99" s="72"/>
      <c r="BN99" s="452"/>
      <c r="BO99" s="455" t="s">
        <v>493</v>
      </c>
      <c r="BP99" s="455"/>
      <c r="BQ99" s="463"/>
      <c r="BR99" s="463" t="s">
        <v>493</v>
      </c>
      <c r="BS99" s="463"/>
      <c r="BT99" s="463" t="s">
        <v>493</v>
      </c>
      <c r="BU99" s="463"/>
      <c r="BV99" s="463"/>
      <c r="BW99" s="463"/>
      <c r="BX99" s="463" t="s">
        <v>609</v>
      </c>
      <c r="BY99" s="463"/>
      <c r="BZ99" s="463"/>
      <c r="CA99" s="463"/>
      <c r="CB99" s="463"/>
      <c r="CC99" s="463"/>
      <c r="CD99" s="463"/>
      <c r="CE99" s="463"/>
      <c r="CF99" s="463"/>
      <c r="CG99" s="463"/>
      <c r="CH99" s="463"/>
      <c r="CI99" s="463"/>
      <c r="CJ99" s="463" t="s">
        <v>609</v>
      </c>
      <c r="CK99" s="463" t="s">
        <v>609</v>
      </c>
      <c r="CL99" s="463"/>
      <c r="CM99" s="463"/>
      <c r="CN99" s="463" t="s">
        <v>241</v>
      </c>
      <c r="CO99" s="463"/>
      <c r="CP99" s="463"/>
      <c r="CQ99" s="463"/>
      <c r="CR99" s="463"/>
      <c r="CS99" s="463"/>
      <c r="CT99" s="463" t="s">
        <v>609</v>
      </c>
      <c r="CU99" s="463" t="s">
        <v>241</v>
      </c>
      <c r="CV99" s="463"/>
      <c r="CW99" s="463" t="s">
        <v>609</v>
      </c>
      <c r="CX99" s="463"/>
      <c r="CY99" s="463" t="s">
        <v>609</v>
      </c>
      <c r="CZ99" s="463"/>
      <c r="DA99" s="463"/>
      <c r="DB99" s="536" t="s">
        <v>609</v>
      </c>
      <c r="DC99" s="463"/>
      <c r="DD99" s="463"/>
      <c r="DE99" s="536" t="s">
        <v>609</v>
      </c>
      <c r="DF99" s="463"/>
      <c r="DG99" s="463"/>
      <c r="DH99" s="463"/>
      <c r="DI99" s="463"/>
      <c r="DJ99" s="463"/>
      <c r="DK99" s="536"/>
      <c r="DL99" s="536" t="s">
        <v>609</v>
      </c>
      <c r="DM99" s="463"/>
      <c r="DN99" s="536" t="s">
        <v>609</v>
      </c>
      <c r="DO99" s="463"/>
      <c r="DP99" s="536" t="s">
        <v>609</v>
      </c>
      <c r="DQ99" s="536" t="s">
        <v>609</v>
      </c>
      <c r="DR99" s="463" t="s">
        <v>241</v>
      </c>
      <c r="DS99" s="536" t="s">
        <v>609</v>
      </c>
      <c r="DT99" s="536" t="s">
        <v>609</v>
      </c>
      <c r="DU99" s="463"/>
      <c r="DV99" s="463"/>
      <c r="DW99" s="463" t="s">
        <v>241</v>
      </c>
      <c r="DX99" s="463" t="s">
        <v>241</v>
      </c>
      <c r="DY99" s="463"/>
      <c r="DZ99" s="536" t="s">
        <v>609</v>
      </c>
      <c r="EA99" s="536" t="s">
        <v>609</v>
      </c>
      <c r="EB99" s="463"/>
      <c r="EC99" s="463"/>
      <c r="ED99" s="463"/>
      <c r="EE99" s="463"/>
      <c r="EF99" s="463"/>
      <c r="EG99" s="463"/>
      <c r="EH99" s="463"/>
      <c r="EI99" s="463"/>
      <c r="EJ99" s="463"/>
      <c r="EK99" s="463"/>
      <c r="EL99" s="463"/>
      <c r="EM99" s="463"/>
      <c r="EN99" s="463"/>
      <c r="EO99" s="463"/>
      <c r="EP99" s="463"/>
      <c r="EQ99" s="463"/>
      <c r="ER99" s="463"/>
      <c r="ES99" s="463"/>
      <c r="ET99" s="463"/>
      <c r="EU99" s="463"/>
      <c r="EV99" s="463"/>
      <c r="EW99" s="463"/>
      <c r="EX99" s="463"/>
      <c r="EY99" s="463"/>
      <c r="EZ99" s="463"/>
      <c r="FA99" s="463"/>
      <c r="FB99" s="463"/>
      <c r="FC99" s="463"/>
      <c r="FD99" s="463"/>
      <c r="FE99" s="463"/>
      <c r="FF99" s="463"/>
      <c r="FG99" s="463"/>
      <c r="FH99" s="463"/>
      <c r="FI99" s="463"/>
      <c r="FJ99" s="463"/>
      <c r="FK99" s="463"/>
      <c r="FL99" s="463"/>
      <c r="FM99" s="463"/>
      <c r="FN99" s="463"/>
      <c r="FO99" s="463"/>
      <c r="FP99" s="463"/>
      <c r="FQ99" s="463"/>
      <c r="FR99" s="463"/>
      <c r="FS99" s="463"/>
      <c r="FT99" s="463"/>
      <c r="FU99" s="463"/>
      <c r="FV99" s="463"/>
      <c r="FW99" s="463"/>
      <c r="FX99" s="463"/>
      <c r="FY99" s="463"/>
      <c r="FZ99" s="463"/>
      <c r="GA99" s="463"/>
      <c r="GB99" s="463"/>
      <c r="GC99" s="463"/>
      <c r="GD99" s="463"/>
      <c r="GE99" s="463"/>
      <c r="GF99" s="463"/>
      <c r="GG99" s="463"/>
      <c r="GH99" s="463"/>
      <c r="GI99" s="463"/>
      <c r="GJ99" s="463"/>
      <c r="GK99" s="463"/>
      <c r="GL99" s="463"/>
      <c r="GM99" s="463"/>
      <c r="GN99" s="463"/>
      <c r="GO99" s="463"/>
      <c r="GP99" s="463"/>
      <c r="GQ99" s="463"/>
      <c r="GR99" s="463"/>
      <c r="GS99" s="463"/>
      <c r="GT99" s="463"/>
      <c r="GU99" s="463"/>
      <c r="GV99" s="463"/>
      <c r="GW99" s="463"/>
      <c r="GX99" s="463"/>
      <c r="GY99" s="463"/>
      <c r="GZ99" s="463"/>
      <c r="HA99" s="463"/>
      <c r="HB99" s="463"/>
      <c r="HC99" s="463"/>
      <c r="HD99" s="463"/>
      <c r="HE99" s="463"/>
      <c r="HF99" s="463"/>
      <c r="HG99" s="463"/>
      <c r="HH99" s="463"/>
      <c r="HI99" s="463"/>
      <c r="HJ99" s="463"/>
      <c r="HK99" s="463"/>
      <c r="HL99" s="463"/>
      <c r="HM99" s="463"/>
      <c r="HN99" s="463"/>
      <c r="HO99" s="463"/>
      <c r="HP99" s="463"/>
      <c r="HQ99" s="463"/>
      <c r="HR99" s="463"/>
      <c r="HS99" s="463"/>
      <c r="HT99" s="463"/>
      <c r="HU99" s="463"/>
      <c r="HV99" s="463"/>
      <c r="HW99" s="463"/>
      <c r="HX99" s="463"/>
      <c r="HY99" s="463"/>
      <c r="HZ99" s="463"/>
      <c r="IA99" s="463"/>
      <c r="IB99" s="463"/>
    </row>
    <row r="100" spans="1:236" ht="36.75" x14ac:dyDescent="0.25">
      <c r="A100" s="123" t="s">
        <v>494</v>
      </c>
      <c r="B100" s="108" t="s">
        <v>2</v>
      </c>
      <c r="C100" s="108" t="s">
        <v>14</v>
      </c>
      <c r="D100" s="109" t="s">
        <v>237</v>
      </c>
      <c r="E100" s="109" t="s">
        <v>1</v>
      </c>
      <c r="F100" s="105">
        <f t="shared" si="25"/>
        <v>41185</v>
      </c>
      <c r="G100" s="109">
        <f>IF(L100="Not Executed","",INDEX($U$2:$EC97,1,MATCH(REPT("z",255),$U100:$EC100)))</f>
        <v>146</v>
      </c>
      <c r="H100" s="109" t="str">
        <f t="shared" si="19"/>
        <v>7-4 QS / C1</v>
      </c>
      <c r="I100" s="109" t="str">
        <f t="shared" si="20"/>
        <v>RTM-9200/8.59.29702</v>
      </c>
      <c r="J100" s="109">
        <f t="shared" si="21"/>
        <v>9200</v>
      </c>
      <c r="K100" s="109" t="str">
        <f t="shared" si="22"/>
        <v>v76</v>
      </c>
      <c r="L100" s="109" t="str">
        <f t="shared" si="26"/>
        <v>Pass-Filter</v>
      </c>
      <c r="M100" s="109" t="str">
        <f>IF(L100="NA","NA",IF(COUNTIFS(U100:XAC100,"Pass*",$U$3:$XAC$3,Summary!$D$43)&gt;0,"Pass",IF(COUNTIFS(U100:XAC100,"Fail*",$U$3:$XAC$3,Summary!$D$43)&gt;0,"Fail","Not Executed")))</f>
        <v>Pass</v>
      </c>
      <c r="N100" s="109">
        <f t="shared" si="23"/>
        <v>39</v>
      </c>
      <c r="O100" s="135">
        <f t="shared" si="24"/>
        <v>0.74358974358974361</v>
      </c>
      <c r="P100" s="135" t="str">
        <f>IF(VLOOKUP(C100,[1]!WIFI_Defects,2,FALSE)=0,"",VLOOKUP(C100,[1]!WIFI_Defects,2,FALSE))</f>
        <v/>
      </c>
      <c r="Q100" s="109" t="str">
        <f>IF(VLOOKUP(C100,[1]!WIFI_Defects,3,FALSE)=0,"",VLOOKUP(C100,[1]!WIFI_Defects,3,FALSE))</f>
        <v/>
      </c>
      <c r="R100" s="109" t="str">
        <f>IF(VLOOKUP(C100,[1]!WIFI_Defects,4,FALSE)=0,"",VLOOKUP(C100,[1]!WIFI_Defects,4,FALSE))</f>
        <v/>
      </c>
      <c r="S100" s="392"/>
      <c r="T100" s="317"/>
      <c r="U100" s="96"/>
      <c r="V100" s="72"/>
      <c r="W100" s="72" t="str">
        <f>IF(ISERROR(#REF!),"",#REF!)</f>
        <v/>
      </c>
      <c r="X100" s="72"/>
      <c r="Y100" s="72" t="s">
        <v>241</v>
      </c>
      <c r="Z100" s="72"/>
      <c r="AA100" s="72"/>
      <c r="AB100" s="72"/>
      <c r="AC100" s="72"/>
      <c r="AD100" s="72"/>
      <c r="AE100" s="72"/>
      <c r="AF100" s="72"/>
      <c r="AG100" s="72"/>
      <c r="AH100" s="72"/>
      <c r="AI100" s="72" t="s">
        <v>241</v>
      </c>
      <c r="AJ100" s="72"/>
      <c r="AK100" s="72" t="s">
        <v>241</v>
      </c>
      <c r="AL100" s="72" t="s">
        <v>241</v>
      </c>
      <c r="AM100" s="72"/>
      <c r="AN100" s="99" t="s">
        <v>493</v>
      </c>
      <c r="AO100" s="410"/>
      <c r="AP100" s="410" t="s">
        <v>241</v>
      </c>
      <c r="AQ100" s="72"/>
      <c r="AR100" s="412" t="s">
        <v>241</v>
      </c>
      <c r="AS100" s="409" t="s">
        <v>493</v>
      </c>
      <c r="AT100" s="72"/>
      <c r="AU100" s="424" t="s">
        <v>493</v>
      </c>
      <c r="AV100" s="72"/>
      <c r="AW100" s="433" t="s">
        <v>493</v>
      </c>
      <c r="AX100" s="72"/>
      <c r="AY100" s="72"/>
      <c r="AZ100" s="434" t="s">
        <v>493</v>
      </c>
      <c r="BA100" s="434" t="s">
        <v>493</v>
      </c>
      <c r="BB100" s="72"/>
      <c r="BC100" s="438" t="s">
        <v>493</v>
      </c>
      <c r="BD100" s="439" t="s">
        <v>493</v>
      </c>
      <c r="BE100" s="440" t="s">
        <v>493</v>
      </c>
      <c r="BF100" s="72"/>
      <c r="BG100" s="72"/>
      <c r="BH100" s="72"/>
      <c r="BI100" s="72"/>
      <c r="BJ100" s="72"/>
      <c r="BK100" s="72"/>
      <c r="BL100" s="72"/>
      <c r="BM100" s="72"/>
      <c r="BN100" s="452"/>
      <c r="BO100" s="455" t="s">
        <v>493</v>
      </c>
      <c r="BP100" s="455"/>
      <c r="BQ100" s="463"/>
      <c r="BR100" s="463" t="s">
        <v>493</v>
      </c>
      <c r="BS100" s="463"/>
      <c r="BT100" s="463" t="s">
        <v>493</v>
      </c>
      <c r="BU100" s="463"/>
      <c r="BV100" s="463"/>
      <c r="BW100" s="463"/>
      <c r="BX100" s="463" t="s">
        <v>609</v>
      </c>
      <c r="BY100" s="463"/>
      <c r="BZ100" s="463"/>
      <c r="CA100" s="463"/>
      <c r="CB100" s="463"/>
      <c r="CC100" s="463"/>
      <c r="CD100" s="463"/>
      <c r="CE100" s="463"/>
      <c r="CF100" s="463"/>
      <c r="CG100" s="463"/>
      <c r="CH100" s="463"/>
      <c r="CI100" s="463"/>
      <c r="CJ100" s="463" t="s">
        <v>609</v>
      </c>
      <c r="CK100" s="463" t="s">
        <v>609</v>
      </c>
      <c r="CL100" s="463"/>
      <c r="CM100" s="463"/>
      <c r="CN100" s="463" t="s">
        <v>241</v>
      </c>
      <c r="CO100" s="463"/>
      <c r="CP100" s="463"/>
      <c r="CQ100" s="463"/>
      <c r="CR100" s="463"/>
      <c r="CS100" s="463"/>
      <c r="CT100" s="463" t="s">
        <v>609</v>
      </c>
      <c r="CU100" s="463" t="s">
        <v>609</v>
      </c>
      <c r="CV100" s="463"/>
      <c r="CW100" s="463" t="s">
        <v>609</v>
      </c>
      <c r="CX100" s="463"/>
      <c r="CY100" s="463" t="s">
        <v>609</v>
      </c>
      <c r="CZ100" s="463"/>
      <c r="DA100" s="463"/>
      <c r="DB100" s="536" t="s">
        <v>609</v>
      </c>
      <c r="DC100" s="463"/>
      <c r="DD100" s="463"/>
      <c r="DE100" s="536" t="s">
        <v>609</v>
      </c>
      <c r="DF100" s="463"/>
      <c r="DG100" s="463"/>
      <c r="DH100" s="463"/>
      <c r="DI100" s="463"/>
      <c r="DJ100" s="463"/>
      <c r="DK100" s="536"/>
      <c r="DL100" s="536" t="s">
        <v>609</v>
      </c>
      <c r="DM100" s="463"/>
      <c r="DN100" s="536" t="s">
        <v>609</v>
      </c>
      <c r="DO100" s="463"/>
      <c r="DP100" s="536" t="s">
        <v>609</v>
      </c>
      <c r="DQ100" s="536" t="s">
        <v>609</v>
      </c>
      <c r="DR100" s="463" t="s">
        <v>241</v>
      </c>
      <c r="DS100" s="536" t="s">
        <v>609</v>
      </c>
      <c r="DT100" s="536" t="s">
        <v>609</v>
      </c>
      <c r="DU100" s="463"/>
      <c r="DV100" s="463"/>
      <c r="DW100" s="463" t="s">
        <v>241</v>
      </c>
      <c r="DX100" s="463" t="s">
        <v>241</v>
      </c>
      <c r="DY100" s="463"/>
      <c r="DZ100" s="536" t="s">
        <v>609</v>
      </c>
      <c r="EA100" s="536" t="s">
        <v>609</v>
      </c>
      <c r="EB100" s="463"/>
      <c r="EC100" s="463"/>
      <c r="ED100" s="463"/>
      <c r="EE100" s="463"/>
      <c r="EF100" s="463"/>
      <c r="EG100" s="463"/>
      <c r="EH100" s="463"/>
      <c r="EI100" s="463"/>
      <c r="EJ100" s="463"/>
      <c r="EK100" s="463"/>
      <c r="EL100" s="463"/>
      <c r="EM100" s="463"/>
      <c r="EN100" s="463"/>
      <c r="EO100" s="463"/>
      <c r="EP100" s="463"/>
      <c r="EQ100" s="463"/>
      <c r="ER100" s="463"/>
      <c r="ES100" s="463"/>
      <c r="ET100" s="463"/>
      <c r="EU100" s="463"/>
      <c r="EV100" s="463"/>
      <c r="EW100" s="463"/>
      <c r="EX100" s="463"/>
      <c r="EY100" s="463"/>
      <c r="EZ100" s="463"/>
      <c r="FA100" s="463"/>
      <c r="FB100" s="463"/>
      <c r="FC100" s="463"/>
      <c r="FD100" s="463"/>
      <c r="FE100" s="463"/>
      <c r="FF100" s="463"/>
      <c r="FG100" s="463"/>
      <c r="FH100" s="463"/>
      <c r="FI100" s="463"/>
      <c r="FJ100" s="463"/>
      <c r="FK100" s="463"/>
      <c r="FL100" s="463"/>
      <c r="FM100" s="463"/>
      <c r="FN100" s="463"/>
      <c r="FO100" s="463"/>
      <c r="FP100" s="463"/>
      <c r="FQ100" s="463"/>
      <c r="FR100" s="463"/>
      <c r="FS100" s="463"/>
      <c r="FT100" s="463"/>
      <c r="FU100" s="463"/>
      <c r="FV100" s="463"/>
      <c r="FW100" s="463"/>
      <c r="FX100" s="463"/>
      <c r="FY100" s="463"/>
      <c r="FZ100" s="463"/>
      <c r="GA100" s="463"/>
      <c r="GB100" s="463"/>
      <c r="GC100" s="463"/>
      <c r="GD100" s="463"/>
      <c r="GE100" s="463"/>
      <c r="GF100" s="463"/>
      <c r="GG100" s="463"/>
      <c r="GH100" s="463"/>
      <c r="GI100" s="463"/>
      <c r="GJ100" s="463"/>
      <c r="GK100" s="463"/>
      <c r="GL100" s="463"/>
      <c r="GM100" s="463"/>
      <c r="GN100" s="463"/>
      <c r="GO100" s="463"/>
      <c r="GP100" s="463"/>
      <c r="GQ100" s="463"/>
      <c r="GR100" s="463"/>
      <c r="GS100" s="463"/>
      <c r="GT100" s="463"/>
      <c r="GU100" s="463"/>
      <c r="GV100" s="463"/>
      <c r="GW100" s="463"/>
      <c r="GX100" s="463"/>
      <c r="GY100" s="463"/>
      <c r="GZ100" s="463"/>
      <c r="HA100" s="463"/>
      <c r="HB100" s="463"/>
      <c r="HC100" s="463"/>
      <c r="HD100" s="463"/>
      <c r="HE100" s="463"/>
      <c r="HF100" s="463"/>
      <c r="HG100" s="463"/>
      <c r="HH100" s="463"/>
      <c r="HI100" s="463"/>
      <c r="HJ100" s="463"/>
      <c r="HK100" s="463"/>
      <c r="HL100" s="463"/>
      <c r="HM100" s="463"/>
      <c r="HN100" s="463"/>
      <c r="HO100" s="463"/>
      <c r="HP100" s="463"/>
      <c r="HQ100" s="463"/>
      <c r="HR100" s="463"/>
      <c r="HS100" s="463"/>
      <c r="HT100" s="463"/>
      <c r="HU100" s="463"/>
      <c r="HV100" s="463"/>
      <c r="HW100" s="463"/>
      <c r="HX100" s="463"/>
      <c r="HY100" s="463"/>
      <c r="HZ100" s="463"/>
      <c r="IA100" s="463"/>
      <c r="IB100" s="463"/>
    </row>
    <row r="101" spans="1:236" ht="36.75" x14ac:dyDescent="0.25">
      <c r="A101" s="123" t="s">
        <v>494</v>
      </c>
      <c r="B101" s="108" t="s">
        <v>2</v>
      </c>
      <c r="C101" s="108" t="s">
        <v>16</v>
      </c>
      <c r="D101" s="109" t="s">
        <v>237</v>
      </c>
      <c r="E101" s="109" t="s">
        <v>1</v>
      </c>
      <c r="F101" s="105">
        <f t="shared" si="25"/>
        <v>41185</v>
      </c>
      <c r="G101" s="109">
        <f>IF(L101="Not Executed","",INDEX($U$2:$EC98,1,MATCH(REPT("z",255),$U101:$EC101)))</f>
        <v>146</v>
      </c>
      <c r="H101" s="109" t="str">
        <f t="shared" ref="H101:H124" si="27">IF($L101="Not Executed","",VLOOKUP($G101,Config_Table,3))</f>
        <v>7-4 QS / C1</v>
      </c>
      <c r="I101" s="109" t="str">
        <f t="shared" ref="I101:I124" si="28">IF($L101="Not Executed","",VLOOKUP($G101,Config_Table,4))</f>
        <v>RTM-9200/8.59.29702</v>
      </c>
      <c r="J101" s="109">
        <f t="shared" ref="J101:J124" si="29">IF($L101="Not Executed","",VLOOKUP($G101,Config_Table,5))</f>
        <v>9200</v>
      </c>
      <c r="K101" s="109" t="str">
        <f t="shared" ref="K101:K124" si="30">IF($L101="Not Executed","",IF(ISBLANK(VLOOKUP($G101,Config_Table,9)),VLOOKUP($G101,Config_Table,7),VLOOKUP($G101,Config_Table,9)))</f>
        <v>v76</v>
      </c>
      <c r="L101" s="109" t="str">
        <f t="shared" si="26"/>
        <v>Pass-Filter</v>
      </c>
      <c r="M101" s="109" t="str">
        <f>IF(L101="NA","NA",IF(COUNTIFS(U101:XAC101,"Pass*",$U$3:$XAC$3,Summary!$D$43)&gt;0,"Pass",IF(COUNTIFS(U101:XAC101,"Fail*",$U$3:$XAC$3,Summary!$D$43)&gt;0,"Fail","Not Executed")))</f>
        <v>Pass</v>
      </c>
      <c r="N101" s="109">
        <f t="shared" ref="N101:N124" si="31">COUNTIF(U101:EE101,"Pass*")+COUNTIF(U101:EE101,"Fail*")</f>
        <v>40</v>
      </c>
      <c r="O101" s="135">
        <f t="shared" ref="O101:O124" si="32">IF(N101&gt;0,COUNTIF(U101:EE101,"Pass*")/N101,"")</f>
        <v>0.7</v>
      </c>
      <c r="P101" s="135" t="str">
        <f>IF(VLOOKUP(C101,[1]!WIFI_Defects,2,FALSE)=0,"",VLOOKUP(C101,[1]!WIFI_Defects,2,FALSE))</f>
        <v/>
      </c>
      <c r="Q101" s="109" t="str">
        <f>IF(VLOOKUP(C101,[1]!WIFI_Defects,3,FALSE)=0,"",VLOOKUP(C101,[1]!WIFI_Defects,3,FALSE))</f>
        <v/>
      </c>
      <c r="R101" s="109" t="str">
        <f>IF(VLOOKUP(C101,[1]!WIFI_Defects,4,FALSE)=0,"",VLOOKUP(C101,[1]!WIFI_Defects,4,FALSE))</f>
        <v/>
      </c>
      <c r="S101" s="392"/>
      <c r="T101" s="317"/>
      <c r="U101" s="96"/>
      <c r="V101" s="72"/>
      <c r="W101" s="72" t="str">
        <f>IF(ISERROR(#REF!),"",#REF!)</f>
        <v/>
      </c>
      <c r="X101" s="72"/>
      <c r="Y101" s="72" t="s">
        <v>241</v>
      </c>
      <c r="Z101" s="72"/>
      <c r="AA101" s="72"/>
      <c r="AB101" s="72"/>
      <c r="AC101" s="72"/>
      <c r="AD101" s="72"/>
      <c r="AE101" s="72"/>
      <c r="AF101" s="72" t="s">
        <v>241</v>
      </c>
      <c r="AG101" s="72"/>
      <c r="AH101" s="72"/>
      <c r="AI101" s="72" t="s">
        <v>241</v>
      </c>
      <c r="AJ101" s="72"/>
      <c r="AK101" s="72" t="s">
        <v>241</v>
      </c>
      <c r="AL101" s="72" t="s">
        <v>241</v>
      </c>
      <c r="AM101" s="72"/>
      <c r="AN101" s="410" t="s">
        <v>493</v>
      </c>
      <c r="AO101" s="410"/>
      <c r="AP101" s="410" t="s">
        <v>241</v>
      </c>
      <c r="AQ101" s="72"/>
      <c r="AR101" s="412" t="s">
        <v>241</v>
      </c>
      <c r="AS101" s="409" t="s">
        <v>493</v>
      </c>
      <c r="AT101" s="72"/>
      <c r="AU101" s="424" t="s">
        <v>493</v>
      </c>
      <c r="AV101" s="72"/>
      <c r="AW101" s="433" t="s">
        <v>493</v>
      </c>
      <c r="AX101" s="72"/>
      <c r="AY101" s="72"/>
      <c r="AZ101" s="434"/>
      <c r="BA101" s="434" t="s">
        <v>493</v>
      </c>
      <c r="BB101" s="72"/>
      <c r="BC101" s="438" t="s">
        <v>493</v>
      </c>
      <c r="BD101" s="439" t="s">
        <v>493</v>
      </c>
      <c r="BE101" s="440" t="s">
        <v>493</v>
      </c>
      <c r="BF101" s="72"/>
      <c r="BG101" s="72"/>
      <c r="BH101" s="72"/>
      <c r="BI101" s="72"/>
      <c r="BJ101" s="72"/>
      <c r="BK101" s="72"/>
      <c r="BL101" s="72"/>
      <c r="BM101" s="72"/>
      <c r="BN101" s="452"/>
      <c r="BO101" s="455" t="s">
        <v>493</v>
      </c>
      <c r="BP101" s="455"/>
      <c r="BQ101" s="463"/>
      <c r="BR101" s="463" t="s">
        <v>493</v>
      </c>
      <c r="BS101" s="463"/>
      <c r="BT101" s="463" t="s">
        <v>493</v>
      </c>
      <c r="BU101" s="463"/>
      <c r="BV101" s="463"/>
      <c r="BW101" s="463"/>
      <c r="BX101" s="463" t="s">
        <v>243</v>
      </c>
      <c r="BY101" s="463"/>
      <c r="BZ101" s="463"/>
      <c r="CA101" s="463"/>
      <c r="CB101" s="463"/>
      <c r="CC101" s="463"/>
      <c r="CD101" s="463"/>
      <c r="CE101" s="463"/>
      <c r="CF101" s="463"/>
      <c r="CG101" s="463"/>
      <c r="CH101" s="463"/>
      <c r="CI101" s="463"/>
      <c r="CJ101" s="463" t="s">
        <v>609</v>
      </c>
      <c r="CK101" s="463" t="s">
        <v>243</v>
      </c>
      <c r="CL101" s="463"/>
      <c r="CM101" s="463"/>
      <c r="CN101" s="463" t="s">
        <v>241</v>
      </c>
      <c r="CO101" s="463"/>
      <c r="CP101" s="463" t="s">
        <v>241</v>
      </c>
      <c r="CQ101" s="463"/>
      <c r="CR101" s="463"/>
      <c r="CS101" s="463"/>
      <c r="CT101" s="463" t="s">
        <v>609</v>
      </c>
      <c r="CU101" s="463" t="s">
        <v>609</v>
      </c>
      <c r="CV101" s="463"/>
      <c r="CW101" s="463" t="s">
        <v>609</v>
      </c>
      <c r="CX101" s="463"/>
      <c r="CY101" s="463" t="s">
        <v>609</v>
      </c>
      <c r="CZ101" s="463"/>
      <c r="DA101" s="463"/>
      <c r="DB101" s="536" t="s">
        <v>609</v>
      </c>
      <c r="DC101" s="463"/>
      <c r="DD101" s="463"/>
      <c r="DE101" s="536" t="s">
        <v>609</v>
      </c>
      <c r="DF101" s="463"/>
      <c r="DG101" s="463"/>
      <c r="DH101" s="463"/>
      <c r="DI101" s="463"/>
      <c r="DJ101" s="463"/>
      <c r="DK101" s="536"/>
      <c r="DL101" s="536" t="s">
        <v>609</v>
      </c>
      <c r="DM101" s="463"/>
      <c r="DN101" s="536" t="s">
        <v>609</v>
      </c>
      <c r="DO101" s="463"/>
      <c r="DP101" s="536" t="s">
        <v>609</v>
      </c>
      <c r="DQ101" s="536" t="s">
        <v>609</v>
      </c>
      <c r="DR101" s="463" t="s">
        <v>241</v>
      </c>
      <c r="DS101" s="536" t="s">
        <v>609</v>
      </c>
      <c r="DT101" s="536" t="s">
        <v>609</v>
      </c>
      <c r="DU101" s="463"/>
      <c r="DV101" s="463"/>
      <c r="DW101" s="463" t="s">
        <v>241</v>
      </c>
      <c r="DX101" s="463" t="s">
        <v>241</v>
      </c>
      <c r="DY101" s="463"/>
      <c r="DZ101" s="536" t="s">
        <v>609</v>
      </c>
      <c r="EA101" s="536" t="s">
        <v>609</v>
      </c>
      <c r="EB101" s="463"/>
      <c r="EC101" s="463"/>
      <c r="ED101" s="463"/>
      <c r="EE101" s="463"/>
      <c r="EF101" s="463"/>
      <c r="EG101" s="463"/>
      <c r="EH101" s="463"/>
      <c r="EI101" s="463"/>
      <c r="EJ101" s="463"/>
      <c r="EK101" s="463"/>
      <c r="EL101" s="463"/>
      <c r="EM101" s="463"/>
      <c r="EN101" s="463"/>
      <c r="EO101" s="463"/>
      <c r="EP101" s="463"/>
      <c r="EQ101" s="463"/>
      <c r="ER101" s="463"/>
      <c r="ES101" s="463"/>
      <c r="ET101" s="463"/>
      <c r="EU101" s="463"/>
      <c r="EV101" s="463"/>
      <c r="EW101" s="463"/>
      <c r="EX101" s="463"/>
      <c r="EY101" s="463"/>
      <c r="EZ101" s="463"/>
      <c r="FA101" s="463"/>
      <c r="FB101" s="463"/>
      <c r="FC101" s="463"/>
      <c r="FD101" s="463"/>
      <c r="FE101" s="463"/>
      <c r="FF101" s="463"/>
      <c r="FG101" s="463"/>
      <c r="FH101" s="463"/>
      <c r="FI101" s="463"/>
      <c r="FJ101" s="463"/>
      <c r="FK101" s="463"/>
      <c r="FL101" s="463"/>
      <c r="FM101" s="463"/>
      <c r="FN101" s="463"/>
      <c r="FO101" s="463"/>
      <c r="FP101" s="463"/>
      <c r="FQ101" s="463"/>
      <c r="FR101" s="463"/>
      <c r="FS101" s="463"/>
      <c r="FT101" s="463"/>
      <c r="FU101" s="463"/>
      <c r="FV101" s="463"/>
      <c r="FW101" s="463"/>
      <c r="FX101" s="463"/>
      <c r="FY101" s="463"/>
      <c r="FZ101" s="463"/>
      <c r="GA101" s="463"/>
      <c r="GB101" s="463"/>
      <c r="GC101" s="463"/>
      <c r="GD101" s="463"/>
      <c r="GE101" s="463"/>
      <c r="GF101" s="463"/>
      <c r="GG101" s="463"/>
      <c r="GH101" s="463"/>
      <c r="GI101" s="463"/>
      <c r="GJ101" s="463"/>
      <c r="GK101" s="463"/>
      <c r="GL101" s="463"/>
      <c r="GM101" s="463"/>
      <c r="GN101" s="463"/>
      <c r="GO101" s="463"/>
      <c r="GP101" s="463"/>
      <c r="GQ101" s="463"/>
      <c r="GR101" s="463"/>
      <c r="GS101" s="463"/>
      <c r="GT101" s="463"/>
      <c r="GU101" s="463"/>
      <c r="GV101" s="463"/>
      <c r="GW101" s="463"/>
      <c r="GX101" s="463"/>
      <c r="GY101" s="463"/>
      <c r="GZ101" s="463"/>
      <c r="HA101" s="463"/>
      <c r="HB101" s="463"/>
      <c r="HC101" s="463"/>
      <c r="HD101" s="463"/>
      <c r="HE101" s="463"/>
      <c r="HF101" s="463"/>
      <c r="HG101" s="463"/>
      <c r="HH101" s="463"/>
      <c r="HI101" s="463"/>
      <c r="HJ101" s="463"/>
      <c r="HK101" s="463"/>
      <c r="HL101" s="463"/>
      <c r="HM101" s="463"/>
      <c r="HN101" s="463"/>
      <c r="HO101" s="463"/>
      <c r="HP101" s="463"/>
      <c r="HQ101" s="463"/>
      <c r="HR101" s="463"/>
      <c r="HS101" s="463"/>
      <c r="HT101" s="463"/>
      <c r="HU101" s="463"/>
      <c r="HV101" s="463"/>
      <c r="HW101" s="463"/>
      <c r="HX101" s="463"/>
      <c r="HY101" s="463"/>
      <c r="HZ101" s="463"/>
      <c r="IA101" s="463"/>
      <c r="IB101" s="463"/>
    </row>
    <row r="102" spans="1:236" ht="36.75" x14ac:dyDescent="0.25">
      <c r="A102" s="123" t="s">
        <v>235</v>
      </c>
      <c r="B102" s="108" t="s">
        <v>2</v>
      </c>
      <c r="C102" s="108" t="s">
        <v>15</v>
      </c>
      <c r="D102" s="109" t="s">
        <v>237</v>
      </c>
      <c r="E102" s="109" t="s">
        <v>1</v>
      </c>
      <c r="F102" s="105">
        <f t="shared" si="25"/>
        <v>41185</v>
      </c>
      <c r="G102" s="109">
        <f>IF(L102="Not Executed","",INDEX($U$2:$EC99,1,MATCH(REPT("z",255),$U102:$EC102)))</f>
        <v>146</v>
      </c>
      <c r="H102" s="109" t="str">
        <f t="shared" si="27"/>
        <v>7-4 QS / C1</v>
      </c>
      <c r="I102" s="109" t="str">
        <f t="shared" si="28"/>
        <v>RTM-9200/8.59.29702</v>
      </c>
      <c r="J102" s="109">
        <f t="shared" si="29"/>
        <v>9200</v>
      </c>
      <c r="K102" s="109" t="str">
        <f t="shared" si="30"/>
        <v>v76</v>
      </c>
      <c r="L102" s="109" t="str">
        <f t="shared" ref="L102:L124" si="33">IF(ISNA(INDEX($U102:$AAB102,MATCH(REPT("z",255),$U102:$AAB102))),"Not Executed",INDEX($U102:$AAB102,MATCH(REPT("z",255),$U102:$AAB102)))</f>
        <v>Pass</v>
      </c>
      <c r="M102" s="109" t="str">
        <f>IF(L102="NA","NA",IF(COUNTIFS(U102:XAC102,"Pass*",$U$3:$XAC$3,Summary!$D$43)&gt;0,"Pass",IF(COUNTIFS(U102:XAC102,"Fail*",$U$3:$XAC$3,Summary!$D$43)&gt;0,"Fail","Not Executed")))</f>
        <v>Pass</v>
      </c>
      <c r="N102" s="109">
        <f t="shared" si="31"/>
        <v>39</v>
      </c>
      <c r="O102" s="135">
        <f t="shared" si="32"/>
        <v>0.69230769230769229</v>
      </c>
      <c r="P102" s="135" t="str">
        <f>IF(VLOOKUP(C102,[1]!WIFI_Defects,2,FALSE)=0,"",VLOOKUP(C102,[1]!WIFI_Defects,2,FALSE))</f>
        <v/>
      </c>
      <c r="Q102" s="109" t="str">
        <f>IF(VLOOKUP(C102,[1]!WIFI_Defects,3,FALSE)=0,"",VLOOKUP(C102,[1]!WIFI_Defects,3,FALSE))</f>
        <v/>
      </c>
      <c r="R102" s="109" t="str">
        <f>IF(VLOOKUP(C102,[1]!WIFI_Defects,4,FALSE)=0,"",VLOOKUP(C102,[1]!WIFI_Defects,4,FALSE))</f>
        <v/>
      </c>
      <c r="S102" s="111"/>
      <c r="T102" s="317"/>
      <c r="U102" s="96"/>
      <c r="V102" s="72"/>
      <c r="W102" s="72" t="str">
        <f>IF(ISERROR(#REF!),"",#REF!)</f>
        <v/>
      </c>
      <c r="X102" s="72"/>
      <c r="Y102" s="72"/>
      <c r="Z102" s="72" t="s">
        <v>241</v>
      </c>
      <c r="AA102" s="72"/>
      <c r="AB102" s="72"/>
      <c r="AC102" s="72"/>
      <c r="AD102" s="72"/>
      <c r="AE102" s="72"/>
      <c r="AF102" s="72"/>
      <c r="AG102" s="72"/>
      <c r="AH102" s="72"/>
      <c r="AI102" s="72" t="s">
        <v>241</v>
      </c>
      <c r="AJ102" s="72"/>
      <c r="AK102" s="72" t="s">
        <v>241</v>
      </c>
      <c r="AL102" s="72" t="s">
        <v>241</v>
      </c>
      <c r="AM102" s="72"/>
      <c r="AN102" s="410"/>
      <c r="AO102" s="410"/>
      <c r="AP102" s="402" t="s">
        <v>241</v>
      </c>
      <c r="AQ102" s="72"/>
      <c r="AR102" s="410" t="s">
        <v>241</v>
      </c>
      <c r="AS102" s="428" t="s">
        <v>547</v>
      </c>
      <c r="AT102" s="72"/>
      <c r="AU102" s="423" t="s">
        <v>243</v>
      </c>
      <c r="AV102" s="72"/>
      <c r="AW102" s="430" t="s">
        <v>243</v>
      </c>
      <c r="AX102" s="72"/>
      <c r="AY102" s="72"/>
      <c r="AZ102" s="434" t="s">
        <v>243</v>
      </c>
      <c r="BA102" s="434" t="s">
        <v>243</v>
      </c>
      <c r="BB102" s="72"/>
      <c r="BC102" s="438" t="s">
        <v>243</v>
      </c>
      <c r="BD102" s="439" t="s">
        <v>243</v>
      </c>
      <c r="BE102" s="440" t="s">
        <v>243</v>
      </c>
      <c r="BF102" s="72"/>
      <c r="BG102" s="72"/>
      <c r="BH102" s="72"/>
      <c r="BI102" s="72"/>
      <c r="BJ102" s="72"/>
      <c r="BK102" s="72"/>
      <c r="BL102" s="72"/>
      <c r="BM102" s="72"/>
      <c r="BN102" s="452"/>
      <c r="BO102" s="455" t="s">
        <v>493</v>
      </c>
      <c r="BP102" s="455"/>
      <c r="BQ102" s="463"/>
      <c r="BR102" s="463" t="s">
        <v>243</v>
      </c>
      <c r="BS102" s="463"/>
      <c r="BT102" s="463" t="s">
        <v>243</v>
      </c>
      <c r="BU102" s="463"/>
      <c r="BV102" s="463"/>
      <c r="BW102" s="463"/>
      <c r="BX102" s="463" t="s">
        <v>609</v>
      </c>
      <c r="BY102" s="463"/>
      <c r="BZ102" s="463"/>
      <c r="CA102" s="463"/>
      <c r="CB102" s="463"/>
      <c r="CC102" s="463"/>
      <c r="CD102" s="463"/>
      <c r="CE102" s="463"/>
      <c r="CF102" s="463"/>
      <c r="CG102" s="463"/>
      <c r="CH102" s="463"/>
      <c r="CI102" s="463"/>
      <c r="CJ102" s="463" t="s">
        <v>243</v>
      </c>
      <c r="CK102" s="463" t="s">
        <v>243</v>
      </c>
      <c r="CL102" s="463"/>
      <c r="CM102" s="463"/>
      <c r="CN102" s="463" t="s">
        <v>243</v>
      </c>
      <c r="CO102" s="463"/>
      <c r="CP102" s="463" t="s">
        <v>241</v>
      </c>
      <c r="CQ102" s="463"/>
      <c r="CR102" s="463"/>
      <c r="CS102" s="463"/>
      <c r="CT102" s="463" t="s">
        <v>243</v>
      </c>
      <c r="CU102" s="463" t="s">
        <v>241</v>
      </c>
      <c r="CV102" s="463"/>
      <c r="CW102" s="463" t="s">
        <v>243</v>
      </c>
      <c r="CX102" s="463"/>
      <c r="CY102" s="463" t="s">
        <v>243</v>
      </c>
      <c r="CZ102" s="463"/>
      <c r="DA102" s="463"/>
      <c r="DB102" s="536" t="s">
        <v>243</v>
      </c>
      <c r="DC102" s="463"/>
      <c r="DD102" s="463"/>
      <c r="DE102" s="536" t="s">
        <v>243</v>
      </c>
      <c r="DF102" s="463"/>
      <c r="DG102" s="463"/>
      <c r="DH102" s="463"/>
      <c r="DI102" s="463"/>
      <c r="DJ102" s="463"/>
      <c r="DK102" s="536"/>
      <c r="DL102" s="536" t="s">
        <v>243</v>
      </c>
      <c r="DM102" s="463"/>
      <c r="DN102" s="536" t="s">
        <v>243</v>
      </c>
      <c r="DO102" s="463"/>
      <c r="DP102" s="536" t="s">
        <v>243</v>
      </c>
      <c r="DQ102" s="536" t="s">
        <v>243</v>
      </c>
      <c r="DR102" s="463" t="s">
        <v>241</v>
      </c>
      <c r="DS102" s="536" t="s">
        <v>243</v>
      </c>
      <c r="DT102" s="536" t="s">
        <v>243</v>
      </c>
      <c r="DU102" s="463"/>
      <c r="DV102" s="463"/>
      <c r="DW102" s="463" t="s">
        <v>241</v>
      </c>
      <c r="DX102" s="463" t="s">
        <v>241</v>
      </c>
      <c r="DY102" s="463"/>
      <c r="DZ102" s="536" t="s">
        <v>243</v>
      </c>
      <c r="EA102" s="536" t="s">
        <v>243</v>
      </c>
      <c r="EB102" s="463"/>
      <c r="EC102" s="463"/>
      <c r="ED102" s="463"/>
      <c r="EE102" s="463"/>
      <c r="EF102" s="463"/>
      <c r="EG102" s="463"/>
      <c r="EH102" s="463"/>
      <c r="EI102" s="463"/>
      <c r="EJ102" s="463"/>
      <c r="EK102" s="463"/>
      <c r="EL102" s="463"/>
      <c r="EM102" s="463"/>
      <c r="EN102" s="463"/>
      <c r="EO102" s="463"/>
      <c r="EP102" s="463"/>
      <c r="EQ102" s="463"/>
      <c r="ER102" s="463"/>
      <c r="ES102" s="463"/>
      <c r="ET102" s="463"/>
      <c r="EU102" s="463"/>
      <c r="EV102" s="463"/>
      <c r="EW102" s="463"/>
      <c r="EX102" s="463"/>
      <c r="EY102" s="463"/>
      <c r="EZ102" s="463"/>
      <c r="FA102" s="463"/>
      <c r="FB102" s="463"/>
      <c r="FC102" s="463"/>
      <c r="FD102" s="463"/>
      <c r="FE102" s="463"/>
      <c r="FF102" s="463"/>
      <c r="FG102" s="463"/>
      <c r="FH102" s="463"/>
      <c r="FI102" s="463"/>
      <c r="FJ102" s="463"/>
      <c r="FK102" s="463"/>
      <c r="FL102" s="463"/>
      <c r="FM102" s="463"/>
      <c r="FN102" s="463"/>
      <c r="FO102" s="463"/>
      <c r="FP102" s="463"/>
      <c r="FQ102" s="463"/>
      <c r="FR102" s="463"/>
      <c r="FS102" s="463"/>
      <c r="FT102" s="463"/>
      <c r="FU102" s="463"/>
      <c r="FV102" s="463"/>
      <c r="FW102" s="463"/>
      <c r="FX102" s="463"/>
      <c r="FY102" s="463"/>
      <c r="FZ102" s="463"/>
      <c r="GA102" s="463"/>
      <c r="GB102" s="463"/>
      <c r="GC102" s="463"/>
      <c r="GD102" s="463"/>
      <c r="GE102" s="463"/>
      <c r="GF102" s="463"/>
      <c r="GG102" s="463"/>
      <c r="GH102" s="463"/>
      <c r="GI102" s="463"/>
      <c r="GJ102" s="463"/>
      <c r="GK102" s="463"/>
      <c r="GL102" s="463"/>
      <c r="GM102" s="463"/>
      <c r="GN102" s="463"/>
      <c r="GO102" s="463"/>
      <c r="GP102" s="463"/>
      <c r="GQ102" s="463"/>
      <c r="GR102" s="463"/>
      <c r="GS102" s="463"/>
      <c r="GT102" s="463"/>
      <c r="GU102" s="463"/>
      <c r="GV102" s="463"/>
      <c r="GW102" s="463"/>
      <c r="GX102" s="463"/>
      <c r="GY102" s="463"/>
      <c r="GZ102" s="463"/>
      <c r="HA102" s="463"/>
      <c r="HB102" s="463"/>
      <c r="HC102" s="463"/>
      <c r="HD102" s="463"/>
      <c r="HE102" s="463"/>
      <c r="HF102" s="463"/>
      <c r="HG102" s="463"/>
      <c r="HH102" s="463"/>
      <c r="HI102" s="463"/>
      <c r="HJ102" s="463"/>
      <c r="HK102" s="463"/>
      <c r="HL102" s="463"/>
      <c r="HM102" s="463"/>
      <c r="HN102" s="463"/>
      <c r="HO102" s="463"/>
      <c r="HP102" s="463"/>
      <c r="HQ102" s="463"/>
      <c r="HR102" s="463"/>
      <c r="HS102" s="463"/>
      <c r="HT102" s="463"/>
      <c r="HU102" s="463"/>
      <c r="HV102" s="463"/>
      <c r="HW102" s="463"/>
      <c r="HX102" s="463"/>
      <c r="HY102" s="463"/>
      <c r="HZ102" s="463"/>
      <c r="IA102" s="463"/>
      <c r="IB102" s="463"/>
    </row>
    <row r="103" spans="1:236" ht="36.75" x14ac:dyDescent="0.25">
      <c r="A103" s="123" t="s">
        <v>494</v>
      </c>
      <c r="B103" s="108" t="s">
        <v>2</v>
      </c>
      <c r="C103" s="108" t="s">
        <v>44</v>
      </c>
      <c r="D103" s="109" t="s">
        <v>237</v>
      </c>
      <c r="E103" s="109" t="s">
        <v>1</v>
      </c>
      <c r="F103" s="105">
        <f t="shared" si="25"/>
        <v>41185</v>
      </c>
      <c r="G103" s="109">
        <f>IF(L103="Not Executed","",INDEX($U$2:$EC100,1,MATCH(REPT("z",255),$U103:$EC103)))</f>
        <v>146</v>
      </c>
      <c r="H103" s="109" t="str">
        <f t="shared" si="27"/>
        <v>7-4 QS / C1</v>
      </c>
      <c r="I103" s="109" t="str">
        <f t="shared" si="28"/>
        <v>RTM-9200/8.59.29702</v>
      </c>
      <c r="J103" s="109">
        <f t="shared" si="29"/>
        <v>9200</v>
      </c>
      <c r="K103" s="109" t="str">
        <f t="shared" si="30"/>
        <v>v76</v>
      </c>
      <c r="L103" s="109" t="str">
        <f t="shared" si="33"/>
        <v>Pass-Filter</v>
      </c>
      <c r="M103" s="109" t="str">
        <f>IF(L103="NA","NA",IF(COUNTIFS(U103:XAC103,"Pass*",$U$3:$XAC$3,Summary!$D$43)&gt;0,"Pass",IF(COUNTIFS(U103:XAC103,"Fail*",$U$3:$XAC$3,Summary!$D$43)&gt;0,"Fail","Not Executed")))</f>
        <v>Pass</v>
      </c>
      <c r="N103" s="109">
        <f t="shared" si="31"/>
        <v>39</v>
      </c>
      <c r="O103" s="135">
        <f t="shared" si="32"/>
        <v>0.66666666666666663</v>
      </c>
      <c r="P103" s="135" t="str">
        <f>IF(VLOOKUP(C103,[1]!WIFI_Defects,2,FALSE)=0,"",VLOOKUP(C103,[1]!WIFI_Defects,2,FALSE))</f>
        <v/>
      </c>
      <c r="Q103" s="109" t="str">
        <f>IF(VLOOKUP(C103,[1]!WIFI_Defects,3,FALSE)=0,"",VLOOKUP(C103,[1]!WIFI_Defects,3,FALSE))</f>
        <v/>
      </c>
      <c r="R103" s="109" t="str">
        <f>IF(VLOOKUP(C103,[1]!WIFI_Defects,4,FALSE)=0,"",VLOOKUP(C103,[1]!WIFI_Defects,4,FALSE))</f>
        <v/>
      </c>
      <c r="S103" s="392"/>
      <c r="T103" s="317"/>
      <c r="U103" s="96"/>
      <c r="V103" s="72"/>
      <c r="W103" s="72" t="str">
        <f>IF(ISERROR(#REF!),"",#REF!)</f>
        <v/>
      </c>
      <c r="X103" s="72"/>
      <c r="Y103" s="72" t="s">
        <v>241</v>
      </c>
      <c r="Z103" s="72"/>
      <c r="AA103" s="72"/>
      <c r="AB103" s="72"/>
      <c r="AC103" s="72"/>
      <c r="AD103" s="72"/>
      <c r="AE103" s="72"/>
      <c r="AF103" s="72"/>
      <c r="AG103" s="72"/>
      <c r="AH103" s="72"/>
      <c r="AI103" s="72" t="s">
        <v>241</v>
      </c>
      <c r="AJ103" s="72"/>
      <c r="AK103" s="72" t="s">
        <v>241</v>
      </c>
      <c r="AL103" s="72" t="s">
        <v>241</v>
      </c>
      <c r="AM103" s="72"/>
      <c r="AN103" s="410" t="s">
        <v>493</v>
      </c>
      <c r="AO103" s="410"/>
      <c r="AP103" s="410" t="s">
        <v>241</v>
      </c>
      <c r="AQ103" s="72"/>
      <c r="AR103" s="412" t="s">
        <v>241</v>
      </c>
      <c r="AS103" s="428" t="s">
        <v>547</v>
      </c>
      <c r="AT103" s="72"/>
      <c r="AU103" s="424" t="s">
        <v>493</v>
      </c>
      <c r="AV103" s="72"/>
      <c r="AW103" s="433" t="s">
        <v>544</v>
      </c>
      <c r="AX103" s="72"/>
      <c r="AY103" s="72"/>
      <c r="AZ103" s="434" t="s">
        <v>493</v>
      </c>
      <c r="BA103" s="434" t="s">
        <v>493</v>
      </c>
      <c r="BB103" s="72"/>
      <c r="BC103" s="438" t="s">
        <v>493</v>
      </c>
      <c r="BD103" s="439" t="s">
        <v>493</v>
      </c>
      <c r="BE103" s="440" t="s">
        <v>493</v>
      </c>
      <c r="BF103" s="72"/>
      <c r="BG103" s="72"/>
      <c r="BH103" s="72"/>
      <c r="BI103" s="72"/>
      <c r="BJ103" s="72"/>
      <c r="BK103" s="72"/>
      <c r="BL103" s="72"/>
      <c r="BM103" s="72"/>
      <c r="BN103" s="452"/>
      <c r="BO103" s="455" t="s">
        <v>493</v>
      </c>
      <c r="BP103" s="455"/>
      <c r="BQ103" s="463"/>
      <c r="BR103" s="463" t="s">
        <v>493</v>
      </c>
      <c r="BS103" s="463"/>
      <c r="BT103" s="463" t="s">
        <v>493</v>
      </c>
      <c r="BU103" s="463"/>
      <c r="BV103" s="463"/>
      <c r="BW103" s="463"/>
      <c r="BX103" s="463" t="s">
        <v>609</v>
      </c>
      <c r="BY103" s="463"/>
      <c r="BZ103" s="463"/>
      <c r="CA103" s="463"/>
      <c r="CB103" s="463"/>
      <c r="CC103" s="463"/>
      <c r="CD103" s="463"/>
      <c r="CE103" s="463"/>
      <c r="CF103" s="463"/>
      <c r="CG103" s="463"/>
      <c r="CH103" s="463"/>
      <c r="CI103" s="463"/>
      <c r="CJ103" s="463" t="s">
        <v>609</v>
      </c>
      <c r="CK103" s="463" t="s">
        <v>609</v>
      </c>
      <c r="CL103" s="463"/>
      <c r="CM103" s="463"/>
      <c r="CN103" s="463" t="s">
        <v>241</v>
      </c>
      <c r="CO103" s="463"/>
      <c r="CP103" s="463" t="s">
        <v>241</v>
      </c>
      <c r="CQ103" s="463"/>
      <c r="CR103" s="463"/>
      <c r="CS103" s="463"/>
      <c r="CT103" s="463" t="s">
        <v>609</v>
      </c>
      <c r="CU103" s="463" t="s">
        <v>609</v>
      </c>
      <c r="CV103" s="463"/>
      <c r="CW103" s="463" t="s">
        <v>609</v>
      </c>
      <c r="CX103" s="463"/>
      <c r="CY103" s="534"/>
      <c r="CZ103" s="463"/>
      <c r="DA103" s="463"/>
      <c r="DB103" s="536" t="s">
        <v>609</v>
      </c>
      <c r="DC103" s="463"/>
      <c r="DD103" s="463"/>
      <c r="DE103" s="536" t="s">
        <v>609</v>
      </c>
      <c r="DF103" s="463"/>
      <c r="DG103" s="463"/>
      <c r="DH103" s="463"/>
      <c r="DI103" s="463"/>
      <c r="DJ103" s="463"/>
      <c r="DK103" s="536"/>
      <c r="DL103" s="536" t="s">
        <v>609</v>
      </c>
      <c r="DM103" s="463"/>
      <c r="DN103" s="536" t="s">
        <v>609</v>
      </c>
      <c r="DO103" s="463"/>
      <c r="DP103" s="536" t="s">
        <v>609</v>
      </c>
      <c r="DQ103" s="536" t="s">
        <v>609</v>
      </c>
      <c r="DR103" s="463" t="s">
        <v>241</v>
      </c>
      <c r="DS103" s="536" t="s">
        <v>609</v>
      </c>
      <c r="DT103" s="536" t="s">
        <v>609</v>
      </c>
      <c r="DU103" s="463"/>
      <c r="DV103" s="463"/>
      <c r="DW103" s="463" t="s">
        <v>241</v>
      </c>
      <c r="DX103" s="463" t="s">
        <v>241</v>
      </c>
      <c r="DY103" s="463"/>
      <c r="DZ103" s="536" t="s">
        <v>609</v>
      </c>
      <c r="EA103" s="536" t="s">
        <v>609</v>
      </c>
      <c r="EB103" s="463"/>
      <c r="EC103" s="463"/>
      <c r="ED103" s="463"/>
      <c r="EE103" s="463"/>
      <c r="EF103" s="463"/>
      <c r="EG103" s="463"/>
      <c r="EH103" s="463"/>
      <c r="EI103" s="463"/>
      <c r="EJ103" s="463"/>
      <c r="EK103" s="463"/>
      <c r="EL103" s="463"/>
      <c r="EM103" s="463"/>
      <c r="EN103" s="463"/>
      <c r="EO103" s="463"/>
      <c r="EP103" s="463"/>
      <c r="EQ103" s="463"/>
      <c r="ER103" s="463"/>
      <c r="ES103" s="463"/>
      <c r="ET103" s="463"/>
      <c r="EU103" s="463"/>
      <c r="EV103" s="463"/>
      <c r="EW103" s="463"/>
      <c r="EX103" s="463"/>
      <c r="EY103" s="463"/>
      <c r="EZ103" s="463"/>
      <c r="FA103" s="463"/>
      <c r="FB103" s="463"/>
      <c r="FC103" s="463"/>
      <c r="FD103" s="463"/>
      <c r="FE103" s="463"/>
      <c r="FF103" s="463"/>
      <c r="FG103" s="463"/>
      <c r="FH103" s="463"/>
      <c r="FI103" s="463"/>
      <c r="FJ103" s="463"/>
      <c r="FK103" s="463"/>
      <c r="FL103" s="463"/>
      <c r="FM103" s="463"/>
      <c r="FN103" s="463"/>
      <c r="FO103" s="463"/>
      <c r="FP103" s="463"/>
      <c r="FQ103" s="463"/>
      <c r="FR103" s="463"/>
      <c r="FS103" s="463"/>
      <c r="FT103" s="463"/>
      <c r="FU103" s="463"/>
      <c r="FV103" s="463"/>
      <c r="FW103" s="463"/>
      <c r="FX103" s="463"/>
      <c r="FY103" s="463"/>
      <c r="FZ103" s="463"/>
      <c r="GA103" s="463"/>
      <c r="GB103" s="463"/>
      <c r="GC103" s="463"/>
      <c r="GD103" s="463"/>
      <c r="GE103" s="463"/>
      <c r="GF103" s="463"/>
      <c r="GG103" s="463"/>
      <c r="GH103" s="463"/>
      <c r="GI103" s="463"/>
      <c r="GJ103" s="463"/>
      <c r="GK103" s="463"/>
      <c r="GL103" s="463"/>
      <c r="GM103" s="463"/>
      <c r="GN103" s="463"/>
      <c r="GO103" s="463"/>
      <c r="GP103" s="463"/>
      <c r="GQ103" s="463"/>
      <c r="GR103" s="463"/>
      <c r="GS103" s="463"/>
      <c r="GT103" s="463"/>
      <c r="GU103" s="463"/>
      <c r="GV103" s="463"/>
      <c r="GW103" s="463"/>
      <c r="GX103" s="463"/>
      <c r="GY103" s="463"/>
      <c r="GZ103" s="463"/>
      <c r="HA103" s="463"/>
      <c r="HB103" s="463"/>
      <c r="HC103" s="463"/>
      <c r="HD103" s="463"/>
      <c r="HE103" s="463"/>
      <c r="HF103" s="463"/>
      <c r="HG103" s="463"/>
      <c r="HH103" s="463"/>
      <c r="HI103" s="463"/>
      <c r="HJ103" s="463"/>
      <c r="HK103" s="463"/>
      <c r="HL103" s="463"/>
      <c r="HM103" s="463"/>
      <c r="HN103" s="463"/>
      <c r="HO103" s="463"/>
      <c r="HP103" s="463"/>
      <c r="HQ103" s="463"/>
      <c r="HR103" s="463"/>
      <c r="HS103" s="463"/>
      <c r="HT103" s="463"/>
      <c r="HU103" s="463"/>
      <c r="HV103" s="463"/>
      <c r="HW103" s="463"/>
      <c r="HX103" s="463"/>
      <c r="HY103" s="463"/>
      <c r="HZ103" s="463"/>
      <c r="IA103" s="463"/>
      <c r="IB103" s="463"/>
    </row>
    <row r="104" spans="1:236" ht="36.75" x14ac:dyDescent="0.25">
      <c r="A104" s="123" t="s">
        <v>494</v>
      </c>
      <c r="B104" s="108" t="s">
        <v>2</v>
      </c>
      <c r="C104" s="108" t="s">
        <v>74</v>
      </c>
      <c r="D104" s="109" t="s">
        <v>237</v>
      </c>
      <c r="E104" s="109" t="s">
        <v>1</v>
      </c>
      <c r="F104" s="105">
        <f t="shared" si="25"/>
        <v>41185</v>
      </c>
      <c r="G104" s="109">
        <f>IF(L104="Not Executed","",INDEX($U$2:$EC101,1,MATCH(REPT("z",255),$U104:$EC104)))</f>
        <v>146</v>
      </c>
      <c r="H104" s="109" t="str">
        <f t="shared" si="27"/>
        <v>7-4 QS / C1</v>
      </c>
      <c r="I104" s="109" t="str">
        <f t="shared" si="28"/>
        <v>RTM-9200/8.59.29702</v>
      </c>
      <c r="J104" s="109">
        <f t="shared" si="29"/>
        <v>9200</v>
      </c>
      <c r="K104" s="109" t="str">
        <f t="shared" si="30"/>
        <v>v76</v>
      </c>
      <c r="L104" s="109" t="str">
        <f t="shared" si="33"/>
        <v>Pass-Filter</v>
      </c>
      <c r="M104" s="109" t="str">
        <f>IF(L104="NA","NA",IF(COUNTIFS(U104:XAC104,"Pass*",$U$3:$XAC$3,Summary!$D$43)&gt;0,"Pass",IF(COUNTIFS(U104:XAC104,"Fail*",$U$3:$XAC$3,Summary!$D$43)&gt;0,"Fail","Not Executed")))</f>
        <v>Pass</v>
      </c>
      <c r="N104" s="109">
        <f t="shared" si="31"/>
        <v>39</v>
      </c>
      <c r="O104" s="135">
        <f t="shared" si="32"/>
        <v>0.66666666666666663</v>
      </c>
      <c r="P104" s="135" t="str">
        <f>IF(VLOOKUP(C104,[1]!WIFI_Defects,2,FALSE)=0,"",VLOOKUP(C104,[1]!WIFI_Defects,2,FALSE))</f>
        <v/>
      </c>
      <c r="Q104" s="109" t="str">
        <f>IF(VLOOKUP(C104,[1]!WIFI_Defects,3,FALSE)=0,"",VLOOKUP(C104,[1]!WIFI_Defects,3,FALSE))</f>
        <v/>
      </c>
      <c r="R104" s="109" t="str">
        <f>IF(VLOOKUP(C104,[1]!WIFI_Defects,4,FALSE)=0,"",VLOOKUP(C104,[1]!WIFI_Defects,4,FALSE))</f>
        <v/>
      </c>
      <c r="S104" s="392"/>
      <c r="T104" s="317"/>
      <c r="U104" s="96"/>
      <c r="V104" s="72"/>
      <c r="W104" s="72" t="str">
        <f>IF(ISERROR(#REF!),"",#REF!)</f>
        <v/>
      </c>
      <c r="X104" s="72"/>
      <c r="Y104" s="72" t="s">
        <v>241</v>
      </c>
      <c r="Z104" s="72"/>
      <c r="AA104" s="72"/>
      <c r="AB104" s="72"/>
      <c r="AC104" s="72"/>
      <c r="AD104" s="72"/>
      <c r="AE104" s="72"/>
      <c r="AF104" s="72"/>
      <c r="AG104" s="72"/>
      <c r="AH104" s="72"/>
      <c r="AI104" s="72" t="s">
        <v>241</v>
      </c>
      <c r="AJ104" s="72"/>
      <c r="AK104" s="72" t="s">
        <v>241</v>
      </c>
      <c r="AL104" s="72" t="s">
        <v>241</v>
      </c>
      <c r="AM104" s="72"/>
      <c r="AN104" s="410" t="s">
        <v>493</v>
      </c>
      <c r="AO104" s="410"/>
      <c r="AP104" s="410" t="s">
        <v>241</v>
      </c>
      <c r="AQ104" s="72"/>
      <c r="AR104" s="412" t="s">
        <v>241</v>
      </c>
      <c r="AS104" s="409" t="s">
        <v>524</v>
      </c>
      <c r="AT104" s="72"/>
      <c r="AU104" s="424" t="s">
        <v>493</v>
      </c>
      <c r="AV104" s="72"/>
      <c r="AW104" s="433" t="s">
        <v>493</v>
      </c>
      <c r="AX104" s="72"/>
      <c r="AY104" s="72"/>
      <c r="AZ104" s="427"/>
      <c r="BA104" s="434" t="s">
        <v>493</v>
      </c>
      <c r="BB104" s="72"/>
      <c r="BC104" s="438" t="s">
        <v>544</v>
      </c>
      <c r="BD104" s="439" t="s">
        <v>493</v>
      </c>
      <c r="BE104" s="440" t="s">
        <v>493</v>
      </c>
      <c r="BF104" s="72"/>
      <c r="BG104" s="72"/>
      <c r="BH104" s="72"/>
      <c r="BI104" s="72"/>
      <c r="BJ104" s="72"/>
      <c r="BK104" s="72"/>
      <c r="BL104" s="72"/>
      <c r="BM104" s="72"/>
      <c r="BN104" s="452"/>
      <c r="BO104" s="72" t="s">
        <v>493</v>
      </c>
      <c r="BP104" s="455"/>
      <c r="BQ104" s="463"/>
      <c r="BR104" s="463" t="s">
        <v>493</v>
      </c>
      <c r="BS104" s="463"/>
      <c r="BT104" s="463" t="s">
        <v>544</v>
      </c>
      <c r="BU104" s="463"/>
      <c r="BV104" s="463"/>
      <c r="BW104" s="463"/>
      <c r="BX104" s="463" t="s">
        <v>609</v>
      </c>
      <c r="BY104" s="463"/>
      <c r="BZ104" s="463"/>
      <c r="CA104" s="463"/>
      <c r="CB104" s="463"/>
      <c r="CC104" s="463"/>
      <c r="CD104" s="463"/>
      <c r="CE104" s="463"/>
      <c r="CF104" s="463"/>
      <c r="CG104" s="463"/>
      <c r="CH104" s="463"/>
      <c r="CI104" s="463"/>
      <c r="CJ104" s="463" t="s">
        <v>609</v>
      </c>
      <c r="CK104" s="463" t="s">
        <v>243</v>
      </c>
      <c r="CL104" s="463"/>
      <c r="CM104" s="463"/>
      <c r="CN104" s="463" t="s">
        <v>241</v>
      </c>
      <c r="CO104" s="463"/>
      <c r="CP104" s="463" t="s">
        <v>241</v>
      </c>
      <c r="CQ104" s="463"/>
      <c r="CR104" s="463"/>
      <c r="CS104" s="463"/>
      <c r="CT104" s="463" t="s">
        <v>609</v>
      </c>
      <c r="CU104" s="463" t="s">
        <v>609</v>
      </c>
      <c r="CV104" s="463"/>
      <c r="CW104" s="463" t="s">
        <v>609</v>
      </c>
      <c r="CX104" s="463"/>
      <c r="CY104" s="463" t="s">
        <v>609</v>
      </c>
      <c r="CZ104" s="463"/>
      <c r="DA104" s="463"/>
      <c r="DB104" s="536" t="s">
        <v>609</v>
      </c>
      <c r="DC104" s="463"/>
      <c r="DD104" s="463"/>
      <c r="DE104" s="536" t="s">
        <v>609</v>
      </c>
      <c r="DF104" s="463"/>
      <c r="DG104" s="463"/>
      <c r="DH104" s="463"/>
      <c r="DI104" s="463"/>
      <c r="DJ104" s="463"/>
      <c r="DK104" s="536"/>
      <c r="DL104" s="536" t="s">
        <v>609</v>
      </c>
      <c r="DM104" s="463"/>
      <c r="DN104" s="536" t="s">
        <v>609</v>
      </c>
      <c r="DO104" s="463"/>
      <c r="DP104" s="536" t="s">
        <v>609</v>
      </c>
      <c r="DQ104" s="536" t="s">
        <v>609</v>
      </c>
      <c r="DR104" s="463" t="s">
        <v>241</v>
      </c>
      <c r="DS104" s="536" t="s">
        <v>609</v>
      </c>
      <c r="DT104" s="536" t="s">
        <v>609</v>
      </c>
      <c r="DU104" s="463"/>
      <c r="DV104" s="463"/>
      <c r="DW104" s="463" t="s">
        <v>241</v>
      </c>
      <c r="DX104" s="463" t="s">
        <v>241</v>
      </c>
      <c r="DY104" s="463"/>
      <c r="DZ104" s="536" t="s">
        <v>609</v>
      </c>
      <c r="EA104" s="536" t="s">
        <v>609</v>
      </c>
      <c r="EB104" s="463"/>
      <c r="EC104" s="463"/>
      <c r="ED104" s="463"/>
      <c r="EE104" s="463"/>
      <c r="EF104" s="463"/>
      <c r="EG104" s="463"/>
      <c r="EH104" s="463"/>
      <c r="EI104" s="463"/>
      <c r="EJ104" s="463"/>
      <c r="EK104" s="463"/>
      <c r="EL104" s="463"/>
      <c r="EM104" s="463"/>
      <c r="EN104" s="463"/>
      <c r="EO104" s="463"/>
      <c r="EP104" s="463"/>
      <c r="EQ104" s="463"/>
      <c r="ER104" s="463"/>
      <c r="ES104" s="463"/>
      <c r="ET104" s="463"/>
      <c r="EU104" s="463"/>
      <c r="EV104" s="463"/>
      <c r="EW104" s="463"/>
      <c r="EX104" s="463"/>
      <c r="EY104" s="463"/>
      <c r="EZ104" s="463"/>
      <c r="FA104" s="463"/>
      <c r="FB104" s="463"/>
      <c r="FC104" s="463"/>
      <c r="FD104" s="463"/>
      <c r="FE104" s="463"/>
      <c r="FF104" s="463"/>
      <c r="FG104" s="463"/>
      <c r="FH104" s="463"/>
      <c r="FI104" s="463"/>
      <c r="FJ104" s="463"/>
      <c r="FK104" s="463"/>
      <c r="FL104" s="463"/>
      <c r="FM104" s="463"/>
      <c r="FN104" s="463"/>
      <c r="FO104" s="463"/>
      <c r="FP104" s="463"/>
      <c r="FQ104" s="463"/>
      <c r="FR104" s="463"/>
      <c r="FS104" s="463"/>
      <c r="FT104" s="463"/>
      <c r="FU104" s="463"/>
      <c r="FV104" s="463"/>
      <c r="FW104" s="463"/>
      <c r="FX104" s="463"/>
      <c r="FY104" s="463"/>
      <c r="FZ104" s="463"/>
      <c r="GA104" s="463"/>
      <c r="GB104" s="463"/>
      <c r="GC104" s="463"/>
      <c r="GD104" s="463"/>
      <c r="GE104" s="463"/>
      <c r="GF104" s="463"/>
      <c r="GG104" s="463"/>
      <c r="GH104" s="463"/>
      <c r="GI104" s="463"/>
      <c r="GJ104" s="463"/>
      <c r="GK104" s="463"/>
      <c r="GL104" s="463"/>
      <c r="GM104" s="463"/>
      <c r="GN104" s="463"/>
      <c r="GO104" s="463"/>
      <c r="GP104" s="463"/>
      <c r="GQ104" s="463"/>
      <c r="GR104" s="463"/>
      <c r="GS104" s="463"/>
      <c r="GT104" s="463"/>
      <c r="GU104" s="463"/>
      <c r="GV104" s="463"/>
      <c r="GW104" s="463"/>
      <c r="GX104" s="463"/>
      <c r="GY104" s="463"/>
      <c r="GZ104" s="463"/>
      <c r="HA104" s="463"/>
      <c r="HB104" s="463"/>
      <c r="HC104" s="463"/>
      <c r="HD104" s="463"/>
      <c r="HE104" s="463"/>
      <c r="HF104" s="463"/>
      <c r="HG104" s="463"/>
      <c r="HH104" s="463"/>
      <c r="HI104" s="463"/>
      <c r="HJ104" s="463"/>
      <c r="HK104" s="463"/>
      <c r="HL104" s="463"/>
      <c r="HM104" s="463"/>
      <c r="HN104" s="463"/>
      <c r="HO104" s="463"/>
      <c r="HP104" s="463"/>
      <c r="HQ104" s="463"/>
      <c r="HR104" s="463"/>
      <c r="HS104" s="463"/>
      <c r="HT104" s="463"/>
      <c r="HU104" s="463"/>
      <c r="HV104" s="463"/>
      <c r="HW104" s="463"/>
      <c r="HX104" s="463"/>
      <c r="HY104" s="463"/>
      <c r="HZ104" s="463"/>
      <c r="IA104" s="463"/>
      <c r="IB104" s="463"/>
    </row>
    <row r="105" spans="1:236" ht="36.75" x14ac:dyDescent="0.25">
      <c r="A105" s="123" t="s">
        <v>494</v>
      </c>
      <c r="B105" s="108" t="s">
        <v>2</v>
      </c>
      <c r="C105" s="108" t="s">
        <v>73</v>
      </c>
      <c r="D105" s="109" t="s">
        <v>237</v>
      </c>
      <c r="E105" s="109" t="s">
        <v>1</v>
      </c>
      <c r="F105" s="105">
        <f t="shared" si="25"/>
        <v>41185</v>
      </c>
      <c r="G105" s="109">
        <f>IF(L105="Not Executed","",INDEX($U$2:$EC102,1,MATCH(REPT("z",255),$U105:$EC105)))</f>
        <v>146</v>
      </c>
      <c r="H105" s="109" t="str">
        <f t="shared" si="27"/>
        <v>7-4 QS / C1</v>
      </c>
      <c r="I105" s="109" t="str">
        <f t="shared" si="28"/>
        <v>RTM-9200/8.59.29702</v>
      </c>
      <c r="J105" s="109">
        <f t="shared" si="29"/>
        <v>9200</v>
      </c>
      <c r="K105" s="109" t="str">
        <f t="shared" si="30"/>
        <v>v76</v>
      </c>
      <c r="L105" s="109" t="str">
        <f t="shared" si="33"/>
        <v>Pass-Filter</v>
      </c>
      <c r="M105" s="109" t="str">
        <f>IF(L105="NA","NA",IF(COUNTIFS(U105:XAC105,"Pass*",$U$3:$XAC$3,Summary!$D$43)&gt;0,"Pass",IF(COUNTIFS(U105:XAC105,"Fail*",$U$3:$XAC$3,Summary!$D$43)&gt;0,"Fail","Not Executed")))</f>
        <v>Pass</v>
      </c>
      <c r="N105" s="109">
        <f t="shared" si="31"/>
        <v>39</v>
      </c>
      <c r="O105" s="135">
        <f t="shared" si="32"/>
        <v>0.71794871794871795</v>
      </c>
      <c r="P105" s="135" t="str">
        <f>IF(VLOOKUP(C105,[1]!WIFI_Defects,2,FALSE)=0,"",VLOOKUP(C105,[1]!WIFI_Defects,2,FALSE))</f>
        <v/>
      </c>
      <c r="Q105" s="109" t="str">
        <f>IF(VLOOKUP(C105,[1]!WIFI_Defects,3,FALSE)=0,"",VLOOKUP(C105,[1]!WIFI_Defects,3,FALSE))</f>
        <v/>
      </c>
      <c r="R105" s="109" t="str">
        <f>IF(VLOOKUP(C105,[1]!WIFI_Defects,4,FALSE)=0,"",VLOOKUP(C105,[1]!WIFI_Defects,4,FALSE))</f>
        <v/>
      </c>
      <c r="S105" s="392"/>
      <c r="T105" s="317"/>
      <c r="U105" s="96"/>
      <c r="V105" s="72"/>
      <c r="W105" s="72" t="str">
        <f>IF(ISERROR(#REF!),"",#REF!)</f>
        <v/>
      </c>
      <c r="X105" s="72"/>
      <c r="Y105" s="72" t="s">
        <v>241</v>
      </c>
      <c r="Z105" s="72"/>
      <c r="AA105" s="72"/>
      <c r="AB105" s="72"/>
      <c r="AC105" s="72"/>
      <c r="AD105" s="72"/>
      <c r="AE105" s="72"/>
      <c r="AF105" s="72"/>
      <c r="AG105" s="72"/>
      <c r="AH105" s="72"/>
      <c r="AI105" s="72" t="s">
        <v>241</v>
      </c>
      <c r="AJ105" s="72"/>
      <c r="AK105" s="72" t="s">
        <v>241</v>
      </c>
      <c r="AL105" s="72" t="s">
        <v>241</v>
      </c>
      <c r="AM105" s="72"/>
      <c r="AN105" s="410" t="s">
        <v>493</v>
      </c>
      <c r="AO105" s="410"/>
      <c r="AP105" s="410" t="s">
        <v>241</v>
      </c>
      <c r="AQ105" s="72"/>
      <c r="AR105" s="72"/>
      <c r="AS105" s="428" t="s">
        <v>547</v>
      </c>
      <c r="AT105" s="72"/>
      <c r="AU105" s="424" t="s">
        <v>493</v>
      </c>
      <c r="AV105" s="72"/>
      <c r="AW105" s="433" t="s">
        <v>493</v>
      </c>
      <c r="AX105" s="72"/>
      <c r="AY105" s="72"/>
      <c r="AZ105" s="434" t="s">
        <v>493</v>
      </c>
      <c r="BA105" s="434" t="s">
        <v>493</v>
      </c>
      <c r="BB105" s="72"/>
      <c r="BC105" s="438" t="s">
        <v>493</v>
      </c>
      <c r="BD105" s="439" t="s">
        <v>493</v>
      </c>
      <c r="BE105" s="440" t="s">
        <v>493</v>
      </c>
      <c r="BF105" s="72"/>
      <c r="BG105" s="72"/>
      <c r="BH105" s="72"/>
      <c r="BI105" s="72"/>
      <c r="BJ105" s="72"/>
      <c r="BK105" s="72"/>
      <c r="BL105" s="72"/>
      <c r="BM105" s="72"/>
      <c r="BN105" s="452"/>
      <c r="BO105" s="72" t="s">
        <v>493</v>
      </c>
      <c r="BP105" s="455"/>
      <c r="BQ105" s="463"/>
      <c r="BR105" s="463" t="s">
        <v>493</v>
      </c>
      <c r="BS105" s="463"/>
      <c r="BT105" s="463" t="s">
        <v>493</v>
      </c>
      <c r="BU105" s="463"/>
      <c r="BV105" s="463"/>
      <c r="BW105" s="463"/>
      <c r="BX105" s="463" t="s">
        <v>609</v>
      </c>
      <c r="BY105" s="463"/>
      <c r="BZ105" s="463"/>
      <c r="CA105" s="463"/>
      <c r="CB105" s="463"/>
      <c r="CC105" s="463"/>
      <c r="CD105" s="463"/>
      <c r="CE105" s="463"/>
      <c r="CF105" s="463"/>
      <c r="CG105" s="463"/>
      <c r="CH105" s="463"/>
      <c r="CI105" s="463"/>
      <c r="CJ105" s="463" t="s">
        <v>609</v>
      </c>
      <c r="CK105" s="463" t="s">
        <v>609</v>
      </c>
      <c r="CL105" s="463"/>
      <c r="CM105" s="463"/>
      <c r="CN105" s="463" t="s">
        <v>241</v>
      </c>
      <c r="CO105" s="463"/>
      <c r="CP105" s="463" t="s">
        <v>241</v>
      </c>
      <c r="CQ105" s="463"/>
      <c r="CR105" s="463"/>
      <c r="CS105" s="463"/>
      <c r="CT105" s="463" t="s">
        <v>609</v>
      </c>
      <c r="CU105" s="463" t="s">
        <v>609</v>
      </c>
      <c r="CV105" s="463"/>
      <c r="CW105" s="463" t="s">
        <v>609</v>
      </c>
      <c r="CX105" s="463"/>
      <c r="CY105" s="463" t="s">
        <v>609</v>
      </c>
      <c r="CZ105" s="463"/>
      <c r="DA105" s="463"/>
      <c r="DB105" s="536" t="s">
        <v>609</v>
      </c>
      <c r="DC105" s="463"/>
      <c r="DD105" s="463"/>
      <c r="DE105" s="536" t="s">
        <v>609</v>
      </c>
      <c r="DF105" s="463"/>
      <c r="DG105" s="463"/>
      <c r="DH105" s="463"/>
      <c r="DI105" s="463"/>
      <c r="DJ105" s="463"/>
      <c r="DK105" s="536"/>
      <c r="DL105" s="536" t="s">
        <v>609</v>
      </c>
      <c r="DM105" s="463"/>
      <c r="DN105" s="536" t="s">
        <v>609</v>
      </c>
      <c r="DO105" s="463"/>
      <c r="DP105" s="536" t="s">
        <v>609</v>
      </c>
      <c r="DQ105" s="536" t="s">
        <v>609</v>
      </c>
      <c r="DR105" s="463" t="s">
        <v>241</v>
      </c>
      <c r="DS105" s="536" t="s">
        <v>609</v>
      </c>
      <c r="DT105" s="536" t="s">
        <v>609</v>
      </c>
      <c r="DU105" s="463"/>
      <c r="DV105" s="463"/>
      <c r="DW105" s="463" t="s">
        <v>241</v>
      </c>
      <c r="DX105" s="463" t="s">
        <v>241</v>
      </c>
      <c r="DY105" s="463"/>
      <c r="DZ105" s="536" t="s">
        <v>609</v>
      </c>
      <c r="EA105" s="536" t="s">
        <v>609</v>
      </c>
      <c r="EB105" s="463"/>
      <c r="EC105" s="463"/>
      <c r="ED105" s="463"/>
      <c r="EE105" s="463"/>
      <c r="EF105" s="463"/>
      <c r="EG105" s="463"/>
      <c r="EH105" s="463"/>
      <c r="EI105" s="463"/>
      <c r="EJ105" s="463"/>
      <c r="EK105" s="463"/>
      <c r="EL105" s="463"/>
      <c r="EM105" s="463"/>
      <c r="EN105" s="463"/>
      <c r="EO105" s="463"/>
      <c r="EP105" s="463"/>
      <c r="EQ105" s="463"/>
      <c r="ER105" s="463"/>
      <c r="ES105" s="463"/>
      <c r="ET105" s="463"/>
      <c r="EU105" s="463"/>
      <c r="EV105" s="463"/>
      <c r="EW105" s="463"/>
      <c r="EX105" s="463"/>
      <c r="EY105" s="463"/>
      <c r="EZ105" s="463"/>
      <c r="FA105" s="463"/>
      <c r="FB105" s="463"/>
      <c r="FC105" s="463"/>
      <c r="FD105" s="463"/>
      <c r="FE105" s="463"/>
      <c r="FF105" s="463"/>
      <c r="FG105" s="463"/>
      <c r="FH105" s="463"/>
      <c r="FI105" s="463"/>
      <c r="FJ105" s="463"/>
      <c r="FK105" s="463"/>
      <c r="FL105" s="463"/>
      <c r="FM105" s="463"/>
      <c r="FN105" s="463"/>
      <c r="FO105" s="463"/>
      <c r="FP105" s="463"/>
      <c r="FQ105" s="463"/>
      <c r="FR105" s="463"/>
      <c r="FS105" s="463"/>
      <c r="FT105" s="463"/>
      <c r="FU105" s="463"/>
      <c r="FV105" s="463"/>
      <c r="FW105" s="463"/>
      <c r="FX105" s="463"/>
      <c r="FY105" s="463"/>
      <c r="FZ105" s="463"/>
      <c r="GA105" s="463"/>
      <c r="GB105" s="463"/>
      <c r="GC105" s="463"/>
      <c r="GD105" s="463"/>
      <c r="GE105" s="463"/>
      <c r="GF105" s="463"/>
      <c r="GG105" s="463"/>
      <c r="GH105" s="463"/>
      <c r="GI105" s="463"/>
      <c r="GJ105" s="463"/>
      <c r="GK105" s="463"/>
      <c r="GL105" s="463"/>
      <c r="GM105" s="463"/>
      <c r="GN105" s="463"/>
      <c r="GO105" s="463"/>
      <c r="GP105" s="463"/>
      <c r="GQ105" s="463"/>
      <c r="GR105" s="463"/>
      <c r="GS105" s="463"/>
      <c r="GT105" s="463"/>
      <c r="GU105" s="463"/>
      <c r="GV105" s="463"/>
      <c r="GW105" s="463"/>
      <c r="GX105" s="463"/>
      <c r="GY105" s="463"/>
      <c r="GZ105" s="463"/>
      <c r="HA105" s="463"/>
      <c r="HB105" s="463"/>
      <c r="HC105" s="463"/>
      <c r="HD105" s="463"/>
      <c r="HE105" s="463"/>
      <c r="HF105" s="463"/>
      <c r="HG105" s="463"/>
      <c r="HH105" s="463"/>
      <c r="HI105" s="463"/>
      <c r="HJ105" s="463"/>
      <c r="HK105" s="463"/>
      <c r="HL105" s="463"/>
      <c r="HM105" s="463"/>
      <c r="HN105" s="463"/>
      <c r="HO105" s="463"/>
      <c r="HP105" s="463"/>
      <c r="HQ105" s="463"/>
      <c r="HR105" s="463"/>
      <c r="HS105" s="463"/>
      <c r="HT105" s="463"/>
      <c r="HU105" s="463"/>
      <c r="HV105" s="463"/>
      <c r="HW105" s="463"/>
      <c r="HX105" s="463"/>
      <c r="HY105" s="463"/>
      <c r="HZ105" s="463"/>
      <c r="IA105" s="463"/>
      <c r="IB105" s="463"/>
    </row>
    <row r="106" spans="1:236" ht="36.75" x14ac:dyDescent="0.25">
      <c r="A106" s="123" t="s">
        <v>494</v>
      </c>
      <c r="B106" s="108" t="s">
        <v>2</v>
      </c>
      <c r="C106" s="108" t="s">
        <v>75</v>
      </c>
      <c r="D106" s="109" t="s">
        <v>237</v>
      </c>
      <c r="E106" s="109" t="s">
        <v>1</v>
      </c>
      <c r="F106" s="105">
        <f t="shared" si="25"/>
        <v>41185</v>
      </c>
      <c r="G106" s="109">
        <f>IF(L106="Not Executed","",INDEX($U$2:$EC103,1,MATCH(REPT("z",255),$U106:$EC106)))</f>
        <v>146</v>
      </c>
      <c r="H106" s="109" t="str">
        <f t="shared" si="27"/>
        <v>7-4 QS / C1</v>
      </c>
      <c r="I106" s="109" t="str">
        <f t="shared" si="28"/>
        <v>RTM-9200/8.59.29702</v>
      </c>
      <c r="J106" s="109">
        <f t="shared" si="29"/>
        <v>9200</v>
      </c>
      <c r="K106" s="109" t="str">
        <f t="shared" si="30"/>
        <v>v76</v>
      </c>
      <c r="L106" s="109" t="str">
        <f t="shared" si="33"/>
        <v>Pass-Filter</v>
      </c>
      <c r="M106" s="109" t="str">
        <f>IF(L106="NA","NA",IF(COUNTIFS(U106:XAC106,"Pass*",$U$3:$XAC$3,Summary!$D$43)&gt;0,"Pass",IF(COUNTIFS(U106:XAC106,"Fail*",$U$3:$XAC$3,Summary!$D$43)&gt;0,"Fail","Not Executed")))</f>
        <v>Pass</v>
      </c>
      <c r="N106" s="109">
        <f t="shared" si="31"/>
        <v>40</v>
      </c>
      <c r="O106" s="135">
        <f t="shared" si="32"/>
        <v>0.67500000000000004</v>
      </c>
      <c r="P106" s="135" t="str">
        <f>IF(VLOOKUP(C106,[1]!WIFI_Defects,2,FALSE)=0,"",VLOOKUP(C106,[1]!WIFI_Defects,2,FALSE))</f>
        <v/>
      </c>
      <c r="Q106" s="109" t="str">
        <f>IF(VLOOKUP(C106,[1]!WIFI_Defects,3,FALSE)=0,"",VLOOKUP(C106,[1]!WIFI_Defects,3,FALSE))</f>
        <v/>
      </c>
      <c r="R106" s="109" t="str">
        <f>IF(VLOOKUP(C106,[1]!WIFI_Defects,4,FALSE)=0,"",VLOOKUP(C106,[1]!WIFI_Defects,4,FALSE))</f>
        <v/>
      </c>
      <c r="S106" s="392"/>
      <c r="T106" s="317"/>
      <c r="U106" s="96"/>
      <c r="V106" s="72"/>
      <c r="W106" s="72" t="str">
        <f>IF(ISERROR(#REF!),"",#REF!)</f>
        <v/>
      </c>
      <c r="X106" s="72"/>
      <c r="Y106" s="72" t="s">
        <v>241</v>
      </c>
      <c r="Z106" s="72"/>
      <c r="AA106" s="72"/>
      <c r="AB106" s="72"/>
      <c r="AC106" s="72"/>
      <c r="AD106" s="72"/>
      <c r="AE106" s="72"/>
      <c r="AF106" s="72"/>
      <c r="AG106" s="72"/>
      <c r="AH106" s="72"/>
      <c r="AI106" s="72" t="s">
        <v>241</v>
      </c>
      <c r="AJ106" s="72"/>
      <c r="AK106" s="72" t="s">
        <v>241</v>
      </c>
      <c r="AL106" s="72" t="s">
        <v>241</v>
      </c>
      <c r="AM106" s="72"/>
      <c r="AN106" s="410" t="s">
        <v>241</v>
      </c>
      <c r="AO106" s="410"/>
      <c r="AP106" s="410" t="s">
        <v>241</v>
      </c>
      <c r="AQ106" s="72"/>
      <c r="AR106" s="412" t="s">
        <v>241</v>
      </c>
      <c r="AS106" s="409" t="s">
        <v>493</v>
      </c>
      <c r="AT106" s="72"/>
      <c r="AU106" s="424" t="s">
        <v>544</v>
      </c>
      <c r="AV106" s="72"/>
      <c r="AW106" s="433" t="s">
        <v>544</v>
      </c>
      <c r="AX106" s="72"/>
      <c r="AY106" s="72"/>
      <c r="AZ106" s="434" t="s">
        <v>493</v>
      </c>
      <c r="BA106" s="434" t="s">
        <v>493</v>
      </c>
      <c r="BB106" s="72"/>
      <c r="BC106" s="438" t="s">
        <v>493</v>
      </c>
      <c r="BD106" s="439" t="s">
        <v>493</v>
      </c>
      <c r="BE106" s="440" t="s">
        <v>493</v>
      </c>
      <c r="BF106" s="72"/>
      <c r="BG106" s="72"/>
      <c r="BH106" s="72"/>
      <c r="BI106" s="72"/>
      <c r="BJ106" s="72"/>
      <c r="BK106" s="72"/>
      <c r="BL106" s="72"/>
      <c r="BM106" s="72"/>
      <c r="BN106" s="452"/>
      <c r="BO106" s="72" t="s">
        <v>493</v>
      </c>
      <c r="BP106" s="455"/>
      <c r="BQ106" s="463"/>
      <c r="BR106" s="463" t="s">
        <v>493</v>
      </c>
      <c r="BS106" s="463"/>
      <c r="BT106" s="463" t="s">
        <v>493</v>
      </c>
      <c r="BU106" s="463"/>
      <c r="BV106" s="463"/>
      <c r="BW106" s="463"/>
      <c r="BX106" s="463" t="s">
        <v>609</v>
      </c>
      <c r="BY106" s="463"/>
      <c r="BZ106" s="463"/>
      <c r="CA106" s="463"/>
      <c r="CB106" s="463"/>
      <c r="CC106" s="463"/>
      <c r="CD106" s="463"/>
      <c r="CE106" s="463"/>
      <c r="CF106" s="463"/>
      <c r="CG106" s="463"/>
      <c r="CH106" s="463"/>
      <c r="CI106" s="463"/>
      <c r="CJ106" s="463" t="s">
        <v>609</v>
      </c>
      <c r="CK106" s="463" t="s">
        <v>609</v>
      </c>
      <c r="CL106" s="463"/>
      <c r="CM106" s="463"/>
      <c r="CN106" s="463" t="s">
        <v>241</v>
      </c>
      <c r="CO106" s="463"/>
      <c r="CP106" s="463" t="s">
        <v>243</v>
      </c>
      <c r="CQ106" s="463"/>
      <c r="CR106" s="463"/>
      <c r="CS106" s="463"/>
      <c r="CT106" s="463" t="s">
        <v>609</v>
      </c>
      <c r="CU106" s="463" t="s">
        <v>609</v>
      </c>
      <c r="CV106" s="463"/>
      <c r="CW106" s="463" t="s">
        <v>609</v>
      </c>
      <c r="CX106" s="463"/>
      <c r="CY106" s="463" t="s">
        <v>609</v>
      </c>
      <c r="CZ106" s="463"/>
      <c r="DA106" s="463"/>
      <c r="DB106" s="536" t="s">
        <v>609</v>
      </c>
      <c r="DC106" s="463"/>
      <c r="DD106" s="463"/>
      <c r="DE106" s="536" t="s">
        <v>609</v>
      </c>
      <c r="DF106" s="463"/>
      <c r="DG106" s="463"/>
      <c r="DH106" s="463"/>
      <c r="DI106" s="463"/>
      <c r="DJ106" s="463"/>
      <c r="DK106" s="536"/>
      <c r="DL106" s="536" t="s">
        <v>609</v>
      </c>
      <c r="DM106" s="463"/>
      <c r="DN106" s="536" t="s">
        <v>609</v>
      </c>
      <c r="DO106" s="463"/>
      <c r="DP106" s="536" t="s">
        <v>609</v>
      </c>
      <c r="DQ106" s="536" t="s">
        <v>609</v>
      </c>
      <c r="DR106" s="463" t="s">
        <v>241</v>
      </c>
      <c r="DS106" s="536" t="s">
        <v>609</v>
      </c>
      <c r="DT106" s="536" t="s">
        <v>609</v>
      </c>
      <c r="DU106" s="463"/>
      <c r="DV106" s="463"/>
      <c r="DW106" s="463" t="s">
        <v>241</v>
      </c>
      <c r="DX106" s="463" t="s">
        <v>241</v>
      </c>
      <c r="DY106" s="463"/>
      <c r="DZ106" s="536" t="s">
        <v>609</v>
      </c>
      <c r="EA106" s="536" t="s">
        <v>609</v>
      </c>
      <c r="EB106" s="463"/>
      <c r="EC106" s="463"/>
      <c r="ED106" s="463"/>
      <c r="EE106" s="463"/>
      <c r="EF106" s="463"/>
      <c r="EG106" s="463"/>
      <c r="EH106" s="463"/>
      <c r="EI106" s="463"/>
      <c r="EJ106" s="463"/>
      <c r="EK106" s="463"/>
      <c r="EL106" s="463"/>
      <c r="EM106" s="463"/>
      <c r="EN106" s="463"/>
      <c r="EO106" s="463"/>
      <c r="EP106" s="463"/>
      <c r="EQ106" s="463"/>
      <c r="ER106" s="463"/>
      <c r="ES106" s="463"/>
      <c r="ET106" s="463"/>
      <c r="EU106" s="463"/>
      <c r="EV106" s="463"/>
      <c r="EW106" s="463"/>
      <c r="EX106" s="463"/>
      <c r="EY106" s="463"/>
      <c r="EZ106" s="463"/>
      <c r="FA106" s="463"/>
      <c r="FB106" s="463"/>
      <c r="FC106" s="463"/>
      <c r="FD106" s="463"/>
      <c r="FE106" s="463"/>
      <c r="FF106" s="463"/>
      <c r="FG106" s="463"/>
      <c r="FH106" s="463"/>
      <c r="FI106" s="463"/>
      <c r="FJ106" s="463"/>
      <c r="FK106" s="463"/>
      <c r="FL106" s="463"/>
      <c r="FM106" s="463"/>
      <c r="FN106" s="463"/>
      <c r="FO106" s="463"/>
      <c r="FP106" s="463"/>
      <c r="FQ106" s="463"/>
      <c r="FR106" s="463"/>
      <c r="FS106" s="463"/>
      <c r="FT106" s="463"/>
      <c r="FU106" s="463"/>
      <c r="FV106" s="463"/>
      <c r="FW106" s="463"/>
      <c r="FX106" s="463"/>
      <c r="FY106" s="463"/>
      <c r="FZ106" s="463"/>
      <c r="GA106" s="463"/>
      <c r="GB106" s="463"/>
      <c r="GC106" s="463"/>
      <c r="GD106" s="463"/>
      <c r="GE106" s="463"/>
      <c r="GF106" s="463"/>
      <c r="GG106" s="463"/>
      <c r="GH106" s="463"/>
      <c r="GI106" s="463"/>
      <c r="GJ106" s="463"/>
      <c r="GK106" s="463"/>
      <c r="GL106" s="463"/>
      <c r="GM106" s="463"/>
      <c r="GN106" s="463"/>
      <c r="GO106" s="463"/>
      <c r="GP106" s="463"/>
      <c r="GQ106" s="463"/>
      <c r="GR106" s="463"/>
      <c r="GS106" s="463"/>
      <c r="GT106" s="463"/>
      <c r="GU106" s="463"/>
      <c r="GV106" s="463"/>
      <c r="GW106" s="463"/>
      <c r="GX106" s="463"/>
      <c r="GY106" s="463"/>
      <c r="GZ106" s="463"/>
      <c r="HA106" s="463"/>
      <c r="HB106" s="463"/>
      <c r="HC106" s="463"/>
      <c r="HD106" s="463"/>
      <c r="HE106" s="463"/>
      <c r="HF106" s="463"/>
      <c r="HG106" s="463"/>
      <c r="HH106" s="463"/>
      <c r="HI106" s="463"/>
      <c r="HJ106" s="463"/>
      <c r="HK106" s="463"/>
      <c r="HL106" s="463"/>
      <c r="HM106" s="463"/>
      <c r="HN106" s="463"/>
      <c r="HO106" s="463"/>
      <c r="HP106" s="463"/>
      <c r="HQ106" s="463"/>
      <c r="HR106" s="463"/>
      <c r="HS106" s="463"/>
      <c r="HT106" s="463"/>
      <c r="HU106" s="463"/>
      <c r="HV106" s="463"/>
      <c r="HW106" s="463"/>
      <c r="HX106" s="463"/>
      <c r="HY106" s="463"/>
      <c r="HZ106" s="463"/>
      <c r="IA106" s="463"/>
      <c r="IB106" s="463"/>
    </row>
    <row r="107" spans="1:236" ht="36.75" x14ac:dyDescent="0.25">
      <c r="A107" s="123" t="s">
        <v>494</v>
      </c>
      <c r="B107" s="108" t="s">
        <v>2</v>
      </c>
      <c r="C107" s="108" t="s">
        <v>77</v>
      </c>
      <c r="D107" s="109" t="s">
        <v>237</v>
      </c>
      <c r="E107" s="109" t="s">
        <v>1</v>
      </c>
      <c r="F107" s="105">
        <f t="shared" si="25"/>
        <v>41185</v>
      </c>
      <c r="G107" s="109">
        <f>IF(L107="Not Executed","",INDEX($U$2:$EC104,1,MATCH(REPT("z",255),$U107:$EC107)))</f>
        <v>146</v>
      </c>
      <c r="H107" s="109" t="str">
        <f t="shared" si="27"/>
        <v>7-4 QS / C1</v>
      </c>
      <c r="I107" s="109" t="str">
        <f t="shared" si="28"/>
        <v>RTM-9200/8.59.29702</v>
      </c>
      <c r="J107" s="109">
        <f t="shared" si="29"/>
        <v>9200</v>
      </c>
      <c r="K107" s="109" t="str">
        <f t="shared" si="30"/>
        <v>v76</v>
      </c>
      <c r="L107" s="109" t="str">
        <f t="shared" si="33"/>
        <v>Pass-Filter</v>
      </c>
      <c r="M107" s="109" t="str">
        <f>IF(L107="NA","NA",IF(COUNTIFS(U107:XAC107,"Pass*",$U$3:$XAC$3,Summary!$D$43)&gt;0,"Pass",IF(COUNTIFS(U107:XAC107,"Fail*",$U$3:$XAC$3,Summary!$D$43)&gt;0,"Fail","Not Executed")))</f>
        <v>Pass</v>
      </c>
      <c r="N107" s="109">
        <f t="shared" si="31"/>
        <v>40</v>
      </c>
      <c r="O107" s="135">
        <f t="shared" si="32"/>
        <v>0.67500000000000004</v>
      </c>
      <c r="P107" s="135" t="str">
        <f>IF(VLOOKUP(C107,[1]!WIFI_Defects,2,FALSE)=0,"",VLOOKUP(C107,[1]!WIFI_Defects,2,FALSE))</f>
        <v/>
      </c>
      <c r="Q107" s="109" t="str">
        <f>IF(VLOOKUP(C107,[1]!WIFI_Defects,3,FALSE)=0,"",VLOOKUP(C107,[1]!WIFI_Defects,3,FALSE))</f>
        <v/>
      </c>
      <c r="R107" s="109" t="str">
        <f>IF(VLOOKUP(C107,[1]!WIFI_Defects,4,FALSE)=0,"",VLOOKUP(C107,[1]!WIFI_Defects,4,FALSE))</f>
        <v/>
      </c>
      <c r="S107" s="392"/>
      <c r="T107" s="317"/>
      <c r="U107" s="96"/>
      <c r="V107" s="72"/>
      <c r="W107" s="72" t="str">
        <f>IF(ISERROR(#REF!),"",#REF!)</f>
        <v/>
      </c>
      <c r="X107" s="72"/>
      <c r="Y107" s="72" t="s">
        <v>241</v>
      </c>
      <c r="Z107" s="72"/>
      <c r="AA107" s="72"/>
      <c r="AB107" s="72"/>
      <c r="AC107" s="72"/>
      <c r="AD107" s="72"/>
      <c r="AE107" s="72"/>
      <c r="AF107" s="72"/>
      <c r="AG107" s="72"/>
      <c r="AH107" s="72"/>
      <c r="AI107" s="72" t="s">
        <v>241</v>
      </c>
      <c r="AJ107" s="72"/>
      <c r="AK107" s="72" t="s">
        <v>241</v>
      </c>
      <c r="AL107" s="72" t="s">
        <v>241</v>
      </c>
      <c r="AM107" s="72"/>
      <c r="AN107" s="410" t="s">
        <v>493</v>
      </c>
      <c r="AO107" s="410"/>
      <c r="AP107" s="410" t="s">
        <v>241</v>
      </c>
      <c r="AQ107" s="72"/>
      <c r="AR107" s="412" t="s">
        <v>241</v>
      </c>
      <c r="AS107" s="428" t="s">
        <v>547</v>
      </c>
      <c r="AT107" s="72"/>
      <c r="AU107" s="424" t="s">
        <v>544</v>
      </c>
      <c r="AV107" s="72"/>
      <c r="AW107" s="433" t="s">
        <v>544</v>
      </c>
      <c r="AX107" s="72"/>
      <c r="AY107" s="72"/>
      <c r="AZ107" s="434" t="s">
        <v>493</v>
      </c>
      <c r="BA107" s="434" t="s">
        <v>493</v>
      </c>
      <c r="BB107" s="72"/>
      <c r="BC107" s="438" t="s">
        <v>493</v>
      </c>
      <c r="BD107" s="439" t="s">
        <v>493</v>
      </c>
      <c r="BE107" s="440" t="s">
        <v>493</v>
      </c>
      <c r="BF107" s="72"/>
      <c r="BG107" s="72"/>
      <c r="BH107" s="72"/>
      <c r="BI107" s="72"/>
      <c r="BJ107" s="72"/>
      <c r="BK107" s="72"/>
      <c r="BL107" s="72"/>
      <c r="BM107" s="72"/>
      <c r="BN107" s="452"/>
      <c r="BO107" s="72" t="s">
        <v>493</v>
      </c>
      <c r="BP107" s="455"/>
      <c r="BQ107" s="463"/>
      <c r="BR107" s="463" t="s">
        <v>493</v>
      </c>
      <c r="BS107" s="463"/>
      <c r="BT107" s="463" t="s">
        <v>493</v>
      </c>
      <c r="BU107" s="463"/>
      <c r="BV107" s="463"/>
      <c r="BW107" s="463"/>
      <c r="BX107" s="463" t="s">
        <v>609</v>
      </c>
      <c r="BY107" s="463"/>
      <c r="BZ107" s="463"/>
      <c r="CA107" s="463"/>
      <c r="CB107" s="463"/>
      <c r="CC107" s="463"/>
      <c r="CD107" s="463"/>
      <c r="CE107" s="463"/>
      <c r="CF107" s="463"/>
      <c r="CG107" s="463"/>
      <c r="CH107" s="463"/>
      <c r="CI107" s="463"/>
      <c r="CJ107" s="463" t="s">
        <v>609</v>
      </c>
      <c r="CK107" s="463" t="s">
        <v>609</v>
      </c>
      <c r="CL107" s="463"/>
      <c r="CM107" s="463"/>
      <c r="CN107" s="463" t="s">
        <v>241</v>
      </c>
      <c r="CO107" s="463"/>
      <c r="CP107" s="463" t="s">
        <v>243</v>
      </c>
      <c r="CQ107" s="463"/>
      <c r="CR107" s="463"/>
      <c r="CS107" s="463"/>
      <c r="CT107" s="463" t="s">
        <v>609</v>
      </c>
      <c r="CU107" s="463" t="s">
        <v>609</v>
      </c>
      <c r="CV107" s="463"/>
      <c r="CW107" s="463" t="s">
        <v>609</v>
      </c>
      <c r="CX107" s="463"/>
      <c r="CY107" s="463" t="s">
        <v>609</v>
      </c>
      <c r="CZ107" s="463"/>
      <c r="DA107" s="463"/>
      <c r="DB107" s="536" t="s">
        <v>609</v>
      </c>
      <c r="DC107" s="463"/>
      <c r="DD107" s="463"/>
      <c r="DE107" s="536" t="s">
        <v>609</v>
      </c>
      <c r="DF107" s="463"/>
      <c r="DG107" s="463"/>
      <c r="DH107" s="463"/>
      <c r="DI107" s="463"/>
      <c r="DJ107" s="463"/>
      <c r="DK107" s="536"/>
      <c r="DL107" s="536" t="s">
        <v>609</v>
      </c>
      <c r="DM107" s="463"/>
      <c r="DN107" s="536" t="s">
        <v>609</v>
      </c>
      <c r="DO107" s="463"/>
      <c r="DP107" s="536" t="s">
        <v>609</v>
      </c>
      <c r="DQ107" s="536" t="s">
        <v>609</v>
      </c>
      <c r="DR107" s="463" t="s">
        <v>241</v>
      </c>
      <c r="DS107" s="536" t="s">
        <v>609</v>
      </c>
      <c r="DT107" s="536" t="s">
        <v>609</v>
      </c>
      <c r="DU107" s="463"/>
      <c r="DV107" s="463"/>
      <c r="DW107" s="463" t="s">
        <v>241</v>
      </c>
      <c r="DX107" s="463" t="s">
        <v>241</v>
      </c>
      <c r="DY107" s="463"/>
      <c r="DZ107" s="536" t="s">
        <v>609</v>
      </c>
      <c r="EA107" s="536" t="s">
        <v>609</v>
      </c>
      <c r="EB107" s="463"/>
      <c r="EC107" s="463"/>
      <c r="ED107" s="463"/>
      <c r="EE107" s="463"/>
      <c r="EF107" s="463"/>
      <c r="EG107" s="463"/>
      <c r="EH107" s="463"/>
      <c r="EI107" s="463"/>
      <c r="EJ107" s="463"/>
      <c r="EK107" s="463"/>
      <c r="EL107" s="463"/>
      <c r="EM107" s="463"/>
      <c r="EN107" s="463"/>
      <c r="EO107" s="463"/>
      <c r="EP107" s="463"/>
      <c r="EQ107" s="463"/>
      <c r="ER107" s="463"/>
      <c r="ES107" s="463"/>
      <c r="ET107" s="463"/>
      <c r="EU107" s="463"/>
      <c r="EV107" s="463"/>
      <c r="EW107" s="463"/>
      <c r="EX107" s="463"/>
      <c r="EY107" s="463"/>
      <c r="EZ107" s="463"/>
      <c r="FA107" s="463"/>
      <c r="FB107" s="463"/>
      <c r="FC107" s="463"/>
      <c r="FD107" s="463"/>
      <c r="FE107" s="463"/>
      <c r="FF107" s="463"/>
      <c r="FG107" s="463"/>
      <c r="FH107" s="463"/>
      <c r="FI107" s="463"/>
      <c r="FJ107" s="463"/>
      <c r="FK107" s="463"/>
      <c r="FL107" s="463"/>
      <c r="FM107" s="463"/>
      <c r="FN107" s="463"/>
      <c r="FO107" s="463"/>
      <c r="FP107" s="463"/>
      <c r="FQ107" s="463"/>
      <c r="FR107" s="463"/>
      <c r="FS107" s="463"/>
      <c r="FT107" s="463"/>
      <c r="FU107" s="463"/>
      <c r="FV107" s="463"/>
      <c r="FW107" s="463"/>
      <c r="FX107" s="463"/>
      <c r="FY107" s="463"/>
      <c r="FZ107" s="463"/>
      <c r="GA107" s="463"/>
      <c r="GB107" s="463"/>
      <c r="GC107" s="463"/>
      <c r="GD107" s="463"/>
      <c r="GE107" s="463"/>
      <c r="GF107" s="463"/>
      <c r="GG107" s="463"/>
      <c r="GH107" s="463"/>
      <c r="GI107" s="463"/>
      <c r="GJ107" s="463"/>
      <c r="GK107" s="463"/>
      <c r="GL107" s="463"/>
      <c r="GM107" s="463"/>
      <c r="GN107" s="463"/>
      <c r="GO107" s="463"/>
      <c r="GP107" s="463"/>
      <c r="GQ107" s="463"/>
      <c r="GR107" s="463"/>
      <c r="GS107" s="463"/>
      <c r="GT107" s="463"/>
      <c r="GU107" s="463"/>
      <c r="GV107" s="463"/>
      <c r="GW107" s="463"/>
      <c r="GX107" s="463"/>
      <c r="GY107" s="463"/>
      <c r="GZ107" s="463"/>
      <c r="HA107" s="463"/>
      <c r="HB107" s="463"/>
      <c r="HC107" s="463"/>
      <c r="HD107" s="463"/>
      <c r="HE107" s="463"/>
      <c r="HF107" s="463"/>
      <c r="HG107" s="463"/>
      <c r="HH107" s="463"/>
      <c r="HI107" s="463"/>
      <c r="HJ107" s="463"/>
      <c r="HK107" s="463"/>
      <c r="HL107" s="463"/>
      <c r="HM107" s="463"/>
      <c r="HN107" s="463"/>
      <c r="HO107" s="463"/>
      <c r="HP107" s="463"/>
      <c r="HQ107" s="463"/>
      <c r="HR107" s="463"/>
      <c r="HS107" s="463"/>
      <c r="HT107" s="463"/>
      <c r="HU107" s="463"/>
      <c r="HV107" s="463"/>
      <c r="HW107" s="463"/>
      <c r="HX107" s="463"/>
      <c r="HY107" s="463"/>
      <c r="HZ107" s="463"/>
      <c r="IA107" s="463"/>
      <c r="IB107" s="463"/>
    </row>
    <row r="108" spans="1:236" ht="36.75" x14ac:dyDescent="0.25">
      <c r="A108" s="123" t="s">
        <v>235</v>
      </c>
      <c r="B108" s="108" t="s">
        <v>2</v>
      </c>
      <c r="C108" s="108" t="s">
        <v>76</v>
      </c>
      <c r="D108" s="109" t="s">
        <v>237</v>
      </c>
      <c r="E108" s="109" t="s">
        <v>1</v>
      </c>
      <c r="F108" s="105">
        <f t="shared" si="25"/>
        <v>41185</v>
      </c>
      <c r="G108" s="109">
        <f>IF(L108="Not Executed","",INDEX($U$2:$EC105,1,MATCH(REPT("z",255),$U108:$EC108)))</f>
        <v>146</v>
      </c>
      <c r="H108" s="109" t="str">
        <f t="shared" si="27"/>
        <v>7-4 QS / C1</v>
      </c>
      <c r="I108" s="109" t="str">
        <f t="shared" si="28"/>
        <v>RTM-9200/8.59.29702</v>
      </c>
      <c r="J108" s="109">
        <f t="shared" si="29"/>
        <v>9200</v>
      </c>
      <c r="K108" s="109" t="str">
        <f t="shared" si="30"/>
        <v>v76</v>
      </c>
      <c r="L108" s="109" t="str">
        <f t="shared" si="33"/>
        <v>Pass-Filter</v>
      </c>
      <c r="M108" s="109" t="str">
        <f>IF(L108="NA","NA",IF(COUNTIFS(U108:XAC108,"Pass*",$U$3:$XAC$3,Summary!$D$43)&gt;0,"Pass",IF(COUNTIFS(U108:XAC108,"Fail*",$U$3:$XAC$3,Summary!$D$43)&gt;0,"Fail","Not Executed")))</f>
        <v>Pass</v>
      </c>
      <c r="N108" s="109">
        <f t="shared" si="31"/>
        <v>39</v>
      </c>
      <c r="O108" s="135">
        <f t="shared" si="32"/>
        <v>0.69230769230769229</v>
      </c>
      <c r="P108" s="135" t="str">
        <f>IF(VLOOKUP(C108,[1]!WIFI_Defects,2,FALSE)=0,"",VLOOKUP(C108,[1]!WIFI_Defects,2,FALSE))</f>
        <v/>
      </c>
      <c r="Q108" s="109" t="str">
        <f>IF(VLOOKUP(C108,[1]!WIFI_Defects,3,FALSE)=0,"",VLOOKUP(C108,[1]!WIFI_Defects,3,FALSE))</f>
        <v/>
      </c>
      <c r="R108" s="109" t="str">
        <f>IF(VLOOKUP(C108,[1]!WIFI_Defects,4,FALSE)=0,"",VLOOKUP(C108,[1]!WIFI_Defects,4,FALSE))</f>
        <v/>
      </c>
      <c r="S108" s="111"/>
      <c r="T108" s="317"/>
      <c r="U108" s="96"/>
      <c r="V108" s="72"/>
      <c r="W108" s="72" t="str">
        <f>IF(ISERROR(#REF!),"",#REF!)</f>
        <v/>
      </c>
      <c r="X108" s="72"/>
      <c r="Y108" s="72" t="s">
        <v>241</v>
      </c>
      <c r="Z108" s="72"/>
      <c r="AA108" s="72"/>
      <c r="AB108" s="72"/>
      <c r="AC108" s="72"/>
      <c r="AD108" s="72"/>
      <c r="AE108" s="72"/>
      <c r="AF108" s="72"/>
      <c r="AG108" s="72"/>
      <c r="AH108" s="72"/>
      <c r="AI108" s="72" t="s">
        <v>241</v>
      </c>
      <c r="AJ108" s="72"/>
      <c r="AK108" s="72" t="s">
        <v>241</v>
      </c>
      <c r="AL108" s="72" t="s">
        <v>241</v>
      </c>
      <c r="AM108" s="72"/>
      <c r="AN108" s="410"/>
      <c r="AO108" s="410"/>
      <c r="AP108" s="402" t="s">
        <v>241</v>
      </c>
      <c r="AQ108" s="72"/>
      <c r="AR108" s="410" t="s">
        <v>241</v>
      </c>
      <c r="AS108" s="428" t="s">
        <v>545</v>
      </c>
      <c r="AT108" s="72"/>
      <c r="AU108" s="427" t="s">
        <v>549</v>
      </c>
      <c r="AV108" s="72"/>
      <c r="AW108" s="433" t="s">
        <v>493</v>
      </c>
      <c r="AX108" s="72"/>
      <c r="AY108" s="72"/>
      <c r="AZ108" s="434" t="s">
        <v>493</v>
      </c>
      <c r="BA108" s="434" t="s">
        <v>544</v>
      </c>
      <c r="BB108" s="72"/>
      <c r="BC108" s="438" t="s">
        <v>493</v>
      </c>
      <c r="BD108" s="439" t="s">
        <v>493</v>
      </c>
      <c r="BE108" s="440" t="s">
        <v>493</v>
      </c>
      <c r="BF108" s="72"/>
      <c r="BG108" s="72"/>
      <c r="BH108" s="72"/>
      <c r="BI108" s="72"/>
      <c r="BJ108" s="72"/>
      <c r="BK108" s="72"/>
      <c r="BL108" s="72"/>
      <c r="BM108" s="72"/>
      <c r="BN108" s="452"/>
      <c r="BO108" s="72" t="s">
        <v>493</v>
      </c>
      <c r="BP108" s="455"/>
      <c r="BQ108" s="463"/>
      <c r="BR108" s="463" t="s">
        <v>493</v>
      </c>
      <c r="BS108" s="463"/>
      <c r="BT108" s="463" t="s">
        <v>493</v>
      </c>
      <c r="BU108" s="463"/>
      <c r="BV108" s="463"/>
      <c r="BW108" s="463"/>
      <c r="BX108" s="463" t="s">
        <v>609</v>
      </c>
      <c r="BY108" s="463"/>
      <c r="BZ108" s="463"/>
      <c r="CA108" s="463"/>
      <c r="CB108" s="463"/>
      <c r="CC108" s="463"/>
      <c r="CD108" s="463"/>
      <c r="CE108" s="463"/>
      <c r="CF108" s="463"/>
      <c r="CG108" s="463"/>
      <c r="CH108" s="463"/>
      <c r="CI108" s="463"/>
      <c r="CJ108" s="463" t="s">
        <v>609</v>
      </c>
      <c r="CK108" s="463" t="s">
        <v>609</v>
      </c>
      <c r="CL108" s="463"/>
      <c r="CM108" s="463"/>
      <c r="CN108" s="463" t="s">
        <v>241</v>
      </c>
      <c r="CO108" s="463"/>
      <c r="CP108" s="463" t="s">
        <v>243</v>
      </c>
      <c r="CQ108" s="463"/>
      <c r="CR108" s="463"/>
      <c r="CS108" s="463"/>
      <c r="CT108" s="463" t="s">
        <v>609</v>
      </c>
      <c r="CU108" s="463" t="s">
        <v>609</v>
      </c>
      <c r="CV108" s="463"/>
      <c r="CW108" s="463" t="s">
        <v>609</v>
      </c>
      <c r="CX108" s="463"/>
      <c r="CY108" s="463" t="s">
        <v>609</v>
      </c>
      <c r="CZ108" s="463"/>
      <c r="DA108" s="463"/>
      <c r="DB108" s="536" t="s">
        <v>609</v>
      </c>
      <c r="DC108" s="463"/>
      <c r="DD108" s="463"/>
      <c r="DE108" s="536" t="s">
        <v>609</v>
      </c>
      <c r="DF108" s="463"/>
      <c r="DG108" s="463"/>
      <c r="DH108" s="463"/>
      <c r="DI108" s="463"/>
      <c r="DJ108" s="463"/>
      <c r="DK108" s="536"/>
      <c r="DL108" s="536" t="s">
        <v>609</v>
      </c>
      <c r="DM108" s="463"/>
      <c r="DN108" s="536" t="s">
        <v>609</v>
      </c>
      <c r="DO108" s="463"/>
      <c r="DP108" s="536" t="s">
        <v>609</v>
      </c>
      <c r="DQ108" s="536" t="s">
        <v>609</v>
      </c>
      <c r="DR108" s="463" t="s">
        <v>241</v>
      </c>
      <c r="DS108" s="536" t="s">
        <v>609</v>
      </c>
      <c r="DT108" s="536" t="s">
        <v>609</v>
      </c>
      <c r="DU108" s="463"/>
      <c r="DV108" s="463"/>
      <c r="DW108" s="463" t="s">
        <v>241</v>
      </c>
      <c r="DX108" s="463" t="s">
        <v>241</v>
      </c>
      <c r="DY108" s="463"/>
      <c r="DZ108" s="536" t="s">
        <v>609</v>
      </c>
      <c r="EA108" s="536" t="s">
        <v>609</v>
      </c>
      <c r="EB108" s="463"/>
      <c r="EC108" s="463"/>
      <c r="ED108" s="463"/>
      <c r="EE108" s="463"/>
      <c r="EF108" s="463"/>
      <c r="EG108" s="463"/>
      <c r="EH108" s="463"/>
      <c r="EI108" s="463"/>
      <c r="EJ108" s="463"/>
      <c r="EK108" s="463"/>
      <c r="EL108" s="463"/>
      <c r="EM108" s="463"/>
      <c r="EN108" s="463"/>
      <c r="EO108" s="463"/>
      <c r="EP108" s="463"/>
      <c r="EQ108" s="463"/>
      <c r="ER108" s="463"/>
      <c r="ES108" s="463"/>
      <c r="ET108" s="463"/>
      <c r="EU108" s="463"/>
      <c r="EV108" s="463"/>
      <c r="EW108" s="463"/>
      <c r="EX108" s="463"/>
      <c r="EY108" s="463"/>
      <c r="EZ108" s="463"/>
      <c r="FA108" s="463"/>
      <c r="FB108" s="463"/>
      <c r="FC108" s="463"/>
      <c r="FD108" s="463"/>
      <c r="FE108" s="463"/>
      <c r="FF108" s="463"/>
      <c r="FG108" s="463"/>
      <c r="FH108" s="463"/>
      <c r="FI108" s="463"/>
      <c r="FJ108" s="463"/>
      <c r="FK108" s="463"/>
      <c r="FL108" s="463"/>
      <c r="FM108" s="463"/>
      <c r="FN108" s="463"/>
      <c r="FO108" s="463"/>
      <c r="FP108" s="463"/>
      <c r="FQ108" s="463"/>
      <c r="FR108" s="463"/>
      <c r="FS108" s="463"/>
      <c r="FT108" s="463"/>
      <c r="FU108" s="463"/>
      <c r="FV108" s="463"/>
      <c r="FW108" s="463"/>
      <c r="FX108" s="463"/>
      <c r="FY108" s="463"/>
      <c r="FZ108" s="463"/>
      <c r="GA108" s="463"/>
      <c r="GB108" s="463"/>
      <c r="GC108" s="463"/>
      <c r="GD108" s="463"/>
      <c r="GE108" s="463"/>
      <c r="GF108" s="463"/>
      <c r="GG108" s="463"/>
      <c r="GH108" s="463"/>
      <c r="GI108" s="463"/>
      <c r="GJ108" s="463"/>
      <c r="GK108" s="463"/>
      <c r="GL108" s="463"/>
      <c r="GM108" s="463"/>
      <c r="GN108" s="463"/>
      <c r="GO108" s="463"/>
      <c r="GP108" s="463"/>
      <c r="GQ108" s="463"/>
      <c r="GR108" s="463"/>
      <c r="GS108" s="463"/>
      <c r="GT108" s="463"/>
      <c r="GU108" s="463"/>
      <c r="GV108" s="463"/>
      <c r="GW108" s="463"/>
      <c r="GX108" s="463"/>
      <c r="GY108" s="463"/>
      <c r="GZ108" s="463"/>
      <c r="HA108" s="463"/>
      <c r="HB108" s="463"/>
      <c r="HC108" s="463"/>
      <c r="HD108" s="463"/>
      <c r="HE108" s="463"/>
      <c r="HF108" s="463"/>
      <c r="HG108" s="463"/>
      <c r="HH108" s="463"/>
      <c r="HI108" s="463"/>
      <c r="HJ108" s="463"/>
      <c r="HK108" s="463"/>
      <c r="HL108" s="463"/>
      <c r="HM108" s="463"/>
      <c r="HN108" s="463"/>
      <c r="HO108" s="463"/>
      <c r="HP108" s="463"/>
      <c r="HQ108" s="463"/>
      <c r="HR108" s="463"/>
      <c r="HS108" s="463"/>
      <c r="HT108" s="463"/>
      <c r="HU108" s="463"/>
      <c r="HV108" s="463"/>
      <c r="HW108" s="463"/>
      <c r="HX108" s="463"/>
      <c r="HY108" s="463"/>
      <c r="HZ108" s="463"/>
      <c r="IA108" s="463"/>
      <c r="IB108" s="463"/>
    </row>
    <row r="109" spans="1:236" ht="36.75" x14ac:dyDescent="0.25">
      <c r="A109" s="123" t="s">
        <v>494</v>
      </c>
      <c r="B109" s="108" t="s">
        <v>2</v>
      </c>
      <c r="C109" s="108" t="s">
        <v>69</v>
      </c>
      <c r="D109" s="109" t="s">
        <v>237</v>
      </c>
      <c r="E109" s="109" t="s">
        <v>1</v>
      </c>
      <c r="F109" s="105">
        <f t="shared" si="25"/>
        <v>41185</v>
      </c>
      <c r="G109" s="109">
        <f>IF(L109="Not Executed","",INDEX($U$2:$EC106,1,MATCH(REPT("z",255),$U109:$EC109)))</f>
        <v>146</v>
      </c>
      <c r="H109" s="109" t="str">
        <f t="shared" si="27"/>
        <v>7-4 QS / C1</v>
      </c>
      <c r="I109" s="109" t="str">
        <f t="shared" si="28"/>
        <v>RTM-9200/8.59.29702</v>
      </c>
      <c r="J109" s="109">
        <f t="shared" si="29"/>
        <v>9200</v>
      </c>
      <c r="K109" s="109" t="str">
        <f t="shared" si="30"/>
        <v>v76</v>
      </c>
      <c r="L109" s="109" t="str">
        <f t="shared" si="33"/>
        <v>Pass-Filter</v>
      </c>
      <c r="M109" s="109" t="str">
        <f>IF(L109="NA","NA",IF(COUNTIFS(U109:XAC109,"Pass*",$U$3:$XAC$3,Summary!$D$43)&gt;0,"Pass",IF(COUNTIFS(U109:XAC109,"Fail*",$U$3:$XAC$3,Summary!$D$43)&gt;0,"Fail","Not Executed")))</f>
        <v>Pass</v>
      </c>
      <c r="N109" s="109">
        <f t="shared" si="31"/>
        <v>40</v>
      </c>
      <c r="O109" s="135">
        <f t="shared" si="32"/>
        <v>0.75</v>
      </c>
      <c r="P109" s="135" t="str">
        <f>IF(VLOOKUP(C109,[1]!WIFI_Defects,2,FALSE)=0,"",VLOOKUP(C109,[1]!WIFI_Defects,2,FALSE))</f>
        <v/>
      </c>
      <c r="Q109" s="109" t="str">
        <f>IF(VLOOKUP(C109,[1]!WIFI_Defects,3,FALSE)=0,"",VLOOKUP(C109,[1]!WIFI_Defects,3,FALSE))</f>
        <v/>
      </c>
      <c r="R109" s="109" t="str">
        <f>IF(VLOOKUP(C109,[1]!WIFI_Defects,4,FALSE)=0,"",VLOOKUP(C109,[1]!WIFI_Defects,4,FALSE))</f>
        <v/>
      </c>
      <c r="S109" s="392"/>
      <c r="T109" s="317"/>
      <c r="U109" s="96"/>
      <c r="V109" s="72"/>
      <c r="W109" s="72" t="str">
        <f>IF(ISERROR(#REF!),"",#REF!)</f>
        <v/>
      </c>
      <c r="X109" s="72"/>
      <c r="Y109" s="72" t="s">
        <v>241</v>
      </c>
      <c r="Z109" s="72"/>
      <c r="AA109" s="72"/>
      <c r="AB109" s="72"/>
      <c r="AC109" s="72"/>
      <c r="AD109" s="72"/>
      <c r="AE109" s="72"/>
      <c r="AF109" s="72"/>
      <c r="AG109" s="72"/>
      <c r="AH109" s="72"/>
      <c r="AI109" s="72" t="s">
        <v>241</v>
      </c>
      <c r="AJ109" s="72"/>
      <c r="AK109" s="72" t="s">
        <v>241</v>
      </c>
      <c r="AL109" s="72" t="s">
        <v>241</v>
      </c>
      <c r="AM109" s="72"/>
      <c r="AN109" s="410" t="s">
        <v>493</v>
      </c>
      <c r="AO109" s="410"/>
      <c r="AP109" s="410" t="s">
        <v>241</v>
      </c>
      <c r="AQ109" s="72"/>
      <c r="AR109" s="412" t="s">
        <v>241</v>
      </c>
      <c r="AS109" s="409" t="s">
        <v>493</v>
      </c>
      <c r="AT109" s="72"/>
      <c r="AU109" s="424" t="s">
        <v>493</v>
      </c>
      <c r="AV109" s="72"/>
      <c r="AW109" s="433" t="s">
        <v>493</v>
      </c>
      <c r="AX109" s="72"/>
      <c r="AY109" s="72"/>
      <c r="AZ109" s="434" t="s">
        <v>493</v>
      </c>
      <c r="BA109" s="434" t="s">
        <v>493</v>
      </c>
      <c r="BB109" s="72"/>
      <c r="BC109" s="438" t="s">
        <v>493</v>
      </c>
      <c r="BD109" s="439" t="s">
        <v>493</v>
      </c>
      <c r="BE109" s="440" t="s">
        <v>493</v>
      </c>
      <c r="BF109" s="72"/>
      <c r="BG109" s="72"/>
      <c r="BH109" s="72"/>
      <c r="BI109" s="72"/>
      <c r="BJ109" s="72"/>
      <c r="BK109" s="72"/>
      <c r="BL109" s="72"/>
      <c r="BM109" s="72"/>
      <c r="BN109" s="452"/>
      <c r="BO109" s="72" t="s">
        <v>493</v>
      </c>
      <c r="BP109" s="455"/>
      <c r="BQ109" s="463"/>
      <c r="BR109" s="463" t="s">
        <v>493</v>
      </c>
      <c r="BS109" s="463"/>
      <c r="BT109" s="463" t="s">
        <v>493</v>
      </c>
      <c r="BU109" s="463"/>
      <c r="BV109" s="463"/>
      <c r="BW109" s="463"/>
      <c r="BX109" s="463" t="s">
        <v>609</v>
      </c>
      <c r="BY109" s="463"/>
      <c r="BZ109" s="463"/>
      <c r="CA109" s="463"/>
      <c r="CB109" s="463"/>
      <c r="CC109" s="463"/>
      <c r="CD109" s="463"/>
      <c r="CE109" s="463"/>
      <c r="CF109" s="463"/>
      <c r="CG109" s="463"/>
      <c r="CH109" s="463"/>
      <c r="CI109" s="463"/>
      <c r="CJ109" s="463" t="s">
        <v>609</v>
      </c>
      <c r="CK109" s="463" t="s">
        <v>609</v>
      </c>
      <c r="CL109" s="463"/>
      <c r="CM109" s="463"/>
      <c r="CN109" s="463" t="s">
        <v>241</v>
      </c>
      <c r="CO109" s="463"/>
      <c r="CP109" s="463" t="s">
        <v>243</v>
      </c>
      <c r="CQ109" s="463"/>
      <c r="CR109" s="463"/>
      <c r="CS109" s="463"/>
      <c r="CT109" s="463" t="s">
        <v>609</v>
      </c>
      <c r="CU109" s="463" t="s">
        <v>609</v>
      </c>
      <c r="CV109" s="463"/>
      <c r="CW109" s="463" t="s">
        <v>609</v>
      </c>
      <c r="CX109" s="463"/>
      <c r="CY109" s="463" t="s">
        <v>609</v>
      </c>
      <c r="CZ109" s="463"/>
      <c r="DA109" s="463"/>
      <c r="DB109" s="536" t="s">
        <v>609</v>
      </c>
      <c r="DC109" s="463"/>
      <c r="DD109" s="463"/>
      <c r="DE109" s="536" t="s">
        <v>609</v>
      </c>
      <c r="DF109" s="463"/>
      <c r="DG109" s="463"/>
      <c r="DH109" s="463"/>
      <c r="DI109" s="463"/>
      <c r="DJ109" s="463"/>
      <c r="DK109" s="536"/>
      <c r="DL109" s="536" t="s">
        <v>609</v>
      </c>
      <c r="DM109" s="463"/>
      <c r="DN109" s="536" t="s">
        <v>609</v>
      </c>
      <c r="DO109" s="463"/>
      <c r="DP109" s="536" t="s">
        <v>609</v>
      </c>
      <c r="DQ109" s="536" t="s">
        <v>609</v>
      </c>
      <c r="DR109" s="463" t="s">
        <v>241</v>
      </c>
      <c r="DS109" s="536" t="s">
        <v>609</v>
      </c>
      <c r="DT109" s="536" t="s">
        <v>609</v>
      </c>
      <c r="DU109" s="463"/>
      <c r="DV109" s="463"/>
      <c r="DW109" s="463" t="s">
        <v>241</v>
      </c>
      <c r="DX109" s="463" t="s">
        <v>241</v>
      </c>
      <c r="DY109" s="463"/>
      <c r="DZ109" s="536" t="s">
        <v>609</v>
      </c>
      <c r="EA109" s="536" t="s">
        <v>609</v>
      </c>
      <c r="EB109" s="463"/>
      <c r="EC109" s="463"/>
      <c r="ED109" s="463"/>
      <c r="EE109" s="463"/>
      <c r="EF109" s="463"/>
      <c r="EG109" s="463"/>
      <c r="EH109" s="463"/>
      <c r="EI109" s="463"/>
      <c r="EJ109" s="463"/>
      <c r="EK109" s="463"/>
      <c r="EL109" s="463"/>
      <c r="EM109" s="463"/>
      <c r="EN109" s="463"/>
      <c r="EO109" s="463"/>
      <c r="EP109" s="463"/>
      <c r="EQ109" s="463"/>
      <c r="ER109" s="463"/>
      <c r="ES109" s="463"/>
      <c r="ET109" s="463"/>
      <c r="EU109" s="463"/>
      <c r="EV109" s="463"/>
      <c r="EW109" s="463"/>
      <c r="EX109" s="463"/>
      <c r="EY109" s="463"/>
      <c r="EZ109" s="463"/>
      <c r="FA109" s="463"/>
      <c r="FB109" s="463"/>
      <c r="FC109" s="463"/>
      <c r="FD109" s="463"/>
      <c r="FE109" s="463"/>
      <c r="FF109" s="463"/>
      <c r="FG109" s="463"/>
      <c r="FH109" s="463"/>
      <c r="FI109" s="463"/>
      <c r="FJ109" s="463"/>
      <c r="FK109" s="463"/>
      <c r="FL109" s="463"/>
      <c r="FM109" s="463"/>
      <c r="FN109" s="463"/>
      <c r="FO109" s="463"/>
      <c r="FP109" s="463"/>
      <c r="FQ109" s="463"/>
      <c r="FR109" s="463"/>
      <c r="FS109" s="463"/>
      <c r="FT109" s="463"/>
      <c r="FU109" s="463"/>
      <c r="FV109" s="463"/>
      <c r="FW109" s="463"/>
      <c r="FX109" s="463"/>
      <c r="FY109" s="463"/>
      <c r="FZ109" s="463"/>
      <c r="GA109" s="463"/>
      <c r="GB109" s="463"/>
      <c r="GC109" s="463"/>
      <c r="GD109" s="463"/>
      <c r="GE109" s="463"/>
      <c r="GF109" s="463"/>
      <c r="GG109" s="463"/>
      <c r="GH109" s="463"/>
      <c r="GI109" s="463"/>
      <c r="GJ109" s="463"/>
      <c r="GK109" s="463"/>
      <c r="GL109" s="463"/>
      <c r="GM109" s="463"/>
      <c r="GN109" s="463"/>
      <c r="GO109" s="463"/>
      <c r="GP109" s="463"/>
      <c r="GQ109" s="463"/>
      <c r="GR109" s="463"/>
      <c r="GS109" s="463"/>
      <c r="GT109" s="463"/>
      <c r="GU109" s="463"/>
      <c r="GV109" s="463"/>
      <c r="GW109" s="463"/>
      <c r="GX109" s="463"/>
      <c r="GY109" s="463"/>
      <c r="GZ109" s="463"/>
      <c r="HA109" s="463"/>
      <c r="HB109" s="463"/>
      <c r="HC109" s="463"/>
      <c r="HD109" s="463"/>
      <c r="HE109" s="463"/>
      <c r="HF109" s="463"/>
      <c r="HG109" s="463"/>
      <c r="HH109" s="463"/>
      <c r="HI109" s="463"/>
      <c r="HJ109" s="463"/>
      <c r="HK109" s="463"/>
      <c r="HL109" s="463"/>
      <c r="HM109" s="463"/>
      <c r="HN109" s="463"/>
      <c r="HO109" s="463"/>
      <c r="HP109" s="463"/>
      <c r="HQ109" s="463"/>
      <c r="HR109" s="463"/>
      <c r="HS109" s="463"/>
      <c r="HT109" s="463"/>
      <c r="HU109" s="463"/>
      <c r="HV109" s="463"/>
      <c r="HW109" s="463"/>
      <c r="HX109" s="463"/>
      <c r="HY109" s="463"/>
      <c r="HZ109" s="463"/>
      <c r="IA109" s="463"/>
      <c r="IB109" s="463"/>
    </row>
    <row r="110" spans="1:236" ht="36.75" x14ac:dyDescent="0.25">
      <c r="A110" s="123" t="s">
        <v>494</v>
      </c>
      <c r="B110" s="108" t="s">
        <v>2</v>
      </c>
      <c r="C110" s="108" t="s">
        <v>68</v>
      </c>
      <c r="D110" s="109" t="s">
        <v>237</v>
      </c>
      <c r="E110" s="109" t="s">
        <v>1</v>
      </c>
      <c r="F110" s="105">
        <f t="shared" si="25"/>
        <v>41185</v>
      </c>
      <c r="G110" s="109">
        <f>IF(L110="Not Executed","",INDEX($U$2:$EC107,1,MATCH(REPT("z",255),$U110:$EC110)))</f>
        <v>146</v>
      </c>
      <c r="H110" s="109" t="str">
        <f t="shared" si="27"/>
        <v>7-4 QS / C1</v>
      </c>
      <c r="I110" s="109" t="str">
        <f t="shared" si="28"/>
        <v>RTM-9200/8.59.29702</v>
      </c>
      <c r="J110" s="109">
        <f t="shared" si="29"/>
        <v>9200</v>
      </c>
      <c r="K110" s="109" t="str">
        <f t="shared" si="30"/>
        <v>v76</v>
      </c>
      <c r="L110" s="109" t="str">
        <f t="shared" si="33"/>
        <v>Pass-Filter</v>
      </c>
      <c r="M110" s="109" t="str">
        <f>IF(L110="NA","NA",IF(COUNTIFS(U110:XAC110,"Pass*",$U$3:$XAC$3,Summary!$D$43)&gt;0,"Pass",IF(COUNTIFS(U110:XAC110,"Fail*",$U$3:$XAC$3,Summary!$D$43)&gt;0,"Fail","Not Executed")))</f>
        <v>Pass</v>
      </c>
      <c r="N110" s="109">
        <f t="shared" si="31"/>
        <v>39</v>
      </c>
      <c r="O110" s="135">
        <f t="shared" si="32"/>
        <v>0.71794871794871795</v>
      </c>
      <c r="P110" s="135" t="str">
        <f>IF(VLOOKUP(C110,[1]!WIFI_Defects,2,FALSE)=0,"",VLOOKUP(C110,[1]!WIFI_Defects,2,FALSE))</f>
        <v/>
      </c>
      <c r="Q110" s="109" t="str">
        <f>IF(VLOOKUP(C110,[1]!WIFI_Defects,3,FALSE)=0,"",VLOOKUP(C110,[1]!WIFI_Defects,3,FALSE))</f>
        <v/>
      </c>
      <c r="R110" s="109" t="str">
        <f>IF(VLOOKUP(C110,[1]!WIFI_Defects,4,FALSE)=0,"",VLOOKUP(C110,[1]!WIFI_Defects,4,FALSE))</f>
        <v/>
      </c>
      <c r="S110" s="392"/>
      <c r="T110" s="317"/>
      <c r="U110" s="96"/>
      <c r="V110" s="72"/>
      <c r="W110" s="72" t="str">
        <f>IF(ISERROR(#REF!),"",#REF!)</f>
        <v/>
      </c>
      <c r="X110" s="72"/>
      <c r="Y110" s="72" t="s">
        <v>241</v>
      </c>
      <c r="Z110" s="72"/>
      <c r="AA110" s="72"/>
      <c r="AB110" s="72"/>
      <c r="AC110" s="72"/>
      <c r="AD110" s="72"/>
      <c r="AE110" s="72"/>
      <c r="AF110" s="72"/>
      <c r="AG110" s="72"/>
      <c r="AH110" s="72"/>
      <c r="AI110" s="72" t="s">
        <v>241</v>
      </c>
      <c r="AJ110" s="72"/>
      <c r="AK110" s="72" t="s">
        <v>241</v>
      </c>
      <c r="AL110" s="72" t="s">
        <v>241</v>
      </c>
      <c r="AM110" s="72"/>
      <c r="AN110" s="410" t="s">
        <v>493</v>
      </c>
      <c r="AO110" s="410"/>
      <c r="AP110" s="410" t="s">
        <v>241</v>
      </c>
      <c r="AQ110" s="72"/>
      <c r="AR110" s="412" t="s">
        <v>241</v>
      </c>
      <c r="AS110" s="409" t="s">
        <v>493</v>
      </c>
      <c r="AT110" s="72"/>
      <c r="AU110" s="424" t="s">
        <v>546</v>
      </c>
      <c r="AV110" s="72"/>
      <c r="AW110" s="433" t="s">
        <v>493</v>
      </c>
      <c r="AX110" s="72"/>
      <c r="AY110" s="72"/>
      <c r="AZ110" s="427"/>
      <c r="BA110" s="434" t="s">
        <v>493</v>
      </c>
      <c r="BB110" s="72"/>
      <c r="BC110" s="438" t="s">
        <v>493</v>
      </c>
      <c r="BD110" s="439" t="s">
        <v>493</v>
      </c>
      <c r="BE110" s="440" t="s">
        <v>493</v>
      </c>
      <c r="BF110" s="72"/>
      <c r="BG110" s="72"/>
      <c r="BH110" s="72"/>
      <c r="BI110" s="72"/>
      <c r="BJ110" s="72"/>
      <c r="BK110" s="72"/>
      <c r="BL110" s="72"/>
      <c r="BM110" s="72"/>
      <c r="BN110" s="452"/>
      <c r="BO110" s="72" t="s">
        <v>493</v>
      </c>
      <c r="BP110" s="455"/>
      <c r="BQ110" s="463"/>
      <c r="BR110" s="463" t="s">
        <v>493</v>
      </c>
      <c r="BS110" s="463"/>
      <c r="BT110" s="463" t="s">
        <v>493</v>
      </c>
      <c r="BU110" s="463"/>
      <c r="BV110" s="463"/>
      <c r="BW110" s="463"/>
      <c r="BX110" s="463" t="s">
        <v>609</v>
      </c>
      <c r="BY110" s="463"/>
      <c r="BZ110" s="463"/>
      <c r="CA110" s="463"/>
      <c r="CB110" s="463"/>
      <c r="CC110" s="463"/>
      <c r="CD110" s="463"/>
      <c r="CE110" s="463"/>
      <c r="CF110" s="463"/>
      <c r="CG110" s="463"/>
      <c r="CH110" s="463"/>
      <c r="CI110" s="463"/>
      <c r="CJ110" s="463" t="s">
        <v>609</v>
      </c>
      <c r="CK110" s="463" t="s">
        <v>609</v>
      </c>
      <c r="CL110" s="463"/>
      <c r="CM110" s="463"/>
      <c r="CN110" s="463" t="s">
        <v>241</v>
      </c>
      <c r="CO110" s="463"/>
      <c r="CP110" s="463" t="s">
        <v>243</v>
      </c>
      <c r="CQ110" s="463"/>
      <c r="CR110" s="463"/>
      <c r="CS110" s="463"/>
      <c r="CT110" s="463" t="s">
        <v>609</v>
      </c>
      <c r="CU110" s="463" t="s">
        <v>609</v>
      </c>
      <c r="CV110" s="463"/>
      <c r="CW110" s="463" t="s">
        <v>609</v>
      </c>
      <c r="CX110" s="463"/>
      <c r="CY110" s="463" t="s">
        <v>609</v>
      </c>
      <c r="CZ110" s="463"/>
      <c r="DA110" s="463"/>
      <c r="DB110" s="536" t="s">
        <v>609</v>
      </c>
      <c r="DC110" s="463"/>
      <c r="DD110" s="463"/>
      <c r="DE110" s="536" t="s">
        <v>609</v>
      </c>
      <c r="DF110" s="463"/>
      <c r="DG110" s="463"/>
      <c r="DH110" s="463"/>
      <c r="DI110" s="463"/>
      <c r="DJ110" s="463"/>
      <c r="DK110" s="536"/>
      <c r="DL110" s="536" t="s">
        <v>609</v>
      </c>
      <c r="DM110" s="463"/>
      <c r="DN110" s="536" t="s">
        <v>609</v>
      </c>
      <c r="DO110" s="463"/>
      <c r="DP110" s="536" t="s">
        <v>609</v>
      </c>
      <c r="DQ110" s="536" t="s">
        <v>609</v>
      </c>
      <c r="DR110" s="463" t="s">
        <v>241</v>
      </c>
      <c r="DS110" s="536" t="s">
        <v>609</v>
      </c>
      <c r="DT110" s="536" t="s">
        <v>609</v>
      </c>
      <c r="DU110" s="463"/>
      <c r="DV110" s="463"/>
      <c r="DW110" s="463" t="s">
        <v>241</v>
      </c>
      <c r="DX110" s="463" t="s">
        <v>241</v>
      </c>
      <c r="DY110" s="463"/>
      <c r="DZ110" s="536" t="s">
        <v>609</v>
      </c>
      <c r="EA110" s="536" t="s">
        <v>609</v>
      </c>
      <c r="EB110" s="463"/>
      <c r="EC110" s="463"/>
      <c r="ED110" s="463"/>
      <c r="EE110" s="463"/>
      <c r="EF110" s="463"/>
      <c r="EG110" s="463"/>
      <c r="EH110" s="463"/>
      <c r="EI110" s="463"/>
      <c r="EJ110" s="463"/>
      <c r="EK110" s="463"/>
      <c r="EL110" s="463"/>
      <c r="EM110" s="463"/>
      <c r="EN110" s="463"/>
      <c r="EO110" s="463"/>
      <c r="EP110" s="463"/>
      <c r="EQ110" s="463"/>
      <c r="ER110" s="463"/>
      <c r="ES110" s="463"/>
      <c r="ET110" s="463"/>
      <c r="EU110" s="463"/>
      <c r="EV110" s="463"/>
      <c r="EW110" s="463"/>
      <c r="EX110" s="463"/>
      <c r="EY110" s="463"/>
      <c r="EZ110" s="463"/>
      <c r="FA110" s="463"/>
      <c r="FB110" s="463"/>
      <c r="FC110" s="463"/>
      <c r="FD110" s="463"/>
      <c r="FE110" s="463"/>
      <c r="FF110" s="463"/>
      <c r="FG110" s="463"/>
      <c r="FH110" s="463"/>
      <c r="FI110" s="463"/>
      <c r="FJ110" s="463"/>
      <c r="FK110" s="463"/>
      <c r="FL110" s="463"/>
      <c r="FM110" s="463"/>
      <c r="FN110" s="463"/>
      <c r="FO110" s="463"/>
      <c r="FP110" s="463"/>
      <c r="FQ110" s="463"/>
      <c r="FR110" s="463"/>
      <c r="FS110" s="463"/>
      <c r="FT110" s="463"/>
      <c r="FU110" s="463"/>
      <c r="FV110" s="463"/>
      <c r="FW110" s="463"/>
      <c r="FX110" s="463"/>
      <c r="FY110" s="463"/>
      <c r="FZ110" s="463"/>
      <c r="GA110" s="463"/>
      <c r="GB110" s="463"/>
      <c r="GC110" s="463"/>
      <c r="GD110" s="463"/>
      <c r="GE110" s="463"/>
      <c r="GF110" s="463"/>
      <c r="GG110" s="463"/>
      <c r="GH110" s="463"/>
      <c r="GI110" s="463"/>
      <c r="GJ110" s="463"/>
      <c r="GK110" s="463"/>
      <c r="GL110" s="463"/>
      <c r="GM110" s="463"/>
      <c r="GN110" s="463"/>
      <c r="GO110" s="463"/>
      <c r="GP110" s="463"/>
      <c r="GQ110" s="463"/>
      <c r="GR110" s="463"/>
      <c r="GS110" s="463"/>
      <c r="GT110" s="463"/>
      <c r="GU110" s="463"/>
      <c r="GV110" s="463"/>
      <c r="GW110" s="463"/>
      <c r="GX110" s="463"/>
      <c r="GY110" s="463"/>
      <c r="GZ110" s="463"/>
      <c r="HA110" s="463"/>
      <c r="HB110" s="463"/>
      <c r="HC110" s="463"/>
      <c r="HD110" s="463"/>
      <c r="HE110" s="463"/>
      <c r="HF110" s="463"/>
      <c r="HG110" s="463"/>
      <c r="HH110" s="463"/>
      <c r="HI110" s="463"/>
      <c r="HJ110" s="463"/>
      <c r="HK110" s="463"/>
      <c r="HL110" s="463"/>
      <c r="HM110" s="463"/>
      <c r="HN110" s="463"/>
      <c r="HO110" s="463"/>
      <c r="HP110" s="463"/>
      <c r="HQ110" s="463"/>
      <c r="HR110" s="463"/>
      <c r="HS110" s="463"/>
      <c r="HT110" s="463"/>
      <c r="HU110" s="463"/>
      <c r="HV110" s="463"/>
      <c r="HW110" s="463"/>
      <c r="HX110" s="463"/>
      <c r="HY110" s="463"/>
      <c r="HZ110" s="463"/>
      <c r="IA110" s="463"/>
      <c r="IB110" s="463"/>
    </row>
    <row r="111" spans="1:236" ht="36.75" x14ac:dyDescent="0.25">
      <c r="A111" s="123" t="s">
        <v>235</v>
      </c>
      <c r="B111" s="108" t="s">
        <v>2</v>
      </c>
      <c r="C111" s="108" t="s">
        <v>70</v>
      </c>
      <c r="D111" s="109" t="s">
        <v>237</v>
      </c>
      <c r="E111" s="109" t="s">
        <v>1</v>
      </c>
      <c r="F111" s="105">
        <f t="shared" si="25"/>
        <v>41185</v>
      </c>
      <c r="G111" s="109">
        <f>IF(L111="Not Executed","",INDEX($U$2:$EC108,1,MATCH(REPT("z",255),$U111:$EC111)))</f>
        <v>146</v>
      </c>
      <c r="H111" s="109" t="str">
        <f t="shared" si="27"/>
        <v>7-4 QS / C1</v>
      </c>
      <c r="I111" s="109" t="str">
        <f t="shared" si="28"/>
        <v>RTM-9200/8.59.29702</v>
      </c>
      <c r="J111" s="109">
        <f t="shared" si="29"/>
        <v>9200</v>
      </c>
      <c r="K111" s="109" t="str">
        <f t="shared" si="30"/>
        <v>v76</v>
      </c>
      <c r="L111" s="109" t="str">
        <f t="shared" si="33"/>
        <v>Pass</v>
      </c>
      <c r="M111" s="109" t="str">
        <f>IF(L111="NA","NA",IF(COUNTIFS(U111:XAC111,"Pass*",$U$3:$XAC$3,Summary!$D$43)&gt;0,"Pass",IF(COUNTIFS(U111:XAC111,"Fail*",$U$3:$XAC$3,Summary!$D$43)&gt;0,"Fail","Not Executed")))</f>
        <v>Pass</v>
      </c>
      <c r="N111" s="109">
        <f t="shared" si="31"/>
        <v>41</v>
      </c>
      <c r="O111" s="135">
        <f t="shared" si="32"/>
        <v>0.73170731707317072</v>
      </c>
      <c r="P111" s="135" t="str">
        <f>IF(VLOOKUP(C111,[1]!WIFI_Defects,2,FALSE)=0,"",VLOOKUP(C111,[1]!WIFI_Defects,2,FALSE))</f>
        <v/>
      </c>
      <c r="Q111" s="109" t="str">
        <f>IF(VLOOKUP(C111,[1]!WIFI_Defects,3,FALSE)=0,"",VLOOKUP(C111,[1]!WIFI_Defects,3,FALSE))</f>
        <v/>
      </c>
      <c r="R111" s="109" t="str">
        <f>IF(VLOOKUP(C111,[1]!WIFI_Defects,4,FALSE)=0,"",VLOOKUP(C111,[1]!WIFI_Defects,4,FALSE))</f>
        <v/>
      </c>
      <c r="S111" s="111"/>
      <c r="T111" s="317"/>
      <c r="U111" s="96"/>
      <c r="V111" s="72"/>
      <c r="W111" s="72" t="str">
        <f>IF(ISERROR(#REF!),"",#REF!)</f>
        <v/>
      </c>
      <c r="X111" s="72"/>
      <c r="Y111" s="72"/>
      <c r="Z111" s="72" t="s">
        <v>241</v>
      </c>
      <c r="AA111" s="72"/>
      <c r="AB111" s="72"/>
      <c r="AC111" s="72"/>
      <c r="AD111" s="72"/>
      <c r="AE111" s="72"/>
      <c r="AF111" s="72"/>
      <c r="AG111" s="72"/>
      <c r="AH111" s="72"/>
      <c r="AI111" s="72" t="s">
        <v>241</v>
      </c>
      <c r="AJ111" s="72"/>
      <c r="AK111" s="72" t="s">
        <v>241</v>
      </c>
      <c r="AL111" s="72" t="s">
        <v>241</v>
      </c>
      <c r="AM111" s="72"/>
      <c r="AN111" s="326" t="s">
        <v>241</v>
      </c>
      <c r="AO111" s="410"/>
      <c r="AP111" s="402" t="s">
        <v>241</v>
      </c>
      <c r="AQ111" s="72"/>
      <c r="AR111" s="410" t="s">
        <v>241</v>
      </c>
      <c r="AS111" s="428" t="s">
        <v>243</v>
      </c>
      <c r="AT111" s="72"/>
      <c r="AU111" s="423" t="s">
        <v>243</v>
      </c>
      <c r="AV111" s="72"/>
      <c r="AW111" s="430" t="s">
        <v>243</v>
      </c>
      <c r="AX111" s="72"/>
      <c r="AY111" s="72"/>
      <c r="AZ111" s="434" t="s">
        <v>243</v>
      </c>
      <c r="BA111" s="434" t="s">
        <v>243</v>
      </c>
      <c r="BB111" s="72"/>
      <c r="BC111" s="438" t="s">
        <v>243</v>
      </c>
      <c r="BD111" s="439" t="s">
        <v>243</v>
      </c>
      <c r="BE111" s="440" t="s">
        <v>243</v>
      </c>
      <c r="BF111" s="72"/>
      <c r="BG111" s="72"/>
      <c r="BH111" s="72"/>
      <c r="BI111" s="443" t="s">
        <v>544</v>
      </c>
      <c r="BJ111" s="72"/>
      <c r="BK111" s="72"/>
      <c r="BL111" s="72"/>
      <c r="BM111" s="72"/>
      <c r="BN111" s="452"/>
      <c r="BO111" s="454" t="s">
        <v>243</v>
      </c>
      <c r="BP111" s="455"/>
      <c r="BQ111" s="463"/>
      <c r="BR111" s="463" t="s">
        <v>243</v>
      </c>
      <c r="BS111" s="463"/>
      <c r="BT111" s="463" t="s">
        <v>243</v>
      </c>
      <c r="BU111" s="463"/>
      <c r="BV111" s="463"/>
      <c r="BW111" s="463"/>
      <c r="BX111" s="463" t="s">
        <v>243</v>
      </c>
      <c r="BY111" s="463"/>
      <c r="BZ111" s="463"/>
      <c r="CA111" s="463"/>
      <c r="CB111" s="463"/>
      <c r="CC111" s="463"/>
      <c r="CD111" s="463"/>
      <c r="CE111" s="463"/>
      <c r="CF111" s="463"/>
      <c r="CG111" s="463"/>
      <c r="CH111" s="463"/>
      <c r="CI111" s="463"/>
      <c r="CJ111" s="463" t="s">
        <v>243</v>
      </c>
      <c r="CK111" s="463" t="s">
        <v>243</v>
      </c>
      <c r="CL111" s="463"/>
      <c r="CM111" s="463"/>
      <c r="CN111" s="463" t="s">
        <v>243</v>
      </c>
      <c r="CO111" s="463"/>
      <c r="CP111" s="463" t="s">
        <v>243</v>
      </c>
      <c r="CQ111" s="463"/>
      <c r="CR111" s="463"/>
      <c r="CS111" s="463"/>
      <c r="CT111" s="463" t="s">
        <v>243</v>
      </c>
      <c r="CU111" s="463" t="s">
        <v>243</v>
      </c>
      <c r="CV111" s="463"/>
      <c r="CW111" s="463" t="s">
        <v>243</v>
      </c>
      <c r="CX111" s="463"/>
      <c r="CY111" s="463" t="s">
        <v>243</v>
      </c>
      <c r="CZ111" s="463"/>
      <c r="DA111" s="463"/>
      <c r="DB111" s="536" t="s">
        <v>243</v>
      </c>
      <c r="DC111" s="463"/>
      <c r="DD111" s="463"/>
      <c r="DE111" s="536" t="s">
        <v>243</v>
      </c>
      <c r="DF111" s="463"/>
      <c r="DG111" s="463"/>
      <c r="DH111" s="463"/>
      <c r="DI111" s="463"/>
      <c r="DJ111" s="463"/>
      <c r="DK111" s="536"/>
      <c r="DL111" s="536" t="s">
        <v>243</v>
      </c>
      <c r="DM111" s="463"/>
      <c r="DN111" s="536" t="s">
        <v>243</v>
      </c>
      <c r="DO111" s="463"/>
      <c r="DP111" s="536" t="s">
        <v>243</v>
      </c>
      <c r="DQ111" s="536" t="s">
        <v>243</v>
      </c>
      <c r="DR111" s="463" t="s">
        <v>241</v>
      </c>
      <c r="DS111" s="536" t="s">
        <v>243</v>
      </c>
      <c r="DT111" s="536" t="s">
        <v>243</v>
      </c>
      <c r="DU111" s="463"/>
      <c r="DV111" s="463"/>
      <c r="DW111" s="463" t="s">
        <v>241</v>
      </c>
      <c r="DX111" s="463" t="s">
        <v>241</v>
      </c>
      <c r="DY111" s="463"/>
      <c r="DZ111" s="536" t="s">
        <v>243</v>
      </c>
      <c r="EA111" s="536" t="s">
        <v>243</v>
      </c>
      <c r="EB111" s="463"/>
      <c r="EC111" s="463"/>
      <c r="ED111" s="463"/>
      <c r="EE111" s="463"/>
      <c r="EF111" s="463"/>
      <c r="EG111" s="463"/>
      <c r="EH111" s="463"/>
      <c r="EI111" s="463"/>
      <c r="EJ111" s="463"/>
      <c r="EK111" s="463"/>
      <c r="EL111" s="463"/>
      <c r="EM111" s="463"/>
      <c r="EN111" s="463"/>
      <c r="EO111" s="463"/>
      <c r="EP111" s="463"/>
      <c r="EQ111" s="463"/>
      <c r="ER111" s="463"/>
      <c r="ES111" s="463"/>
      <c r="ET111" s="463"/>
      <c r="EU111" s="463"/>
      <c r="EV111" s="463"/>
      <c r="EW111" s="463"/>
      <c r="EX111" s="463"/>
      <c r="EY111" s="463"/>
      <c r="EZ111" s="463"/>
      <c r="FA111" s="463"/>
      <c r="FB111" s="463"/>
      <c r="FC111" s="463"/>
      <c r="FD111" s="463"/>
      <c r="FE111" s="463"/>
      <c r="FF111" s="463"/>
      <c r="FG111" s="463"/>
      <c r="FH111" s="463"/>
      <c r="FI111" s="463"/>
      <c r="FJ111" s="463"/>
      <c r="FK111" s="463"/>
      <c r="FL111" s="463"/>
      <c r="FM111" s="463"/>
      <c r="FN111" s="463"/>
      <c r="FO111" s="463"/>
      <c r="FP111" s="463"/>
      <c r="FQ111" s="463"/>
      <c r="FR111" s="463"/>
      <c r="FS111" s="463"/>
      <c r="FT111" s="463"/>
      <c r="FU111" s="463"/>
      <c r="FV111" s="463"/>
      <c r="FW111" s="463"/>
      <c r="FX111" s="463"/>
      <c r="FY111" s="463"/>
      <c r="FZ111" s="463"/>
      <c r="GA111" s="463"/>
      <c r="GB111" s="463"/>
      <c r="GC111" s="463"/>
      <c r="GD111" s="463"/>
      <c r="GE111" s="463"/>
      <c r="GF111" s="463"/>
      <c r="GG111" s="463"/>
      <c r="GH111" s="463"/>
      <c r="GI111" s="463"/>
      <c r="GJ111" s="463"/>
      <c r="GK111" s="463"/>
      <c r="GL111" s="463"/>
      <c r="GM111" s="463"/>
      <c r="GN111" s="463"/>
      <c r="GO111" s="463"/>
      <c r="GP111" s="463"/>
      <c r="GQ111" s="463"/>
      <c r="GR111" s="463"/>
      <c r="GS111" s="463"/>
      <c r="GT111" s="463"/>
      <c r="GU111" s="463"/>
      <c r="GV111" s="463"/>
      <c r="GW111" s="463"/>
      <c r="GX111" s="463"/>
      <c r="GY111" s="463"/>
      <c r="GZ111" s="463"/>
      <c r="HA111" s="463"/>
      <c r="HB111" s="463"/>
      <c r="HC111" s="463"/>
      <c r="HD111" s="463"/>
      <c r="HE111" s="463"/>
      <c r="HF111" s="463"/>
      <c r="HG111" s="463"/>
      <c r="HH111" s="463"/>
      <c r="HI111" s="463"/>
      <c r="HJ111" s="463"/>
      <c r="HK111" s="463"/>
      <c r="HL111" s="463"/>
      <c r="HM111" s="463"/>
      <c r="HN111" s="463"/>
      <c r="HO111" s="463"/>
      <c r="HP111" s="463"/>
      <c r="HQ111" s="463"/>
      <c r="HR111" s="463"/>
      <c r="HS111" s="463"/>
      <c r="HT111" s="463"/>
      <c r="HU111" s="463"/>
      <c r="HV111" s="463"/>
      <c r="HW111" s="463"/>
      <c r="HX111" s="463"/>
      <c r="HY111" s="463"/>
      <c r="HZ111" s="463"/>
      <c r="IA111" s="463"/>
      <c r="IB111" s="463"/>
    </row>
    <row r="112" spans="1:236" ht="36.75" x14ac:dyDescent="0.25">
      <c r="A112" s="123" t="s">
        <v>494</v>
      </c>
      <c r="B112" s="108" t="s">
        <v>2</v>
      </c>
      <c r="C112" s="108" t="s">
        <v>43</v>
      </c>
      <c r="D112" s="109" t="s">
        <v>237</v>
      </c>
      <c r="E112" s="109" t="s">
        <v>1</v>
      </c>
      <c r="F112" s="105">
        <f t="shared" si="25"/>
        <v>41185</v>
      </c>
      <c r="G112" s="109">
        <f>IF(L112="Not Executed","",INDEX($U$2:$EC109,1,MATCH(REPT("z",255),$U112:$EC112)))</f>
        <v>146</v>
      </c>
      <c r="H112" s="109" t="str">
        <f t="shared" si="27"/>
        <v>7-4 QS / C1</v>
      </c>
      <c r="I112" s="109" t="str">
        <f t="shared" si="28"/>
        <v>RTM-9200/8.59.29702</v>
      </c>
      <c r="J112" s="109">
        <f t="shared" si="29"/>
        <v>9200</v>
      </c>
      <c r="K112" s="109" t="str">
        <f t="shared" si="30"/>
        <v>v76</v>
      </c>
      <c r="L112" s="109" t="str">
        <f t="shared" si="33"/>
        <v>Pass-Filter</v>
      </c>
      <c r="M112" s="109" t="str">
        <f>IF(L112="NA","NA",IF(COUNTIFS(U112:XAC112,"Pass*",$U$3:$XAC$3,Summary!$D$43)&gt;0,"Pass",IF(COUNTIFS(U112:XAC112,"Fail*",$U$3:$XAC$3,Summary!$D$43)&gt;0,"Fail","Not Executed")))</f>
        <v>Pass</v>
      </c>
      <c r="N112" s="109">
        <f t="shared" si="31"/>
        <v>40</v>
      </c>
      <c r="O112" s="135">
        <f t="shared" si="32"/>
        <v>0.52500000000000002</v>
      </c>
      <c r="P112" s="135" t="str">
        <f>IF(VLOOKUP(C112,[1]!WIFI_Defects,2,FALSE)=0,"",VLOOKUP(C112,[1]!WIFI_Defects,2,FALSE))</f>
        <v/>
      </c>
      <c r="Q112" s="109" t="str">
        <f>IF(VLOOKUP(C112,[1]!WIFI_Defects,3,FALSE)=0,"",VLOOKUP(C112,[1]!WIFI_Defects,3,FALSE))</f>
        <v/>
      </c>
      <c r="R112" s="109" t="str">
        <f>IF(VLOOKUP(C112,[1]!WIFI_Defects,4,FALSE)=0,"",VLOOKUP(C112,[1]!WIFI_Defects,4,FALSE))</f>
        <v/>
      </c>
      <c r="S112" s="392"/>
      <c r="T112" s="317"/>
      <c r="U112" s="96"/>
      <c r="V112" s="72"/>
      <c r="W112" s="72" t="str">
        <f>IF(ISERROR(#REF!),"",#REF!)</f>
        <v/>
      </c>
      <c r="X112" s="72"/>
      <c r="Y112" s="72"/>
      <c r="Z112" s="72" t="s">
        <v>241</v>
      </c>
      <c r="AA112" s="72"/>
      <c r="AB112" s="72"/>
      <c r="AC112" s="72"/>
      <c r="AD112" s="72"/>
      <c r="AE112" s="72"/>
      <c r="AF112" s="72"/>
      <c r="AG112" s="72"/>
      <c r="AH112" s="72"/>
      <c r="AI112" s="72" t="s">
        <v>241</v>
      </c>
      <c r="AJ112" s="72"/>
      <c r="AK112" s="72" t="s">
        <v>241</v>
      </c>
      <c r="AL112" s="72" t="s">
        <v>241</v>
      </c>
      <c r="AM112" s="72"/>
      <c r="AN112" s="410" t="s">
        <v>241</v>
      </c>
      <c r="AO112" s="410"/>
      <c r="AP112" s="410" t="s">
        <v>241</v>
      </c>
      <c r="AQ112" s="72"/>
      <c r="AR112" s="412" t="s">
        <v>241</v>
      </c>
      <c r="AS112" s="428" t="s">
        <v>545</v>
      </c>
      <c r="AT112" s="72"/>
      <c r="AU112" s="424" t="s">
        <v>547</v>
      </c>
      <c r="AV112" s="72"/>
      <c r="AW112" s="433" t="s">
        <v>544</v>
      </c>
      <c r="AX112" s="72"/>
      <c r="AY112" s="72"/>
      <c r="AZ112" s="427"/>
      <c r="BA112" s="434" t="s">
        <v>544</v>
      </c>
      <c r="BB112" s="72"/>
      <c r="BC112" s="438" t="s">
        <v>545</v>
      </c>
      <c r="BD112" s="439" t="s">
        <v>493</v>
      </c>
      <c r="BE112" s="440" t="s">
        <v>493</v>
      </c>
      <c r="BF112" s="72"/>
      <c r="BG112" s="72"/>
      <c r="BH112" s="446" t="s">
        <v>544</v>
      </c>
      <c r="BI112" s="72"/>
      <c r="BJ112" s="72"/>
      <c r="BK112" s="72"/>
      <c r="BL112" s="72"/>
      <c r="BM112" s="72"/>
      <c r="BN112" s="452"/>
      <c r="BO112" s="72" t="s">
        <v>493</v>
      </c>
      <c r="BP112" s="455"/>
      <c r="BQ112" s="463"/>
      <c r="BR112" s="463" t="s">
        <v>493</v>
      </c>
      <c r="BS112" s="463"/>
      <c r="BT112" s="463" t="s">
        <v>493</v>
      </c>
      <c r="BU112" s="463"/>
      <c r="BV112" s="463"/>
      <c r="BW112" s="463"/>
      <c r="BX112" s="463" t="s">
        <v>609</v>
      </c>
      <c r="BY112" s="463"/>
      <c r="BZ112" s="463"/>
      <c r="CA112" s="463"/>
      <c r="CB112" s="463"/>
      <c r="CC112" s="463"/>
      <c r="CD112" s="463"/>
      <c r="CE112" s="463"/>
      <c r="CF112" s="463"/>
      <c r="CG112" s="463"/>
      <c r="CH112" s="463"/>
      <c r="CI112" s="463"/>
      <c r="CJ112" s="463" t="s">
        <v>609</v>
      </c>
      <c r="CK112" s="463" t="s">
        <v>609</v>
      </c>
      <c r="CL112" s="463"/>
      <c r="CM112" s="463"/>
      <c r="CN112" s="463" t="s">
        <v>241</v>
      </c>
      <c r="CO112" s="463"/>
      <c r="CP112" s="463" t="s">
        <v>241</v>
      </c>
      <c r="CQ112" s="463"/>
      <c r="CR112" s="463"/>
      <c r="CS112" s="463"/>
      <c r="CT112" s="463" t="s">
        <v>609</v>
      </c>
      <c r="CU112" s="463" t="s">
        <v>609</v>
      </c>
      <c r="CV112" s="463"/>
      <c r="CW112" s="463" t="s">
        <v>609</v>
      </c>
      <c r="CX112" s="463"/>
      <c r="CY112" s="463" t="s">
        <v>609</v>
      </c>
      <c r="CZ112" s="463"/>
      <c r="DA112" s="463"/>
      <c r="DB112" s="536" t="s">
        <v>609</v>
      </c>
      <c r="DC112" s="463"/>
      <c r="DD112" s="463"/>
      <c r="DE112" s="536" t="s">
        <v>609</v>
      </c>
      <c r="DF112" s="463"/>
      <c r="DG112" s="463"/>
      <c r="DH112" s="463"/>
      <c r="DI112" s="463"/>
      <c r="DJ112" s="463"/>
      <c r="DK112" s="463"/>
      <c r="DL112" s="463" t="s">
        <v>241</v>
      </c>
      <c r="DM112" s="463"/>
      <c r="DN112" s="463" t="s">
        <v>241</v>
      </c>
      <c r="DO112" s="463"/>
      <c r="DP112" s="463" t="s">
        <v>241</v>
      </c>
      <c r="DQ112" s="536" t="s">
        <v>609</v>
      </c>
      <c r="DR112" s="536" t="s">
        <v>609</v>
      </c>
      <c r="DS112" s="536" t="s">
        <v>609</v>
      </c>
      <c r="DT112" s="536" t="s">
        <v>609</v>
      </c>
      <c r="DU112" s="463"/>
      <c r="DV112" s="463"/>
      <c r="DW112" s="536" t="s">
        <v>609</v>
      </c>
      <c r="DX112" s="463" t="s">
        <v>241</v>
      </c>
      <c r="DY112" s="463"/>
      <c r="DZ112" s="536" t="s">
        <v>609</v>
      </c>
      <c r="EA112" s="536" t="s">
        <v>609</v>
      </c>
      <c r="EB112" s="463"/>
      <c r="EC112" s="463"/>
      <c r="ED112" s="463"/>
      <c r="EE112" s="463"/>
      <c r="EF112" s="463"/>
      <c r="EG112" s="463"/>
      <c r="EH112" s="463"/>
      <c r="EI112" s="463"/>
      <c r="EJ112" s="463"/>
      <c r="EK112" s="463"/>
      <c r="EL112" s="463"/>
      <c r="EM112" s="463"/>
      <c r="EN112" s="463"/>
      <c r="EO112" s="463"/>
      <c r="EP112" s="463"/>
      <c r="EQ112" s="463"/>
      <c r="ER112" s="463"/>
      <c r="ES112" s="463"/>
      <c r="ET112" s="463"/>
      <c r="EU112" s="463"/>
      <c r="EV112" s="463"/>
      <c r="EW112" s="463"/>
      <c r="EX112" s="463"/>
      <c r="EY112" s="463"/>
      <c r="EZ112" s="463"/>
      <c r="FA112" s="463"/>
      <c r="FB112" s="463"/>
      <c r="FC112" s="463"/>
      <c r="FD112" s="463"/>
      <c r="FE112" s="463"/>
      <c r="FF112" s="463"/>
      <c r="FG112" s="463"/>
      <c r="FH112" s="463"/>
      <c r="FI112" s="463"/>
      <c r="FJ112" s="463"/>
      <c r="FK112" s="463"/>
      <c r="FL112" s="463"/>
      <c r="FM112" s="463"/>
      <c r="FN112" s="463"/>
      <c r="FO112" s="463"/>
      <c r="FP112" s="463"/>
      <c r="FQ112" s="463"/>
      <c r="FR112" s="463"/>
      <c r="FS112" s="463"/>
      <c r="FT112" s="463"/>
      <c r="FU112" s="463"/>
      <c r="FV112" s="463"/>
      <c r="FW112" s="463"/>
      <c r="FX112" s="463"/>
      <c r="FY112" s="463"/>
      <c r="FZ112" s="463"/>
      <c r="GA112" s="463"/>
      <c r="GB112" s="463"/>
      <c r="GC112" s="463"/>
      <c r="GD112" s="463"/>
      <c r="GE112" s="463"/>
      <c r="GF112" s="463"/>
      <c r="GG112" s="463"/>
      <c r="GH112" s="463"/>
      <c r="GI112" s="463"/>
      <c r="GJ112" s="463"/>
      <c r="GK112" s="463"/>
      <c r="GL112" s="463"/>
      <c r="GM112" s="463"/>
      <c r="GN112" s="463"/>
      <c r="GO112" s="463"/>
      <c r="GP112" s="463"/>
      <c r="GQ112" s="463"/>
      <c r="GR112" s="463"/>
      <c r="GS112" s="463"/>
      <c r="GT112" s="463"/>
      <c r="GU112" s="463"/>
      <c r="GV112" s="463"/>
      <c r="GW112" s="463"/>
      <c r="GX112" s="463"/>
      <c r="GY112" s="463"/>
      <c r="GZ112" s="463"/>
      <c r="HA112" s="463"/>
      <c r="HB112" s="463"/>
      <c r="HC112" s="463"/>
      <c r="HD112" s="463"/>
      <c r="HE112" s="463"/>
      <c r="HF112" s="463"/>
      <c r="HG112" s="463"/>
      <c r="HH112" s="463"/>
      <c r="HI112" s="463"/>
      <c r="HJ112" s="463"/>
      <c r="HK112" s="463"/>
      <c r="HL112" s="463"/>
      <c r="HM112" s="463"/>
      <c r="HN112" s="463"/>
      <c r="HO112" s="463"/>
      <c r="HP112" s="463"/>
      <c r="HQ112" s="463"/>
      <c r="HR112" s="463"/>
      <c r="HS112" s="463"/>
      <c r="HT112" s="463"/>
      <c r="HU112" s="463"/>
      <c r="HV112" s="463"/>
      <c r="HW112" s="463"/>
      <c r="HX112" s="463"/>
      <c r="HY112" s="463"/>
      <c r="HZ112" s="463"/>
      <c r="IA112" s="463"/>
      <c r="IB112" s="463"/>
    </row>
    <row r="113" spans="1:236" ht="36.75" x14ac:dyDescent="0.25">
      <c r="A113" s="123" t="s">
        <v>494</v>
      </c>
      <c r="B113" s="108" t="s">
        <v>2</v>
      </c>
      <c r="C113" s="108" t="s">
        <v>42</v>
      </c>
      <c r="D113" s="109" t="s">
        <v>237</v>
      </c>
      <c r="E113" s="109" t="s">
        <v>1</v>
      </c>
      <c r="F113" s="105">
        <f t="shared" si="25"/>
        <v>41185</v>
      </c>
      <c r="G113" s="109">
        <f>IF(L113="Not Executed","",INDEX($U$2:$EC110,1,MATCH(REPT("z",255),$U113:$EC113)))</f>
        <v>146</v>
      </c>
      <c r="H113" s="109" t="str">
        <f t="shared" si="27"/>
        <v>7-4 QS / C1</v>
      </c>
      <c r="I113" s="109" t="str">
        <f t="shared" si="28"/>
        <v>RTM-9200/8.59.29702</v>
      </c>
      <c r="J113" s="109">
        <f t="shared" si="29"/>
        <v>9200</v>
      </c>
      <c r="K113" s="109" t="str">
        <f t="shared" si="30"/>
        <v>v76</v>
      </c>
      <c r="L113" s="109" t="str">
        <f t="shared" si="33"/>
        <v>Pass-Filter</v>
      </c>
      <c r="M113" s="109" t="str">
        <f>IF(L113="NA","NA",IF(COUNTIFS(U113:XAC113,"Pass*",$U$3:$XAC$3,Summary!$D$43)&gt;0,"Pass",IF(COUNTIFS(U113:XAC113,"Fail*",$U$3:$XAC$3,Summary!$D$43)&gt;0,"Fail","Not Executed")))</f>
        <v>Pass</v>
      </c>
      <c r="N113" s="109">
        <f t="shared" si="31"/>
        <v>41</v>
      </c>
      <c r="O113" s="135">
        <f t="shared" si="32"/>
        <v>0.58536585365853655</v>
      </c>
      <c r="P113" s="135" t="str">
        <f>IF(VLOOKUP(C113,[1]!WIFI_Defects,2,FALSE)=0,"",VLOOKUP(C113,[1]!WIFI_Defects,2,FALSE))</f>
        <v/>
      </c>
      <c r="Q113" s="109" t="str">
        <f>IF(VLOOKUP(C113,[1]!WIFI_Defects,3,FALSE)=0,"",VLOOKUP(C113,[1]!WIFI_Defects,3,FALSE))</f>
        <v/>
      </c>
      <c r="R113" s="109" t="str">
        <f>IF(VLOOKUP(C113,[1]!WIFI_Defects,4,FALSE)=0,"",VLOOKUP(C113,[1]!WIFI_Defects,4,FALSE))</f>
        <v/>
      </c>
      <c r="S113" s="392"/>
      <c r="T113" s="317"/>
      <c r="U113" s="96"/>
      <c r="V113" s="72"/>
      <c r="W113" s="72" t="str">
        <f>IF(ISERROR(#REF!),"",#REF!)</f>
        <v/>
      </c>
      <c r="X113" s="72"/>
      <c r="Y113" s="72"/>
      <c r="Z113" s="72" t="s">
        <v>241</v>
      </c>
      <c r="AA113" s="72"/>
      <c r="AB113" s="72"/>
      <c r="AC113" s="72"/>
      <c r="AD113" s="72"/>
      <c r="AE113" s="72"/>
      <c r="AF113" s="72"/>
      <c r="AG113" s="72"/>
      <c r="AH113" s="72"/>
      <c r="AI113" s="72" t="s">
        <v>241</v>
      </c>
      <c r="AJ113" s="72"/>
      <c r="AK113" s="72" t="s">
        <v>241</v>
      </c>
      <c r="AL113" s="72" t="s">
        <v>241</v>
      </c>
      <c r="AM113" s="72"/>
      <c r="AN113" s="410" t="s">
        <v>493</v>
      </c>
      <c r="AO113" s="410"/>
      <c r="AP113" s="410" t="s">
        <v>241</v>
      </c>
      <c r="AQ113" s="72"/>
      <c r="AR113" s="412" t="s">
        <v>241</v>
      </c>
      <c r="AS113" s="428" t="s">
        <v>545</v>
      </c>
      <c r="AT113" s="72"/>
      <c r="AU113" s="424" t="s">
        <v>544</v>
      </c>
      <c r="AV113" s="72"/>
      <c r="AW113" s="433" t="s">
        <v>493</v>
      </c>
      <c r="AX113" s="72"/>
      <c r="AY113" s="72"/>
      <c r="AZ113" s="434" t="s">
        <v>545</v>
      </c>
      <c r="BA113" s="434" t="s">
        <v>544</v>
      </c>
      <c r="BB113" s="72"/>
      <c r="BC113" s="438" t="s">
        <v>546</v>
      </c>
      <c r="BD113" s="439" t="s">
        <v>493</v>
      </c>
      <c r="BE113" s="440" t="s">
        <v>493</v>
      </c>
      <c r="BF113" s="72"/>
      <c r="BG113" s="72"/>
      <c r="BH113" s="446" t="s">
        <v>493</v>
      </c>
      <c r="BI113" s="72"/>
      <c r="BJ113" s="72"/>
      <c r="BK113" s="72"/>
      <c r="BL113" s="72"/>
      <c r="BM113" s="72"/>
      <c r="BN113" s="452"/>
      <c r="BO113" s="72" t="s">
        <v>493</v>
      </c>
      <c r="BP113" s="455"/>
      <c r="BQ113" s="463"/>
      <c r="BR113" s="463" t="s">
        <v>493</v>
      </c>
      <c r="BS113" s="463"/>
      <c r="BT113" s="463" t="s">
        <v>493</v>
      </c>
      <c r="BU113" s="463"/>
      <c r="BV113" s="463"/>
      <c r="BW113" s="463"/>
      <c r="BX113" s="463" t="s">
        <v>609</v>
      </c>
      <c r="BY113" s="463"/>
      <c r="BZ113" s="463"/>
      <c r="CA113" s="463"/>
      <c r="CB113" s="463"/>
      <c r="CC113" s="463"/>
      <c r="CD113" s="463"/>
      <c r="CE113" s="463"/>
      <c r="CF113" s="463"/>
      <c r="CG113" s="463"/>
      <c r="CH113" s="463"/>
      <c r="CI113" s="463"/>
      <c r="CJ113" s="463" t="s">
        <v>609</v>
      </c>
      <c r="CK113" s="463" t="s">
        <v>609</v>
      </c>
      <c r="CL113" s="463"/>
      <c r="CM113" s="463"/>
      <c r="CN113" s="463" t="s">
        <v>241</v>
      </c>
      <c r="CO113" s="463"/>
      <c r="CP113" s="463" t="s">
        <v>241</v>
      </c>
      <c r="CQ113" s="463"/>
      <c r="CR113" s="463"/>
      <c r="CS113" s="463"/>
      <c r="CT113" s="463" t="s">
        <v>609</v>
      </c>
      <c r="CU113" s="463" t="s">
        <v>609</v>
      </c>
      <c r="CV113" s="463"/>
      <c r="CW113" s="463" t="s">
        <v>609</v>
      </c>
      <c r="CX113" s="463"/>
      <c r="CY113" s="463" t="s">
        <v>609</v>
      </c>
      <c r="CZ113" s="463"/>
      <c r="DA113" s="463"/>
      <c r="DB113" s="536" t="s">
        <v>609</v>
      </c>
      <c r="DC113" s="463"/>
      <c r="DD113" s="463"/>
      <c r="DE113" s="536" t="s">
        <v>609</v>
      </c>
      <c r="DF113" s="463"/>
      <c r="DG113" s="463"/>
      <c r="DH113" s="463"/>
      <c r="DI113" s="463"/>
      <c r="DJ113" s="463"/>
      <c r="DK113" s="463"/>
      <c r="DL113" s="463" t="s">
        <v>241</v>
      </c>
      <c r="DM113" s="463"/>
      <c r="DN113" s="463" t="s">
        <v>241</v>
      </c>
      <c r="DO113" s="463"/>
      <c r="DP113" s="463" t="s">
        <v>241</v>
      </c>
      <c r="DQ113" s="536" t="s">
        <v>609</v>
      </c>
      <c r="DR113" s="536" t="s">
        <v>609</v>
      </c>
      <c r="DS113" s="536" t="s">
        <v>609</v>
      </c>
      <c r="DT113" s="536" t="s">
        <v>609</v>
      </c>
      <c r="DU113" s="463"/>
      <c r="DV113" s="463"/>
      <c r="DW113" s="536" t="s">
        <v>609</v>
      </c>
      <c r="DX113" s="463" t="s">
        <v>241</v>
      </c>
      <c r="DY113" s="463"/>
      <c r="DZ113" s="536" t="s">
        <v>609</v>
      </c>
      <c r="EA113" s="536" t="s">
        <v>609</v>
      </c>
      <c r="EB113" s="463"/>
      <c r="EC113" s="463"/>
      <c r="ED113" s="463"/>
      <c r="EE113" s="463"/>
      <c r="EF113" s="463"/>
      <c r="EG113" s="463"/>
      <c r="EH113" s="463"/>
      <c r="EI113" s="463"/>
      <c r="EJ113" s="463"/>
      <c r="EK113" s="463"/>
      <c r="EL113" s="463"/>
      <c r="EM113" s="463"/>
      <c r="EN113" s="463"/>
      <c r="EO113" s="463"/>
      <c r="EP113" s="463"/>
      <c r="EQ113" s="463"/>
      <c r="ER113" s="463"/>
      <c r="ES113" s="463"/>
      <c r="ET113" s="463"/>
      <c r="EU113" s="463"/>
      <c r="EV113" s="463"/>
      <c r="EW113" s="463"/>
      <c r="EX113" s="463"/>
      <c r="EY113" s="463"/>
      <c r="EZ113" s="463"/>
      <c r="FA113" s="463"/>
      <c r="FB113" s="463"/>
      <c r="FC113" s="463"/>
      <c r="FD113" s="463"/>
      <c r="FE113" s="463"/>
      <c r="FF113" s="463"/>
      <c r="FG113" s="463"/>
      <c r="FH113" s="463"/>
      <c r="FI113" s="463"/>
      <c r="FJ113" s="463"/>
      <c r="FK113" s="463"/>
      <c r="FL113" s="463"/>
      <c r="FM113" s="463"/>
      <c r="FN113" s="463"/>
      <c r="FO113" s="463"/>
      <c r="FP113" s="463"/>
      <c r="FQ113" s="463"/>
      <c r="FR113" s="463"/>
      <c r="FS113" s="463"/>
      <c r="FT113" s="463"/>
      <c r="FU113" s="463"/>
      <c r="FV113" s="463"/>
      <c r="FW113" s="463"/>
      <c r="FX113" s="463"/>
      <c r="FY113" s="463"/>
      <c r="FZ113" s="463"/>
      <c r="GA113" s="463"/>
      <c r="GB113" s="463"/>
      <c r="GC113" s="463"/>
      <c r="GD113" s="463"/>
      <c r="GE113" s="463"/>
      <c r="GF113" s="463"/>
      <c r="GG113" s="463"/>
      <c r="GH113" s="463"/>
      <c r="GI113" s="463"/>
      <c r="GJ113" s="463"/>
      <c r="GK113" s="463"/>
      <c r="GL113" s="463"/>
      <c r="GM113" s="463"/>
      <c r="GN113" s="463"/>
      <c r="GO113" s="463"/>
      <c r="GP113" s="463"/>
      <c r="GQ113" s="463"/>
      <c r="GR113" s="463"/>
      <c r="GS113" s="463"/>
      <c r="GT113" s="463"/>
      <c r="GU113" s="463"/>
      <c r="GV113" s="463"/>
      <c r="GW113" s="463"/>
      <c r="GX113" s="463"/>
      <c r="GY113" s="463"/>
      <c r="GZ113" s="463"/>
      <c r="HA113" s="463"/>
      <c r="HB113" s="463"/>
      <c r="HC113" s="463"/>
      <c r="HD113" s="463"/>
      <c r="HE113" s="463"/>
      <c r="HF113" s="463"/>
      <c r="HG113" s="463"/>
      <c r="HH113" s="463"/>
      <c r="HI113" s="463"/>
      <c r="HJ113" s="463"/>
      <c r="HK113" s="463"/>
      <c r="HL113" s="463"/>
      <c r="HM113" s="463"/>
      <c r="HN113" s="463"/>
      <c r="HO113" s="463"/>
      <c r="HP113" s="463"/>
      <c r="HQ113" s="463"/>
      <c r="HR113" s="463"/>
      <c r="HS113" s="463"/>
      <c r="HT113" s="463"/>
      <c r="HU113" s="463"/>
      <c r="HV113" s="463"/>
      <c r="HW113" s="463"/>
      <c r="HX113" s="463"/>
      <c r="HY113" s="463"/>
      <c r="HZ113" s="463"/>
      <c r="IA113" s="463"/>
      <c r="IB113" s="463"/>
    </row>
    <row r="114" spans="1:236" ht="36.75" x14ac:dyDescent="0.25">
      <c r="A114" s="123" t="s">
        <v>494</v>
      </c>
      <c r="B114" s="108" t="s">
        <v>2</v>
      </c>
      <c r="C114" s="108" t="s">
        <v>33</v>
      </c>
      <c r="D114" s="109" t="s">
        <v>237</v>
      </c>
      <c r="E114" s="109" t="s">
        <v>1</v>
      </c>
      <c r="F114" s="105">
        <f t="shared" si="25"/>
        <v>41185</v>
      </c>
      <c r="G114" s="109">
        <f>IF(L114="Not Executed","",INDEX($U$2:$EC111,1,MATCH(REPT("z",255),$U114:$EC114)))</f>
        <v>146</v>
      </c>
      <c r="H114" s="109" t="str">
        <f t="shared" si="27"/>
        <v>7-4 QS / C1</v>
      </c>
      <c r="I114" s="109" t="str">
        <f t="shared" si="28"/>
        <v>RTM-9200/8.59.29702</v>
      </c>
      <c r="J114" s="109">
        <f t="shared" si="29"/>
        <v>9200</v>
      </c>
      <c r="K114" s="109" t="str">
        <f t="shared" si="30"/>
        <v>v76</v>
      </c>
      <c r="L114" s="109" t="str">
        <f t="shared" si="33"/>
        <v>Pass-Filter</v>
      </c>
      <c r="M114" s="109" t="str">
        <f>IF(L114="NA","NA",IF(COUNTIFS(U114:XAC114,"Pass*",$U$3:$XAC$3,Summary!$D$43)&gt;0,"Pass",IF(COUNTIFS(U114:XAC114,"Fail*",$U$3:$XAC$3,Summary!$D$43)&gt;0,"Fail","Not Executed")))</f>
        <v>Pass</v>
      </c>
      <c r="N114" s="109">
        <f t="shared" si="31"/>
        <v>41</v>
      </c>
      <c r="O114" s="135">
        <f t="shared" si="32"/>
        <v>0.51219512195121952</v>
      </c>
      <c r="P114" s="135" t="str">
        <f>IF(VLOOKUP(C114,[1]!WIFI_Defects,2,FALSE)=0,"",VLOOKUP(C114,[1]!WIFI_Defects,2,FALSE))</f>
        <v/>
      </c>
      <c r="Q114" s="109" t="str">
        <f>IF(VLOOKUP(C114,[1]!WIFI_Defects,3,FALSE)=0,"",VLOOKUP(C114,[1]!WIFI_Defects,3,FALSE))</f>
        <v/>
      </c>
      <c r="R114" s="109" t="str">
        <f>IF(VLOOKUP(C114,[1]!WIFI_Defects,4,FALSE)=0,"",VLOOKUP(C114,[1]!WIFI_Defects,4,FALSE))</f>
        <v/>
      </c>
      <c r="S114" s="392"/>
      <c r="T114" s="317"/>
      <c r="U114" s="96"/>
      <c r="V114" s="72"/>
      <c r="W114" s="72" t="str">
        <f>IF(ISERROR(#REF!),"",#REF!)</f>
        <v/>
      </c>
      <c r="X114" s="72"/>
      <c r="Y114" s="72"/>
      <c r="Z114" s="72" t="s">
        <v>241</v>
      </c>
      <c r="AA114" s="72"/>
      <c r="AB114" s="72"/>
      <c r="AC114" s="72"/>
      <c r="AD114" s="72"/>
      <c r="AE114" s="72"/>
      <c r="AF114" s="72"/>
      <c r="AG114" s="72"/>
      <c r="AH114" s="72"/>
      <c r="AI114" s="72" t="s">
        <v>241</v>
      </c>
      <c r="AJ114" s="72"/>
      <c r="AK114" s="72" t="s">
        <v>241</v>
      </c>
      <c r="AL114" s="72" t="s">
        <v>241</v>
      </c>
      <c r="AM114" s="72"/>
      <c r="AN114" s="410" t="s">
        <v>241</v>
      </c>
      <c r="AO114" s="410"/>
      <c r="AP114" s="410" t="s">
        <v>493</v>
      </c>
      <c r="AQ114" s="72"/>
      <c r="AR114" s="412" t="s">
        <v>241</v>
      </c>
      <c r="AS114" s="428" t="s">
        <v>545</v>
      </c>
      <c r="AT114" s="72"/>
      <c r="AU114" s="424" t="s">
        <v>544</v>
      </c>
      <c r="AV114" s="72"/>
      <c r="AW114" s="433" t="s">
        <v>544</v>
      </c>
      <c r="AX114" s="72"/>
      <c r="AY114" s="72"/>
      <c r="AZ114" s="434" t="s">
        <v>545</v>
      </c>
      <c r="BA114" s="434" t="s">
        <v>544</v>
      </c>
      <c r="BB114" s="72"/>
      <c r="BC114" s="438" t="s">
        <v>546</v>
      </c>
      <c r="BD114" s="439" t="s">
        <v>544</v>
      </c>
      <c r="BE114" s="440" t="s">
        <v>493</v>
      </c>
      <c r="BF114" s="72"/>
      <c r="BG114" s="72"/>
      <c r="BH114" s="446" t="s">
        <v>493</v>
      </c>
      <c r="BI114" s="72"/>
      <c r="BJ114" s="72"/>
      <c r="BK114" s="72"/>
      <c r="BL114" s="72"/>
      <c r="BM114" s="72"/>
      <c r="BN114" s="452"/>
      <c r="BO114" s="72" t="s">
        <v>493</v>
      </c>
      <c r="BP114" s="455"/>
      <c r="BQ114" s="463"/>
      <c r="BR114" s="463" t="s">
        <v>493</v>
      </c>
      <c r="BS114" s="463"/>
      <c r="BT114" s="463" t="s">
        <v>493</v>
      </c>
      <c r="BU114" s="463"/>
      <c r="BV114" s="463"/>
      <c r="BW114" s="463"/>
      <c r="BX114" s="463" t="s">
        <v>609</v>
      </c>
      <c r="BY114" s="463"/>
      <c r="BZ114" s="463"/>
      <c r="CA114" s="463"/>
      <c r="CB114" s="463"/>
      <c r="CC114" s="463"/>
      <c r="CD114" s="463"/>
      <c r="CE114" s="463"/>
      <c r="CF114" s="463"/>
      <c r="CG114" s="463"/>
      <c r="CH114" s="463"/>
      <c r="CI114" s="463"/>
      <c r="CJ114" s="463" t="s">
        <v>609</v>
      </c>
      <c r="CK114" s="463" t="s">
        <v>609</v>
      </c>
      <c r="CL114" s="463"/>
      <c r="CM114" s="463"/>
      <c r="CN114" s="463" t="s">
        <v>241</v>
      </c>
      <c r="CO114" s="463"/>
      <c r="CP114" s="463" t="s">
        <v>241</v>
      </c>
      <c r="CQ114" s="463"/>
      <c r="CR114" s="463"/>
      <c r="CS114" s="463"/>
      <c r="CT114" s="463" t="s">
        <v>609</v>
      </c>
      <c r="CU114" s="463" t="s">
        <v>241</v>
      </c>
      <c r="CV114" s="463"/>
      <c r="CW114" s="463" t="s">
        <v>609</v>
      </c>
      <c r="CX114" s="463"/>
      <c r="CY114" s="463" t="s">
        <v>609</v>
      </c>
      <c r="CZ114" s="463"/>
      <c r="DA114" s="463"/>
      <c r="DB114" s="536" t="s">
        <v>609</v>
      </c>
      <c r="DC114" s="463"/>
      <c r="DD114" s="463"/>
      <c r="DE114" s="536" t="s">
        <v>609</v>
      </c>
      <c r="DF114" s="463"/>
      <c r="DG114" s="463"/>
      <c r="DH114" s="463"/>
      <c r="DI114" s="463"/>
      <c r="DJ114" s="463"/>
      <c r="DK114" s="463"/>
      <c r="DL114" s="463" t="s">
        <v>241</v>
      </c>
      <c r="DM114" s="463"/>
      <c r="DN114" s="463" t="s">
        <v>241</v>
      </c>
      <c r="DO114" s="463"/>
      <c r="DP114" s="463" t="s">
        <v>241</v>
      </c>
      <c r="DQ114" s="536" t="s">
        <v>609</v>
      </c>
      <c r="DR114" s="536" t="s">
        <v>609</v>
      </c>
      <c r="DS114" s="536" t="s">
        <v>609</v>
      </c>
      <c r="DT114" s="536" t="s">
        <v>609</v>
      </c>
      <c r="DU114" s="463"/>
      <c r="DV114" s="463"/>
      <c r="DW114" s="536" t="s">
        <v>609</v>
      </c>
      <c r="DX114" s="463" t="s">
        <v>241</v>
      </c>
      <c r="DY114" s="463"/>
      <c r="DZ114" s="536" t="s">
        <v>609</v>
      </c>
      <c r="EA114" s="536" t="s">
        <v>609</v>
      </c>
      <c r="EB114" s="463"/>
      <c r="EC114" s="463"/>
      <c r="ED114" s="463"/>
      <c r="EE114" s="463"/>
      <c r="EF114" s="463"/>
      <c r="EG114" s="463"/>
      <c r="EH114" s="463"/>
      <c r="EI114" s="463"/>
      <c r="EJ114" s="463"/>
      <c r="EK114" s="463"/>
      <c r="EL114" s="463"/>
      <c r="EM114" s="463"/>
      <c r="EN114" s="463"/>
      <c r="EO114" s="463"/>
      <c r="EP114" s="463"/>
      <c r="EQ114" s="463"/>
      <c r="ER114" s="463"/>
      <c r="ES114" s="463"/>
      <c r="ET114" s="463"/>
      <c r="EU114" s="463"/>
      <c r="EV114" s="463"/>
      <c r="EW114" s="463"/>
      <c r="EX114" s="463"/>
      <c r="EY114" s="463"/>
      <c r="EZ114" s="463"/>
      <c r="FA114" s="463"/>
      <c r="FB114" s="463"/>
      <c r="FC114" s="463"/>
      <c r="FD114" s="463"/>
      <c r="FE114" s="463"/>
      <c r="FF114" s="463"/>
      <c r="FG114" s="463"/>
      <c r="FH114" s="463"/>
      <c r="FI114" s="463"/>
      <c r="FJ114" s="463"/>
      <c r="FK114" s="463"/>
      <c r="FL114" s="463"/>
      <c r="FM114" s="463"/>
      <c r="FN114" s="463"/>
      <c r="FO114" s="463"/>
      <c r="FP114" s="463"/>
      <c r="FQ114" s="463"/>
      <c r="FR114" s="463"/>
      <c r="FS114" s="463"/>
      <c r="FT114" s="463"/>
      <c r="FU114" s="463"/>
      <c r="FV114" s="463"/>
      <c r="FW114" s="463"/>
      <c r="FX114" s="463"/>
      <c r="FY114" s="463"/>
      <c r="FZ114" s="463"/>
      <c r="GA114" s="463"/>
      <c r="GB114" s="463"/>
      <c r="GC114" s="463"/>
      <c r="GD114" s="463"/>
      <c r="GE114" s="463"/>
      <c r="GF114" s="463"/>
      <c r="GG114" s="463"/>
      <c r="GH114" s="463"/>
      <c r="GI114" s="463"/>
      <c r="GJ114" s="463"/>
      <c r="GK114" s="463"/>
      <c r="GL114" s="463"/>
      <c r="GM114" s="463"/>
      <c r="GN114" s="463"/>
      <c r="GO114" s="463"/>
      <c r="GP114" s="463"/>
      <c r="GQ114" s="463"/>
      <c r="GR114" s="463"/>
      <c r="GS114" s="463"/>
      <c r="GT114" s="463"/>
      <c r="GU114" s="463"/>
      <c r="GV114" s="463"/>
      <c r="GW114" s="463"/>
      <c r="GX114" s="463"/>
      <c r="GY114" s="463"/>
      <c r="GZ114" s="463"/>
      <c r="HA114" s="463"/>
      <c r="HB114" s="463"/>
      <c r="HC114" s="463"/>
      <c r="HD114" s="463"/>
      <c r="HE114" s="463"/>
      <c r="HF114" s="463"/>
      <c r="HG114" s="463"/>
      <c r="HH114" s="463"/>
      <c r="HI114" s="463"/>
      <c r="HJ114" s="463"/>
      <c r="HK114" s="463"/>
      <c r="HL114" s="463"/>
      <c r="HM114" s="463"/>
      <c r="HN114" s="463"/>
      <c r="HO114" s="463"/>
      <c r="HP114" s="463"/>
      <c r="HQ114" s="463"/>
      <c r="HR114" s="463"/>
      <c r="HS114" s="463"/>
      <c r="HT114" s="463"/>
      <c r="HU114" s="463"/>
      <c r="HV114" s="463"/>
      <c r="HW114" s="463"/>
      <c r="HX114" s="463"/>
      <c r="HY114" s="463"/>
      <c r="HZ114" s="463"/>
      <c r="IA114" s="463"/>
      <c r="IB114" s="463"/>
    </row>
    <row r="115" spans="1:236" ht="36.75" x14ac:dyDescent="0.25">
      <c r="A115" s="123" t="s">
        <v>494</v>
      </c>
      <c r="B115" s="108" t="s">
        <v>2</v>
      </c>
      <c r="C115" s="108" t="s">
        <v>32</v>
      </c>
      <c r="D115" s="109" t="s">
        <v>237</v>
      </c>
      <c r="E115" s="109" t="s">
        <v>1</v>
      </c>
      <c r="F115" s="105">
        <f t="shared" si="25"/>
        <v>41185</v>
      </c>
      <c r="G115" s="109">
        <f>IF(L115="Not Executed","",INDEX($U$2:$EC112,1,MATCH(REPT("z",255),$U115:$EC115)))</f>
        <v>146</v>
      </c>
      <c r="H115" s="109" t="str">
        <f t="shared" si="27"/>
        <v>7-4 QS / C1</v>
      </c>
      <c r="I115" s="109" t="str">
        <f t="shared" si="28"/>
        <v>RTM-9200/8.59.29702</v>
      </c>
      <c r="J115" s="109">
        <f t="shared" si="29"/>
        <v>9200</v>
      </c>
      <c r="K115" s="109" t="str">
        <f t="shared" si="30"/>
        <v>v76</v>
      </c>
      <c r="L115" s="109" t="str">
        <f t="shared" si="33"/>
        <v>Pass-Filter</v>
      </c>
      <c r="M115" s="109" t="str">
        <f>IF(L115="NA","NA",IF(COUNTIFS(U115:XAC115,"Pass*",$U$3:$XAC$3,Summary!$D$43)&gt;0,"Pass",IF(COUNTIFS(U115:XAC115,"Fail*",$U$3:$XAC$3,Summary!$D$43)&gt;0,"Fail","Not Executed")))</f>
        <v>Pass</v>
      </c>
      <c r="N115" s="109">
        <f t="shared" si="31"/>
        <v>40</v>
      </c>
      <c r="O115" s="135">
        <f t="shared" si="32"/>
        <v>0.625</v>
      </c>
      <c r="P115" s="135" t="str">
        <f>IF(VLOOKUP(C115,[1]!WIFI_Defects,2,FALSE)=0,"",VLOOKUP(C115,[1]!WIFI_Defects,2,FALSE))</f>
        <v/>
      </c>
      <c r="Q115" s="109" t="str">
        <f>IF(VLOOKUP(C115,[1]!WIFI_Defects,3,FALSE)=0,"",VLOOKUP(C115,[1]!WIFI_Defects,3,FALSE))</f>
        <v/>
      </c>
      <c r="R115" s="109" t="str">
        <f>IF(VLOOKUP(C115,[1]!WIFI_Defects,4,FALSE)=0,"",VLOOKUP(C115,[1]!WIFI_Defects,4,FALSE))</f>
        <v/>
      </c>
      <c r="S115" s="392"/>
      <c r="T115" s="317"/>
      <c r="U115" s="96"/>
      <c r="V115" s="72"/>
      <c r="W115" s="72" t="str">
        <f>IF(ISERROR(#REF!),"",#REF!)</f>
        <v/>
      </c>
      <c r="X115" s="72"/>
      <c r="Y115" s="72"/>
      <c r="Z115" s="72" t="s">
        <v>241</v>
      </c>
      <c r="AA115" s="72"/>
      <c r="AB115" s="72"/>
      <c r="AC115" s="72"/>
      <c r="AD115" s="72"/>
      <c r="AE115" s="72"/>
      <c r="AF115" s="72"/>
      <c r="AG115" s="72"/>
      <c r="AH115" s="72"/>
      <c r="AI115" s="72" t="s">
        <v>241</v>
      </c>
      <c r="AJ115" s="72"/>
      <c r="AK115" s="72" t="s">
        <v>241</v>
      </c>
      <c r="AL115" s="72" t="s">
        <v>241</v>
      </c>
      <c r="AM115" s="72"/>
      <c r="AN115" s="410" t="s">
        <v>493</v>
      </c>
      <c r="AO115" s="410"/>
      <c r="AP115" s="410" t="s">
        <v>493</v>
      </c>
      <c r="AQ115" s="72"/>
      <c r="AR115" s="412" t="s">
        <v>241</v>
      </c>
      <c r="AS115" s="428" t="s">
        <v>545</v>
      </c>
      <c r="AT115" s="72"/>
      <c r="AU115" s="424" t="s">
        <v>544</v>
      </c>
      <c r="AV115" s="72"/>
      <c r="AW115" s="433" t="s">
        <v>544</v>
      </c>
      <c r="AX115" s="72"/>
      <c r="AY115" s="72"/>
      <c r="AZ115" s="434" t="s">
        <v>493</v>
      </c>
      <c r="BA115" s="434" t="s">
        <v>544</v>
      </c>
      <c r="BB115" s="72"/>
      <c r="BC115" s="438" t="s">
        <v>493</v>
      </c>
      <c r="BD115" s="439" t="s">
        <v>493</v>
      </c>
      <c r="BE115" s="440" t="s">
        <v>493</v>
      </c>
      <c r="BF115" s="72"/>
      <c r="BG115" s="72"/>
      <c r="BH115" s="446" t="s">
        <v>493</v>
      </c>
      <c r="BI115" s="72"/>
      <c r="BJ115" s="72"/>
      <c r="BK115" s="72"/>
      <c r="BL115" s="72"/>
      <c r="BM115" s="72"/>
      <c r="BN115" s="452"/>
      <c r="BO115" s="72" t="s">
        <v>493</v>
      </c>
      <c r="BP115" s="455"/>
      <c r="BQ115" s="463"/>
      <c r="BR115" s="463" t="s">
        <v>493</v>
      </c>
      <c r="BS115" s="463"/>
      <c r="BT115" s="463" t="s">
        <v>493</v>
      </c>
      <c r="BU115" s="463"/>
      <c r="BV115" s="463"/>
      <c r="BW115" s="463"/>
      <c r="BX115" s="463" t="s">
        <v>609</v>
      </c>
      <c r="BY115" s="463"/>
      <c r="BZ115" s="463"/>
      <c r="CA115" s="463"/>
      <c r="CB115" s="463"/>
      <c r="CC115" s="463"/>
      <c r="CD115" s="463"/>
      <c r="CE115" s="463"/>
      <c r="CF115" s="463"/>
      <c r="CG115" s="463"/>
      <c r="CH115" s="463"/>
      <c r="CI115" s="463"/>
      <c r="CJ115" s="463" t="s">
        <v>609</v>
      </c>
      <c r="CK115" s="463" t="s">
        <v>609</v>
      </c>
      <c r="CL115" s="463"/>
      <c r="CM115" s="463"/>
      <c r="CN115" s="463" t="s">
        <v>241</v>
      </c>
      <c r="CO115" s="463"/>
      <c r="CP115" s="463" t="s">
        <v>241</v>
      </c>
      <c r="CQ115" s="463"/>
      <c r="CR115" s="463"/>
      <c r="CS115" s="463"/>
      <c r="CT115" s="463" t="s">
        <v>609</v>
      </c>
      <c r="CU115" s="463" t="s">
        <v>609</v>
      </c>
      <c r="CV115" s="463"/>
      <c r="CW115" s="463" t="s">
        <v>609</v>
      </c>
      <c r="CX115" s="463"/>
      <c r="CY115" s="534"/>
      <c r="CZ115" s="463"/>
      <c r="DA115" s="463"/>
      <c r="DB115" s="536" t="s">
        <v>609</v>
      </c>
      <c r="DC115" s="463"/>
      <c r="DD115" s="463"/>
      <c r="DE115" s="536" t="s">
        <v>609</v>
      </c>
      <c r="DF115" s="463"/>
      <c r="DG115" s="463"/>
      <c r="DH115" s="463"/>
      <c r="DI115" s="463"/>
      <c r="DJ115" s="463"/>
      <c r="DK115" s="463"/>
      <c r="DL115" s="463" t="s">
        <v>241</v>
      </c>
      <c r="DM115" s="463"/>
      <c r="DN115" s="463" t="s">
        <v>241</v>
      </c>
      <c r="DO115" s="463"/>
      <c r="DP115" s="463" t="s">
        <v>241</v>
      </c>
      <c r="DQ115" s="536" t="s">
        <v>609</v>
      </c>
      <c r="DR115" s="536" t="s">
        <v>609</v>
      </c>
      <c r="DS115" s="536" t="s">
        <v>609</v>
      </c>
      <c r="DT115" s="536" t="s">
        <v>609</v>
      </c>
      <c r="DU115" s="463"/>
      <c r="DV115" s="463"/>
      <c r="DW115" s="536" t="s">
        <v>609</v>
      </c>
      <c r="DX115" s="463" t="s">
        <v>241</v>
      </c>
      <c r="DY115" s="463"/>
      <c r="DZ115" s="536" t="s">
        <v>609</v>
      </c>
      <c r="EA115" s="536" t="s">
        <v>609</v>
      </c>
      <c r="EB115" s="463"/>
      <c r="EC115" s="463"/>
      <c r="ED115" s="463"/>
      <c r="EE115" s="463"/>
      <c r="EF115" s="463"/>
      <c r="EG115" s="463"/>
      <c r="EH115" s="463"/>
      <c r="EI115" s="463"/>
      <c r="EJ115" s="463"/>
      <c r="EK115" s="463"/>
      <c r="EL115" s="463"/>
      <c r="EM115" s="463"/>
      <c r="EN115" s="463"/>
      <c r="EO115" s="463"/>
      <c r="EP115" s="463"/>
      <c r="EQ115" s="463"/>
      <c r="ER115" s="463"/>
      <c r="ES115" s="463"/>
      <c r="ET115" s="463"/>
      <c r="EU115" s="463"/>
      <c r="EV115" s="463"/>
      <c r="EW115" s="463"/>
      <c r="EX115" s="463"/>
      <c r="EY115" s="463"/>
      <c r="EZ115" s="463"/>
      <c r="FA115" s="463"/>
      <c r="FB115" s="463"/>
      <c r="FC115" s="463"/>
      <c r="FD115" s="463"/>
      <c r="FE115" s="463"/>
      <c r="FF115" s="463"/>
      <c r="FG115" s="463"/>
      <c r="FH115" s="463"/>
      <c r="FI115" s="463"/>
      <c r="FJ115" s="463"/>
      <c r="FK115" s="463"/>
      <c r="FL115" s="463"/>
      <c r="FM115" s="463"/>
      <c r="FN115" s="463"/>
      <c r="FO115" s="463"/>
      <c r="FP115" s="463"/>
      <c r="FQ115" s="463"/>
      <c r="FR115" s="463"/>
      <c r="FS115" s="463"/>
      <c r="FT115" s="463"/>
      <c r="FU115" s="463"/>
      <c r="FV115" s="463"/>
      <c r="FW115" s="463"/>
      <c r="FX115" s="463"/>
      <c r="FY115" s="463"/>
      <c r="FZ115" s="463"/>
      <c r="GA115" s="463"/>
      <c r="GB115" s="463"/>
      <c r="GC115" s="463"/>
      <c r="GD115" s="463"/>
      <c r="GE115" s="463"/>
      <c r="GF115" s="463"/>
      <c r="GG115" s="463"/>
      <c r="GH115" s="463"/>
      <c r="GI115" s="463"/>
      <c r="GJ115" s="463"/>
      <c r="GK115" s="463"/>
      <c r="GL115" s="463"/>
      <c r="GM115" s="463"/>
      <c r="GN115" s="463"/>
      <c r="GO115" s="463"/>
      <c r="GP115" s="463"/>
      <c r="GQ115" s="463"/>
      <c r="GR115" s="463"/>
      <c r="GS115" s="463"/>
      <c r="GT115" s="463"/>
      <c r="GU115" s="463"/>
      <c r="GV115" s="463"/>
      <c r="GW115" s="463"/>
      <c r="GX115" s="463"/>
      <c r="GY115" s="463"/>
      <c r="GZ115" s="463"/>
      <c r="HA115" s="463"/>
      <c r="HB115" s="463"/>
      <c r="HC115" s="463"/>
      <c r="HD115" s="463"/>
      <c r="HE115" s="463"/>
      <c r="HF115" s="463"/>
      <c r="HG115" s="463"/>
      <c r="HH115" s="463"/>
      <c r="HI115" s="463"/>
      <c r="HJ115" s="463"/>
      <c r="HK115" s="463"/>
      <c r="HL115" s="463"/>
      <c r="HM115" s="463"/>
      <c r="HN115" s="463"/>
      <c r="HO115" s="463"/>
      <c r="HP115" s="463"/>
      <c r="HQ115" s="463"/>
      <c r="HR115" s="463"/>
      <c r="HS115" s="463"/>
      <c r="HT115" s="463"/>
      <c r="HU115" s="463"/>
      <c r="HV115" s="463"/>
      <c r="HW115" s="463"/>
      <c r="HX115" s="463"/>
      <c r="HY115" s="463"/>
      <c r="HZ115" s="463"/>
      <c r="IA115" s="463"/>
      <c r="IB115" s="463"/>
    </row>
    <row r="116" spans="1:236" ht="36.75" x14ac:dyDescent="0.25">
      <c r="A116" s="123" t="s">
        <v>494</v>
      </c>
      <c r="B116" s="108" t="s">
        <v>2</v>
      </c>
      <c r="C116" s="108" t="s">
        <v>34</v>
      </c>
      <c r="D116" s="109" t="s">
        <v>237</v>
      </c>
      <c r="E116" s="109" t="s">
        <v>1</v>
      </c>
      <c r="F116" s="105">
        <f t="shared" si="25"/>
        <v>41185</v>
      </c>
      <c r="G116" s="109">
        <f>IF(L116="Not Executed","",INDEX($U$2:$EC113,1,MATCH(REPT("z",255),$U116:$EC116)))</f>
        <v>146</v>
      </c>
      <c r="H116" s="109" t="str">
        <f t="shared" si="27"/>
        <v>7-4 QS / C1</v>
      </c>
      <c r="I116" s="109" t="str">
        <f t="shared" si="28"/>
        <v>RTM-9200/8.59.29702</v>
      </c>
      <c r="J116" s="109">
        <f t="shared" si="29"/>
        <v>9200</v>
      </c>
      <c r="K116" s="109" t="str">
        <f t="shared" si="30"/>
        <v>v76</v>
      </c>
      <c r="L116" s="109" t="str">
        <f t="shared" si="33"/>
        <v>Pass-Filter</v>
      </c>
      <c r="M116" s="109" t="str">
        <f>IF(L116="NA","NA",IF(COUNTIFS(U116:XAC116,"Pass*",$U$3:$XAC$3,Summary!$D$43)&gt;0,"Pass",IF(COUNTIFS(U116:XAC116,"Fail*",$U$3:$XAC$3,Summary!$D$43)&gt;0,"Fail","Not Executed")))</f>
        <v>Pass</v>
      </c>
      <c r="N116" s="109">
        <f t="shared" si="31"/>
        <v>40</v>
      </c>
      <c r="O116" s="135">
        <f t="shared" si="32"/>
        <v>0.625</v>
      </c>
      <c r="P116" s="135" t="str">
        <f>IF(VLOOKUP(C116,[1]!WIFI_Defects,2,FALSE)=0,"",VLOOKUP(C116,[1]!WIFI_Defects,2,FALSE))</f>
        <v/>
      </c>
      <c r="Q116" s="109" t="str">
        <f>IF(VLOOKUP(C116,[1]!WIFI_Defects,3,FALSE)=0,"",VLOOKUP(C116,[1]!WIFI_Defects,3,FALSE))</f>
        <v/>
      </c>
      <c r="R116" s="109" t="str">
        <f>IF(VLOOKUP(C116,[1]!WIFI_Defects,4,FALSE)=0,"",VLOOKUP(C116,[1]!WIFI_Defects,4,FALSE))</f>
        <v/>
      </c>
      <c r="S116" s="392"/>
      <c r="T116" s="317"/>
      <c r="U116" s="96"/>
      <c r="V116" s="72"/>
      <c r="W116" s="72" t="str">
        <f>IF(ISERROR(#REF!),"",#REF!)</f>
        <v/>
      </c>
      <c r="X116" s="72"/>
      <c r="Y116" s="72"/>
      <c r="Z116" s="72" t="s">
        <v>241</v>
      </c>
      <c r="AA116" s="72"/>
      <c r="AB116" s="72"/>
      <c r="AC116" s="72"/>
      <c r="AD116" s="72"/>
      <c r="AE116" s="72"/>
      <c r="AF116" s="72"/>
      <c r="AG116" s="72"/>
      <c r="AH116" s="72"/>
      <c r="AI116" s="72" t="s">
        <v>241</v>
      </c>
      <c r="AJ116" s="72"/>
      <c r="AK116" s="72" t="s">
        <v>241</v>
      </c>
      <c r="AL116" s="72" t="s">
        <v>241</v>
      </c>
      <c r="AM116" s="72"/>
      <c r="AN116" s="410" t="s">
        <v>493</v>
      </c>
      <c r="AO116" s="410"/>
      <c r="AP116" s="410" t="s">
        <v>241</v>
      </c>
      <c r="AQ116" s="72"/>
      <c r="AR116" s="412" t="s">
        <v>241</v>
      </c>
      <c r="AS116" s="428" t="s">
        <v>545</v>
      </c>
      <c r="AT116" s="72"/>
      <c r="AU116" s="424" t="s">
        <v>493</v>
      </c>
      <c r="AV116" s="72"/>
      <c r="AW116" s="433" t="s">
        <v>544</v>
      </c>
      <c r="AX116" s="72"/>
      <c r="AY116" s="72"/>
      <c r="AZ116" s="427"/>
      <c r="BA116" s="434" t="s">
        <v>544</v>
      </c>
      <c r="BB116" s="72"/>
      <c r="BC116" s="438" t="s">
        <v>493</v>
      </c>
      <c r="BD116" s="439" t="s">
        <v>493</v>
      </c>
      <c r="BE116" s="440" t="s">
        <v>493</v>
      </c>
      <c r="BF116" s="72"/>
      <c r="BG116" s="72"/>
      <c r="BH116" s="446" t="s">
        <v>493</v>
      </c>
      <c r="BI116" s="72"/>
      <c r="BJ116" s="72"/>
      <c r="BK116" s="72"/>
      <c r="BL116" s="72"/>
      <c r="BM116" s="72"/>
      <c r="BN116" s="452"/>
      <c r="BO116" s="72" t="s">
        <v>493</v>
      </c>
      <c r="BP116" s="455"/>
      <c r="BQ116" s="463"/>
      <c r="BR116" s="463" t="s">
        <v>493</v>
      </c>
      <c r="BS116" s="463"/>
      <c r="BT116" s="463" t="s">
        <v>493</v>
      </c>
      <c r="BU116" s="463"/>
      <c r="BV116" s="463"/>
      <c r="BW116" s="463"/>
      <c r="BX116" s="463" t="s">
        <v>609</v>
      </c>
      <c r="BY116" s="463"/>
      <c r="BZ116" s="463"/>
      <c r="CA116" s="463"/>
      <c r="CB116" s="463"/>
      <c r="CC116" s="463"/>
      <c r="CD116" s="463"/>
      <c r="CE116" s="463"/>
      <c r="CF116" s="463"/>
      <c r="CG116" s="463"/>
      <c r="CH116" s="463"/>
      <c r="CI116" s="463"/>
      <c r="CJ116" s="463" t="s">
        <v>609</v>
      </c>
      <c r="CK116" s="463" t="s">
        <v>609</v>
      </c>
      <c r="CL116" s="463"/>
      <c r="CM116" s="463"/>
      <c r="CN116" s="463" t="s">
        <v>241</v>
      </c>
      <c r="CO116" s="463"/>
      <c r="CP116" s="463" t="s">
        <v>241</v>
      </c>
      <c r="CQ116" s="463"/>
      <c r="CR116" s="463"/>
      <c r="CS116" s="463"/>
      <c r="CT116" s="463" t="s">
        <v>609</v>
      </c>
      <c r="CU116" s="463" t="s">
        <v>609</v>
      </c>
      <c r="CV116" s="463"/>
      <c r="CW116" s="463" t="s">
        <v>609</v>
      </c>
      <c r="CX116" s="463"/>
      <c r="CY116" s="463" t="s">
        <v>609</v>
      </c>
      <c r="CZ116" s="463"/>
      <c r="DA116" s="463"/>
      <c r="DB116" s="536" t="s">
        <v>609</v>
      </c>
      <c r="DC116" s="463"/>
      <c r="DD116" s="463"/>
      <c r="DE116" s="536" t="s">
        <v>609</v>
      </c>
      <c r="DF116" s="463"/>
      <c r="DG116" s="463"/>
      <c r="DH116" s="463"/>
      <c r="DI116" s="463"/>
      <c r="DJ116" s="463"/>
      <c r="DK116" s="463"/>
      <c r="DL116" s="463" t="s">
        <v>241</v>
      </c>
      <c r="DM116" s="463"/>
      <c r="DN116" s="463" t="s">
        <v>241</v>
      </c>
      <c r="DO116" s="463"/>
      <c r="DP116" s="463" t="s">
        <v>241</v>
      </c>
      <c r="DQ116" s="536" t="s">
        <v>609</v>
      </c>
      <c r="DR116" s="536" t="s">
        <v>609</v>
      </c>
      <c r="DS116" s="536" t="s">
        <v>609</v>
      </c>
      <c r="DT116" s="536" t="s">
        <v>609</v>
      </c>
      <c r="DU116" s="463"/>
      <c r="DV116" s="463"/>
      <c r="DW116" s="536" t="s">
        <v>609</v>
      </c>
      <c r="DX116" s="463" t="s">
        <v>241</v>
      </c>
      <c r="DY116" s="463"/>
      <c r="DZ116" s="536" t="s">
        <v>609</v>
      </c>
      <c r="EA116" s="536" t="s">
        <v>609</v>
      </c>
      <c r="EB116" s="463"/>
      <c r="EC116" s="463"/>
      <c r="ED116" s="463"/>
      <c r="EE116" s="463"/>
      <c r="EF116" s="463"/>
      <c r="EG116" s="463"/>
      <c r="EH116" s="463"/>
      <c r="EI116" s="463"/>
      <c r="EJ116" s="463"/>
      <c r="EK116" s="463"/>
      <c r="EL116" s="463"/>
      <c r="EM116" s="463"/>
      <c r="EN116" s="463"/>
      <c r="EO116" s="463"/>
      <c r="EP116" s="463"/>
      <c r="EQ116" s="463"/>
      <c r="ER116" s="463"/>
      <c r="ES116" s="463"/>
      <c r="ET116" s="463"/>
      <c r="EU116" s="463"/>
      <c r="EV116" s="463"/>
      <c r="EW116" s="463"/>
      <c r="EX116" s="463"/>
      <c r="EY116" s="463"/>
      <c r="EZ116" s="463"/>
      <c r="FA116" s="463"/>
      <c r="FB116" s="463"/>
      <c r="FC116" s="463"/>
      <c r="FD116" s="463"/>
      <c r="FE116" s="463"/>
      <c r="FF116" s="463"/>
      <c r="FG116" s="463"/>
      <c r="FH116" s="463"/>
      <c r="FI116" s="463"/>
      <c r="FJ116" s="463"/>
      <c r="FK116" s="463"/>
      <c r="FL116" s="463"/>
      <c r="FM116" s="463"/>
      <c r="FN116" s="463"/>
      <c r="FO116" s="463"/>
      <c r="FP116" s="463"/>
      <c r="FQ116" s="463"/>
      <c r="FR116" s="463"/>
      <c r="FS116" s="463"/>
      <c r="FT116" s="463"/>
      <c r="FU116" s="463"/>
      <c r="FV116" s="463"/>
      <c r="FW116" s="463"/>
      <c r="FX116" s="463"/>
      <c r="FY116" s="463"/>
      <c r="FZ116" s="463"/>
      <c r="GA116" s="463"/>
      <c r="GB116" s="463"/>
      <c r="GC116" s="463"/>
      <c r="GD116" s="463"/>
      <c r="GE116" s="463"/>
      <c r="GF116" s="463"/>
      <c r="GG116" s="463"/>
      <c r="GH116" s="463"/>
      <c r="GI116" s="463"/>
      <c r="GJ116" s="463"/>
      <c r="GK116" s="463"/>
      <c r="GL116" s="463"/>
      <c r="GM116" s="463"/>
      <c r="GN116" s="463"/>
      <c r="GO116" s="463"/>
      <c r="GP116" s="463"/>
      <c r="GQ116" s="463"/>
      <c r="GR116" s="463"/>
      <c r="GS116" s="463"/>
      <c r="GT116" s="463"/>
      <c r="GU116" s="463"/>
      <c r="GV116" s="463"/>
      <c r="GW116" s="463"/>
      <c r="GX116" s="463"/>
      <c r="GY116" s="463"/>
      <c r="GZ116" s="463"/>
      <c r="HA116" s="463"/>
      <c r="HB116" s="463"/>
      <c r="HC116" s="463"/>
      <c r="HD116" s="463"/>
      <c r="HE116" s="463"/>
      <c r="HF116" s="463"/>
      <c r="HG116" s="463"/>
      <c r="HH116" s="463"/>
      <c r="HI116" s="463"/>
      <c r="HJ116" s="463"/>
      <c r="HK116" s="463"/>
      <c r="HL116" s="463"/>
      <c r="HM116" s="463"/>
      <c r="HN116" s="463"/>
      <c r="HO116" s="463"/>
      <c r="HP116" s="463"/>
      <c r="HQ116" s="463"/>
      <c r="HR116" s="463"/>
      <c r="HS116" s="463"/>
      <c r="HT116" s="463"/>
      <c r="HU116" s="463"/>
      <c r="HV116" s="463"/>
      <c r="HW116" s="463"/>
      <c r="HX116" s="463"/>
      <c r="HY116" s="463"/>
      <c r="HZ116" s="463"/>
      <c r="IA116" s="463"/>
      <c r="IB116" s="463"/>
    </row>
    <row r="117" spans="1:236" ht="36.75" x14ac:dyDescent="0.25">
      <c r="A117" s="123" t="s">
        <v>494</v>
      </c>
      <c r="B117" s="108" t="s">
        <v>2</v>
      </c>
      <c r="C117" s="108" t="s">
        <v>36</v>
      </c>
      <c r="D117" s="109" t="s">
        <v>237</v>
      </c>
      <c r="E117" s="109" t="s">
        <v>1</v>
      </c>
      <c r="F117" s="105">
        <f t="shared" si="25"/>
        <v>41185</v>
      </c>
      <c r="G117" s="109">
        <f>IF(L117="Not Executed","",INDEX($U$2:$EC114,1,MATCH(REPT("z",255),$U117:$EC117)))</f>
        <v>146</v>
      </c>
      <c r="H117" s="109" t="str">
        <f t="shared" si="27"/>
        <v>7-4 QS / C1</v>
      </c>
      <c r="I117" s="109" t="str">
        <f t="shared" si="28"/>
        <v>RTM-9200/8.59.29702</v>
      </c>
      <c r="J117" s="109">
        <f t="shared" si="29"/>
        <v>9200</v>
      </c>
      <c r="K117" s="109" t="str">
        <f t="shared" si="30"/>
        <v>v76</v>
      </c>
      <c r="L117" s="109" t="str">
        <f t="shared" si="33"/>
        <v>Pass-Filter</v>
      </c>
      <c r="M117" s="109" t="str">
        <f>IF(L117="NA","NA",IF(COUNTIFS(U117:XAC117,"Pass*",$U$3:$XAC$3,Summary!$D$43)&gt;0,"Pass",IF(COUNTIFS(U117:XAC117,"Fail*",$U$3:$XAC$3,Summary!$D$43)&gt;0,"Fail","Not Executed")))</f>
        <v>Pass</v>
      </c>
      <c r="N117" s="109">
        <f t="shared" si="31"/>
        <v>41</v>
      </c>
      <c r="O117" s="135">
        <f t="shared" si="32"/>
        <v>0.58536585365853655</v>
      </c>
      <c r="P117" s="135" t="str">
        <f>IF(VLOOKUP(C117,[1]!WIFI_Defects,2,FALSE)=0,"",VLOOKUP(C117,[1]!WIFI_Defects,2,FALSE))</f>
        <v/>
      </c>
      <c r="Q117" s="109" t="str">
        <f>IF(VLOOKUP(C117,[1]!WIFI_Defects,3,FALSE)=0,"",VLOOKUP(C117,[1]!WIFI_Defects,3,FALSE))</f>
        <v/>
      </c>
      <c r="R117" s="109" t="str">
        <f>IF(VLOOKUP(C117,[1]!WIFI_Defects,4,FALSE)=0,"",VLOOKUP(C117,[1]!WIFI_Defects,4,FALSE))</f>
        <v/>
      </c>
      <c r="S117" s="392"/>
      <c r="T117" s="317"/>
      <c r="U117" s="96"/>
      <c r="V117" s="72"/>
      <c r="W117" s="72" t="str">
        <f>IF(ISERROR(#REF!),"",#REF!)</f>
        <v/>
      </c>
      <c r="X117" s="72"/>
      <c r="Y117" s="72"/>
      <c r="Z117" s="72" t="s">
        <v>241</v>
      </c>
      <c r="AA117" s="72"/>
      <c r="AB117" s="72"/>
      <c r="AC117" s="72"/>
      <c r="AD117" s="72"/>
      <c r="AE117" s="72"/>
      <c r="AF117" s="72"/>
      <c r="AG117" s="72"/>
      <c r="AH117" s="72"/>
      <c r="AI117" s="72" t="s">
        <v>241</v>
      </c>
      <c r="AJ117" s="72"/>
      <c r="AK117" s="72" t="s">
        <v>241</v>
      </c>
      <c r="AL117" s="72" t="s">
        <v>241</v>
      </c>
      <c r="AM117" s="72"/>
      <c r="AN117" s="410" t="s">
        <v>493</v>
      </c>
      <c r="AO117" s="410"/>
      <c r="AP117" s="410" t="s">
        <v>493</v>
      </c>
      <c r="AQ117" s="72"/>
      <c r="AR117" s="412" t="s">
        <v>241</v>
      </c>
      <c r="AS117" s="428" t="s">
        <v>545</v>
      </c>
      <c r="AT117" s="72"/>
      <c r="AU117" s="424" t="s">
        <v>493</v>
      </c>
      <c r="AV117" s="72"/>
      <c r="AW117" s="433" t="s">
        <v>544</v>
      </c>
      <c r="AX117" s="72"/>
      <c r="AY117" s="72"/>
      <c r="AZ117" s="434" t="s">
        <v>546</v>
      </c>
      <c r="BA117" s="434" t="s">
        <v>493</v>
      </c>
      <c r="BB117" s="72"/>
      <c r="BC117" s="438" t="s">
        <v>546</v>
      </c>
      <c r="BD117" s="439" t="s">
        <v>544</v>
      </c>
      <c r="BE117" s="440" t="s">
        <v>545</v>
      </c>
      <c r="BF117" s="72"/>
      <c r="BG117" s="72"/>
      <c r="BH117" s="446" t="s">
        <v>493</v>
      </c>
      <c r="BI117" s="72"/>
      <c r="BJ117" s="72"/>
      <c r="BK117" s="72"/>
      <c r="BL117" s="72"/>
      <c r="BM117" s="72"/>
      <c r="BN117" s="452"/>
      <c r="BO117" s="72" t="s">
        <v>493</v>
      </c>
      <c r="BP117" s="455"/>
      <c r="BQ117" s="463"/>
      <c r="BR117" s="463" t="s">
        <v>493</v>
      </c>
      <c r="BS117" s="463"/>
      <c r="BT117" s="463" t="s">
        <v>493</v>
      </c>
      <c r="BU117" s="463"/>
      <c r="BV117" s="463"/>
      <c r="BW117" s="463"/>
      <c r="BX117" s="463" t="s">
        <v>609</v>
      </c>
      <c r="BY117" s="463"/>
      <c r="BZ117" s="463"/>
      <c r="CA117" s="463"/>
      <c r="CB117" s="463"/>
      <c r="CC117" s="463"/>
      <c r="CD117" s="463"/>
      <c r="CE117" s="463"/>
      <c r="CF117" s="463"/>
      <c r="CG117" s="463"/>
      <c r="CH117" s="463"/>
      <c r="CI117" s="463"/>
      <c r="CJ117" s="463" t="s">
        <v>609</v>
      </c>
      <c r="CK117" s="463" t="s">
        <v>609</v>
      </c>
      <c r="CL117" s="463"/>
      <c r="CM117" s="463"/>
      <c r="CN117" s="463" t="s">
        <v>241</v>
      </c>
      <c r="CO117" s="463"/>
      <c r="CP117" s="463" t="s">
        <v>241</v>
      </c>
      <c r="CQ117" s="463"/>
      <c r="CR117" s="463"/>
      <c r="CS117" s="463"/>
      <c r="CT117" s="463" t="s">
        <v>609</v>
      </c>
      <c r="CU117" s="463" t="s">
        <v>609</v>
      </c>
      <c r="CV117" s="463"/>
      <c r="CW117" s="463" t="s">
        <v>609</v>
      </c>
      <c r="CX117" s="463"/>
      <c r="CY117" s="463" t="s">
        <v>609</v>
      </c>
      <c r="CZ117" s="463"/>
      <c r="DA117" s="463"/>
      <c r="DB117" s="536" t="s">
        <v>609</v>
      </c>
      <c r="DC117" s="463"/>
      <c r="DD117" s="463"/>
      <c r="DE117" s="536" t="s">
        <v>609</v>
      </c>
      <c r="DF117" s="463"/>
      <c r="DG117" s="463"/>
      <c r="DH117" s="463"/>
      <c r="DI117" s="463"/>
      <c r="DJ117" s="463"/>
      <c r="DK117" s="463"/>
      <c r="DL117" s="463" t="s">
        <v>241</v>
      </c>
      <c r="DM117" s="463"/>
      <c r="DN117" s="463" t="s">
        <v>241</v>
      </c>
      <c r="DO117" s="463"/>
      <c r="DP117" s="463" t="s">
        <v>241</v>
      </c>
      <c r="DQ117" s="536" t="s">
        <v>609</v>
      </c>
      <c r="DR117" s="536" t="s">
        <v>609</v>
      </c>
      <c r="DS117" s="536" t="s">
        <v>609</v>
      </c>
      <c r="DT117" s="536" t="s">
        <v>609</v>
      </c>
      <c r="DU117" s="463"/>
      <c r="DV117" s="463"/>
      <c r="DW117" s="536" t="s">
        <v>609</v>
      </c>
      <c r="DX117" s="463" t="s">
        <v>241</v>
      </c>
      <c r="DY117" s="463"/>
      <c r="DZ117" s="536" t="s">
        <v>609</v>
      </c>
      <c r="EA117" s="536" t="s">
        <v>609</v>
      </c>
      <c r="EB117" s="463"/>
      <c r="EC117" s="463"/>
      <c r="ED117" s="463"/>
      <c r="EE117" s="463"/>
      <c r="EF117" s="463"/>
      <c r="EG117" s="463"/>
      <c r="EH117" s="463"/>
      <c r="EI117" s="463"/>
      <c r="EJ117" s="463"/>
      <c r="EK117" s="463"/>
      <c r="EL117" s="463"/>
      <c r="EM117" s="463"/>
      <c r="EN117" s="463"/>
      <c r="EO117" s="463"/>
      <c r="EP117" s="463"/>
      <c r="EQ117" s="463"/>
      <c r="ER117" s="463"/>
      <c r="ES117" s="463"/>
      <c r="ET117" s="463"/>
      <c r="EU117" s="463"/>
      <c r="EV117" s="463"/>
      <c r="EW117" s="463"/>
      <c r="EX117" s="463"/>
      <c r="EY117" s="463"/>
      <c r="EZ117" s="463"/>
      <c r="FA117" s="463"/>
      <c r="FB117" s="463"/>
      <c r="FC117" s="463"/>
      <c r="FD117" s="463"/>
      <c r="FE117" s="463"/>
      <c r="FF117" s="463"/>
      <c r="FG117" s="463"/>
      <c r="FH117" s="463"/>
      <c r="FI117" s="463"/>
      <c r="FJ117" s="463"/>
      <c r="FK117" s="463"/>
      <c r="FL117" s="463"/>
      <c r="FM117" s="463"/>
      <c r="FN117" s="463"/>
      <c r="FO117" s="463"/>
      <c r="FP117" s="463"/>
      <c r="FQ117" s="463"/>
      <c r="FR117" s="463"/>
      <c r="FS117" s="463"/>
      <c r="FT117" s="463"/>
      <c r="FU117" s="463"/>
      <c r="FV117" s="463"/>
      <c r="FW117" s="463"/>
      <c r="FX117" s="463"/>
      <c r="FY117" s="463"/>
      <c r="FZ117" s="463"/>
      <c r="GA117" s="463"/>
      <c r="GB117" s="463"/>
      <c r="GC117" s="463"/>
      <c r="GD117" s="463"/>
      <c r="GE117" s="463"/>
      <c r="GF117" s="463"/>
      <c r="GG117" s="463"/>
      <c r="GH117" s="463"/>
      <c r="GI117" s="463"/>
      <c r="GJ117" s="463"/>
      <c r="GK117" s="463"/>
      <c r="GL117" s="463"/>
      <c r="GM117" s="463"/>
      <c r="GN117" s="463"/>
      <c r="GO117" s="463"/>
      <c r="GP117" s="463"/>
      <c r="GQ117" s="463"/>
      <c r="GR117" s="463"/>
      <c r="GS117" s="463"/>
      <c r="GT117" s="463"/>
      <c r="GU117" s="463"/>
      <c r="GV117" s="463"/>
      <c r="GW117" s="463"/>
      <c r="GX117" s="463"/>
      <c r="GY117" s="463"/>
      <c r="GZ117" s="463"/>
      <c r="HA117" s="463"/>
      <c r="HB117" s="463"/>
      <c r="HC117" s="463"/>
      <c r="HD117" s="463"/>
      <c r="HE117" s="463"/>
      <c r="HF117" s="463"/>
      <c r="HG117" s="463"/>
      <c r="HH117" s="463"/>
      <c r="HI117" s="463"/>
      <c r="HJ117" s="463"/>
      <c r="HK117" s="463"/>
      <c r="HL117" s="463"/>
      <c r="HM117" s="463"/>
      <c r="HN117" s="463"/>
      <c r="HO117" s="463"/>
      <c r="HP117" s="463"/>
      <c r="HQ117" s="463"/>
      <c r="HR117" s="463"/>
      <c r="HS117" s="463"/>
      <c r="HT117" s="463"/>
      <c r="HU117" s="463"/>
      <c r="HV117" s="463"/>
      <c r="HW117" s="463"/>
      <c r="HX117" s="463"/>
      <c r="HY117" s="463"/>
      <c r="HZ117" s="463"/>
      <c r="IA117" s="463"/>
      <c r="IB117" s="463"/>
    </row>
    <row r="118" spans="1:236" ht="36.75" x14ac:dyDescent="0.25">
      <c r="A118" s="123" t="s">
        <v>494</v>
      </c>
      <c r="B118" s="108" t="s">
        <v>2</v>
      </c>
      <c r="C118" s="108" t="s">
        <v>35</v>
      </c>
      <c r="D118" s="109" t="s">
        <v>237</v>
      </c>
      <c r="E118" s="109" t="s">
        <v>1</v>
      </c>
      <c r="F118" s="105">
        <f t="shared" si="25"/>
        <v>41185</v>
      </c>
      <c r="G118" s="109">
        <f>IF(L118="Not Executed","",INDEX($U$2:$EC115,1,MATCH(REPT("z",255),$U118:$EC118)))</f>
        <v>146</v>
      </c>
      <c r="H118" s="109" t="str">
        <f t="shared" si="27"/>
        <v>7-4 QS / C1</v>
      </c>
      <c r="I118" s="109" t="str">
        <f t="shared" si="28"/>
        <v>RTM-9200/8.59.29702</v>
      </c>
      <c r="J118" s="109">
        <f t="shared" si="29"/>
        <v>9200</v>
      </c>
      <c r="K118" s="109" t="str">
        <f t="shared" si="30"/>
        <v>v76</v>
      </c>
      <c r="L118" s="109" t="str">
        <f t="shared" si="33"/>
        <v>Pass-Filter</v>
      </c>
      <c r="M118" s="109" t="str">
        <f>IF(L118="NA","NA",IF(COUNTIFS(U118:XAC118,"Pass*",$U$3:$XAC$3,Summary!$D$43)&gt;0,"Pass",IF(COUNTIFS(U118:XAC118,"Fail*",$U$3:$XAC$3,Summary!$D$43)&gt;0,"Fail","Not Executed")))</f>
        <v>Pass</v>
      </c>
      <c r="N118" s="109">
        <f t="shared" si="31"/>
        <v>40</v>
      </c>
      <c r="O118" s="135">
        <f t="shared" si="32"/>
        <v>0.65</v>
      </c>
      <c r="P118" s="135" t="str">
        <f>IF(VLOOKUP(C118,[1]!WIFI_Defects,2,FALSE)=0,"",VLOOKUP(C118,[1]!WIFI_Defects,2,FALSE))</f>
        <v/>
      </c>
      <c r="Q118" s="109" t="str">
        <f>IF(VLOOKUP(C118,[1]!WIFI_Defects,3,FALSE)=0,"",VLOOKUP(C118,[1]!WIFI_Defects,3,FALSE))</f>
        <v/>
      </c>
      <c r="R118" s="109" t="str">
        <f>IF(VLOOKUP(C118,[1]!WIFI_Defects,4,FALSE)=0,"",VLOOKUP(C118,[1]!WIFI_Defects,4,FALSE))</f>
        <v/>
      </c>
      <c r="S118" s="392"/>
      <c r="T118" s="317"/>
      <c r="U118" s="96"/>
      <c r="V118" s="72"/>
      <c r="W118" s="72" t="str">
        <f>IF(ISERROR(#REF!),"",#REF!)</f>
        <v/>
      </c>
      <c r="X118" s="72"/>
      <c r="Y118" s="72"/>
      <c r="Z118" s="72" t="s">
        <v>241</v>
      </c>
      <c r="AA118" s="72"/>
      <c r="AB118" s="72"/>
      <c r="AC118" s="72"/>
      <c r="AD118" s="72"/>
      <c r="AE118" s="72"/>
      <c r="AF118" s="72"/>
      <c r="AG118" s="72"/>
      <c r="AH118" s="72"/>
      <c r="AI118" s="72" t="s">
        <v>241</v>
      </c>
      <c r="AJ118" s="72"/>
      <c r="AK118" s="72" t="s">
        <v>241</v>
      </c>
      <c r="AL118" s="72" t="s">
        <v>241</v>
      </c>
      <c r="AM118" s="72"/>
      <c r="AN118" s="410" t="s">
        <v>493</v>
      </c>
      <c r="AO118" s="410"/>
      <c r="AP118" s="410" t="s">
        <v>241</v>
      </c>
      <c r="AQ118" s="72"/>
      <c r="AR118" s="412" t="s">
        <v>241</v>
      </c>
      <c r="AS118" s="428" t="s">
        <v>545</v>
      </c>
      <c r="AT118" s="72"/>
      <c r="AU118" s="423" t="s">
        <v>243</v>
      </c>
      <c r="AV118" s="72"/>
      <c r="AW118" s="433" t="s">
        <v>493</v>
      </c>
      <c r="AX118" s="72"/>
      <c r="AY118" s="72"/>
      <c r="AZ118" s="427"/>
      <c r="BA118" s="434" t="s">
        <v>544</v>
      </c>
      <c r="BB118" s="72"/>
      <c r="BC118" s="438" t="s">
        <v>546</v>
      </c>
      <c r="BD118" s="439" t="s">
        <v>493</v>
      </c>
      <c r="BE118" s="440" t="s">
        <v>493</v>
      </c>
      <c r="BF118" s="72"/>
      <c r="BG118" s="72"/>
      <c r="BH118" s="446" t="s">
        <v>493</v>
      </c>
      <c r="BI118" s="72"/>
      <c r="BJ118" s="72"/>
      <c r="BK118" s="72"/>
      <c r="BL118" s="72"/>
      <c r="BM118" s="72"/>
      <c r="BN118" s="452"/>
      <c r="BO118" s="72" t="s">
        <v>493</v>
      </c>
      <c r="BP118" s="455"/>
      <c r="BQ118" s="463"/>
      <c r="BR118" s="463" t="s">
        <v>493</v>
      </c>
      <c r="BS118" s="463"/>
      <c r="BT118" s="463" t="s">
        <v>493</v>
      </c>
      <c r="BU118" s="463"/>
      <c r="BV118" s="463"/>
      <c r="BW118" s="463"/>
      <c r="BX118" s="463" t="s">
        <v>609</v>
      </c>
      <c r="BY118" s="463"/>
      <c r="BZ118" s="463"/>
      <c r="CA118" s="463"/>
      <c r="CB118" s="463"/>
      <c r="CC118" s="463"/>
      <c r="CD118" s="463"/>
      <c r="CE118" s="463"/>
      <c r="CF118" s="463"/>
      <c r="CG118" s="463"/>
      <c r="CH118" s="463"/>
      <c r="CI118" s="463"/>
      <c r="CJ118" s="463" t="s">
        <v>609</v>
      </c>
      <c r="CK118" s="463" t="s">
        <v>609</v>
      </c>
      <c r="CL118" s="463"/>
      <c r="CM118" s="463"/>
      <c r="CN118" s="463" t="s">
        <v>241</v>
      </c>
      <c r="CO118" s="463"/>
      <c r="CP118" s="463" t="s">
        <v>243</v>
      </c>
      <c r="CQ118" s="463"/>
      <c r="CR118" s="463"/>
      <c r="CS118" s="463"/>
      <c r="CT118" s="463" t="s">
        <v>609</v>
      </c>
      <c r="CU118" s="463" t="s">
        <v>609</v>
      </c>
      <c r="CV118" s="463"/>
      <c r="CW118" s="463" t="s">
        <v>609</v>
      </c>
      <c r="CX118" s="463"/>
      <c r="CY118" s="463" t="s">
        <v>609</v>
      </c>
      <c r="CZ118" s="463"/>
      <c r="DA118" s="463"/>
      <c r="DB118" s="536" t="s">
        <v>609</v>
      </c>
      <c r="DC118" s="463"/>
      <c r="DD118" s="463"/>
      <c r="DE118" s="536" t="s">
        <v>609</v>
      </c>
      <c r="DF118" s="463"/>
      <c r="DG118" s="463"/>
      <c r="DH118" s="463"/>
      <c r="DI118" s="463"/>
      <c r="DJ118" s="463"/>
      <c r="DK118" s="463"/>
      <c r="DL118" s="463" t="s">
        <v>241</v>
      </c>
      <c r="DM118" s="463"/>
      <c r="DN118" s="463" t="s">
        <v>241</v>
      </c>
      <c r="DO118" s="463"/>
      <c r="DP118" s="463" t="s">
        <v>241</v>
      </c>
      <c r="DQ118" s="536" t="s">
        <v>609</v>
      </c>
      <c r="DR118" s="536" t="s">
        <v>609</v>
      </c>
      <c r="DS118" s="536" t="s">
        <v>609</v>
      </c>
      <c r="DT118" s="536" t="s">
        <v>609</v>
      </c>
      <c r="DU118" s="463"/>
      <c r="DV118" s="463"/>
      <c r="DW118" s="536" t="s">
        <v>609</v>
      </c>
      <c r="DX118" s="463" t="s">
        <v>241</v>
      </c>
      <c r="DY118" s="463"/>
      <c r="DZ118" s="536" t="s">
        <v>609</v>
      </c>
      <c r="EA118" s="536" t="s">
        <v>609</v>
      </c>
      <c r="EB118" s="463"/>
      <c r="EC118" s="463"/>
      <c r="ED118" s="463"/>
      <c r="EE118" s="463"/>
      <c r="EF118" s="463"/>
      <c r="EG118" s="463"/>
      <c r="EH118" s="463"/>
      <c r="EI118" s="463"/>
      <c r="EJ118" s="463"/>
      <c r="EK118" s="463"/>
      <c r="EL118" s="463"/>
      <c r="EM118" s="463"/>
      <c r="EN118" s="463"/>
      <c r="EO118" s="463"/>
      <c r="EP118" s="463"/>
      <c r="EQ118" s="463"/>
      <c r="ER118" s="463"/>
      <c r="ES118" s="463"/>
      <c r="ET118" s="463"/>
      <c r="EU118" s="463"/>
      <c r="EV118" s="463"/>
      <c r="EW118" s="463"/>
      <c r="EX118" s="463"/>
      <c r="EY118" s="463"/>
      <c r="EZ118" s="463"/>
      <c r="FA118" s="463"/>
      <c r="FB118" s="463"/>
      <c r="FC118" s="463"/>
      <c r="FD118" s="463"/>
      <c r="FE118" s="463"/>
      <c r="FF118" s="463"/>
      <c r="FG118" s="463"/>
      <c r="FH118" s="463"/>
      <c r="FI118" s="463"/>
      <c r="FJ118" s="463"/>
      <c r="FK118" s="463"/>
      <c r="FL118" s="463"/>
      <c r="FM118" s="463"/>
      <c r="FN118" s="463"/>
      <c r="FO118" s="463"/>
      <c r="FP118" s="463"/>
      <c r="FQ118" s="463"/>
      <c r="FR118" s="463"/>
      <c r="FS118" s="463"/>
      <c r="FT118" s="463"/>
      <c r="FU118" s="463"/>
      <c r="FV118" s="463"/>
      <c r="FW118" s="463"/>
      <c r="FX118" s="463"/>
      <c r="FY118" s="463"/>
      <c r="FZ118" s="463"/>
      <c r="GA118" s="463"/>
      <c r="GB118" s="463"/>
      <c r="GC118" s="463"/>
      <c r="GD118" s="463"/>
      <c r="GE118" s="463"/>
      <c r="GF118" s="463"/>
      <c r="GG118" s="463"/>
      <c r="GH118" s="463"/>
      <c r="GI118" s="463"/>
      <c r="GJ118" s="463"/>
      <c r="GK118" s="463"/>
      <c r="GL118" s="463"/>
      <c r="GM118" s="463"/>
      <c r="GN118" s="463"/>
      <c r="GO118" s="463"/>
      <c r="GP118" s="463"/>
      <c r="GQ118" s="463"/>
      <c r="GR118" s="463"/>
      <c r="GS118" s="463"/>
      <c r="GT118" s="463"/>
      <c r="GU118" s="463"/>
      <c r="GV118" s="463"/>
      <c r="GW118" s="463"/>
      <c r="GX118" s="463"/>
      <c r="GY118" s="463"/>
      <c r="GZ118" s="463"/>
      <c r="HA118" s="463"/>
      <c r="HB118" s="463"/>
      <c r="HC118" s="463"/>
      <c r="HD118" s="463"/>
      <c r="HE118" s="463"/>
      <c r="HF118" s="463"/>
      <c r="HG118" s="463"/>
      <c r="HH118" s="463"/>
      <c r="HI118" s="463"/>
      <c r="HJ118" s="463"/>
      <c r="HK118" s="463"/>
      <c r="HL118" s="463"/>
      <c r="HM118" s="463"/>
      <c r="HN118" s="463"/>
      <c r="HO118" s="463"/>
      <c r="HP118" s="463"/>
      <c r="HQ118" s="463"/>
      <c r="HR118" s="463"/>
      <c r="HS118" s="463"/>
      <c r="HT118" s="463"/>
      <c r="HU118" s="463"/>
      <c r="HV118" s="463"/>
      <c r="HW118" s="463"/>
      <c r="HX118" s="463"/>
      <c r="HY118" s="463"/>
      <c r="HZ118" s="463"/>
      <c r="IA118" s="463"/>
      <c r="IB118" s="463"/>
    </row>
    <row r="119" spans="1:236" ht="36.75" x14ac:dyDescent="0.25">
      <c r="A119" s="123" t="s">
        <v>235</v>
      </c>
      <c r="B119" s="108" t="s">
        <v>2</v>
      </c>
      <c r="C119" s="108" t="s">
        <v>8</v>
      </c>
      <c r="D119" s="109" t="s">
        <v>237</v>
      </c>
      <c r="E119" s="109" t="s">
        <v>1</v>
      </c>
      <c r="F119" s="105">
        <f t="shared" si="25"/>
        <v>41185</v>
      </c>
      <c r="G119" s="109">
        <f>IF(L119="Not Executed","",INDEX($U$2:$EC116,1,MATCH(REPT("z",255),$U119:$EC119)))</f>
        <v>146</v>
      </c>
      <c r="H119" s="109" t="str">
        <f t="shared" si="27"/>
        <v>7-4 QS / C1</v>
      </c>
      <c r="I119" s="109" t="str">
        <f t="shared" si="28"/>
        <v>RTM-9200/8.59.29702</v>
      </c>
      <c r="J119" s="109">
        <f t="shared" si="29"/>
        <v>9200</v>
      </c>
      <c r="K119" s="109" t="str">
        <f t="shared" si="30"/>
        <v>v76</v>
      </c>
      <c r="L119" s="109" t="str">
        <f t="shared" si="33"/>
        <v>Pass-Filter</v>
      </c>
      <c r="M119" s="109" t="str">
        <f>IF(L119="NA","NA",IF(COUNTIFS(U119:XAC119,"Pass*",$U$3:$XAC$3,Summary!$D$43)&gt;0,"Pass",IF(COUNTIFS(U119:XAC119,"Fail*",$U$3:$XAC$3,Summary!$D$43)&gt;0,"Fail","Not Executed")))</f>
        <v>Pass</v>
      </c>
      <c r="N119" s="109">
        <f t="shared" si="31"/>
        <v>40</v>
      </c>
      <c r="O119" s="135">
        <f t="shared" si="32"/>
        <v>0.72499999999999998</v>
      </c>
      <c r="P119" s="135" t="str">
        <f>IF(VLOOKUP(C119,[1]!WIFI_Defects,2,FALSE)=0,"",VLOOKUP(C119,[1]!WIFI_Defects,2,FALSE))</f>
        <v/>
      </c>
      <c r="Q119" s="109" t="str">
        <f>IF(VLOOKUP(C119,[1]!WIFI_Defects,3,FALSE)=0,"",VLOOKUP(C119,[1]!WIFI_Defects,3,FALSE))</f>
        <v/>
      </c>
      <c r="R119" s="109" t="str">
        <f>IF(VLOOKUP(C119,[1]!WIFI_Defects,4,FALSE)=0,"",VLOOKUP(C119,[1]!WIFI_Defects,4,FALSE))</f>
        <v/>
      </c>
      <c r="S119" s="111"/>
      <c r="T119" s="317"/>
      <c r="U119" s="96"/>
      <c r="V119" s="72"/>
      <c r="W119" s="72" t="str">
        <f>IF(ISERROR(#REF!),"",#REF!)</f>
        <v/>
      </c>
      <c r="X119" s="72"/>
      <c r="Y119" s="72"/>
      <c r="Z119" s="72" t="s">
        <v>241</v>
      </c>
      <c r="AA119" s="72"/>
      <c r="AB119" s="72"/>
      <c r="AC119" s="72"/>
      <c r="AD119" s="72"/>
      <c r="AE119" s="72"/>
      <c r="AF119" s="72"/>
      <c r="AG119" s="72"/>
      <c r="AH119" s="72"/>
      <c r="AI119" s="72" t="s">
        <v>243</v>
      </c>
      <c r="AJ119" s="72"/>
      <c r="AK119" s="72" t="s">
        <v>241</v>
      </c>
      <c r="AL119" s="72" t="s">
        <v>241</v>
      </c>
      <c r="AM119" s="72"/>
      <c r="AN119" s="410"/>
      <c r="AO119" s="410"/>
      <c r="AP119" s="402" t="s">
        <v>241</v>
      </c>
      <c r="AQ119" s="72"/>
      <c r="AR119" s="410" t="s">
        <v>241</v>
      </c>
      <c r="AS119" s="428" t="s">
        <v>545</v>
      </c>
      <c r="AT119" s="72"/>
      <c r="AU119" s="423" t="s">
        <v>243</v>
      </c>
      <c r="AV119" s="72"/>
      <c r="AW119" s="433" t="s">
        <v>493</v>
      </c>
      <c r="AX119" s="72"/>
      <c r="AY119" s="72"/>
      <c r="AZ119" s="434" t="s">
        <v>493</v>
      </c>
      <c r="BA119" s="434" t="s">
        <v>493</v>
      </c>
      <c r="BB119" s="72"/>
      <c r="BC119" s="438" t="s">
        <v>493</v>
      </c>
      <c r="BD119" s="439" t="s">
        <v>493</v>
      </c>
      <c r="BE119" s="440" t="s">
        <v>493</v>
      </c>
      <c r="BF119" s="72"/>
      <c r="BG119" s="72"/>
      <c r="BH119" s="446" t="s">
        <v>493</v>
      </c>
      <c r="BI119" s="72"/>
      <c r="BJ119" s="72"/>
      <c r="BK119" s="72"/>
      <c r="BL119" s="72"/>
      <c r="BM119" s="72"/>
      <c r="BN119" s="452"/>
      <c r="BO119" s="457" t="s">
        <v>493</v>
      </c>
      <c r="BP119" s="455"/>
      <c r="BQ119" s="463"/>
      <c r="BR119" s="463" t="s">
        <v>493</v>
      </c>
      <c r="BS119" s="463"/>
      <c r="BT119" s="463" t="s">
        <v>493</v>
      </c>
      <c r="BU119" s="463"/>
      <c r="BV119" s="463"/>
      <c r="BW119" s="463"/>
      <c r="BX119" s="463" t="s">
        <v>609</v>
      </c>
      <c r="BY119" s="463"/>
      <c r="BZ119" s="463"/>
      <c r="CA119" s="463"/>
      <c r="CB119" s="463"/>
      <c r="CC119" s="463"/>
      <c r="CD119" s="463"/>
      <c r="CE119" s="463"/>
      <c r="CF119" s="463"/>
      <c r="CG119" s="463"/>
      <c r="CH119" s="463"/>
      <c r="CI119" s="463"/>
      <c r="CJ119" s="463" t="s">
        <v>609</v>
      </c>
      <c r="CK119" s="463" t="s">
        <v>609</v>
      </c>
      <c r="CL119" s="463"/>
      <c r="CM119" s="463"/>
      <c r="CN119" s="463" t="s">
        <v>241</v>
      </c>
      <c r="CO119" s="463"/>
      <c r="CP119" s="463" t="s">
        <v>243</v>
      </c>
      <c r="CQ119" s="463"/>
      <c r="CR119" s="463"/>
      <c r="CS119" s="463"/>
      <c r="CT119" s="463" t="s">
        <v>609</v>
      </c>
      <c r="CU119" s="463" t="s">
        <v>609</v>
      </c>
      <c r="CV119" s="463"/>
      <c r="CW119" s="463" t="s">
        <v>609</v>
      </c>
      <c r="CX119" s="463"/>
      <c r="CY119" s="463" t="s">
        <v>609</v>
      </c>
      <c r="CZ119" s="463"/>
      <c r="DA119" s="463"/>
      <c r="DB119" s="536" t="s">
        <v>609</v>
      </c>
      <c r="DC119" s="463"/>
      <c r="DD119" s="463"/>
      <c r="DE119" s="536" t="s">
        <v>609</v>
      </c>
      <c r="DF119" s="463"/>
      <c r="DG119" s="463"/>
      <c r="DH119" s="463"/>
      <c r="DI119" s="463"/>
      <c r="DJ119" s="463"/>
      <c r="DK119" s="463"/>
      <c r="DL119" s="463" t="s">
        <v>241</v>
      </c>
      <c r="DM119" s="463"/>
      <c r="DN119" s="463" t="s">
        <v>241</v>
      </c>
      <c r="DO119" s="463"/>
      <c r="DP119" s="463" t="s">
        <v>241</v>
      </c>
      <c r="DQ119" s="536" t="s">
        <v>609</v>
      </c>
      <c r="DR119" s="536" t="s">
        <v>609</v>
      </c>
      <c r="DS119" s="536" t="s">
        <v>609</v>
      </c>
      <c r="DT119" s="536" t="s">
        <v>609</v>
      </c>
      <c r="DU119" s="463"/>
      <c r="DV119" s="463"/>
      <c r="DW119" s="536" t="s">
        <v>609</v>
      </c>
      <c r="DX119" s="463" t="s">
        <v>241</v>
      </c>
      <c r="DY119" s="463"/>
      <c r="DZ119" s="536" t="s">
        <v>609</v>
      </c>
      <c r="EA119" s="536" t="s">
        <v>609</v>
      </c>
      <c r="EB119" s="463"/>
      <c r="EC119" s="463"/>
      <c r="ED119" s="463"/>
      <c r="EE119" s="463"/>
      <c r="EF119" s="463"/>
      <c r="EG119" s="463"/>
      <c r="EH119" s="463"/>
      <c r="EI119" s="463"/>
      <c r="EJ119" s="463"/>
      <c r="EK119" s="463"/>
      <c r="EL119" s="463"/>
      <c r="EM119" s="463"/>
      <c r="EN119" s="463"/>
      <c r="EO119" s="463"/>
      <c r="EP119" s="463"/>
      <c r="EQ119" s="463"/>
      <c r="ER119" s="463"/>
      <c r="ES119" s="463"/>
      <c r="ET119" s="463"/>
      <c r="EU119" s="463"/>
      <c r="EV119" s="463"/>
      <c r="EW119" s="463"/>
      <c r="EX119" s="463"/>
      <c r="EY119" s="463"/>
      <c r="EZ119" s="463"/>
      <c r="FA119" s="463"/>
      <c r="FB119" s="463"/>
      <c r="FC119" s="463"/>
      <c r="FD119" s="463"/>
      <c r="FE119" s="463"/>
      <c r="FF119" s="463"/>
      <c r="FG119" s="463"/>
      <c r="FH119" s="463"/>
      <c r="FI119" s="463"/>
      <c r="FJ119" s="463"/>
      <c r="FK119" s="463"/>
      <c r="FL119" s="463"/>
      <c r="FM119" s="463"/>
      <c r="FN119" s="463"/>
      <c r="FO119" s="463"/>
      <c r="FP119" s="463"/>
      <c r="FQ119" s="463"/>
      <c r="FR119" s="463"/>
      <c r="FS119" s="463"/>
      <c r="FT119" s="463"/>
      <c r="FU119" s="463"/>
      <c r="FV119" s="463"/>
      <c r="FW119" s="463"/>
      <c r="FX119" s="463"/>
      <c r="FY119" s="463"/>
      <c r="FZ119" s="463"/>
      <c r="GA119" s="463"/>
      <c r="GB119" s="463"/>
      <c r="GC119" s="463"/>
      <c r="GD119" s="463"/>
      <c r="GE119" s="463"/>
      <c r="GF119" s="463"/>
      <c r="GG119" s="463"/>
      <c r="GH119" s="463"/>
      <c r="GI119" s="463"/>
      <c r="GJ119" s="463"/>
      <c r="GK119" s="463"/>
      <c r="GL119" s="463"/>
      <c r="GM119" s="463"/>
      <c r="GN119" s="463"/>
      <c r="GO119" s="463"/>
      <c r="GP119" s="463"/>
      <c r="GQ119" s="463"/>
      <c r="GR119" s="463"/>
      <c r="GS119" s="463"/>
      <c r="GT119" s="463"/>
      <c r="GU119" s="463"/>
      <c r="GV119" s="463"/>
      <c r="GW119" s="463"/>
      <c r="GX119" s="463"/>
      <c r="GY119" s="463"/>
      <c r="GZ119" s="463"/>
      <c r="HA119" s="463"/>
      <c r="HB119" s="463"/>
      <c r="HC119" s="463"/>
      <c r="HD119" s="463"/>
      <c r="HE119" s="463"/>
      <c r="HF119" s="463"/>
      <c r="HG119" s="463"/>
      <c r="HH119" s="463"/>
      <c r="HI119" s="463"/>
      <c r="HJ119" s="463"/>
      <c r="HK119" s="463"/>
      <c r="HL119" s="463"/>
      <c r="HM119" s="463"/>
      <c r="HN119" s="463"/>
      <c r="HO119" s="463"/>
      <c r="HP119" s="463"/>
      <c r="HQ119" s="463"/>
      <c r="HR119" s="463"/>
      <c r="HS119" s="463"/>
      <c r="HT119" s="463"/>
      <c r="HU119" s="463"/>
      <c r="HV119" s="463"/>
      <c r="HW119" s="463"/>
      <c r="HX119" s="463"/>
      <c r="HY119" s="463"/>
      <c r="HZ119" s="463"/>
      <c r="IA119" s="463"/>
      <c r="IB119" s="463"/>
    </row>
    <row r="120" spans="1:236" ht="36.75" x14ac:dyDescent="0.25">
      <c r="A120" s="123" t="s">
        <v>235</v>
      </c>
      <c r="B120" s="108" t="s">
        <v>2</v>
      </c>
      <c r="C120" s="108" t="s">
        <v>7</v>
      </c>
      <c r="D120" s="109" t="s">
        <v>237</v>
      </c>
      <c r="E120" s="109" t="s">
        <v>1</v>
      </c>
      <c r="F120" s="105">
        <f t="shared" si="25"/>
        <v>41185</v>
      </c>
      <c r="G120" s="109">
        <f>IF(L120="Not Executed","",INDEX($U$2:$EC117,1,MATCH(REPT("z",255),$U120:$EC120)))</f>
        <v>146</v>
      </c>
      <c r="H120" s="109" t="str">
        <f t="shared" si="27"/>
        <v>7-4 QS / C1</v>
      </c>
      <c r="I120" s="109" t="str">
        <f t="shared" si="28"/>
        <v>RTM-9200/8.59.29702</v>
      </c>
      <c r="J120" s="109">
        <f t="shared" si="29"/>
        <v>9200</v>
      </c>
      <c r="K120" s="109" t="str">
        <f t="shared" si="30"/>
        <v>v76</v>
      </c>
      <c r="L120" s="109" t="str">
        <f t="shared" si="33"/>
        <v>Pass</v>
      </c>
      <c r="M120" s="109" t="str">
        <f>IF(L120="NA","NA",IF(COUNTIFS(U120:XAC120,"Pass*",$U$3:$XAC$3,Summary!$D$43)&gt;0,"Pass",IF(COUNTIFS(U120:XAC120,"Fail*",$U$3:$XAC$3,Summary!$D$43)&gt;0,"Fail","Not Executed")))</f>
        <v>Pass</v>
      </c>
      <c r="N120" s="109">
        <f t="shared" si="31"/>
        <v>39</v>
      </c>
      <c r="O120" s="135">
        <f t="shared" si="32"/>
        <v>0.61538461538461542</v>
      </c>
      <c r="P120" s="135" t="str">
        <f>IF(VLOOKUP(C120,[1]!WIFI_Defects,2,FALSE)=0,"",VLOOKUP(C120,[1]!WIFI_Defects,2,FALSE))</f>
        <v/>
      </c>
      <c r="Q120" s="109" t="str">
        <f>IF(VLOOKUP(C120,[1]!WIFI_Defects,3,FALSE)=0,"",VLOOKUP(C120,[1]!WIFI_Defects,3,FALSE))</f>
        <v/>
      </c>
      <c r="R120" s="109" t="str">
        <f>IF(VLOOKUP(C120,[1]!WIFI_Defects,4,FALSE)=0,"",VLOOKUP(C120,[1]!WIFI_Defects,4,FALSE))</f>
        <v/>
      </c>
      <c r="S120" s="111"/>
      <c r="T120" s="317"/>
      <c r="U120" s="96"/>
      <c r="V120" s="72"/>
      <c r="W120" s="72" t="str">
        <f>IF(ISERROR(#REF!),"",#REF!)</f>
        <v/>
      </c>
      <c r="X120" s="72"/>
      <c r="Y120" s="72"/>
      <c r="Z120" s="72" t="s">
        <v>241</v>
      </c>
      <c r="AA120" s="72"/>
      <c r="AB120" s="72"/>
      <c r="AC120" s="72"/>
      <c r="AD120" s="72"/>
      <c r="AE120" s="72"/>
      <c r="AF120" s="72"/>
      <c r="AG120" s="72"/>
      <c r="AH120" s="72"/>
      <c r="AI120" s="72" t="s">
        <v>241</v>
      </c>
      <c r="AJ120" s="72"/>
      <c r="AK120" s="72" t="s">
        <v>241</v>
      </c>
      <c r="AL120" s="72" t="s">
        <v>241</v>
      </c>
      <c r="AM120" s="72"/>
      <c r="AN120" s="410"/>
      <c r="AO120" s="410"/>
      <c r="AP120" s="402" t="s">
        <v>241</v>
      </c>
      <c r="AQ120" s="72"/>
      <c r="AR120" s="410" t="s">
        <v>241</v>
      </c>
      <c r="AS120" s="428" t="s">
        <v>545</v>
      </c>
      <c r="AT120" s="72"/>
      <c r="AU120" s="423" t="s">
        <v>243</v>
      </c>
      <c r="AV120" s="72"/>
      <c r="AW120" s="433" t="s">
        <v>544</v>
      </c>
      <c r="AX120" s="72"/>
      <c r="AY120" s="72"/>
      <c r="AZ120" s="427"/>
      <c r="BA120" s="434" t="s">
        <v>243</v>
      </c>
      <c r="BB120" s="72"/>
      <c r="BC120" s="438" t="s">
        <v>546</v>
      </c>
      <c r="BD120" s="439" t="s">
        <v>243</v>
      </c>
      <c r="BE120" s="440" t="s">
        <v>243</v>
      </c>
      <c r="BF120" s="72"/>
      <c r="BG120" s="72"/>
      <c r="BH120" s="446" t="s">
        <v>243</v>
      </c>
      <c r="BI120" s="72"/>
      <c r="BJ120" s="72"/>
      <c r="BK120" s="72"/>
      <c r="BL120" s="72"/>
      <c r="BM120" s="72"/>
      <c r="BN120" s="452"/>
      <c r="BO120" s="454" t="s">
        <v>243</v>
      </c>
      <c r="BP120" s="455"/>
      <c r="BQ120" s="463"/>
      <c r="BR120" s="463" t="s">
        <v>243</v>
      </c>
      <c r="BS120" s="463"/>
      <c r="BT120" s="463" t="s">
        <v>243</v>
      </c>
      <c r="BU120" s="463"/>
      <c r="BV120" s="463"/>
      <c r="BW120" s="463"/>
      <c r="BX120" s="463" t="s">
        <v>243</v>
      </c>
      <c r="BY120" s="463"/>
      <c r="BZ120" s="463"/>
      <c r="CA120" s="463"/>
      <c r="CB120" s="463"/>
      <c r="CC120" s="463"/>
      <c r="CD120" s="463"/>
      <c r="CE120" s="463"/>
      <c r="CF120" s="463"/>
      <c r="CG120" s="463"/>
      <c r="CH120" s="463"/>
      <c r="CI120" s="463"/>
      <c r="CJ120" s="463" t="s">
        <v>243</v>
      </c>
      <c r="CK120" s="463" t="s">
        <v>243</v>
      </c>
      <c r="CL120" s="463"/>
      <c r="CM120" s="463"/>
      <c r="CN120" s="463" t="s">
        <v>241</v>
      </c>
      <c r="CO120" s="463"/>
      <c r="CP120" s="463" t="s">
        <v>243</v>
      </c>
      <c r="CQ120" s="463"/>
      <c r="CR120" s="463"/>
      <c r="CS120" s="463"/>
      <c r="CT120" s="463" t="s">
        <v>243</v>
      </c>
      <c r="CU120" s="463" t="s">
        <v>241</v>
      </c>
      <c r="CV120" s="463"/>
      <c r="CW120" s="463" t="s">
        <v>243</v>
      </c>
      <c r="CX120" s="463"/>
      <c r="CY120" s="463" t="s">
        <v>609</v>
      </c>
      <c r="CZ120" s="463"/>
      <c r="DA120" s="463"/>
      <c r="DB120" s="536" t="s">
        <v>243</v>
      </c>
      <c r="DC120" s="463"/>
      <c r="DD120" s="463"/>
      <c r="DE120" s="536" t="s">
        <v>243</v>
      </c>
      <c r="DF120" s="463"/>
      <c r="DG120" s="463"/>
      <c r="DH120" s="463"/>
      <c r="DI120" s="463"/>
      <c r="DJ120" s="463"/>
      <c r="DK120" s="463"/>
      <c r="DL120" s="463" t="s">
        <v>241</v>
      </c>
      <c r="DM120" s="463"/>
      <c r="DN120" s="463" t="s">
        <v>241</v>
      </c>
      <c r="DO120" s="463"/>
      <c r="DP120" s="463" t="s">
        <v>241</v>
      </c>
      <c r="DQ120" s="536" t="s">
        <v>243</v>
      </c>
      <c r="DR120" s="536" t="s">
        <v>243</v>
      </c>
      <c r="DS120" s="536" t="s">
        <v>243</v>
      </c>
      <c r="DT120" s="536" t="s">
        <v>243</v>
      </c>
      <c r="DU120" s="463"/>
      <c r="DV120" s="463"/>
      <c r="DW120" s="536" t="s">
        <v>243</v>
      </c>
      <c r="DX120" s="463" t="s">
        <v>241</v>
      </c>
      <c r="DY120" s="463"/>
      <c r="DZ120" s="536" t="s">
        <v>243</v>
      </c>
      <c r="EA120" s="536" t="s">
        <v>243</v>
      </c>
      <c r="EB120" s="463"/>
      <c r="EC120" s="463"/>
      <c r="ED120" s="463"/>
      <c r="EE120" s="463"/>
      <c r="EF120" s="463"/>
      <c r="EG120" s="463"/>
      <c r="EH120" s="463"/>
      <c r="EI120" s="463"/>
      <c r="EJ120" s="463"/>
      <c r="EK120" s="463"/>
      <c r="EL120" s="463"/>
      <c r="EM120" s="463"/>
      <c r="EN120" s="463"/>
      <c r="EO120" s="463"/>
      <c r="EP120" s="463"/>
      <c r="EQ120" s="463"/>
      <c r="ER120" s="463"/>
      <c r="ES120" s="463"/>
      <c r="ET120" s="463"/>
      <c r="EU120" s="463"/>
      <c r="EV120" s="463"/>
      <c r="EW120" s="463"/>
      <c r="EX120" s="463"/>
      <c r="EY120" s="463"/>
      <c r="EZ120" s="463"/>
      <c r="FA120" s="463"/>
      <c r="FB120" s="463"/>
      <c r="FC120" s="463"/>
      <c r="FD120" s="463"/>
      <c r="FE120" s="463"/>
      <c r="FF120" s="463"/>
      <c r="FG120" s="463"/>
      <c r="FH120" s="463"/>
      <c r="FI120" s="463"/>
      <c r="FJ120" s="463"/>
      <c r="FK120" s="463"/>
      <c r="FL120" s="463"/>
      <c r="FM120" s="463"/>
      <c r="FN120" s="463"/>
      <c r="FO120" s="463"/>
      <c r="FP120" s="463"/>
      <c r="FQ120" s="463"/>
      <c r="FR120" s="463"/>
      <c r="FS120" s="463"/>
      <c r="FT120" s="463"/>
      <c r="FU120" s="463"/>
      <c r="FV120" s="463"/>
      <c r="FW120" s="463"/>
      <c r="FX120" s="463"/>
      <c r="FY120" s="463"/>
      <c r="FZ120" s="463"/>
      <c r="GA120" s="463"/>
      <c r="GB120" s="463"/>
      <c r="GC120" s="463"/>
      <c r="GD120" s="463"/>
      <c r="GE120" s="463"/>
      <c r="GF120" s="463"/>
      <c r="GG120" s="463"/>
      <c r="GH120" s="463"/>
      <c r="GI120" s="463"/>
      <c r="GJ120" s="463"/>
      <c r="GK120" s="463"/>
      <c r="GL120" s="463"/>
      <c r="GM120" s="463"/>
      <c r="GN120" s="463"/>
      <c r="GO120" s="463"/>
      <c r="GP120" s="463"/>
      <c r="GQ120" s="463"/>
      <c r="GR120" s="463"/>
      <c r="GS120" s="463"/>
      <c r="GT120" s="463"/>
      <c r="GU120" s="463"/>
      <c r="GV120" s="463"/>
      <c r="GW120" s="463"/>
      <c r="GX120" s="463"/>
      <c r="GY120" s="463"/>
      <c r="GZ120" s="463"/>
      <c r="HA120" s="463"/>
      <c r="HB120" s="463"/>
      <c r="HC120" s="463"/>
      <c r="HD120" s="463"/>
      <c r="HE120" s="463"/>
      <c r="HF120" s="463"/>
      <c r="HG120" s="463"/>
      <c r="HH120" s="463"/>
      <c r="HI120" s="463"/>
      <c r="HJ120" s="463"/>
      <c r="HK120" s="463"/>
      <c r="HL120" s="463"/>
      <c r="HM120" s="463"/>
      <c r="HN120" s="463"/>
      <c r="HO120" s="463"/>
      <c r="HP120" s="463"/>
      <c r="HQ120" s="463"/>
      <c r="HR120" s="463"/>
      <c r="HS120" s="463"/>
      <c r="HT120" s="463"/>
      <c r="HU120" s="463"/>
      <c r="HV120" s="463"/>
      <c r="HW120" s="463"/>
      <c r="HX120" s="463"/>
      <c r="HY120" s="463"/>
      <c r="HZ120" s="463"/>
      <c r="IA120" s="463"/>
      <c r="IB120" s="463"/>
    </row>
    <row r="121" spans="1:236" ht="31.5" customHeight="1" x14ac:dyDescent="0.25">
      <c r="A121" s="123" t="s">
        <v>235</v>
      </c>
      <c r="B121" s="108" t="s">
        <v>2</v>
      </c>
      <c r="C121" s="108" t="s">
        <v>372</v>
      </c>
      <c r="D121" s="109" t="s">
        <v>237</v>
      </c>
      <c r="E121" s="109" t="s">
        <v>1</v>
      </c>
      <c r="F121" s="105">
        <f t="shared" si="25"/>
        <v>41185</v>
      </c>
      <c r="G121" s="109">
        <f>IF(L121="Not Executed","",INDEX($U$2:$EC118,1,MATCH(REPT("z",255),$U121:$EC121)))</f>
        <v>146</v>
      </c>
      <c r="H121" s="109" t="str">
        <f t="shared" si="27"/>
        <v>7-4 QS / C1</v>
      </c>
      <c r="I121" s="109" t="str">
        <f t="shared" si="28"/>
        <v>RTM-9200/8.59.29702</v>
      </c>
      <c r="J121" s="109">
        <f t="shared" si="29"/>
        <v>9200</v>
      </c>
      <c r="K121" s="109" t="str">
        <f t="shared" si="30"/>
        <v>v76</v>
      </c>
      <c r="L121" s="109" t="str">
        <f t="shared" si="33"/>
        <v>Pass-Filter</v>
      </c>
      <c r="M121" s="109" t="str">
        <f>IF(L121="NA","NA",IF(COUNTIFS(U121:XAC121,"Pass*",$U$3:$XAC$3,Summary!$D$43)&gt;0,"Pass",IF(COUNTIFS(U121:XAC121,"Fail*",$U$3:$XAC$3,Summary!$D$43)&gt;0,"Fail","Not Executed")))</f>
        <v>Pass</v>
      </c>
      <c r="N121" s="109">
        <f t="shared" si="31"/>
        <v>47</v>
      </c>
      <c r="O121" s="135">
        <f t="shared" si="32"/>
        <v>0.76595744680851063</v>
      </c>
      <c r="P121" s="135" t="str">
        <f>IF(VLOOKUP(C121,[1]!WIFI_Defects,2,FALSE)=0,"",VLOOKUP(C121,[1]!WIFI_Defects,2,FALSE))</f>
        <v/>
      </c>
      <c r="Q121" s="109" t="str">
        <f>IF(VLOOKUP(C121,[1]!WIFI_Defects,3,FALSE)=0,"",VLOOKUP(C121,[1]!WIFI_Defects,3,FALSE))</f>
        <v/>
      </c>
      <c r="R121" s="109" t="str">
        <f>IF(VLOOKUP(C121,[1]!WIFI_Defects,4,FALSE)=0,"",VLOOKUP(C121,[1]!WIFI_Defects,4,FALSE))</f>
        <v/>
      </c>
      <c r="S121" s="111"/>
      <c r="T121" s="295"/>
      <c r="U121" s="96"/>
      <c r="V121" s="72"/>
      <c r="W121" s="72" t="str">
        <f>IF(ISERROR(#REF!),"",#REF!)</f>
        <v/>
      </c>
      <c r="X121" s="72"/>
      <c r="Y121" s="72"/>
      <c r="Z121" s="72" t="s">
        <v>241</v>
      </c>
      <c r="AA121" s="72"/>
      <c r="AB121" s="72"/>
      <c r="AC121" s="72"/>
      <c r="AD121" s="72"/>
      <c r="AE121" s="72"/>
      <c r="AF121" s="72" t="s">
        <v>241</v>
      </c>
      <c r="AG121" s="72" t="s">
        <v>243</v>
      </c>
      <c r="AH121" s="72"/>
      <c r="AI121" s="72" t="s">
        <v>243</v>
      </c>
      <c r="AJ121" s="72"/>
      <c r="AK121" s="72" t="s">
        <v>241</v>
      </c>
      <c r="AL121" s="72" t="s">
        <v>243</v>
      </c>
      <c r="AM121" s="72"/>
      <c r="AN121" s="410"/>
      <c r="AO121" s="410" t="s">
        <v>243</v>
      </c>
      <c r="AP121" s="402" t="s">
        <v>241</v>
      </c>
      <c r="AQ121" s="72"/>
      <c r="AR121" s="410" t="s">
        <v>243</v>
      </c>
      <c r="AS121" s="72"/>
      <c r="AT121" s="422" t="s">
        <v>243</v>
      </c>
      <c r="AU121" s="423" t="s">
        <v>243</v>
      </c>
      <c r="AV121" s="72"/>
      <c r="AW121" s="430" t="s">
        <v>241</v>
      </c>
      <c r="AX121" s="431" t="s">
        <v>243</v>
      </c>
      <c r="AY121" s="72"/>
      <c r="AZ121" s="434" t="s">
        <v>241</v>
      </c>
      <c r="BA121" s="72"/>
      <c r="BB121" s="72"/>
      <c r="BC121" s="436" t="s">
        <v>243</v>
      </c>
      <c r="BD121" s="439" t="s">
        <v>241</v>
      </c>
      <c r="BE121" s="440" t="s">
        <v>241</v>
      </c>
      <c r="BF121" s="72"/>
      <c r="BG121" s="72"/>
      <c r="BH121" s="443" t="s">
        <v>243</v>
      </c>
      <c r="BI121" s="443" t="s">
        <v>243</v>
      </c>
      <c r="BJ121" s="72"/>
      <c r="BK121" s="72"/>
      <c r="BL121" s="72"/>
      <c r="BM121" s="72"/>
      <c r="BN121" s="451" t="s">
        <v>243</v>
      </c>
      <c r="BO121" s="72" t="s">
        <v>243</v>
      </c>
      <c r="BP121" s="455"/>
      <c r="BQ121" s="463"/>
      <c r="BR121" s="463"/>
      <c r="BS121" s="463"/>
      <c r="BT121" s="463" t="s">
        <v>243</v>
      </c>
      <c r="BU121" s="463"/>
      <c r="BV121" s="463"/>
      <c r="BW121" s="463"/>
      <c r="BX121" s="463" t="s">
        <v>609</v>
      </c>
      <c r="BY121" s="463" t="s">
        <v>243</v>
      </c>
      <c r="BZ121" s="463"/>
      <c r="CA121" s="463"/>
      <c r="CB121" s="463"/>
      <c r="CC121" s="463"/>
      <c r="CD121" s="463"/>
      <c r="CE121" s="463" t="s">
        <v>243</v>
      </c>
      <c r="CF121" s="463"/>
      <c r="CG121" s="463"/>
      <c r="CH121" s="463"/>
      <c r="CI121" s="463" t="s">
        <v>243</v>
      </c>
      <c r="CJ121" s="463" t="s">
        <v>243</v>
      </c>
      <c r="CK121" s="463" t="s">
        <v>243</v>
      </c>
      <c r="CL121" s="463" t="s">
        <v>243</v>
      </c>
      <c r="CM121" s="463"/>
      <c r="CN121" s="463"/>
      <c r="CO121" s="463"/>
      <c r="CP121" s="463" t="s">
        <v>243</v>
      </c>
      <c r="CQ121" s="463" t="s">
        <v>243</v>
      </c>
      <c r="CR121" s="463"/>
      <c r="CS121" s="463"/>
      <c r="CT121" s="463"/>
      <c r="CU121" s="463" t="s">
        <v>609</v>
      </c>
      <c r="CV121" s="463" t="s">
        <v>609</v>
      </c>
      <c r="CW121" s="463" t="s">
        <v>609</v>
      </c>
      <c r="CX121" s="463"/>
      <c r="CY121" s="463" t="s">
        <v>609</v>
      </c>
      <c r="CZ121" s="463"/>
      <c r="DA121" s="463"/>
      <c r="DB121" s="536"/>
      <c r="DC121" s="463"/>
      <c r="DD121" s="463"/>
      <c r="DE121" s="463" t="s">
        <v>609</v>
      </c>
      <c r="DF121" s="463"/>
      <c r="DG121" s="463"/>
      <c r="DH121" s="463"/>
      <c r="DI121" s="463"/>
      <c r="DJ121" s="463"/>
      <c r="DK121" s="463"/>
      <c r="DL121" s="463" t="s">
        <v>241</v>
      </c>
      <c r="DM121" s="463"/>
      <c r="DN121" s="463" t="s">
        <v>241</v>
      </c>
      <c r="DO121" s="463"/>
      <c r="DP121" s="463" t="s">
        <v>241</v>
      </c>
      <c r="DQ121" s="463" t="s">
        <v>609</v>
      </c>
      <c r="DR121" s="463" t="s">
        <v>609</v>
      </c>
      <c r="DS121" s="463" t="s">
        <v>609</v>
      </c>
      <c r="DT121" s="463" t="s">
        <v>609</v>
      </c>
      <c r="DU121" s="463"/>
      <c r="DV121" s="463"/>
      <c r="DW121" s="463" t="s">
        <v>609</v>
      </c>
      <c r="DX121" s="463" t="s">
        <v>609</v>
      </c>
      <c r="DY121" s="463"/>
      <c r="DZ121" s="463" t="s">
        <v>609</v>
      </c>
      <c r="EA121" s="463" t="s">
        <v>609</v>
      </c>
      <c r="EB121" s="463"/>
      <c r="EC121" s="463"/>
      <c r="ED121" s="463"/>
      <c r="EE121" s="463"/>
      <c r="EF121" s="463"/>
      <c r="EG121" s="463"/>
      <c r="EH121" s="463"/>
      <c r="EI121" s="463"/>
      <c r="EJ121" s="463"/>
      <c r="EK121" s="463"/>
      <c r="EL121" s="463"/>
      <c r="EM121" s="463"/>
      <c r="EN121" s="463"/>
      <c r="EO121" s="463"/>
      <c r="EP121" s="463"/>
      <c r="EQ121" s="463"/>
      <c r="ER121" s="463"/>
      <c r="ES121" s="463"/>
      <c r="ET121" s="463"/>
      <c r="EU121" s="463"/>
      <c r="EV121" s="463"/>
      <c r="EW121" s="463"/>
      <c r="EX121" s="463"/>
      <c r="EY121" s="463"/>
      <c r="EZ121" s="463"/>
      <c r="FA121" s="463"/>
      <c r="FB121" s="463"/>
      <c r="FC121" s="463"/>
      <c r="FD121" s="463"/>
      <c r="FE121" s="463"/>
      <c r="FF121" s="463"/>
      <c r="FG121" s="463"/>
      <c r="FH121" s="463"/>
      <c r="FI121" s="463"/>
      <c r="FJ121" s="463"/>
      <c r="FK121" s="463"/>
      <c r="FL121" s="463"/>
      <c r="FM121" s="463"/>
      <c r="FN121" s="463"/>
      <c r="FO121" s="463"/>
      <c r="FP121" s="463"/>
      <c r="FQ121" s="463"/>
      <c r="FR121" s="463"/>
      <c r="FS121" s="463"/>
      <c r="FT121" s="463"/>
      <c r="FU121" s="463"/>
      <c r="FV121" s="463"/>
      <c r="FW121" s="463"/>
      <c r="FX121" s="463"/>
      <c r="FY121" s="463"/>
      <c r="FZ121" s="463"/>
      <c r="GA121" s="463"/>
      <c r="GB121" s="463"/>
      <c r="GC121" s="463"/>
      <c r="GD121" s="463"/>
      <c r="GE121" s="463"/>
      <c r="GF121" s="463"/>
      <c r="GG121" s="463"/>
      <c r="GH121" s="463"/>
      <c r="GI121" s="463"/>
      <c r="GJ121" s="463"/>
      <c r="GK121" s="463"/>
      <c r="GL121" s="463"/>
      <c r="GM121" s="463"/>
      <c r="GN121" s="463"/>
      <c r="GO121" s="463"/>
      <c r="GP121" s="463"/>
      <c r="GQ121" s="463"/>
      <c r="GR121" s="463"/>
      <c r="GS121" s="463"/>
      <c r="GT121" s="463"/>
      <c r="GU121" s="463"/>
      <c r="GV121" s="463"/>
      <c r="GW121" s="463"/>
      <c r="GX121" s="463"/>
      <c r="GY121" s="463"/>
      <c r="GZ121" s="463"/>
      <c r="HA121" s="463"/>
      <c r="HB121" s="463"/>
      <c r="HC121" s="463"/>
      <c r="HD121" s="463"/>
      <c r="HE121" s="463"/>
      <c r="HF121" s="463"/>
      <c r="HG121" s="463"/>
      <c r="HH121" s="463"/>
      <c r="HI121" s="463"/>
      <c r="HJ121" s="463"/>
      <c r="HK121" s="463"/>
      <c r="HL121" s="463"/>
      <c r="HM121" s="463"/>
      <c r="HN121" s="463"/>
      <c r="HO121" s="463"/>
      <c r="HP121" s="463"/>
      <c r="HQ121" s="463"/>
      <c r="HR121" s="463"/>
      <c r="HS121" s="463"/>
      <c r="HT121" s="463"/>
      <c r="HU121" s="463"/>
      <c r="HV121" s="463"/>
      <c r="HW121" s="463"/>
      <c r="HX121" s="463"/>
      <c r="HY121" s="463"/>
      <c r="HZ121" s="463"/>
      <c r="IA121" s="463"/>
      <c r="IB121" s="463"/>
    </row>
    <row r="122" spans="1:236" ht="31.5" customHeight="1" x14ac:dyDescent="0.25">
      <c r="A122" s="123" t="s">
        <v>235</v>
      </c>
      <c r="B122" s="108" t="s">
        <v>2</v>
      </c>
      <c r="C122" s="108" t="s">
        <v>374</v>
      </c>
      <c r="D122" s="109" t="s">
        <v>237</v>
      </c>
      <c r="E122" s="109" t="s">
        <v>1</v>
      </c>
      <c r="F122" s="105">
        <f t="shared" si="25"/>
        <v>41185</v>
      </c>
      <c r="G122" s="109">
        <f>IF(L122="Not Executed","",INDEX($U$2:$EC119,1,MATCH(REPT("z",255),$U122:$EC122)))</f>
        <v>146</v>
      </c>
      <c r="H122" s="109" t="str">
        <f t="shared" si="27"/>
        <v>7-4 QS / C1</v>
      </c>
      <c r="I122" s="109" t="str">
        <f t="shared" si="28"/>
        <v>RTM-9200/8.59.29702</v>
      </c>
      <c r="J122" s="109">
        <f t="shared" si="29"/>
        <v>9200</v>
      </c>
      <c r="K122" s="109" t="str">
        <f t="shared" si="30"/>
        <v>v76</v>
      </c>
      <c r="L122" s="109" t="str">
        <f t="shared" si="33"/>
        <v>Pass</v>
      </c>
      <c r="M122" s="109" t="str">
        <f>IF(L122="NA","NA",IF(COUNTIFS(U122:XAC122,"Pass*",$U$3:$XAC$3,Summary!$D$43)&gt;0,"Pass",IF(COUNTIFS(U122:XAC122,"Fail*",$U$3:$XAC$3,Summary!$D$43)&gt;0,"Fail","Not Executed")))</f>
        <v>Pass</v>
      </c>
      <c r="N122" s="109">
        <f t="shared" si="31"/>
        <v>48</v>
      </c>
      <c r="O122" s="135">
        <f t="shared" si="32"/>
        <v>0.85416666666666663</v>
      </c>
      <c r="P122" s="135" t="str">
        <f>IF(VLOOKUP(C122,[1]!WIFI_Defects,2,FALSE)=0,"",VLOOKUP(C122,[1]!WIFI_Defects,2,FALSE))</f>
        <v/>
      </c>
      <c r="Q122" s="109" t="str">
        <f>IF(VLOOKUP(C122,[1]!WIFI_Defects,3,FALSE)=0,"",VLOOKUP(C122,[1]!WIFI_Defects,3,FALSE))</f>
        <v/>
      </c>
      <c r="R122" s="109" t="str">
        <f>IF(VLOOKUP(C122,[1]!WIFI_Defects,4,FALSE)=0,"",VLOOKUP(C122,[1]!WIFI_Defects,4,FALSE))</f>
        <v/>
      </c>
      <c r="S122" s="111"/>
      <c r="T122" s="295"/>
      <c r="U122" s="96"/>
      <c r="V122" s="72"/>
      <c r="W122" s="72" t="str">
        <f>IF(ISERROR(#REF!),"",#REF!)</f>
        <v/>
      </c>
      <c r="X122" s="72"/>
      <c r="Y122" s="72"/>
      <c r="Z122" s="72" t="s">
        <v>241</v>
      </c>
      <c r="AA122" s="72"/>
      <c r="AB122" s="72"/>
      <c r="AC122" s="72"/>
      <c r="AD122" s="72"/>
      <c r="AE122" s="72"/>
      <c r="AF122" s="72" t="s">
        <v>243</v>
      </c>
      <c r="AG122" s="72" t="s">
        <v>243</v>
      </c>
      <c r="AH122" s="72"/>
      <c r="AI122" s="72" t="s">
        <v>243</v>
      </c>
      <c r="AJ122" s="72"/>
      <c r="AK122" s="72" t="s">
        <v>243</v>
      </c>
      <c r="AL122" s="72" t="s">
        <v>243</v>
      </c>
      <c r="AM122" s="72"/>
      <c r="AN122" s="410"/>
      <c r="AO122" s="410" t="s">
        <v>243</v>
      </c>
      <c r="AP122" s="402" t="s">
        <v>243</v>
      </c>
      <c r="AQ122" s="72"/>
      <c r="AR122" s="410" t="s">
        <v>243</v>
      </c>
      <c r="AS122" s="72"/>
      <c r="AT122" s="422" t="s">
        <v>243</v>
      </c>
      <c r="AU122" s="423" t="s">
        <v>243</v>
      </c>
      <c r="AV122" s="72"/>
      <c r="AW122" s="430" t="s">
        <v>243</v>
      </c>
      <c r="AX122" s="431" t="s">
        <v>243</v>
      </c>
      <c r="AY122" s="72"/>
      <c r="AZ122" s="434" t="s">
        <v>241</v>
      </c>
      <c r="BA122" s="72"/>
      <c r="BB122" s="72"/>
      <c r="BC122" s="436" t="s">
        <v>241</v>
      </c>
      <c r="BD122" s="439" t="s">
        <v>243</v>
      </c>
      <c r="BE122" s="440" t="s">
        <v>243</v>
      </c>
      <c r="BF122" s="72"/>
      <c r="BG122" s="72"/>
      <c r="BH122" s="443" t="s">
        <v>243</v>
      </c>
      <c r="BI122" s="443" t="s">
        <v>243</v>
      </c>
      <c r="BJ122" s="72"/>
      <c r="BK122" s="72"/>
      <c r="BL122" s="72"/>
      <c r="BM122" s="72"/>
      <c r="BN122" s="451" t="s">
        <v>243</v>
      </c>
      <c r="BO122" s="72" t="s">
        <v>243</v>
      </c>
      <c r="BP122" s="455"/>
      <c r="BQ122" s="463"/>
      <c r="BR122" s="463" t="s">
        <v>243</v>
      </c>
      <c r="BS122" s="463"/>
      <c r="BT122" s="463" t="s">
        <v>243</v>
      </c>
      <c r="BU122" s="463"/>
      <c r="BV122" s="463"/>
      <c r="BW122" s="463"/>
      <c r="BX122" s="463" t="s">
        <v>243</v>
      </c>
      <c r="BY122" s="463" t="s">
        <v>243</v>
      </c>
      <c r="BZ122" s="463"/>
      <c r="CA122" s="463"/>
      <c r="CB122" s="463"/>
      <c r="CC122" s="463"/>
      <c r="CD122" s="463"/>
      <c r="CE122" s="463" t="s">
        <v>243</v>
      </c>
      <c r="CF122" s="463"/>
      <c r="CG122" s="463"/>
      <c r="CH122" s="463"/>
      <c r="CI122" s="463" t="s">
        <v>243</v>
      </c>
      <c r="CJ122" s="463" t="s">
        <v>243</v>
      </c>
      <c r="CK122" s="463" t="s">
        <v>241</v>
      </c>
      <c r="CL122" s="463" t="s">
        <v>243</v>
      </c>
      <c r="CM122" s="463"/>
      <c r="CN122" s="463"/>
      <c r="CO122" s="463"/>
      <c r="CP122" s="463" t="s">
        <v>243</v>
      </c>
      <c r="CQ122" s="463" t="s">
        <v>243</v>
      </c>
      <c r="CR122" s="463"/>
      <c r="CS122" s="463"/>
      <c r="CT122" s="463"/>
      <c r="CU122" s="463" t="s">
        <v>243</v>
      </c>
      <c r="CV122" s="463" t="s">
        <v>243</v>
      </c>
      <c r="CW122" s="463" t="s">
        <v>243</v>
      </c>
      <c r="CX122" s="463"/>
      <c r="CY122" s="463" t="s">
        <v>243</v>
      </c>
      <c r="CZ122" s="463"/>
      <c r="DA122" s="463"/>
      <c r="DB122" s="536"/>
      <c r="DC122" s="463"/>
      <c r="DD122" s="463"/>
      <c r="DE122" s="463" t="s">
        <v>243</v>
      </c>
      <c r="DF122" s="463"/>
      <c r="DG122" s="463"/>
      <c r="DH122" s="463"/>
      <c r="DI122" s="463"/>
      <c r="DJ122" s="463"/>
      <c r="DK122" s="463"/>
      <c r="DL122" s="463" t="s">
        <v>241</v>
      </c>
      <c r="DM122" s="463"/>
      <c r="DN122" s="463" t="s">
        <v>241</v>
      </c>
      <c r="DO122" s="463"/>
      <c r="DP122" s="463" t="s">
        <v>241</v>
      </c>
      <c r="DQ122" s="463" t="s">
        <v>243</v>
      </c>
      <c r="DR122" s="463" t="s">
        <v>243</v>
      </c>
      <c r="DS122" s="463" t="s">
        <v>243</v>
      </c>
      <c r="DT122" s="463" t="s">
        <v>243</v>
      </c>
      <c r="DU122" s="463"/>
      <c r="DV122" s="463"/>
      <c r="DW122" s="463" t="s">
        <v>243</v>
      </c>
      <c r="DX122" s="463" t="s">
        <v>243</v>
      </c>
      <c r="DY122" s="463"/>
      <c r="DZ122" s="463" t="s">
        <v>243</v>
      </c>
      <c r="EA122" s="463" t="s">
        <v>243</v>
      </c>
      <c r="EB122" s="463"/>
      <c r="EC122" s="463"/>
      <c r="ED122" s="463"/>
      <c r="EE122" s="463"/>
      <c r="EF122" s="463"/>
      <c r="EG122" s="463"/>
      <c r="EH122" s="463"/>
      <c r="EI122" s="463"/>
      <c r="EJ122" s="463"/>
      <c r="EK122" s="463"/>
      <c r="EL122" s="463"/>
      <c r="EM122" s="463"/>
      <c r="EN122" s="463"/>
      <c r="EO122" s="463"/>
      <c r="EP122" s="463"/>
      <c r="EQ122" s="463"/>
      <c r="ER122" s="463"/>
      <c r="ES122" s="463"/>
      <c r="ET122" s="463"/>
      <c r="EU122" s="463"/>
      <c r="EV122" s="463"/>
      <c r="EW122" s="463"/>
      <c r="EX122" s="463"/>
      <c r="EY122" s="463"/>
      <c r="EZ122" s="463"/>
      <c r="FA122" s="463"/>
      <c r="FB122" s="463"/>
      <c r="FC122" s="463"/>
      <c r="FD122" s="463"/>
      <c r="FE122" s="463"/>
      <c r="FF122" s="463"/>
      <c r="FG122" s="463"/>
      <c r="FH122" s="463"/>
      <c r="FI122" s="463"/>
      <c r="FJ122" s="463"/>
      <c r="FK122" s="463"/>
      <c r="FL122" s="463"/>
      <c r="FM122" s="463"/>
      <c r="FN122" s="463"/>
      <c r="FO122" s="463"/>
      <c r="FP122" s="463"/>
      <c r="FQ122" s="463"/>
      <c r="FR122" s="463"/>
      <c r="FS122" s="463"/>
      <c r="FT122" s="463"/>
      <c r="FU122" s="463"/>
      <c r="FV122" s="463"/>
      <c r="FW122" s="463"/>
      <c r="FX122" s="463"/>
      <c r="FY122" s="463"/>
      <c r="FZ122" s="463"/>
      <c r="GA122" s="463"/>
      <c r="GB122" s="463"/>
      <c r="GC122" s="463"/>
      <c r="GD122" s="463"/>
      <c r="GE122" s="463"/>
      <c r="GF122" s="463"/>
      <c r="GG122" s="463"/>
      <c r="GH122" s="463"/>
      <c r="GI122" s="463"/>
      <c r="GJ122" s="463"/>
      <c r="GK122" s="463"/>
      <c r="GL122" s="463"/>
      <c r="GM122" s="463"/>
      <c r="GN122" s="463"/>
      <c r="GO122" s="463"/>
      <c r="GP122" s="463"/>
      <c r="GQ122" s="463"/>
      <c r="GR122" s="463"/>
      <c r="GS122" s="463"/>
      <c r="GT122" s="463"/>
      <c r="GU122" s="463"/>
      <c r="GV122" s="463"/>
      <c r="GW122" s="463"/>
      <c r="GX122" s="463"/>
      <c r="GY122" s="463"/>
      <c r="GZ122" s="463"/>
      <c r="HA122" s="463"/>
      <c r="HB122" s="463"/>
      <c r="HC122" s="463"/>
      <c r="HD122" s="463"/>
      <c r="HE122" s="463"/>
      <c r="HF122" s="463"/>
      <c r="HG122" s="463"/>
      <c r="HH122" s="463"/>
      <c r="HI122" s="463"/>
      <c r="HJ122" s="463"/>
      <c r="HK122" s="463"/>
      <c r="HL122" s="463"/>
      <c r="HM122" s="463"/>
      <c r="HN122" s="463"/>
      <c r="HO122" s="463"/>
      <c r="HP122" s="463"/>
      <c r="HQ122" s="463"/>
      <c r="HR122" s="463"/>
      <c r="HS122" s="463"/>
      <c r="HT122" s="463"/>
      <c r="HU122" s="463"/>
      <c r="HV122" s="463"/>
      <c r="HW122" s="463"/>
      <c r="HX122" s="463"/>
      <c r="HY122" s="463"/>
      <c r="HZ122" s="463"/>
      <c r="IA122" s="463"/>
      <c r="IB122" s="463"/>
    </row>
    <row r="123" spans="1:236" ht="31.5" customHeight="1" x14ac:dyDescent="0.25">
      <c r="A123" s="123" t="s">
        <v>235</v>
      </c>
      <c r="B123" s="108" t="s">
        <v>2</v>
      </c>
      <c r="C123" s="108" t="s">
        <v>373</v>
      </c>
      <c r="D123" s="109" t="s">
        <v>237</v>
      </c>
      <c r="E123" s="109" t="s">
        <v>1</v>
      </c>
      <c r="F123" s="105">
        <f t="shared" si="25"/>
        <v>41185</v>
      </c>
      <c r="G123" s="109">
        <f>IF(L123="Not Executed","",INDEX($U$2:$EC120,1,MATCH(REPT("z",255),$U123:$EC123)))</f>
        <v>146</v>
      </c>
      <c r="H123" s="109" t="str">
        <f t="shared" si="27"/>
        <v>7-4 QS / C1</v>
      </c>
      <c r="I123" s="109" t="str">
        <f t="shared" si="28"/>
        <v>RTM-9200/8.59.29702</v>
      </c>
      <c r="J123" s="109">
        <f t="shared" si="29"/>
        <v>9200</v>
      </c>
      <c r="K123" s="109" t="str">
        <f t="shared" si="30"/>
        <v>v76</v>
      </c>
      <c r="L123" s="109" t="str">
        <f t="shared" si="33"/>
        <v>Pass-Filter</v>
      </c>
      <c r="M123" s="109" t="str">
        <f>IF(L123="NA","NA",IF(COUNTIFS(U123:XAC123,"Pass*",$U$3:$XAC$3,Summary!$D$43)&gt;0,"Pass",IF(COUNTIFS(U123:XAC123,"Fail*",$U$3:$XAC$3,Summary!$D$43)&gt;0,"Fail","Not Executed")))</f>
        <v>Pass</v>
      </c>
      <c r="N123" s="109">
        <f t="shared" si="31"/>
        <v>48</v>
      </c>
      <c r="O123" s="135">
        <f t="shared" si="32"/>
        <v>0.75</v>
      </c>
      <c r="P123" s="135" t="str">
        <f>IF(VLOOKUP(C123,[1]!WIFI_Defects,2,FALSE)=0,"",VLOOKUP(C123,[1]!WIFI_Defects,2,FALSE))</f>
        <v/>
      </c>
      <c r="Q123" s="109" t="str">
        <f>IF(VLOOKUP(C123,[1]!WIFI_Defects,3,FALSE)=0,"",VLOOKUP(C123,[1]!WIFI_Defects,3,FALSE))</f>
        <v/>
      </c>
      <c r="R123" s="109" t="str">
        <f>IF(VLOOKUP(C123,[1]!WIFI_Defects,4,FALSE)=0,"",VLOOKUP(C123,[1]!WIFI_Defects,4,FALSE))</f>
        <v/>
      </c>
      <c r="S123" s="111"/>
      <c r="T123" s="295"/>
      <c r="U123" s="96"/>
      <c r="V123" s="72"/>
      <c r="W123" s="72" t="str">
        <f>IF(ISERROR(#REF!),"",#REF!)</f>
        <v/>
      </c>
      <c r="X123" s="72"/>
      <c r="Y123" s="72"/>
      <c r="Z123" s="72" t="s">
        <v>241</v>
      </c>
      <c r="AA123" s="72"/>
      <c r="AB123" s="72"/>
      <c r="AC123" s="72"/>
      <c r="AD123" s="72"/>
      <c r="AE123" s="72"/>
      <c r="AF123" s="72" t="s">
        <v>241</v>
      </c>
      <c r="AG123" s="72" t="s">
        <v>243</v>
      </c>
      <c r="AH123" s="72"/>
      <c r="AI123" s="72" t="s">
        <v>243</v>
      </c>
      <c r="AJ123" s="72"/>
      <c r="AK123" s="72" t="s">
        <v>241</v>
      </c>
      <c r="AL123" s="72" t="s">
        <v>243</v>
      </c>
      <c r="AM123" s="72"/>
      <c r="AN123" s="410"/>
      <c r="AO123" s="410" t="s">
        <v>243</v>
      </c>
      <c r="AP123" s="402" t="s">
        <v>241</v>
      </c>
      <c r="AQ123" s="72"/>
      <c r="AR123" s="410" t="s">
        <v>243</v>
      </c>
      <c r="AS123" s="420" t="s">
        <v>241</v>
      </c>
      <c r="AT123" s="422" t="s">
        <v>243</v>
      </c>
      <c r="AU123" s="423" t="s">
        <v>243</v>
      </c>
      <c r="AV123" s="72"/>
      <c r="AW123" s="430" t="s">
        <v>241</v>
      </c>
      <c r="AX123" s="431" t="s">
        <v>243</v>
      </c>
      <c r="AY123" s="72"/>
      <c r="AZ123" s="434" t="s">
        <v>241</v>
      </c>
      <c r="BA123" s="72"/>
      <c r="BB123" s="72"/>
      <c r="BC123" s="436" t="s">
        <v>241</v>
      </c>
      <c r="BD123" s="439" t="s">
        <v>493</v>
      </c>
      <c r="BE123" s="440" t="s">
        <v>493</v>
      </c>
      <c r="BF123" s="72"/>
      <c r="BG123" s="72"/>
      <c r="BH123" s="443" t="s">
        <v>243</v>
      </c>
      <c r="BI123" s="443" t="s">
        <v>243</v>
      </c>
      <c r="BJ123" s="72"/>
      <c r="BK123" s="72"/>
      <c r="BL123" s="72"/>
      <c r="BM123" s="72"/>
      <c r="BN123" s="451" t="s">
        <v>243</v>
      </c>
      <c r="BO123" s="72" t="s">
        <v>243</v>
      </c>
      <c r="BP123" s="455"/>
      <c r="BQ123" s="463"/>
      <c r="BR123" s="463"/>
      <c r="BS123" s="463"/>
      <c r="BT123" s="463" t="s">
        <v>243</v>
      </c>
      <c r="BU123" s="463"/>
      <c r="BV123" s="463"/>
      <c r="BW123" s="463"/>
      <c r="BX123" s="463" t="s">
        <v>609</v>
      </c>
      <c r="BY123" s="463" t="s">
        <v>243</v>
      </c>
      <c r="BZ123" s="463"/>
      <c r="CA123" s="463"/>
      <c r="CB123" s="463"/>
      <c r="CC123" s="463"/>
      <c r="CD123" s="463"/>
      <c r="CE123" s="463" t="s">
        <v>243</v>
      </c>
      <c r="CF123" s="463"/>
      <c r="CG123" s="463"/>
      <c r="CH123" s="463"/>
      <c r="CI123" s="463" t="s">
        <v>243</v>
      </c>
      <c r="CJ123" s="463" t="s">
        <v>243</v>
      </c>
      <c r="CK123" s="463" t="s">
        <v>241</v>
      </c>
      <c r="CL123" s="463" t="s">
        <v>243</v>
      </c>
      <c r="CM123" s="463"/>
      <c r="CN123" s="463"/>
      <c r="CO123" s="463"/>
      <c r="CP123" s="463" t="s">
        <v>243</v>
      </c>
      <c r="CQ123" s="463" t="s">
        <v>243</v>
      </c>
      <c r="CR123" s="463"/>
      <c r="CS123" s="463"/>
      <c r="CT123" s="463"/>
      <c r="CU123" s="463" t="s">
        <v>609</v>
      </c>
      <c r="CV123" s="463" t="s">
        <v>609</v>
      </c>
      <c r="CW123" s="463" t="s">
        <v>609</v>
      </c>
      <c r="CX123" s="463"/>
      <c r="CY123" s="463" t="s">
        <v>609</v>
      </c>
      <c r="CZ123" s="463"/>
      <c r="DA123" s="463"/>
      <c r="DB123" s="536"/>
      <c r="DC123" s="463"/>
      <c r="DD123" s="463"/>
      <c r="DE123" s="463" t="s">
        <v>609</v>
      </c>
      <c r="DF123" s="463"/>
      <c r="DG123" s="463"/>
      <c r="DH123" s="463"/>
      <c r="DI123" s="463"/>
      <c r="DJ123" s="463"/>
      <c r="DK123" s="463"/>
      <c r="DL123" s="463" t="s">
        <v>241</v>
      </c>
      <c r="DM123" s="463"/>
      <c r="DN123" s="463" t="s">
        <v>241</v>
      </c>
      <c r="DO123" s="463"/>
      <c r="DP123" s="463" t="s">
        <v>241</v>
      </c>
      <c r="DQ123" s="463" t="s">
        <v>609</v>
      </c>
      <c r="DR123" s="463" t="s">
        <v>609</v>
      </c>
      <c r="DS123" s="463" t="s">
        <v>609</v>
      </c>
      <c r="DT123" s="463" t="s">
        <v>609</v>
      </c>
      <c r="DU123" s="463"/>
      <c r="DV123" s="463"/>
      <c r="DW123" s="463" t="s">
        <v>609</v>
      </c>
      <c r="DX123" s="463" t="s">
        <v>609</v>
      </c>
      <c r="DY123" s="463"/>
      <c r="DZ123" s="463" t="s">
        <v>609</v>
      </c>
      <c r="EA123" s="463" t="s">
        <v>609</v>
      </c>
      <c r="EB123" s="463"/>
      <c r="EC123" s="463"/>
      <c r="ED123" s="463"/>
      <c r="EE123" s="463"/>
      <c r="EF123" s="463"/>
      <c r="EG123" s="463"/>
      <c r="EH123" s="463"/>
      <c r="EI123" s="463"/>
      <c r="EJ123" s="463"/>
      <c r="EK123" s="463"/>
      <c r="EL123" s="463"/>
      <c r="EM123" s="463"/>
      <c r="EN123" s="463"/>
      <c r="EO123" s="463"/>
      <c r="EP123" s="463"/>
      <c r="EQ123" s="463"/>
      <c r="ER123" s="463"/>
      <c r="ES123" s="463"/>
      <c r="ET123" s="463"/>
      <c r="EU123" s="463"/>
      <c r="EV123" s="463"/>
      <c r="EW123" s="463"/>
      <c r="EX123" s="463"/>
      <c r="EY123" s="463"/>
      <c r="EZ123" s="463"/>
      <c r="FA123" s="463"/>
      <c r="FB123" s="463"/>
      <c r="FC123" s="463"/>
      <c r="FD123" s="463"/>
      <c r="FE123" s="463"/>
      <c r="FF123" s="463"/>
      <c r="FG123" s="463"/>
      <c r="FH123" s="463"/>
      <c r="FI123" s="463"/>
      <c r="FJ123" s="463"/>
      <c r="FK123" s="463"/>
      <c r="FL123" s="463"/>
      <c r="FM123" s="463"/>
      <c r="FN123" s="463"/>
      <c r="FO123" s="463"/>
      <c r="FP123" s="463"/>
      <c r="FQ123" s="463"/>
      <c r="FR123" s="463"/>
      <c r="FS123" s="463"/>
      <c r="FT123" s="463"/>
      <c r="FU123" s="463"/>
      <c r="FV123" s="463"/>
      <c r="FW123" s="463"/>
      <c r="FX123" s="463"/>
      <c r="FY123" s="463"/>
      <c r="FZ123" s="463"/>
      <c r="GA123" s="463"/>
      <c r="GB123" s="463"/>
      <c r="GC123" s="463"/>
      <c r="GD123" s="463"/>
      <c r="GE123" s="463"/>
      <c r="GF123" s="463"/>
      <c r="GG123" s="463"/>
      <c r="GH123" s="463"/>
      <c r="GI123" s="463"/>
      <c r="GJ123" s="463"/>
      <c r="GK123" s="463"/>
      <c r="GL123" s="463"/>
      <c r="GM123" s="463"/>
      <c r="GN123" s="463"/>
      <c r="GO123" s="463"/>
      <c r="GP123" s="463"/>
      <c r="GQ123" s="463"/>
      <c r="GR123" s="463"/>
      <c r="GS123" s="463"/>
      <c r="GT123" s="463"/>
      <c r="GU123" s="463"/>
      <c r="GV123" s="463"/>
      <c r="GW123" s="463"/>
      <c r="GX123" s="463"/>
      <c r="GY123" s="463"/>
      <c r="GZ123" s="463"/>
      <c r="HA123" s="463"/>
      <c r="HB123" s="463"/>
      <c r="HC123" s="463"/>
      <c r="HD123" s="463"/>
      <c r="HE123" s="463"/>
      <c r="HF123" s="463"/>
      <c r="HG123" s="463"/>
      <c r="HH123" s="463"/>
      <c r="HI123" s="463"/>
      <c r="HJ123" s="463"/>
      <c r="HK123" s="463"/>
      <c r="HL123" s="463"/>
      <c r="HM123" s="463"/>
      <c r="HN123" s="463"/>
      <c r="HO123" s="463"/>
      <c r="HP123" s="463"/>
      <c r="HQ123" s="463"/>
      <c r="HR123" s="463"/>
      <c r="HS123" s="463"/>
      <c r="HT123" s="463"/>
      <c r="HU123" s="463"/>
      <c r="HV123" s="463"/>
      <c r="HW123" s="463"/>
      <c r="HX123" s="463"/>
      <c r="HY123" s="463"/>
      <c r="HZ123" s="463"/>
      <c r="IA123" s="463"/>
      <c r="IB123" s="463"/>
    </row>
    <row r="124" spans="1:236" ht="31.5" customHeight="1" thickBot="1" x14ac:dyDescent="0.3">
      <c r="A124" s="124" t="s">
        <v>235</v>
      </c>
      <c r="B124" s="113" t="s">
        <v>2</v>
      </c>
      <c r="C124" s="113" t="s">
        <v>375</v>
      </c>
      <c r="D124" s="114" t="s">
        <v>237</v>
      </c>
      <c r="E124" s="114" t="s">
        <v>1</v>
      </c>
      <c r="F124" s="105">
        <f t="shared" si="25"/>
        <v>41185</v>
      </c>
      <c r="G124" s="109">
        <f>IF(L124="Not Executed","",INDEX($U$2:$EC121,1,MATCH(REPT("z",255),$U124:$EC124)))</f>
        <v>146</v>
      </c>
      <c r="H124" s="114" t="str">
        <f t="shared" si="27"/>
        <v>7-4 QS / C1</v>
      </c>
      <c r="I124" s="114" t="str">
        <f t="shared" si="28"/>
        <v>RTM-9200/8.59.29702</v>
      </c>
      <c r="J124" s="114">
        <f t="shared" si="29"/>
        <v>9200</v>
      </c>
      <c r="K124" s="114" t="str">
        <f t="shared" si="30"/>
        <v>v76</v>
      </c>
      <c r="L124" s="114" t="str">
        <f t="shared" si="33"/>
        <v>Pass</v>
      </c>
      <c r="M124" s="114" t="str">
        <f>IF(L124="NA","NA",IF(COUNTIFS(U124:XAC124,"Pass*",$U$3:$XAC$3,Summary!$D$43)&gt;0,"Pass",IF(COUNTIFS(U124:XAC124,"Fail*",$U$3:$XAC$3,Summary!$D$43)&gt;0,"Fail","Not Executed")))</f>
        <v>Pass</v>
      </c>
      <c r="N124" s="114">
        <f t="shared" si="31"/>
        <v>49</v>
      </c>
      <c r="O124" s="136">
        <f t="shared" si="32"/>
        <v>0.8571428571428571</v>
      </c>
      <c r="P124" s="136" t="str">
        <f>IF(VLOOKUP(C124,[1]!WIFI_Defects,2,FALSE)=0,"",VLOOKUP(C124,[1]!WIFI_Defects,2,FALSE))</f>
        <v/>
      </c>
      <c r="Q124" s="114" t="str">
        <f>IF(VLOOKUP(C124,[1]!WIFI_Defects,3,FALSE)=0,"",VLOOKUP(C124,[1]!WIFI_Defects,3,FALSE))</f>
        <v/>
      </c>
      <c r="R124" s="114" t="str">
        <f>IF(VLOOKUP(C124,[1]!WIFI_Defects,4,FALSE)=0,"",VLOOKUP(C124,[1]!WIFI_Defects,4,FALSE))</f>
        <v/>
      </c>
      <c r="S124" s="116"/>
      <c r="T124" s="296"/>
      <c r="U124" s="96"/>
      <c r="V124" s="72"/>
      <c r="W124" s="72" t="str">
        <f>IF(ISERROR(#REF!),"",#REF!)</f>
        <v/>
      </c>
      <c r="X124" s="72"/>
      <c r="Y124" s="72"/>
      <c r="Z124" s="72" t="s">
        <v>241</v>
      </c>
      <c r="AA124" s="72"/>
      <c r="AB124" s="72"/>
      <c r="AC124" s="72"/>
      <c r="AD124" s="72"/>
      <c r="AE124" s="72"/>
      <c r="AF124" s="72" t="s">
        <v>243</v>
      </c>
      <c r="AG124" s="72" t="s">
        <v>243</v>
      </c>
      <c r="AH124" s="72"/>
      <c r="AI124" s="72" t="s">
        <v>243</v>
      </c>
      <c r="AJ124" s="72"/>
      <c r="AK124" s="72" t="s">
        <v>243</v>
      </c>
      <c r="AL124" s="72" t="s">
        <v>243</v>
      </c>
      <c r="AM124" s="72"/>
      <c r="AN124" s="410"/>
      <c r="AO124" s="410" t="s">
        <v>243</v>
      </c>
      <c r="AP124" s="402" t="s">
        <v>243</v>
      </c>
      <c r="AQ124" s="72"/>
      <c r="AR124" s="410" t="s">
        <v>243</v>
      </c>
      <c r="AS124" s="420" t="s">
        <v>243</v>
      </c>
      <c r="AT124" s="422" t="s">
        <v>243</v>
      </c>
      <c r="AU124" s="423" t="s">
        <v>243</v>
      </c>
      <c r="AV124" s="72"/>
      <c r="AW124" s="430" t="s">
        <v>243</v>
      </c>
      <c r="AX124" s="431" t="s">
        <v>243</v>
      </c>
      <c r="AY124" s="72"/>
      <c r="AZ124" s="434" t="s">
        <v>241</v>
      </c>
      <c r="BA124" s="72"/>
      <c r="BB124" s="72"/>
      <c r="BC124" s="436" t="s">
        <v>241</v>
      </c>
      <c r="BD124" s="439" t="s">
        <v>243</v>
      </c>
      <c r="BE124" s="440" t="s">
        <v>243</v>
      </c>
      <c r="BF124" s="72"/>
      <c r="BG124" s="72"/>
      <c r="BH124" s="443" t="s">
        <v>243</v>
      </c>
      <c r="BI124" s="443" t="s">
        <v>243</v>
      </c>
      <c r="BJ124" s="72"/>
      <c r="BK124" s="72"/>
      <c r="BL124" s="72"/>
      <c r="BM124" s="72"/>
      <c r="BN124" s="451" t="s">
        <v>243</v>
      </c>
      <c r="BO124" s="72" t="s">
        <v>243</v>
      </c>
      <c r="BP124" s="455"/>
      <c r="BQ124" s="463"/>
      <c r="BR124" s="463" t="s">
        <v>243</v>
      </c>
      <c r="BS124" s="463"/>
      <c r="BT124" s="463" t="s">
        <v>243</v>
      </c>
      <c r="BU124" s="463"/>
      <c r="BV124" s="463"/>
      <c r="BW124" s="463"/>
      <c r="BX124" s="463" t="s">
        <v>243</v>
      </c>
      <c r="BY124" s="463" t="s">
        <v>243</v>
      </c>
      <c r="BZ124" s="463"/>
      <c r="CA124" s="463"/>
      <c r="CB124" s="463"/>
      <c r="CC124" s="463"/>
      <c r="CD124" s="463"/>
      <c r="CE124" s="463" t="s">
        <v>243</v>
      </c>
      <c r="CF124" s="463"/>
      <c r="CG124" s="463"/>
      <c r="CH124" s="463"/>
      <c r="CI124" s="463" t="s">
        <v>243</v>
      </c>
      <c r="CJ124" s="463" t="s">
        <v>243</v>
      </c>
      <c r="CK124" s="463" t="s">
        <v>241</v>
      </c>
      <c r="CL124" s="463" t="s">
        <v>243</v>
      </c>
      <c r="CM124" s="463"/>
      <c r="CN124" s="463"/>
      <c r="CO124" s="463"/>
      <c r="CP124" s="463" t="s">
        <v>243</v>
      </c>
      <c r="CQ124" s="463" t="s">
        <v>243</v>
      </c>
      <c r="CR124" s="463"/>
      <c r="CS124" s="463"/>
      <c r="CT124" s="463"/>
      <c r="CU124" s="463" t="s">
        <v>243</v>
      </c>
      <c r="CV124" s="463" t="s">
        <v>243</v>
      </c>
      <c r="CW124" s="463" t="s">
        <v>243</v>
      </c>
      <c r="CX124" s="463"/>
      <c r="CY124" s="463" t="s">
        <v>243</v>
      </c>
      <c r="CZ124" s="463"/>
      <c r="DA124" s="463"/>
      <c r="DB124" s="536"/>
      <c r="DC124" s="463"/>
      <c r="DD124" s="463"/>
      <c r="DE124" s="463" t="s">
        <v>243</v>
      </c>
      <c r="DF124" s="463"/>
      <c r="DG124" s="463"/>
      <c r="DH124" s="463"/>
      <c r="DI124" s="463"/>
      <c r="DJ124" s="463"/>
      <c r="DK124" s="463"/>
      <c r="DL124" s="463" t="s">
        <v>241</v>
      </c>
      <c r="DM124" s="463"/>
      <c r="DN124" s="463" t="s">
        <v>241</v>
      </c>
      <c r="DO124" s="463"/>
      <c r="DP124" s="463" t="s">
        <v>241</v>
      </c>
      <c r="DQ124" s="463" t="s">
        <v>243</v>
      </c>
      <c r="DR124" s="463" t="s">
        <v>243</v>
      </c>
      <c r="DS124" s="463" t="s">
        <v>243</v>
      </c>
      <c r="DT124" s="463" t="s">
        <v>243</v>
      </c>
      <c r="DU124" s="463"/>
      <c r="DV124" s="463"/>
      <c r="DW124" s="463" t="s">
        <v>243</v>
      </c>
      <c r="DX124" s="463" t="s">
        <v>243</v>
      </c>
      <c r="DY124" s="463"/>
      <c r="DZ124" s="463" t="s">
        <v>243</v>
      </c>
      <c r="EA124" s="463" t="s">
        <v>243</v>
      </c>
      <c r="EB124" s="463"/>
      <c r="EC124" s="463"/>
      <c r="ED124" s="463"/>
      <c r="EE124" s="463"/>
      <c r="EF124" s="463"/>
      <c r="EG124" s="463"/>
      <c r="EH124" s="463"/>
      <c r="EI124" s="463"/>
      <c r="EJ124" s="463"/>
      <c r="EK124" s="463"/>
      <c r="EL124" s="463"/>
      <c r="EM124" s="463"/>
      <c r="EN124" s="463"/>
      <c r="EO124" s="463"/>
      <c r="EP124" s="463"/>
      <c r="EQ124" s="463"/>
      <c r="ER124" s="463"/>
      <c r="ES124" s="463"/>
      <c r="ET124" s="463"/>
      <c r="EU124" s="463"/>
      <c r="EV124" s="463"/>
      <c r="EW124" s="463"/>
      <c r="EX124" s="463"/>
      <c r="EY124" s="463"/>
      <c r="EZ124" s="463"/>
      <c r="FA124" s="463"/>
      <c r="FB124" s="463"/>
      <c r="FC124" s="463"/>
      <c r="FD124" s="463"/>
      <c r="FE124" s="463"/>
      <c r="FF124" s="463"/>
      <c r="FG124" s="463"/>
      <c r="FH124" s="463"/>
      <c r="FI124" s="463"/>
      <c r="FJ124" s="463"/>
      <c r="FK124" s="463"/>
      <c r="FL124" s="463"/>
      <c r="FM124" s="463"/>
      <c r="FN124" s="463"/>
      <c r="FO124" s="463"/>
      <c r="FP124" s="463"/>
      <c r="FQ124" s="463"/>
      <c r="FR124" s="463"/>
      <c r="FS124" s="463"/>
      <c r="FT124" s="463"/>
      <c r="FU124" s="463"/>
      <c r="FV124" s="463"/>
      <c r="FW124" s="463"/>
      <c r="FX124" s="463"/>
      <c r="FY124" s="463"/>
      <c r="FZ124" s="463"/>
      <c r="GA124" s="463"/>
      <c r="GB124" s="463"/>
      <c r="GC124" s="463"/>
      <c r="GD124" s="463"/>
      <c r="GE124" s="463"/>
      <c r="GF124" s="463"/>
      <c r="GG124" s="463"/>
      <c r="GH124" s="463"/>
      <c r="GI124" s="463"/>
      <c r="GJ124" s="463"/>
      <c r="GK124" s="463"/>
      <c r="GL124" s="463"/>
      <c r="GM124" s="463"/>
      <c r="GN124" s="463"/>
      <c r="GO124" s="463"/>
      <c r="GP124" s="463"/>
      <c r="GQ124" s="463"/>
      <c r="GR124" s="463"/>
      <c r="GS124" s="463"/>
      <c r="GT124" s="463"/>
      <c r="GU124" s="463"/>
      <c r="GV124" s="463"/>
      <c r="GW124" s="463"/>
      <c r="GX124" s="463"/>
      <c r="GY124" s="463"/>
      <c r="GZ124" s="463"/>
      <c r="HA124" s="463"/>
      <c r="HB124" s="463"/>
      <c r="HC124" s="463"/>
      <c r="HD124" s="463"/>
      <c r="HE124" s="463"/>
      <c r="HF124" s="463"/>
      <c r="HG124" s="463"/>
      <c r="HH124" s="463"/>
      <c r="HI124" s="463"/>
      <c r="HJ124" s="463"/>
      <c r="HK124" s="463"/>
      <c r="HL124" s="463"/>
      <c r="HM124" s="463"/>
      <c r="HN124" s="463"/>
      <c r="HO124" s="463"/>
      <c r="HP124" s="463"/>
      <c r="HQ124" s="463"/>
      <c r="HR124" s="463"/>
      <c r="HS124" s="463"/>
      <c r="HT124" s="463"/>
      <c r="HU124" s="463"/>
      <c r="HV124" s="463"/>
      <c r="HW124" s="463"/>
      <c r="HX124" s="463"/>
      <c r="HY124" s="463"/>
      <c r="HZ124" s="463"/>
      <c r="IA124" s="463"/>
      <c r="IB124" s="463"/>
    </row>
    <row r="125" spans="1:236" ht="15.75" thickTop="1" x14ac:dyDescent="0.25"/>
    <row r="126" spans="1:236" ht="15.75" thickBot="1" x14ac:dyDescent="0.3">
      <c r="P126" s="354"/>
      <c r="Q126" s="354"/>
      <c r="R126" s="354"/>
      <c r="AF126" s="79"/>
    </row>
    <row r="127" spans="1:236" ht="15.75" thickTop="1" x14ac:dyDescent="0.25">
      <c r="AF127" s="79"/>
      <c r="AN127" s="1">
        <f>COUNTIF(AN5:AN124,"Pass")+COUNTIF(AN5:AN124,"Fail")</f>
        <v>59</v>
      </c>
      <c r="AZ127" s="100">
        <f ca="1">TODAY()</f>
        <v>41185</v>
      </c>
      <c r="EA127" s="131">
        <f>COUNTIF(EB5:EB124,"Pass*")</f>
        <v>38</v>
      </c>
    </row>
    <row r="128" spans="1:236" x14ac:dyDescent="0.25">
      <c r="L128" s="400"/>
      <c r="P128" s="401"/>
      <c r="AZ128" s="323">
        <v>0</v>
      </c>
      <c r="EA128" s="131">
        <f>COUNTIF(EB5:EB124,"Fail")</f>
        <v>22</v>
      </c>
    </row>
    <row r="129" spans="52:52" ht="15.75" thickBot="1" x14ac:dyDescent="0.3">
      <c r="AZ129" s="101">
        <v>0</v>
      </c>
    </row>
    <row r="130" spans="52:52" ht="15.75" thickTop="1" x14ac:dyDescent="0.25">
      <c r="AZ130" s="427" t="str">
        <f>IF(COUNTIF(AO130:AV130,"Pass"&amp;"*")&gt;0,"Pass",IF(COUNTIF(AO130:AV130,"Fail"&amp;"*")&gt;0,"Fail",""))</f>
        <v/>
      </c>
    </row>
    <row r="131" spans="52:52" x14ac:dyDescent="0.25">
      <c r="AZ131" s="427" t="str">
        <f t="shared" ref="AZ131:AZ194" si="34">IF(COUNTIF(AO131:AV131,"Pass"&amp;"*")&gt;0,"Pass",IF(COUNTIF(AO131:AV131,"Fail"&amp;"*")&gt;0,"Fail",""))</f>
        <v/>
      </c>
    </row>
    <row r="132" spans="52:52" x14ac:dyDescent="0.25">
      <c r="AZ132" s="427" t="str">
        <f t="shared" si="34"/>
        <v/>
      </c>
    </row>
    <row r="133" spans="52:52" x14ac:dyDescent="0.25">
      <c r="AZ133" s="427" t="str">
        <f t="shared" si="34"/>
        <v/>
      </c>
    </row>
    <row r="134" spans="52:52" x14ac:dyDescent="0.25">
      <c r="AZ134" s="427" t="str">
        <f t="shared" si="34"/>
        <v/>
      </c>
    </row>
    <row r="135" spans="52:52" x14ac:dyDescent="0.25">
      <c r="AZ135" s="427" t="str">
        <f t="shared" si="34"/>
        <v/>
      </c>
    </row>
    <row r="136" spans="52:52" x14ac:dyDescent="0.25">
      <c r="AZ136" s="427" t="str">
        <f t="shared" si="34"/>
        <v/>
      </c>
    </row>
    <row r="137" spans="52:52" x14ac:dyDescent="0.25">
      <c r="AZ137" s="427" t="str">
        <f t="shared" si="34"/>
        <v/>
      </c>
    </row>
    <row r="138" spans="52:52" x14ac:dyDescent="0.25">
      <c r="AZ138" s="427" t="str">
        <f t="shared" si="34"/>
        <v/>
      </c>
    </row>
    <row r="139" spans="52:52" x14ac:dyDescent="0.25">
      <c r="AZ139" s="427" t="str">
        <f t="shared" si="34"/>
        <v/>
      </c>
    </row>
    <row r="140" spans="52:52" x14ac:dyDescent="0.25">
      <c r="AZ140" s="427" t="str">
        <f t="shared" si="34"/>
        <v/>
      </c>
    </row>
    <row r="141" spans="52:52" x14ac:dyDescent="0.25">
      <c r="AZ141" s="427" t="str">
        <f t="shared" si="34"/>
        <v/>
      </c>
    </row>
    <row r="142" spans="52:52" x14ac:dyDescent="0.25">
      <c r="AZ142" s="427" t="str">
        <f t="shared" si="34"/>
        <v/>
      </c>
    </row>
    <row r="143" spans="52:52" x14ac:dyDescent="0.25">
      <c r="AZ143" s="427" t="str">
        <f t="shared" si="34"/>
        <v/>
      </c>
    </row>
    <row r="144" spans="52:52" x14ac:dyDescent="0.25">
      <c r="AZ144" s="427" t="str">
        <f t="shared" si="34"/>
        <v/>
      </c>
    </row>
    <row r="145" spans="52:52" x14ac:dyDescent="0.25">
      <c r="AZ145" s="427" t="str">
        <f t="shared" si="34"/>
        <v/>
      </c>
    </row>
    <row r="146" spans="52:52" x14ac:dyDescent="0.25">
      <c r="AZ146" s="427" t="str">
        <f t="shared" si="34"/>
        <v/>
      </c>
    </row>
    <row r="147" spans="52:52" x14ac:dyDescent="0.25">
      <c r="AZ147" s="427" t="str">
        <f t="shared" si="34"/>
        <v/>
      </c>
    </row>
    <row r="148" spans="52:52" x14ac:dyDescent="0.25">
      <c r="AZ148" s="427" t="str">
        <f t="shared" si="34"/>
        <v/>
      </c>
    </row>
    <row r="149" spans="52:52" x14ac:dyDescent="0.25">
      <c r="AZ149" s="427" t="str">
        <f t="shared" si="34"/>
        <v/>
      </c>
    </row>
    <row r="150" spans="52:52" x14ac:dyDescent="0.25">
      <c r="AZ150" s="427" t="str">
        <f t="shared" si="34"/>
        <v/>
      </c>
    </row>
    <row r="151" spans="52:52" x14ac:dyDescent="0.25">
      <c r="AZ151" s="427" t="str">
        <f t="shared" si="34"/>
        <v/>
      </c>
    </row>
    <row r="152" spans="52:52" x14ac:dyDescent="0.25">
      <c r="AZ152" s="427" t="str">
        <f t="shared" si="34"/>
        <v/>
      </c>
    </row>
    <row r="153" spans="52:52" x14ac:dyDescent="0.25">
      <c r="AZ153" s="427" t="str">
        <f t="shared" si="34"/>
        <v/>
      </c>
    </row>
    <row r="154" spans="52:52" x14ac:dyDescent="0.25">
      <c r="AZ154" s="427" t="str">
        <f t="shared" si="34"/>
        <v/>
      </c>
    </row>
    <row r="155" spans="52:52" x14ac:dyDescent="0.25">
      <c r="AZ155" s="427" t="str">
        <f t="shared" si="34"/>
        <v/>
      </c>
    </row>
    <row r="156" spans="52:52" x14ac:dyDescent="0.25">
      <c r="AZ156" s="427" t="str">
        <f t="shared" si="34"/>
        <v/>
      </c>
    </row>
    <row r="157" spans="52:52" x14ac:dyDescent="0.25">
      <c r="AZ157" s="427" t="str">
        <f t="shared" si="34"/>
        <v/>
      </c>
    </row>
    <row r="158" spans="52:52" x14ac:dyDescent="0.25">
      <c r="AZ158" s="427" t="str">
        <f t="shared" si="34"/>
        <v/>
      </c>
    </row>
    <row r="159" spans="52:52" x14ac:dyDescent="0.25">
      <c r="AZ159" s="427" t="str">
        <f t="shared" si="34"/>
        <v/>
      </c>
    </row>
    <row r="160" spans="52:52" x14ac:dyDescent="0.25">
      <c r="AZ160" s="427" t="str">
        <f t="shared" si="34"/>
        <v/>
      </c>
    </row>
    <row r="161" spans="52:52" x14ac:dyDescent="0.25">
      <c r="AZ161" s="427" t="str">
        <f t="shared" si="34"/>
        <v/>
      </c>
    </row>
    <row r="162" spans="52:52" x14ac:dyDescent="0.25">
      <c r="AZ162" s="427" t="str">
        <f t="shared" si="34"/>
        <v/>
      </c>
    </row>
    <row r="163" spans="52:52" x14ac:dyDescent="0.25">
      <c r="AZ163" s="427" t="str">
        <f t="shared" si="34"/>
        <v/>
      </c>
    </row>
    <row r="164" spans="52:52" x14ac:dyDescent="0.25">
      <c r="AZ164" s="427" t="str">
        <f t="shared" si="34"/>
        <v/>
      </c>
    </row>
    <row r="165" spans="52:52" x14ac:dyDescent="0.25">
      <c r="AZ165" s="427" t="str">
        <f t="shared" si="34"/>
        <v/>
      </c>
    </row>
    <row r="166" spans="52:52" x14ac:dyDescent="0.25">
      <c r="AZ166" s="427" t="str">
        <f t="shared" si="34"/>
        <v/>
      </c>
    </row>
    <row r="167" spans="52:52" x14ac:dyDescent="0.25">
      <c r="AZ167" s="427" t="str">
        <f t="shared" si="34"/>
        <v/>
      </c>
    </row>
    <row r="168" spans="52:52" x14ac:dyDescent="0.25">
      <c r="AZ168" s="427" t="str">
        <f t="shared" si="34"/>
        <v/>
      </c>
    </row>
    <row r="169" spans="52:52" x14ac:dyDescent="0.25">
      <c r="AZ169" s="427" t="str">
        <f t="shared" si="34"/>
        <v/>
      </c>
    </row>
    <row r="170" spans="52:52" x14ac:dyDescent="0.25">
      <c r="AZ170" s="427" t="str">
        <f t="shared" si="34"/>
        <v/>
      </c>
    </row>
    <row r="171" spans="52:52" x14ac:dyDescent="0.25">
      <c r="AZ171" s="427" t="str">
        <f t="shared" si="34"/>
        <v/>
      </c>
    </row>
    <row r="172" spans="52:52" x14ac:dyDescent="0.25">
      <c r="AZ172" s="427" t="str">
        <f t="shared" si="34"/>
        <v/>
      </c>
    </row>
    <row r="173" spans="52:52" x14ac:dyDescent="0.25">
      <c r="AZ173" s="427" t="str">
        <f t="shared" si="34"/>
        <v/>
      </c>
    </row>
    <row r="174" spans="52:52" x14ac:dyDescent="0.25">
      <c r="AZ174" s="427" t="str">
        <f t="shared" si="34"/>
        <v/>
      </c>
    </row>
    <row r="175" spans="52:52" x14ac:dyDescent="0.25">
      <c r="AZ175" s="427" t="str">
        <f t="shared" si="34"/>
        <v/>
      </c>
    </row>
    <row r="176" spans="52:52" x14ac:dyDescent="0.25">
      <c r="AZ176" s="427" t="str">
        <f t="shared" si="34"/>
        <v/>
      </c>
    </row>
    <row r="177" spans="52:52" x14ac:dyDescent="0.25">
      <c r="AZ177" s="427" t="str">
        <f t="shared" si="34"/>
        <v/>
      </c>
    </row>
    <row r="178" spans="52:52" x14ac:dyDescent="0.25">
      <c r="AZ178" s="427" t="str">
        <f t="shared" si="34"/>
        <v/>
      </c>
    </row>
    <row r="179" spans="52:52" x14ac:dyDescent="0.25">
      <c r="AZ179" s="427" t="str">
        <f t="shared" si="34"/>
        <v/>
      </c>
    </row>
    <row r="180" spans="52:52" x14ac:dyDescent="0.25">
      <c r="AZ180" s="427" t="str">
        <f t="shared" si="34"/>
        <v/>
      </c>
    </row>
    <row r="181" spans="52:52" x14ac:dyDescent="0.25">
      <c r="AZ181" s="427" t="str">
        <f t="shared" si="34"/>
        <v/>
      </c>
    </row>
    <row r="182" spans="52:52" x14ac:dyDescent="0.25">
      <c r="AZ182" s="427" t="str">
        <f t="shared" si="34"/>
        <v/>
      </c>
    </row>
    <row r="183" spans="52:52" x14ac:dyDescent="0.25">
      <c r="AZ183" s="427" t="str">
        <f t="shared" si="34"/>
        <v/>
      </c>
    </row>
    <row r="184" spans="52:52" x14ac:dyDescent="0.25">
      <c r="AZ184" s="427" t="str">
        <f t="shared" si="34"/>
        <v/>
      </c>
    </row>
    <row r="185" spans="52:52" x14ac:dyDescent="0.25">
      <c r="AZ185" s="427" t="str">
        <f t="shared" si="34"/>
        <v/>
      </c>
    </row>
    <row r="186" spans="52:52" x14ac:dyDescent="0.25">
      <c r="AZ186" s="427" t="str">
        <f t="shared" si="34"/>
        <v/>
      </c>
    </row>
    <row r="187" spans="52:52" x14ac:dyDescent="0.25">
      <c r="AZ187" s="427" t="str">
        <f t="shared" si="34"/>
        <v/>
      </c>
    </row>
    <row r="188" spans="52:52" x14ac:dyDescent="0.25">
      <c r="AZ188" s="427" t="str">
        <f t="shared" si="34"/>
        <v/>
      </c>
    </row>
    <row r="189" spans="52:52" x14ac:dyDescent="0.25">
      <c r="AZ189" s="427" t="str">
        <f t="shared" si="34"/>
        <v/>
      </c>
    </row>
    <row r="190" spans="52:52" x14ac:dyDescent="0.25">
      <c r="AZ190" s="427" t="str">
        <f t="shared" si="34"/>
        <v/>
      </c>
    </row>
    <row r="191" spans="52:52" x14ac:dyDescent="0.25">
      <c r="AZ191" s="427" t="str">
        <f t="shared" si="34"/>
        <v/>
      </c>
    </row>
    <row r="192" spans="52:52" x14ac:dyDescent="0.25">
      <c r="AZ192" s="427" t="str">
        <f t="shared" si="34"/>
        <v/>
      </c>
    </row>
    <row r="193" spans="52:52" x14ac:dyDescent="0.25">
      <c r="AZ193" s="427" t="str">
        <f t="shared" si="34"/>
        <v/>
      </c>
    </row>
    <row r="194" spans="52:52" x14ac:dyDescent="0.25">
      <c r="AZ194" s="427" t="str">
        <f t="shared" si="34"/>
        <v/>
      </c>
    </row>
    <row r="195" spans="52:52" x14ac:dyDescent="0.25">
      <c r="AZ195" s="427" t="str">
        <f t="shared" ref="AZ195:AZ249" si="35">IF(COUNTIF(AO195:AV195,"Pass"&amp;"*")&gt;0,"Pass",IF(COUNTIF(AO195:AV195,"Fail"&amp;"*")&gt;0,"Fail",""))</f>
        <v/>
      </c>
    </row>
    <row r="196" spans="52:52" x14ac:dyDescent="0.25">
      <c r="AZ196" s="427" t="str">
        <f t="shared" si="35"/>
        <v/>
      </c>
    </row>
    <row r="197" spans="52:52" x14ac:dyDescent="0.25">
      <c r="AZ197" s="427" t="str">
        <f t="shared" si="35"/>
        <v/>
      </c>
    </row>
    <row r="198" spans="52:52" x14ac:dyDescent="0.25">
      <c r="AZ198" s="427" t="str">
        <f t="shared" si="35"/>
        <v/>
      </c>
    </row>
    <row r="199" spans="52:52" x14ac:dyDescent="0.25">
      <c r="AZ199" s="427" t="str">
        <f t="shared" si="35"/>
        <v/>
      </c>
    </row>
    <row r="200" spans="52:52" x14ac:dyDescent="0.25">
      <c r="AZ200" s="427" t="str">
        <f t="shared" si="35"/>
        <v/>
      </c>
    </row>
    <row r="201" spans="52:52" x14ac:dyDescent="0.25">
      <c r="AZ201" s="427" t="str">
        <f t="shared" si="35"/>
        <v/>
      </c>
    </row>
    <row r="202" spans="52:52" x14ac:dyDescent="0.25">
      <c r="AZ202" s="427" t="str">
        <f t="shared" si="35"/>
        <v/>
      </c>
    </row>
    <row r="203" spans="52:52" x14ac:dyDescent="0.25">
      <c r="AZ203" s="427" t="str">
        <f t="shared" si="35"/>
        <v/>
      </c>
    </row>
    <row r="204" spans="52:52" x14ac:dyDescent="0.25">
      <c r="AZ204" s="427" t="str">
        <f t="shared" si="35"/>
        <v/>
      </c>
    </row>
    <row r="205" spans="52:52" x14ac:dyDescent="0.25">
      <c r="AZ205" s="427" t="str">
        <f t="shared" si="35"/>
        <v/>
      </c>
    </row>
    <row r="206" spans="52:52" x14ac:dyDescent="0.25">
      <c r="AZ206" s="427" t="str">
        <f t="shared" si="35"/>
        <v/>
      </c>
    </row>
    <row r="207" spans="52:52" x14ac:dyDescent="0.25">
      <c r="AZ207" s="427" t="str">
        <f t="shared" si="35"/>
        <v/>
      </c>
    </row>
    <row r="208" spans="52:52" x14ac:dyDescent="0.25">
      <c r="AZ208" s="427" t="str">
        <f t="shared" si="35"/>
        <v/>
      </c>
    </row>
    <row r="209" spans="52:52" x14ac:dyDescent="0.25">
      <c r="AZ209" s="427" t="str">
        <f t="shared" si="35"/>
        <v/>
      </c>
    </row>
    <row r="210" spans="52:52" x14ac:dyDescent="0.25">
      <c r="AZ210" s="427" t="str">
        <f t="shared" si="35"/>
        <v/>
      </c>
    </row>
    <row r="211" spans="52:52" x14ac:dyDescent="0.25">
      <c r="AZ211" s="427" t="str">
        <f t="shared" si="35"/>
        <v/>
      </c>
    </row>
    <row r="212" spans="52:52" x14ac:dyDescent="0.25">
      <c r="AZ212" s="427" t="str">
        <f t="shared" si="35"/>
        <v/>
      </c>
    </row>
    <row r="213" spans="52:52" x14ac:dyDescent="0.25">
      <c r="AZ213" s="427" t="str">
        <f t="shared" si="35"/>
        <v/>
      </c>
    </row>
    <row r="214" spans="52:52" x14ac:dyDescent="0.25">
      <c r="AZ214" s="427" t="str">
        <f t="shared" si="35"/>
        <v/>
      </c>
    </row>
    <row r="215" spans="52:52" x14ac:dyDescent="0.25">
      <c r="AZ215" s="427" t="str">
        <f t="shared" si="35"/>
        <v/>
      </c>
    </row>
    <row r="216" spans="52:52" x14ac:dyDescent="0.25">
      <c r="AZ216" s="427" t="str">
        <f t="shared" si="35"/>
        <v/>
      </c>
    </row>
    <row r="217" spans="52:52" x14ac:dyDescent="0.25">
      <c r="AZ217" s="427" t="str">
        <f t="shared" si="35"/>
        <v/>
      </c>
    </row>
    <row r="218" spans="52:52" x14ac:dyDescent="0.25">
      <c r="AZ218" s="427" t="str">
        <f t="shared" si="35"/>
        <v/>
      </c>
    </row>
    <row r="219" spans="52:52" x14ac:dyDescent="0.25">
      <c r="AZ219" s="427" t="str">
        <f t="shared" si="35"/>
        <v/>
      </c>
    </row>
    <row r="220" spans="52:52" x14ac:dyDescent="0.25">
      <c r="AZ220" s="427" t="str">
        <f t="shared" si="35"/>
        <v/>
      </c>
    </row>
    <row r="221" spans="52:52" x14ac:dyDescent="0.25">
      <c r="AZ221" s="427" t="str">
        <f t="shared" si="35"/>
        <v/>
      </c>
    </row>
    <row r="222" spans="52:52" x14ac:dyDescent="0.25">
      <c r="AZ222" s="427" t="str">
        <f t="shared" si="35"/>
        <v/>
      </c>
    </row>
    <row r="223" spans="52:52" x14ac:dyDescent="0.25">
      <c r="AZ223" s="427" t="str">
        <f t="shared" si="35"/>
        <v/>
      </c>
    </row>
    <row r="224" spans="52:52" x14ac:dyDescent="0.25">
      <c r="AZ224" s="427" t="str">
        <f t="shared" si="35"/>
        <v/>
      </c>
    </row>
    <row r="225" spans="52:52" x14ac:dyDescent="0.25">
      <c r="AZ225" s="427" t="str">
        <f t="shared" si="35"/>
        <v/>
      </c>
    </row>
    <row r="226" spans="52:52" x14ac:dyDescent="0.25">
      <c r="AZ226" s="427" t="str">
        <f t="shared" si="35"/>
        <v/>
      </c>
    </row>
    <row r="227" spans="52:52" x14ac:dyDescent="0.25">
      <c r="AZ227" s="427" t="str">
        <f t="shared" si="35"/>
        <v/>
      </c>
    </row>
    <row r="228" spans="52:52" x14ac:dyDescent="0.25">
      <c r="AZ228" s="427" t="str">
        <f t="shared" si="35"/>
        <v/>
      </c>
    </row>
    <row r="229" spans="52:52" x14ac:dyDescent="0.25">
      <c r="AZ229" s="427" t="str">
        <f t="shared" si="35"/>
        <v/>
      </c>
    </row>
    <row r="230" spans="52:52" x14ac:dyDescent="0.25">
      <c r="AZ230" s="427" t="str">
        <f t="shared" si="35"/>
        <v/>
      </c>
    </row>
    <row r="231" spans="52:52" x14ac:dyDescent="0.25">
      <c r="AZ231" s="427" t="str">
        <f t="shared" si="35"/>
        <v/>
      </c>
    </row>
    <row r="232" spans="52:52" x14ac:dyDescent="0.25">
      <c r="AZ232" s="427" t="str">
        <f t="shared" si="35"/>
        <v/>
      </c>
    </row>
    <row r="233" spans="52:52" x14ac:dyDescent="0.25">
      <c r="AZ233" s="427" t="str">
        <f t="shared" si="35"/>
        <v/>
      </c>
    </row>
    <row r="234" spans="52:52" x14ac:dyDescent="0.25">
      <c r="AZ234" s="427" t="str">
        <f t="shared" si="35"/>
        <v/>
      </c>
    </row>
    <row r="235" spans="52:52" x14ac:dyDescent="0.25">
      <c r="AZ235" s="427" t="str">
        <f t="shared" si="35"/>
        <v/>
      </c>
    </row>
    <row r="236" spans="52:52" x14ac:dyDescent="0.25">
      <c r="AZ236" s="427" t="str">
        <f t="shared" si="35"/>
        <v/>
      </c>
    </row>
    <row r="237" spans="52:52" x14ac:dyDescent="0.25">
      <c r="AZ237" s="427" t="str">
        <f t="shared" si="35"/>
        <v/>
      </c>
    </row>
    <row r="238" spans="52:52" x14ac:dyDescent="0.25">
      <c r="AZ238" s="427" t="str">
        <f t="shared" si="35"/>
        <v/>
      </c>
    </row>
    <row r="239" spans="52:52" x14ac:dyDescent="0.25">
      <c r="AZ239" s="427" t="str">
        <f t="shared" si="35"/>
        <v/>
      </c>
    </row>
    <row r="240" spans="52:52" x14ac:dyDescent="0.25">
      <c r="AZ240" s="427" t="str">
        <f t="shared" si="35"/>
        <v/>
      </c>
    </row>
    <row r="241" spans="52:52" x14ac:dyDescent="0.25">
      <c r="AZ241" s="427" t="str">
        <f t="shared" si="35"/>
        <v/>
      </c>
    </row>
    <row r="242" spans="52:52" x14ac:dyDescent="0.25">
      <c r="AZ242" s="427" t="str">
        <f t="shared" si="35"/>
        <v/>
      </c>
    </row>
    <row r="243" spans="52:52" x14ac:dyDescent="0.25">
      <c r="AZ243" s="427" t="str">
        <f t="shared" si="35"/>
        <v/>
      </c>
    </row>
    <row r="244" spans="52:52" x14ac:dyDescent="0.25">
      <c r="AZ244" s="427" t="str">
        <f t="shared" si="35"/>
        <v/>
      </c>
    </row>
    <row r="245" spans="52:52" x14ac:dyDescent="0.25">
      <c r="AZ245" s="427" t="str">
        <f t="shared" si="35"/>
        <v/>
      </c>
    </row>
    <row r="246" spans="52:52" x14ac:dyDescent="0.25">
      <c r="AZ246" s="427" t="str">
        <f t="shared" si="35"/>
        <v/>
      </c>
    </row>
    <row r="247" spans="52:52" x14ac:dyDescent="0.25">
      <c r="AZ247" s="427" t="str">
        <f t="shared" si="35"/>
        <v/>
      </c>
    </row>
    <row r="248" spans="52:52" x14ac:dyDescent="0.25">
      <c r="AZ248" s="427" t="str">
        <f t="shared" si="35"/>
        <v/>
      </c>
    </row>
    <row r="249" spans="52:52" x14ac:dyDescent="0.25">
      <c r="AZ249" s="427" t="str">
        <f t="shared" si="35"/>
        <v/>
      </c>
    </row>
  </sheetData>
  <autoFilter ref="A1:R124">
    <sortState ref="A6:N120">
      <sortCondition ref="C1"/>
    </sortState>
  </autoFilter>
  <sortState ref="A4:CC14">
    <sortCondition ref="C4:C14"/>
  </sortState>
  <customSheetViews>
    <customSheetView guid="{CABAA38C-8313-4129-9117-ABE81A0F79D7}" scale="75" showAutoFilter="1" hiddenColumns="1">
      <pane xSplit="3" ySplit="1" topLeftCell="D2" activePane="bottomRight" state="frozenSplit"/>
      <selection pane="bottomRight" activeCell="D2" sqref="D2"/>
      <pageMargins left="0.7" right="0.7" top="0.75" bottom="0.75" header="0.3" footer="0.3"/>
      <autoFilter ref="A1:N120">
        <sortState ref="A6:N120">
          <sortCondition ref="C1"/>
        </sortState>
      </autoFilter>
    </customSheetView>
  </customSheetViews>
  <mergeCells count="19">
    <mergeCell ref="E1:E4"/>
    <mergeCell ref="D1:D4"/>
    <mergeCell ref="B1:B4"/>
    <mergeCell ref="A1:A4"/>
    <mergeCell ref="C1:C4"/>
    <mergeCell ref="S1:S4"/>
    <mergeCell ref="R1:R4"/>
    <mergeCell ref="Q1:Q4"/>
    <mergeCell ref="O1:O4"/>
    <mergeCell ref="N1:N4"/>
    <mergeCell ref="P1:P4"/>
    <mergeCell ref="M1:M4"/>
    <mergeCell ref="F1:F4"/>
    <mergeCell ref="G1:G4"/>
    <mergeCell ref="L1:L4"/>
    <mergeCell ref="K1:K4"/>
    <mergeCell ref="J1:J4"/>
    <mergeCell ref="I1:I4"/>
    <mergeCell ref="H1:H4"/>
  </mergeCells>
  <conditionalFormatting sqref="S1:T1 S5:T1048576">
    <cfRule type="containsText" dxfId="558" priority="669" operator="containsText" text="Exception caught">
      <formula>NOT(ISERROR(SEARCH("Exception caught",S1)))</formula>
    </cfRule>
    <cfRule type="containsText" dxfId="557" priority="670" operator="containsText" text="Blue Screen">
      <formula>NOT(ISERROR(SEARCH("Blue Screen",S1)))</formula>
    </cfRule>
  </conditionalFormatting>
  <conditionalFormatting sqref="AF126:AF127 L1:T1 L5:O1048576 P5:P127 P129:P1048576 Q5:T1048576">
    <cfRule type="expression" dxfId="556" priority="291">
      <formula>INDIRECT("L"&amp;ROW())="Pass-Filter"</formula>
    </cfRule>
    <cfRule type="expression" dxfId="555" priority="303">
      <formula>INDIRECT("L"&amp;ROW())="Pass-Single"</formula>
    </cfRule>
    <cfRule type="expression" dxfId="554" priority="671">
      <formula>INDIRECT("L"&amp;ROW())="Not Executed"</formula>
    </cfRule>
    <cfRule type="expression" dxfId="553" priority="672">
      <formula>INDIRECT("L"&amp;ROW())="In Progress"</formula>
    </cfRule>
    <cfRule type="expression" dxfId="552" priority="675">
      <formula>NOT(ISERROR(FIND("fail",LOWER(INDIRECT("L"&amp;ROW())))))</formula>
    </cfRule>
    <cfRule type="expression" dxfId="551" priority="676">
      <formula>INDIRECT("L"&amp;ROW())="Pass"</formula>
    </cfRule>
  </conditionalFormatting>
  <conditionalFormatting sqref="F1:T1 U1:W4 P129:P1048576 Q5:BJ1048576 BK5:BK6 BK8:BK1048576 BL5:BP1048576 F5:O1048576 DT5:DT46 DT125:DT127">
    <cfRule type="expression" dxfId="550" priority="673">
      <formula>INDIRECT("L"&amp;ROW())="NA"</formula>
    </cfRule>
  </conditionalFormatting>
  <conditionalFormatting sqref="S58:T120 AZ130:AZ249 U5:BJ124 BK8:BK124 BL37:CU40 BL7:CV7 CX7 BL8:CX9 BK5:CY6 CY7:CY9 BL10:CY15 CZ5:CZ15 BL17:CY17 BL47:CW124 CY47:CZ124 DB51:DB124 BL42:CZ46 BL16:DE16 BL41:DE41 DA17:DE17 CW37:DE40 DD48 DC47:DD47 DC49:DD54 DF48:DJ54 BL18:DE20 DH17:DJ20 DB42:DE46 DH42:DJ44 DG16:DJ16 BL21:DJ36 DG45:DJ47 DG37:DJ41 DK47:DK54 DK17:DK22 DK23:DL46 DC55:DL73 DB5:DL15 DO49:DO54 DC74:DM84 DO67:DO84 DC85:DO124 DN55:DO66 DR55:DS57 DQ121:DQ124 DN27:DQ31 DT17:DT35 DN32:DR35 DU47:DV54 DX47:DZ48 DU67:DV124 DU59:DW66 DX84:DY84 DX71 DY75:DZ75 DX66:DZ66 DX59:DX60 DU58:DX58 DX61:DY65 DX67:DY70 DY71:DY74 DY76:DY83 DY85:DZ93 DY94:DY124 DU55:DZ57 DT27:EA35 DY49:DZ54 DN5:XFD16 DN17:EA26 EB17:XFD35 DN36:XFD46 EB47:XFD57 EB66:XFD66 EC58:XFD65 EC67:XFD75 EB76:XFD124">
    <cfRule type="containsText" dxfId="549" priority="352" operator="containsText" text="Pass">
      <formula>NOT(ISERROR(SEARCH("Pass",S5)))</formula>
    </cfRule>
    <cfRule type="containsText" dxfId="548" priority="353" operator="containsText" text="Fail">
      <formula>NOT(ISERROR(SEARCH("Fail",S5)))</formula>
    </cfRule>
  </conditionalFormatting>
  <conditionalFormatting sqref="L1:T1 L5:T124 U37:CU40 U7:CV7 CX7 U8:CX9 U1:CY6 CY7:CY9 U10:CY15 CZ1:CZ15 U17:CY17 U47:CW124 CY47:CZ124 DB51:DB124 U42:CZ46 U16:DE16 U41:DE41 DA17:DE17 CW37:DE40 DD48 DC47:DD47 DC49:DD54 DF48:DJ54 U18:DE20 DH17:DJ20 DB42:DE46 DH42:DJ44 DG16:DJ16 U21:DJ36 DG45:DJ47 DG37:DJ41 DK47:DK54 DK17:DK22 DK23:DL46 DC55:DL73 DB5:DL15 DO49:DO54 DC74:DM84 DO67:DO84 DC85:DO124 DN55:DO66 DR55:DS57 DQ121:DQ124 DN27:DQ31 DT17:DT35 DB1:IB4 DN32:DR35 DU47:DV54 DX47:DZ48 DU67:DV124 DU59:DW66 DX84:DY84 DX71 DY75:DZ75 DX66:DZ66 DX59:DX60 DU58:DX58 DX61:DY65 DX67:DY70 DY71:DY74 DY76:DY83 DY85:DZ93 DY94:DY124 DU55:DZ57 DT27:EA35 DY49:DZ54 DN5:IB16 DN17:EA26 EB17:IB35 DN36:IB46 EB47:IB57 EB66:IB66 EC58:IB65 EC67:IB75 EB76:IB124">
    <cfRule type="beginsWith" dxfId="547" priority="346" operator="beginsWith" text="NA">
      <formula>LEFT(L1,2)="NA"</formula>
    </cfRule>
  </conditionalFormatting>
  <conditionalFormatting sqref="T1">
    <cfRule type="expression" dxfId="546" priority="339">
      <formula>INDIRECT("L"&amp;ROW())="Not Executed"</formula>
    </cfRule>
    <cfRule type="expression" dxfId="545" priority="340">
      <formula>INDIRECT("L"&amp;ROW())="In Progress"</formula>
    </cfRule>
    <cfRule type="expression" dxfId="544" priority="341">
      <formula>INDIRECT("L"&amp;ROW())="NA"</formula>
    </cfRule>
    <cfRule type="expression" dxfId="543" priority="342">
      <formula>NOT(ISERROR(FIND("fail",LOWER(INDIRECT("L"&amp;ROW())))))</formula>
    </cfRule>
    <cfRule type="expression" dxfId="542" priority="343">
      <formula>INDIRECT("L"&amp;ROW())="Pass"</formula>
    </cfRule>
  </conditionalFormatting>
  <conditionalFormatting sqref="T1">
    <cfRule type="expression" dxfId="541" priority="338">
      <formula>INDIRECT("L"&amp;ROW())="Blue Screen"</formula>
    </cfRule>
  </conditionalFormatting>
  <conditionalFormatting sqref="T1 P1:R1">
    <cfRule type="expression" dxfId="540" priority="333">
      <formula>INDIRECT("L"&amp;ROW())="NA"</formula>
    </cfRule>
  </conditionalFormatting>
  <conditionalFormatting sqref="A5:A124">
    <cfRule type="cellIs" dxfId="539" priority="298" operator="equal">
      <formula>"WIFI *"</formula>
    </cfRule>
  </conditionalFormatting>
  <conditionalFormatting sqref="DB1:DC4 BQ1:CZ4">
    <cfRule type="beginsWith" dxfId="538" priority="294" operator="beginsWith" text="NA">
      <formula>LEFT(BQ1,2)="NA"</formula>
    </cfRule>
  </conditionalFormatting>
  <conditionalFormatting sqref="CV37:CV40">
    <cfRule type="containsText" dxfId="537" priority="289" operator="containsText" text="Pass">
      <formula>NOT(ISERROR(SEARCH("Pass",CV37)))</formula>
    </cfRule>
    <cfRule type="containsText" dxfId="536" priority="290" operator="containsText" text="Fail">
      <formula>NOT(ISERROR(SEARCH("Fail",CV37)))</formula>
    </cfRule>
  </conditionalFormatting>
  <conditionalFormatting sqref="CV37:CV40">
    <cfRule type="beginsWith" dxfId="535" priority="288" operator="beginsWith" text="NA">
      <formula>LEFT(CV37,2)="NA"</formula>
    </cfRule>
  </conditionalFormatting>
  <conditionalFormatting sqref="DA5:DA14">
    <cfRule type="containsText" dxfId="534" priority="286" operator="containsText" text="Pass">
      <formula>NOT(ISERROR(SEARCH("Pass",DA5)))</formula>
    </cfRule>
    <cfRule type="containsText" dxfId="533" priority="287" operator="containsText" text="Fail">
      <formula>NOT(ISERROR(SEARCH("Fail",DA5)))</formula>
    </cfRule>
  </conditionalFormatting>
  <conditionalFormatting sqref="DA1:DA14">
    <cfRule type="beginsWith" dxfId="532" priority="285" operator="beginsWith" text="NA">
      <formula>LEFT(DA1,2)="NA"</formula>
    </cfRule>
  </conditionalFormatting>
  <conditionalFormatting sqref="DA1:DA4">
    <cfRule type="beginsWith" dxfId="531" priority="284" operator="beginsWith" text="NA">
      <formula>LEFT(DA1,2)="NA"</formula>
    </cfRule>
  </conditionalFormatting>
  <conditionalFormatting sqref="M1">
    <cfRule type="expression" dxfId="530" priority="276">
      <formula>INDIRECT("L"&amp;ROW())="Fail-Filter"</formula>
    </cfRule>
    <cfRule type="expression" dxfId="529" priority="277">
      <formula>INDIRECT("L"&amp;ROW())="Pass-Filter"</formula>
    </cfRule>
    <cfRule type="expression" dxfId="528" priority="278">
      <formula>INDIRECT("L"&amp;ROW())="Not Executed"</formula>
    </cfRule>
    <cfRule type="expression" dxfId="527" priority="279">
      <formula>INDIRECT("L"&amp;ROW())="Not Executed"</formula>
    </cfRule>
    <cfRule type="expression" dxfId="526" priority="280">
      <formula>INDIRECT("L"&amp;ROW())="In Progress"</formula>
    </cfRule>
    <cfRule type="expression" dxfId="525" priority="281">
      <formula>INDIRECT("L"&amp;ROW())="NA"</formula>
    </cfRule>
    <cfRule type="expression" dxfId="524" priority="282">
      <formula>INDIRECT("L"&amp;ROW())="Fail"</formula>
    </cfRule>
    <cfRule type="expression" dxfId="523" priority="283">
      <formula>INDIRECT("L"&amp;ROW())="Pass"</formula>
    </cfRule>
  </conditionalFormatting>
  <conditionalFormatting sqref="M1">
    <cfRule type="expression" dxfId="522" priority="273">
      <formula>INDIRECT("L"&amp;ROW())="In Progress"</formula>
    </cfRule>
    <cfRule type="expression" dxfId="521" priority="274">
      <formula>INDIRECT("L"&amp;ROW())="Fail"</formula>
    </cfRule>
    <cfRule type="expression" dxfId="520" priority="275">
      <formula>INDIRECT("L"&amp;ROW())="Pass"</formula>
    </cfRule>
  </conditionalFormatting>
  <conditionalFormatting sqref="M1">
    <cfRule type="expression" dxfId="519" priority="272">
      <formula>INDIRECT("L"&amp;ROW())="NA"</formula>
    </cfRule>
  </conditionalFormatting>
  <conditionalFormatting sqref="DD1:IB4">
    <cfRule type="beginsWith" dxfId="518" priority="271" operator="beginsWith" text="NA">
      <formula>LEFT(DD1,2)="NA"</formula>
    </cfRule>
  </conditionalFormatting>
  <conditionalFormatting sqref="DE47:DE54">
    <cfRule type="containsText" dxfId="517" priority="269" operator="containsText" text="Pass">
      <formula>NOT(ISERROR(SEARCH("Pass",DE47)))</formula>
    </cfRule>
    <cfRule type="containsText" dxfId="516" priority="270" operator="containsText" text="Fail">
      <formula>NOT(ISERROR(SEARCH("Fail",DE47)))</formula>
    </cfRule>
  </conditionalFormatting>
  <conditionalFormatting sqref="DE47:DE54">
    <cfRule type="beginsWith" dxfId="515" priority="268" operator="beginsWith" text="NA">
      <formula>LEFT(DE47,2)="NA"</formula>
    </cfRule>
  </conditionalFormatting>
  <conditionalFormatting sqref="DF37:DF41">
    <cfRule type="containsText" dxfId="514" priority="266" operator="containsText" text="Pass">
      <formula>NOT(ISERROR(SEARCH("Pass",DF37)))</formula>
    </cfRule>
    <cfRule type="containsText" dxfId="513" priority="267" operator="containsText" text="Fail">
      <formula>NOT(ISERROR(SEARCH("Fail",DF37)))</formula>
    </cfRule>
  </conditionalFormatting>
  <conditionalFormatting sqref="DF37:DF41">
    <cfRule type="beginsWith" dxfId="512" priority="265" operator="beginsWith" text="NA">
      <formula>LEFT(DF37,2)="NA"</formula>
    </cfRule>
  </conditionalFormatting>
  <conditionalFormatting sqref="DG17:DG20">
    <cfRule type="containsText" dxfId="511" priority="263" operator="containsText" text="Pass">
      <formula>NOT(ISERROR(SEARCH("Pass",DG17)))</formula>
    </cfRule>
    <cfRule type="containsText" dxfId="510" priority="264" operator="containsText" text="Fail">
      <formula>NOT(ISERROR(SEARCH("Fail",DG17)))</formula>
    </cfRule>
  </conditionalFormatting>
  <conditionalFormatting sqref="DG17:DG20">
    <cfRule type="beginsWith" dxfId="509" priority="262" operator="beginsWith" text="NA">
      <formula>LEFT(DG17,2)="NA"</formula>
    </cfRule>
  </conditionalFormatting>
  <conditionalFormatting sqref="DG42:DG44">
    <cfRule type="containsText" dxfId="508" priority="260" operator="containsText" text="Pass">
      <formula>NOT(ISERROR(SEARCH("Pass",DG42)))</formula>
    </cfRule>
    <cfRule type="containsText" dxfId="507" priority="261" operator="containsText" text="Fail">
      <formula>NOT(ISERROR(SEARCH("Fail",DG42)))</formula>
    </cfRule>
  </conditionalFormatting>
  <conditionalFormatting sqref="DG42:DG44">
    <cfRule type="beginsWith" dxfId="506" priority="259" operator="beginsWith" text="NA">
      <formula>LEFT(DG42,2)="NA"</formula>
    </cfRule>
  </conditionalFormatting>
  <conditionalFormatting sqref="DF16">
    <cfRule type="containsText" dxfId="505" priority="257" operator="containsText" text="Pass">
      <formula>NOT(ISERROR(SEARCH("Pass",DF16)))</formula>
    </cfRule>
    <cfRule type="containsText" dxfId="504" priority="258" operator="containsText" text="Fail">
      <formula>NOT(ISERROR(SEARCH("Fail",DF16)))</formula>
    </cfRule>
  </conditionalFormatting>
  <conditionalFormatting sqref="DF16">
    <cfRule type="beginsWith" dxfId="503" priority="256" operator="beginsWith" text="NA">
      <formula>LEFT(DF16,2)="NA"</formula>
    </cfRule>
  </conditionalFormatting>
  <conditionalFormatting sqref="DF17:DF20">
    <cfRule type="containsText" dxfId="502" priority="254" operator="containsText" text="Pass">
      <formula>NOT(ISERROR(SEARCH("Pass",DF17)))</formula>
    </cfRule>
    <cfRule type="containsText" dxfId="501" priority="255" operator="containsText" text="Fail">
      <formula>NOT(ISERROR(SEARCH("Fail",DF17)))</formula>
    </cfRule>
  </conditionalFormatting>
  <conditionalFormatting sqref="DF17:DF20">
    <cfRule type="beginsWith" dxfId="500" priority="253" operator="beginsWith" text="NA">
      <formula>LEFT(DF17,2)="NA"</formula>
    </cfRule>
  </conditionalFormatting>
  <conditionalFormatting sqref="DF45:DF47">
    <cfRule type="containsText" dxfId="499" priority="251" operator="containsText" text="Pass">
      <formula>NOT(ISERROR(SEARCH("Pass",DF45)))</formula>
    </cfRule>
    <cfRule type="containsText" dxfId="498" priority="252" operator="containsText" text="Fail">
      <formula>NOT(ISERROR(SEARCH("Fail",DF45)))</formula>
    </cfRule>
  </conditionalFormatting>
  <conditionalFormatting sqref="DF45:DF47">
    <cfRule type="beginsWith" dxfId="497" priority="250" operator="beginsWith" text="NA">
      <formula>LEFT(DF45,2)="NA"</formula>
    </cfRule>
  </conditionalFormatting>
  <conditionalFormatting sqref="DF42:DF44">
    <cfRule type="containsText" dxfId="496" priority="248" operator="containsText" text="Pass">
      <formula>NOT(ISERROR(SEARCH("Pass",DF42)))</formula>
    </cfRule>
    <cfRule type="containsText" dxfId="495" priority="249" operator="containsText" text="Fail">
      <formula>NOT(ISERROR(SEARCH("Fail",DF42)))</formula>
    </cfRule>
  </conditionalFormatting>
  <conditionalFormatting sqref="DF42:DF44">
    <cfRule type="beginsWith" dxfId="494" priority="247" operator="beginsWith" text="NA">
      <formula>LEFT(DF42,2)="NA"</formula>
    </cfRule>
  </conditionalFormatting>
  <conditionalFormatting sqref="DL16:DL22">
    <cfRule type="containsText" dxfId="493" priority="245" operator="containsText" text="Pass">
      <formula>NOT(ISERROR(SEARCH("Pass",DL16)))</formula>
    </cfRule>
    <cfRule type="containsText" dxfId="492" priority="246" operator="containsText" text="Fail">
      <formula>NOT(ISERROR(SEARCH("Fail",DL16)))</formula>
    </cfRule>
  </conditionalFormatting>
  <conditionalFormatting sqref="DL16:DL22">
    <cfRule type="beginsWith" dxfId="491" priority="244" operator="beginsWith" text="NA">
      <formula>LEFT(DL16,2)="NA"</formula>
    </cfRule>
  </conditionalFormatting>
  <conditionalFormatting sqref="DL47:DL54">
    <cfRule type="containsText" dxfId="490" priority="242" operator="containsText" text="Pass">
      <formula>NOT(ISERROR(SEARCH("Pass",DL47)))</formula>
    </cfRule>
    <cfRule type="containsText" dxfId="489" priority="243" operator="containsText" text="Fail">
      <formula>NOT(ISERROR(SEARCH("Fail",DL47)))</formula>
    </cfRule>
  </conditionalFormatting>
  <conditionalFormatting sqref="DL47:DL54">
    <cfRule type="beginsWith" dxfId="488" priority="241" operator="beginsWith" text="NA">
      <formula>LEFT(DL47,2)="NA"</formula>
    </cfRule>
  </conditionalFormatting>
  <conditionalFormatting sqref="DM6:DM73">
    <cfRule type="containsText" dxfId="487" priority="239" operator="containsText" text="Pass">
      <formula>NOT(ISERROR(SEARCH("Pass",DM6)))</formula>
    </cfRule>
    <cfRule type="containsText" dxfId="486" priority="240" operator="containsText" text="Fail">
      <formula>NOT(ISERROR(SEARCH("Fail",DM6)))</formula>
    </cfRule>
  </conditionalFormatting>
  <conditionalFormatting sqref="DM6:DM73">
    <cfRule type="beginsWith" dxfId="485" priority="238" operator="beginsWith" text="NA">
      <formula>LEFT(DM6,2)="NA"</formula>
    </cfRule>
  </conditionalFormatting>
  <conditionalFormatting sqref="DM5">
    <cfRule type="containsText" dxfId="484" priority="236" operator="containsText" text="Pass">
      <formula>NOT(ISERROR(SEARCH("Pass",DM5)))</formula>
    </cfRule>
    <cfRule type="containsText" dxfId="483" priority="237" operator="containsText" text="Fail">
      <formula>NOT(ISERROR(SEARCH("Fail",DM5)))</formula>
    </cfRule>
  </conditionalFormatting>
  <conditionalFormatting sqref="DM5">
    <cfRule type="beginsWith" dxfId="482" priority="235" operator="beginsWith" text="NA">
      <formula>LEFT(DM5,2)="NA"</formula>
    </cfRule>
  </conditionalFormatting>
  <conditionalFormatting sqref="DN47:DN54">
    <cfRule type="containsText" dxfId="481" priority="233" operator="containsText" text="Pass">
      <formula>NOT(ISERROR(SEARCH("Pass",DN47)))</formula>
    </cfRule>
    <cfRule type="containsText" dxfId="480" priority="234" operator="containsText" text="Fail">
      <formula>NOT(ISERROR(SEARCH("Fail",DN47)))</formula>
    </cfRule>
  </conditionalFormatting>
  <conditionalFormatting sqref="DN47:DN54">
    <cfRule type="beginsWith" dxfId="479" priority="232" operator="beginsWith" text="NA">
      <formula>LEFT(DN47,2)="NA"</formula>
    </cfRule>
  </conditionalFormatting>
  <conditionalFormatting sqref="DN67:DN75">
    <cfRule type="containsText" dxfId="478" priority="230" operator="containsText" text="Pass">
      <formula>NOT(ISERROR(SEARCH("Pass",DN67)))</formula>
    </cfRule>
    <cfRule type="containsText" dxfId="477" priority="231" operator="containsText" text="Fail">
      <formula>NOT(ISERROR(SEARCH("Fail",DN67)))</formula>
    </cfRule>
  </conditionalFormatting>
  <conditionalFormatting sqref="DN67:DN75">
    <cfRule type="beginsWith" dxfId="476" priority="229" operator="beginsWith" text="NA">
      <formula>LEFT(DN67,2)="NA"</formula>
    </cfRule>
  </conditionalFormatting>
  <conditionalFormatting sqref="DN76:DN84">
    <cfRule type="containsText" dxfId="475" priority="227" operator="containsText" text="Pass">
      <formula>NOT(ISERROR(SEARCH("Pass",DN76)))</formula>
    </cfRule>
    <cfRule type="containsText" dxfId="474" priority="228" operator="containsText" text="Fail">
      <formula>NOT(ISERROR(SEARCH("Fail",DN76)))</formula>
    </cfRule>
  </conditionalFormatting>
  <conditionalFormatting sqref="DN76:DN84">
    <cfRule type="beginsWith" dxfId="473" priority="226" operator="beginsWith" text="NA">
      <formula>LEFT(DN76,2)="NA"</formula>
    </cfRule>
  </conditionalFormatting>
  <conditionalFormatting sqref="DO47:DO48">
    <cfRule type="containsText" dxfId="472" priority="224" operator="containsText" text="Pass">
      <formula>NOT(ISERROR(SEARCH("Pass",DO47)))</formula>
    </cfRule>
    <cfRule type="containsText" dxfId="471" priority="225" operator="containsText" text="Fail">
      <formula>NOT(ISERROR(SEARCH("Fail",DO47)))</formula>
    </cfRule>
  </conditionalFormatting>
  <conditionalFormatting sqref="DO47:DO48">
    <cfRule type="beginsWith" dxfId="470" priority="223" operator="beginsWith" text="NA">
      <formula>LEFT(DO47,2)="NA"</formula>
    </cfRule>
  </conditionalFormatting>
  <conditionalFormatting sqref="DP55:DP66">
    <cfRule type="containsText" dxfId="469" priority="221" operator="containsText" text="Pass">
      <formula>NOT(ISERROR(SEARCH("Pass",DP55)))</formula>
    </cfRule>
    <cfRule type="containsText" dxfId="468" priority="222" operator="containsText" text="Fail">
      <formula>NOT(ISERROR(SEARCH("Fail",DP55)))</formula>
    </cfRule>
  </conditionalFormatting>
  <conditionalFormatting sqref="DP55:DP66">
    <cfRule type="beginsWith" dxfId="467" priority="220" operator="beginsWith" text="NA">
      <formula>LEFT(DP55,2)="NA"</formula>
    </cfRule>
  </conditionalFormatting>
  <conditionalFormatting sqref="DP47:DP54">
    <cfRule type="containsText" dxfId="466" priority="218" operator="containsText" text="Pass">
      <formula>NOT(ISERROR(SEARCH("Pass",DP47)))</formula>
    </cfRule>
    <cfRule type="containsText" dxfId="465" priority="219" operator="containsText" text="Fail">
      <formula>NOT(ISERROR(SEARCH("Fail",DP47)))</formula>
    </cfRule>
  </conditionalFormatting>
  <conditionalFormatting sqref="DP47:DP54">
    <cfRule type="beginsWith" dxfId="464" priority="217" operator="beginsWith" text="NA">
      <formula>LEFT(DP47,2)="NA"</formula>
    </cfRule>
  </conditionalFormatting>
  <conditionalFormatting sqref="DP85:DP124">
    <cfRule type="containsText" dxfId="463" priority="215" operator="containsText" text="Pass">
      <formula>NOT(ISERROR(SEARCH("Pass",DP85)))</formula>
    </cfRule>
    <cfRule type="containsText" dxfId="462" priority="216" operator="containsText" text="Fail">
      <formula>NOT(ISERROR(SEARCH("Fail",DP85)))</formula>
    </cfRule>
  </conditionalFormatting>
  <conditionalFormatting sqref="DP85:DP124">
    <cfRule type="beginsWith" dxfId="461" priority="214" operator="beginsWith" text="NA">
      <formula>LEFT(DP85,2)="NA"</formula>
    </cfRule>
  </conditionalFormatting>
  <conditionalFormatting sqref="DP67:DP75">
    <cfRule type="containsText" dxfId="460" priority="212" operator="containsText" text="Pass">
      <formula>NOT(ISERROR(SEARCH("Pass",DP67)))</formula>
    </cfRule>
    <cfRule type="containsText" dxfId="459" priority="213" operator="containsText" text="Fail">
      <formula>NOT(ISERROR(SEARCH("Fail",DP67)))</formula>
    </cfRule>
  </conditionalFormatting>
  <conditionalFormatting sqref="DP67:DP75">
    <cfRule type="beginsWith" dxfId="458" priority="211" operator="beginsWith" text="NA">
      <formula>LEFT(DP67,2)="NA"</formula>
    </cfRule>
  </conditionalFormatting>
  <conditionalFormatting sqref="DP76:DP84">
    <cfRule type="containsText" dxfId="457" priority="209" operator="containsText" text="Pass">
      <formula>NOT(ISERROR(SEARCH("Pass",DP76)))</formula>
    </cfRule>
    <cfRule type="containsText" dxfId="456" priority="210" operator="containsText" text="Fail">
      <formula>NOT(ISERROR(SEARCH("Fail",DP76)))</formula>
    </cfRule>
  </conditionalFormatting>
  <conditionalFormatting sqref="DP76:DP84">
    <cfRule type="beginsWith" dxfId="455" priority="208" operator="beginsWith" text="NA">
      <formula>LEFT(DP76,2)="NA"</formula>
    </cfRule>
  </conditionalFormatting>
  <conditionalFormatting sqref="DQ47:DQ57">
    <cfRule type="containsText" dxfId="454" priority="206" operator="containsText" text="Pass">
      <formula>NOT(ISERROR(SEARCH("Pass",DQ47)))</formula>
    </cfRule>
    <cfRule type="containsText" dxfId="453" priority="207" operator="containsText" text="Fail">
      <formula>NOT(ISERROR(SEARCH("Fail",DQ47)))</formula>
    </cfRule>
  </conditionalFormatting>
  <conditionalFormatting sqref="DQ47:DQ57">
    <cfRule type="beginsWith" dxfId="452" priority="205" operator="beginsWith" text="NA">
      <formula>LEFT(DQ47,2)="NA"</formula>
    </cfRule>
  </conditionalFormatting>
  <conditionalFormatting sqref="DQ58:DQ66">
    <cfRule type="containsText" dxfId="451" priority="203" operator="containsText" text="Pass">
      <formula>NOT(ISERROR(SEARCH("Pass",DQ58)))</formula>
    </cfRule>
    <cfRule type="containsText" dxfId="450" priority="204" operator="containsText" text="Fail">
      <formula>NOT(ISERROR(SEARCH("Fail",DQ58)))</formula>
    </cfRule>
  </conditionalFormatting>
  <conditionalFormatting sqref="DQ58:DQ66">
    <cfRule type="beginsWith" dxfId="449" priority="202" operator="beginsWith" text="NA">
      <formula>LEFT(DQ58,2)="NA"</formula>
    </cfRule>
  </conditionalFormatting>
  <conditionalFormatting sqref="DQ67:DQ75">
    <cfRule type="containsText" dxfId="448" priority="200" operator="containsText" text="Pass">
      <formula>NOT(ISERROR(SEARCH("Pass",DQ67)))</formula>
    </cfRule>
    <cfRule type="containsText" dxfId="447" priority="201" operator="containsText" text="Fail">
      <formula>NOT(ISERROR(SEARCH("Fail",DQ67)))</formula>
    </cfRule>
  </conditionalFormatting>
  <conditionalFormatting sqref="DQ67:DQ75">
    <cfRule type="beginsWith" dxfId="446" priority="199" operator="beginsWith" text="NA">
      <formula>LEFT(DQ67,2)="NA"</formula>
    </cfRule>
  </conditionalFormatting>
  <conditionalFormatting sqref="DQ76:DQ84">
    <cfRule type="containsText" dxfId="445" priority="197" operator="containsText" text="Pass">
      <formula>NOT(ISERROR(SEARCH("Pass",DQ76)))</formula>
    </cfRule>
    <cfRule type="containsText" dxfId="444" priority="198" operator="containsText" text="Fail">
      <formula>NOT(ISERROR(SEARCH("Fail",DQ76)))</formula>
    </cfRule>
  </conditionalFormatting>
  <conditionalFormatting sqref="DQ76:DQ84">
    <cfRule type="beginsWith" dxfId="443" priority="196" operator="beginsWith" text="NA">
      <formula>LEFT(DQ76,2)="NA"</formula>
    </cfRule>
  </conditionalFormatting>
  <conditionalFormatting sqref="DQ85:DQ93">
    <cfRule type="containsText" dxfId="442" priority="194" operator="containsText" text="Pass">
      <formula>NOT(ISERROR(SEARCH("Pass",DQ85)))</formula>
    </cfRule>
    <cfRule type="containsText" dxfId="441" priority="195" operator="containsText" text="Fail">
      <formula>NOT(ISERROR(SEARCH("Fail",DQ85)))</formula>
    </cfRule>
  </conditionalFormatting>
  <conditionalFormatting sqref="DQ85:DQ93">
    <cfRule type="beginsWith" dxfId="440" priority="193" operator="beginsWith" text="NA">
      <formula>LEFT(DQ85,2)="NA"</formula>
    </cfRule>
  </conditionalFormatting>
  <conditionalFormatting sqref="DQ94:DQ102">
    <cfRule type="containsText" dxfId="439" priority="191" operator="containsText" text="Pass">
      <formula>NOT(ISERROR(SEARCH("Pass",DQ94)))</formula>
    </cfRule>
    <cfRule type="containsText" dxfId="438" priority="192" operator="containsText" text="Fail">
      <formula>NOT(ISERROR(SEARCH("Fail",DQ94)))</formula>
    </cfRule>
  </conditionalFormatting>
  <conditionalFormatting sqref="DQ94:DQ102">
    <cfRule type="beginsWith" dxfId="437" priority="190" operator="beginsWith" text="NA">
      <formula>LEFT(DQ94,2)="NA"</formula>
    </cfRule>
  </conditionalFormatting>
  <conditionalFormatting sqref="DQ103:DQ111">
    <cfRule type="containsText" dxfId="436" priority="188" operator="containsText" text="Pass">
      <formula>NOT(ISERROR(SEARCH("Pass",DQ103)))</formula>
    </cfRule>
    <cfRule type="containsText" dxfId="435" priority="189" operator="containsText" text="Fail">
      <formula>NOT(ISERROR(SEARCH("Fail",DQ103)))</formula>
    </cfRule>
  </conditionalFormatting>
  <conditionalFormatting sqref="DQ103:DQ111">
    <cfRule type="beginsWith" dxfId="434" priority="187" operator="beginsWith" text="NA">
      <formula>LEFT(DQ103,2)="NA"</formula>
    </cfRule>
  </conditionalFormatting>
  <conditionalFormatting sqref="DQ112:DQ120">
    <cfRule type="containsText" dxfId="433" priority="185" operator="containsText" text="Pass">
      <formula>NOT(ISERROR(SEARCH("Pass",DQ112)))</formula>
    </cfRule>
    <cfRule type="containsText" dxfId="432" priority="186" operator="containsText" text="Fail">
      <formula>NOT(ISERROR(SEARCH("Fail",DQ112)))</formula>
    </cfRule>
  </conditionalFormatting>
  <conditionalFormatting sqref="DQ112:DQ120">
    <cfRule type="beginsWith" dxfId="431" priority="184" operator="beginsWith" text="NA">
      <formula>LEFT(DQ112,2)="NA"</formula>
    </cfRule>
  </conditionalFormatting>
  <conditionalFormatting sqref="DR27:DS27 DR28:DR31 DS28:DS35">
    <cfRule type="containsText" dxfId="430" priority="182" operator="containsText" text="Pass">
      <formula>NOT(ISERROR(SEARCH("Pass",DR27)))</formula>
    </cfRule>
    <cfRule type="containsText" dxfId="429" priority="183" operator="containsText" text="Fail">
      <formula>NOT(ISERROR(SEARCH("Fail",DR27)))</formula>
    </cfRule>
  </conditionalFormatting>
  <conditionalFormatting sqref="DR27:DS27 DR28:DR31 DS28:DS35">
    <cfRule type="beginsWith" dxfId="428" priority="181" operator="beginsWith" text="NA">
      <formula>LEFT(DR27,2)="NA"</formula>
    </cfRule>
  </conditionalFormatting>
  <conditionalFormatting sqref="DR47:DR54">
    <cfRule type="containsText" dxfId="427" priority="179" operator="containsText" text="Pass">
      <formula>NOT(ISERROR(SEARCH("Pass",DR47)))</formula>
    </cfRule>
    <cfRule type="containsText" dxfId="426" priority="180" operator="containsText" text="Fail">
      <formula>NOT(ISERROR(SEARCH("Fail",DR47)))</formula>
    </cfRule>
  </conditionalFormatting>
  <conditionalFormatting sqref="DR47:DR54">
    <cfRule type="beginsWith" dxfId="425" priority="178" operator="beginsWith" text="NA">
      <formula>LEFT(DR47,2)="NA"</formula>
    </cfRule>
  </conditionalFormatting>
  <conditionalFormatting sqref="DR58:DR66">
    <cfRule type="containsText" dxfId="424" priority="176" operator="containsText" text="Pass">
      <formula>NOT(ISERROR(SEARCH("Pass",DR58)))</formula>
    </cfRule>
    <cfRule type="containsText" dxfId="423" priority="177" operator="containsText" text="Fail">
      <formula>NOT(ISERROR(SEARCH("Fail",DR58)))</formula>
    </cfRule>
  </conditionalFormatting>
  <conditionalFormatting sqref="DR58:DR66">
    <cfRule type="beginsWith" dxfId="422" priority="175" operator="beginsWith" text="NA">
      <formula>LEFT(DR58,2)="NA"</formula>
    </cfRule>
  </conditionalFormatting>
  <conditionalFormatting sqref="DR67:DR75">
    <cfRule type="containsText" dxfId="421" priority="173" operator="containsText" text="Pass">
      <formula>NOT(ISERROR(SEARCH("Pass",DR67)))</formula>
    </cfRule>
    <cfRule type="containsText" dxfId="420" priority="174" operator="containsText" text="Fail">
      <formula>NOT(ISERROR(SEARCH("Fail",DR67)))</formula>
    </cfRule>
  </conditionalFormatting>
  <conditionalFormatting sqref="DR67:DR75">
    <cfRule type="beginsWith" dxfId="419" priority="172" operator="beginsWith" text="NA">
      <formula>LEFT(DR67,2)="NA"</formula>
    </cfRule>
  </conditionalFormatting>
  <conditionalFormatting sqref="DR76:DR81 DR84">
    <cfRule type="containsText" dxfId="418" priority="170" operator="containsText" text="Pass">
      <formula>NOT(ISERROR(SEARCH("Pass",DR76)))</formula>
    </cfRule>
    <cfRule type="containsText" dxfId="417" priority="171" operator="containsText" text="Fail">
      <formula>NOT(ISERROR(SEARCH("Fail",DR76)))</formula>
    </cfRule>
  </conditionalFormatting>
  <conditionalFormatting sqref="DR76:DR81 DR84">
    <cfRule type="beginsWith" dxfId="416" priority="169" operator="beginsWith" text="NA">
      <formula>LEFT(DR76,2)="NA"</formula>
    </cfRule>
  </conditionalFormatting>
  <conditionalFormatting sqref="DR82:DR83">
    <cfRule type="containsText" dxfId="415" priority="167" operator="containsText" text="Pass">
      <formula>NOT(ISERROR(SEARCH("Pass",DR82)))</formula>
    </cfRule>
    <cfRule type="containsText" dxfId="414" priority="168" operator="containsText" text="Fail">
      <formula>NOT(ISERROR(SEARCH("Fail",DR82)))</formula>
    </cfRule>
  </conditionalFormatting>
  <conditionalFormatting sqref="DR82:DR83">
    <cfRule type="beginsWith" dxfId="413" priority="166" operator="beginsWith" text="NA">
      <formula>LEFT(DR82,2)="NA"</formula>
    </cfRule>
  </conditionalFormatting>
  <conditionalFormatting sqref="DR85:DR93">
    <cfRule type="containsText" dxfId="412" priority="164" operator="containsText" text="Pass">
      <formula>NOT(ISERROR(SEARCH("Pass",DR85)))</formula>
    </cfRule>
    <cfRule type="containsText" dxfId="411" priority="165" operator="containsText" text="Fail">
      <formula>NOT(ISERROR(SEARCH("Fail",DR85)))</formula>
    </cfRule>
  </conditionalFormatting>
  <conditionalFormatting sqref="DR85:DR93">
    <cfRule type="beginsWith" dxfId="410" priority="163" operator="beginsWith" text="NA">
      <formula>LEFT(DR85,2)="NA"</formula>
    </cfRule>
  </conditionalFormatting>
  <conditionalFormatting sqref="DR94:DR96">
    <cfRule type="containsText" dxfId="409" priority="161" operator="containsText" text="Pass">
      <formula>NOT(ISERROR(SEARCH("Pass",DR94)))</formula>
    </cfRule>
    <cfRule type="containsText" dxfId="408" priority="162" operator="containsText" text="Fail">
      <formula>NOT(ISERROR(SEARCH("Fail",DR94)))</formula>
    </cfRule>
  </conditionalFormatting>
  <conditionalFormatting sqref="DR94:DR96">
    <cfRule type="beginsWith" dxfId="407" priority="160" operator="beginsWith" text="NA">
      <formula>LEFT(DR94,2)="NA"</formula>
    </cfRule>
  </conditionalFormatting>
  <conditionalFormatting sqref="DR97:DR111">
    <cfRule type="containsText" dxfId="406" priority="158" operator="containsText" text="Pass">
      <formula>NOT(ISERROR(SEARCH("Pass",DR97)))</formula>
    </cfRule>
    <cfRule type="containsText" dxfId="405" priority="159" operator="containsText" text="Fail">
      <formula>NOT(ISERROR(SEARCH("Fail",DR97)))</formula>
    </cfRule>
  </conditionalFormatting>
  <conditionalFormatting sqref="DR97:DR111">
    <cfRule type="beginsWith" dxfId="404" priority="157" operator="beginsWith" text="NA">
      <formula>LEFT(DR97,2)="NA"</formula>
    </cfRule>
  </conditionalFormatting>
  <conditionalFormatting sqref="DR121:DR124">
    <cfRule type="containsText" dxfId="403" priority="155" operator="containsText" text="Pass">
      <formula>NOT(ISERROR(SEARCH("Pass",DR121)))</formula>
    </cfRule>
    <cfRule type="containsText" dxfId="402" priority="156" operator="containsText" text="Fail">
      <formula>NOT(ISERROR(SEARCH("Fail",DR121)))</formula>
    </cfRule>
  </conditionalFormatting>
  <conditionalFormatting sqref="DR121:DR124">
    <cfRule type="beginsWith" dxfId="401" priority="154" operator="beginsWith" text="NA">
      <formula>LEFT(DR121,2)="NA"</formula>
    </cfRule>
  </conditionalFormatting>
  <conditionalFormatting sqref="DR112:DR120">
    <cfRule type="containsText" dxfId="400" priority="152" operator="containsText" text="Pass">
      <formula>NOT(ISERROR(SEARCH("Pass",DR112)))</formula>
    </cfRule>
    <cfRule type="containsText" dxfId="399" priority="153" operator="containsText" text="Fail">
      <formula>NOT(ISERROR(SEARCH("Fail",DR112)))</formula>
    </cfRule>
  </conditionalFormatting>
  <conditionalFormatting sqref="DR112:DR120">
    <cfRule type="beginsWith" dxfId="398" priority="151" operator="beginsWith" text="NA">
      <formula>LEFT(DR112,2)="NA"</formula>
    </cfRule>
  </conditionalFormatting>
  <conditionalFormatting sqref="DT47:DT57">
    <cfRule type="containsText" dxfId="397" priority="149" operator="containsText" text="Pass">
      <formula>NOT(ISERROR(SEARCH("Pass",DT47)))</formula>
    </cfRule>
    <cfRule type="containsText" dxfId="396" priority="150" operator="containsText" text="Fail">
      <formula>NOT(ISERROR(SEARCH("Fail",DT47)))</formula>
    </cfRule>
  </conditionalFormatting>
  <conditionalFormatting sqref="DT47:DT57">
    <cfRule type="beginsWith" dxfId="395" priority="148" operator="beginsWith" text="NA">
      <formula>LEFT(DT47,2)="NA"</formula>
    </cfRule>
  </conditionalFormatting>
  <conditionalFormatting sqref="DT58:DT66">
    <cfRule type="containsText" dxfId="394" priority="146" operator="containsText" text="Pass">
      <formula>NOT(ISERROR(SEARCH("Pass",DT58)))</formula>
    </cfRule>
    <cfRule type="containsText" dxfId="393" priority="147" operator="containsText" text="Fail">
      <formula>NOT(ISERROR(SEARCH("Fail",DT58)))</formula>
    </cfRule>
  </conditionalFormatting>
  <conditionalFormatting sqref="DT58:DT66">
    <cfRule type="beginsWith" dxfId="392" priority="145" operator="beginsWith" text="NA">
      <formula>LEFT(DT58,2)="NA"</formula>
    </cfRule>
  </conditionalFormatting>
  <conditionalFormatting sqref="DT67:DT75">
    <cfRule type="containsText" dxfId="391" priority="143" operator="containsText" text="Pass">
      <formula>NOT(ISERROR(SEARCH("Pass",DT67)))</formula>
    </cfRule>
    <cfRule type="containsText" dxfId="390" priority="144" operator="containsText" text="Fail">
      <formula>NOT(ISERROR(SEARCH("Fail",DT67)))</formula>
    </cfRule>
  </conditionalFormatting>
  <conditionalFormatting sqref="DT67:DT75">
    <cfRule type="beginsWith" dxfId="389" priority="142" operator="beginsWith" text="NA">
      <formula>LEFT(DT67,2)="NA"</formula>
    </cfRule>
  </conditionalFormatting>
  <conditionalFormatting sqref="DT76:DT84">
    <cfRule type="containsText" dxfId="388" priority="140" operator="containsText" text="Pass">
      <formula>NOT(ISERROR(SEARCH("Pass",DT76)))</formula>
    </cfRule>
    <cfRule type="containsText" dxfId="387" priority="141" operator="containsText" text="Fail">
      <formula>NOT(ISERROR(SEARCH("Fail",DT76)))</formula>
    </cfRule>
  </conditionalFormatting>
  <conditionalFormatting sqref="DT76:DT84">
    <cfRule type="beginsWith" dxfId="386" priority="139" operator="beginsWith" text="NA">
      <formula>LEFT(DT76,2)="NA"</formula>
    </cfRule>
  </conditionalFormatting>
  <conditionalFormatting sqref="DT85:DT93">
    <cfRule type="containsText" dxfId="385" priority="137" operator="containsText" text="Pass">
      <formula>NOT(ISERROR(SEARCH("Pass",DT85)))</formula>
    </cfRule>
    <cfRule type="containsText" dxfId="384" priority="138" operator="containsText" text="Fail">
      <formula>NOT(ISERROR(SEARCH("Fail",DT85)))</formula>
    </cfRule>
  </conditionalFormatting>
  <conditionalFormatting sqref="DT85:DT93">
    <cfRule type="beginsWith" dxfId="383" priority="136" operator="beginsWith" text="NA">
      <formula>LEFT(DT85,2)="NA"</formula>
    </cfRule>
  </conditionalFormatting>
  <conditionalFormatting sqref="DT94:DT102">
    <cfRule type="containsText" dxfId="382" priority="134" operator="containsText" text="Pass">
      <formula>NOT(ISERROR(SEARCH("Pass",DT94)))</formula>
    </cfRule>
    <cfRule type="containsText" dxfId="381" priority="135" operator="containsText" text="Fail">
      <formula>NOT(ISERROR(SEARCH("Fail",DT94)))</formula>
    </cfRule>
  </conditionalFormatting>
  <conditionalFormatting sqref="DT94:DT102">
    <cfRule type="beginsWith" dxfId="380" priority="133" operator="beginsWith" text="NA">
      <formula>LEFT(DT94,2)="NA"</formula>
    </cfRule>
  </conditionalFormatting>
  <conditionalFormatting sqref="DT103:DT111">
    <cfRule type="containsText" dxfId="379" priority="131" operator="containsText" text="Pass">
      <formula>NOT(ISERROR(SEARCH("Pass",DT103)))</formula>
    </cfRule>
    <cfRule type="containsText" dxfId="378" priority="132" operator="containsText" text="Fail">
      <formula>NOT(ISERROR(SEARCH("Fail",DT103)))</formula>
    </cfRule>
  </conditionalFormatting>
  <conditionalFormatting sqref="DT103:DT111">
    <cfRule type="beginsWith" dxfId="377" priority="130" operator="beginsWith" text="NA">
      <formula>LEFT(DT103,2)="NA"</formula>
    </cfRule>
  </conditionalFormatting>
  <conditionalFormatting sqref="DT112:DT120">
    <cfRule type="containsText" dxfId="376" priority="128" operator="containsText" text="Pass">
      <formula>NOT(ISERROR(SEARCH("Pass",DT112)))</formula>
    </cfRule>
    <cfRule type="containsText" dxfId="375" priority="129" operator="containsText" text="Fail">
      <formula>NOT(ISERROR(SEARCH("Fail",DT112)))</formula>
    </cfRule>
  </conditionalFormatting>
  <conditionalFormatting sqref="DT112:DT120">
    <cfRule type="beginsWith" dxfId="374" priority="127" operator="beginsWith" text="NA">
      <formula>LEFT(DT112,2)="NA"</formula>
    </cfRule>
  </conditionalFormatting>
  <conditionalFormatting sqref="DT121:DT124">
    <cfRule type="containsText" dxfId="373" priority="125" operator="containsText" text="Pass">
      <formula>NOT(ISERROR(SEARCH("Pass",DT121)))</formula>
    </cfRule>
    <cfRule type="containsText" dxfId="372" priority="126" operator="containsText" text="Fail">
      <formula>NOT(ISERROR(SEARCH("Fail",DT121)))</formula>
    </cfRule>
  </conditionalFormatting>
  <conditionalFormatting sqref="DT121:DT124">
    <cfRule type="beginsWith" dxfId="371" priority="124" operator="beginsWith" text="NA">
      <formula>LEFT(DT121,2)="NA"</formula>
    </cfRule>
  </conditionalFormatting>
  <conditionalFormatting sqref="DS47:DS54">
    <cfRule type="containsText" dxfId="370" priority="122" operator="containsText" text="Pass">
      <formula>NOT(ISERROR(SEARCH("Pass",DS47)))</formula>
    </cfRule>
    <cfRule type="containsText" dxfId="369" priority="123" operator="containsText" text="Fail">
      <formula>NOT(ISERROR(SEARCH("Fail",DS47)))</formula>
    </cfRule>
  </conditionalFormatting>
  <conditionalFormatting sqref="DS47:DS54">
    <cfRule type="beginsWith" dxfId="368" priority="121" operator="beginsWith" text="NA">
      <formula>LEFT(DS47,2)="NA"</formula>
    </cfRule>
  </conditionalFormatting>
  <conditionalFormatting sqref="DS58:DS66">
    <cfRule type="containsText" dxfId="367" priority="119" operator="containsText" text="Pass">
      <formula>NOT(ISERROR(SEARCH("Pass",DS58)))</formula>
    </cfRule>
    <cfRule type="containsText" dxfId="366" priority="120" operator="containsText" text="Fail">
      <formula>NOT(ISERROR(SEARCH("Fail",DS58)))</formula>
    </cfRule>
  </conditionalFormatting>
  <conditionalFormatting sqref="DS58:DS66">
    <cfRule type="beginsWith" dxfId="365" priority="118" operator="beginsWith" text="NA">
      <formula>LEFT(DS58,2)="NA"</formula>
    </cfRule>
  </conditionalFormatting>
  <conditionalFormatting sqref="DS67:DS75">
    <cfRule type="containsText" dxfId="364" priority="116" operator="containsText" text="Pass">
      <formula>NOT(ISERROR(SEARCH("Pass",DS67)))</formula>
    </cfRule>
    <cfRule type="containsText" dxfId="363" priority="117" operator="containsText" text="Fail">
      <formula>NOT(ISERROR(SEARCH("Fail",DS67)))</formula>
    </cfRule>
  </conditionalFormatting>
  <conditionalFormatting sqref="DS67:DS75">
    <cfRule type="beginsWith" dxfId="362" priority="115" operator="beginsWith" text="NA">
      <formula>LEFT(DS67,2)="NA"</formula>
    </cfRule>
  </conditionalFormatting>
  <conditionalFormatting sqref="DS76:DS84">
    <cfRule type="containsText" dxfId="361" priority="113" operator="containsText" text="Pass">
      <formula>NOT(ISERROR(SEARCH("Pass",DS76)))</formula>
    </cfRule>
    <cfRule type="containsText" dxfId="360" priority="114" operator="containsText" text="Fail">
      <formula>NOT(ISERROR(SEARCH("Fail",DS76)))</formula>
    </cfRule>
  </conditionalFormatting>
  <conditionalFormatting sqref="DS76:DS84">
    <cfRule type="beginsWith" dxfId="359" priority="112" operator="beginsWith" text="NA">
      <formula>LEFT(DS76,2)="NA"</formula>
    </cfRule>
  </conditionalFormatting>
  <conditionalFormatting sqref="DS85:DS93">
    <cfRule type="containsText" dxfId="358" priority="110" operator="containsText" text="Pass">
      <formula>NOT(ISERROR(SEARCH("Pass",DS85)))</formula>
    </cfRule>
    <cfRule type="containsText" dxfId="357" priority="111" operator="containsText" text="Fail">
      <formula>NOT(ISERROR(SEARCH("Fail",DS85)))</formula>
    </cfRule>
  </conditionalFormatting>
  <conditionalFormatting sqref="DS85:DS93">
    <cfRule type="beginsWith" dxfId="356" priority="109" operator="beginsWith" text="NA">
      <formula>LEFT(DS85,2)="NA"</formula>
    </cfRule>
  </conditionalFormatting>
  <conditionalFormatting sqref="DS94:DS102">
    <cfRule type="containsText" dxfId="355" priority="107" operator="containsText" text="Pass">
      <formula>NOT(ISERROR(SEARCH("Pass",DS94)))</formula>
    </cfRule>
    <cfRule type="containsText" dxfId="354" priority="108" operator="containsText" text="Fail">
      <formula>NOT(ISERROR(SEARCH("Fail",DS94)))</formula>
    </cfRule>
  </conditionalFormatting>
  <conditionalFormatting sqref="DS94:DS102">
    <cfRule type="beginsWith" dxfId="353" priority="106" operator="beginsWith" text="NA">
      <formula>LEFT(DS94,2)="NA"</formula>
    </cfRule>
  </conditionalFormatting>
  <conditionalFormatting sqref="DS103:DS111">
    <cfRule type="containsText" dxfId="352" priority="104" operator="containsText" text="Pass">
      <formula>NOT(ISERROR(SEARCH("Pass",DS103)))</formula>
    </cfRule>
    <cfRule type="containsText" dxfId="351" priority="105" operator="containsText" text="Fail">
      <formula>NOT(ISERROR(SEARCH("Fail",DS103)))</formula>
    </cfRule>
  </conditionalFormatting>
  <conditionalFormatting sqref="DS103:DS111">
    <cfRule type="beginsWith" dxfId="350" priority="103" operator="beginsWith" text="NA">
      <formula>LEFT(DS103,2)="NA"</formula>
    </cfRule>
  </conditionalFormatting>
  <conditionalFormatting sqref="DS112:DS120">
    <cfRule type="containsText" dxfId="349" priority="101" operator="containsText" text="Pass">
      <formula>NOT(ISERROR(SEARCH("Pass",DS112)))</formula>
    </cfRule>
    <cfRule type="containsText" dxfId="348" priority="102" operator="containsText" text="Fail">
      <formula>NOT(ISERROR(SEARCH("Fail",DS112)))</formula>
    </cfRule>
  </conditionalFormatting>
  <conditionalFormatting sqref="DS112:DS120">
    <cfRule type="beginsWith" dxfId="347" priority="100" operator="beginsWith" text="NA">
      <formula>LEFT(DS112,2)="NA"</formula>
    </cfRule>
  </conditionalFormatting>
  <conditionalFormatting sqref="DS121:DS124">
    <cfRule type="containsText" dxfId="346" priority="98" operator="containsText" text="Pass">
      <formula>NOT(ISERROR(SEARCH("Pass",DS121)))</formula>
    </cfRule>
    <cfRule type="containsText" dxfId="345" priority="99" operator="containsText" text="Fail">
      <formula>NOT(ISERROR(SEARCH("Fail",DS121)))</formula>
    </cfRule>
  </conditionalFormatting>
  <conditionalFormatting sqref="DS121:DS124">
    <cfRule type="beginsWith" dxfId="344" priority="97" operator="beginsWith" text="NA">
      <formula>LEFT(DS121,2)="NA"</formula>
    </cfRule>
  </conditionalFormatting>
  <conditionalFormatting sqref="DW47:DW54">
    <cfRule type="containsText" dxfId="343" priority="95" operator="containsText" text="Pass">
      <formula>NOT(ISERROR(SEARCH("Pass",DW47)))</formula>
    </cfRule>
    <cfRule type="containsText" dxfId="342" priority="96" operator="containsText" text="Fail">
      <formula>NOT(ISERROR(SEARCH("Fail",DW47)))</formula>
    </cfRule>
  </conditionalFormatting>
  <conditionalFormatting sqref="DW47:DW54">
    <cfRule type="beginsWith" dxfId="341" priority="94" operator="beginsWith" text="NA">
      <formula>LEFT(DW47,2)="NA"</formula>
    </cfRule>
  </conditionalFormatting>
  <conditionalFormatting sqref="DW67:DW75">
    <cfRule type="containsText" dxfId="340" priority="92" operator="containsText" text="Pass">
      <formula>NOT(ISERROR(SEARCH("Pass",DW67)))</formula>
    </cfRule>
    <cfRule type="containsText" dxfId="339" priority="93" operator="containsText" text="Fail">
      <formula>NOT(ISERROR(SEARCH("Fail",DW67)))</formula>
    </cfRule>
  </conditionalFormatting>
  <conditionalFormatting sqref="DW67:DW75">
    <cfRule type="beginsWith" dxfId="338" priority="91" operator="beginsWith" text="NA">
      <formula>LEFT(DW67,2)="NA"</formula>
    </cfRule>
  </conditionalFormatting>
  <conditionalFormatting sqref="DW76:DW84">
    <cfRule type="containsText" dxfId="337" priority="89" operator="containsText" text="Pass">
      <formula>NOT(ISERROR(SEARCH("Pass",DW76)))</formula>
    </cfRule>
    <cfRule type="containsText" dxfId="336" priority="90" operator="containsText" text="Fail">
      <formula>NOT(ISERROR(SEARCH("Fail",DW76)))</formula>
    </cfRule>
  </conditionalFormatting>
  <conditionalFormatting sqref="DW76:DW84">
    <cfRule type="beginsWith" dxfId="335" priority="88" operator="beginsWith" text="NA">
      <formula>LEFT(DW76,2)="NA"</formula>
    </cfRule>
  </conditionalFormatting>
  <conditionalFormatting sqref="DW85:DW93">
    <cfRule type="containsText" dxfId="334" priority="86" operator="containsText" text="Pass">
      <formula>NOT(ISERROR(SEARCH("Pass",DW85)))</formula>
    </cfRule>
    <cfRule type="containsText" dxfId="333" priority="87" operator="containsText" text="Fail">
      <formula>NOT(ISERROR(SEARCH("Fail",DW85)))</formula>
    </cfRule>
  </conditionalFormatting>
  <conditionalFormatting sqref="DW85:DW93">
    <cfRule type="beginsWith" dxfId="332" priority="85" operator="beginsWith" text="NA">
      <formula>LEFT(DW85,2)="NA"</formula>
    </cfRule>
  </conditionalFormatting>
  <conditionalFormatting sqref="DW94:DW102">
    <cfRule type="containsText" dxfId="331" priority="83" operator="containsText" text="Pass">
      <formula>NOT(ISERROR(SEARCH("Pass",DW94)))</formula>
    </cfRule>
    <cfRule type="containsText" dxfId="330" priority="84" operator="containsText" text="Fail">
      <formula>NOT(ISERROR(SEARCH("Fail",DW94)))</formula>
    </cfRule>
  </conditionalFormatting>
  <conditionalFormatting sqref="DW94:DW102">
    <cfRule type="beginsWith" dxfId="329" priority="82" operator="beginsWith" text="NA">
      <formula>LEFT(DW94,2)="NA"</formula>
    </cfRule>
  </conditionalFormatting>
  <conditionalFormatting sqref="DW103:DW111">
    <cfRule type="containsText" dxfId="328" priority="80" operator="containsText" text="Pass">
      <formula>NOT(ISERROR(SEARCH("Pass",DW103)))</formula>
    </cfRule>
    <cfRule type="containsText" dxfId="327" priority="81" operator="containsText" text="Fail">
      <formula>NOT(ISERROR(SEARCH("Fail",DW103)))</formula>
    </cfRule>
  </conditionalFormatting>
  <conditionalFormatting sqref="DW103:DW111">
    <cfRule type="beginsWith" dxfId="326" priority="79" operator="beginsWith" text="NA">
      <formula>LEFT(DW103,2)="NA"</formula>
    </cfRule>
  </conditionalFormatting>
  <conditionalFormatting sqref="DW112:DW120">
    <cfRule type="containsText" dxfId="325" priority="77" operator="containsText" text="Pass">
      <formula>NOT(ISERROR(SEARCH("Pass",DW112)))</formula>
    </cfRule>
    <cfRule type="containsText" dxfId="324" priority="78" operator="containsText" text="Fail">
      <formula>NOT(ISERROR(SEARCH("Fail",DW112)))</formula>
    </cfRule>
  </conditionalFormatting>
  <conditionalFormatting sqref="DW112:DW120">
    <cfRule type="beginsWith" dxfId="323" priority="76" operator="beginsWith" text="NA">
      <formula>LEFT(DW112,2)="NA"</formula>
    </cfRule>
  </conditionalFormatting>
  <conditionalFormatting sqref="DW121:DW124">
    <cfRule type="containsText" dxfId="322" priority="74" operator="containsText" text="Pass">
      <formula>NOT(ISERROR(SEARCH("Pass",DW121)))</formula>
    </cfRule>
    <cfRule type="containsText" dxfId="321" priority="75" operator="containsText" text="Fail">
      <formula>NOT(ISERROR(SEARCH("Fail",DW121)))</formula>
    </cfRule>
  </conditionalFormatting>
  <conditionalFormatting sqref="DW121:DW124">
    <cfRule type="beginsWith" dxfId="320" priority="73" operator="beginsWith" text="NA">
      <formula>LEFT(DW121,2)="NA"</formula>
    </cfRule>
  </conditionalFormatting>
  <conditionalFormatting sqref="DX49:DX54">
    <cfRule type="containsText" dxfId="319" priority="71" operator="containsText" text="Pass">
      <formula>NOT(ISERROR(SEARCH("Pass",DX49)))</formula>
    </cfRule>
    <cfRule type="containsText" dxfId="318" priority="72" operator="containsText" text="Fail">
      <formula>NOT(ISERROR(SEARCH("Fail",DX49)))</formula>
    </cfRule>
  </conditionalFormatting>
  <conditionalFormatting sqref="DX49:DX54">
    <cfRule type="beginsWith" dxfId="317" priority="70" operator="beginsWith" text="NA">
      <formula>LEFT(DX49,2)="NA"</formula>
    </cfRule>
  </conditionalFormatting>
  <conditionalFormatting sqref="DX72:DX75">
    <cfRule type="containsText" dxfId="316" priority="68" operator="containsText" text="Pass">
      <formula>NOT(ISERROR(SEARCH("Pass",DX72)))</formula>
    </cfRule>
    <cfRule type="containsText" dxfId="315" priority="69" operator="containsText" text="Fail">
      <formula>NOT(ISERROR(SEARCH("Fail",DX72)))</formula>
    </cfRule>
  </conditionalFormatting>
  <conditionalFormatting sqref="DX72:DX75">
    <cfRule type="beginsWith" dxfId="314" priority="67" operator="beginsWith" text="NA">
      <formula>LEFT(DX72,2)="NA"</formula>
    </cfRule>
  </conditionalFormatting>
  <conditionalFormatting sqref="DX76:DX83">
    <cfRule type="containsText" dxfId="313" priority="65" operator="containsText" text="Pass">
      <formula>NOT(ISERROR(SEARCH("Pass",DX76)))</formula>
    </cfRule>
    <cfRule type="containsText" dxfId="312" priority="66" operator="containsText" text="Fail">
      <formula>NOT(ISERROR(SEARCH("Fail",DX76)))</formula>
    </cfRule>
  </conditionalFormatting>
  <conditionalFormatting sqref="DX76:DX83">
    <cfRule type="beginsWith" dxfId="311" priority="64" operator="beginsWith" text="NA">
      <formula>LEFT(DX76,2)="NA"</formula>
    </cfRule>
  </conditionalFormatting>
  <conditionalFormatting sqref="DX85:DX93">
    <cfRule type="containsText" dxfId="310" priority="62" operator="containsText" text="Pass">
      <formula>NOT(ISERROR(SEARCH("Pass",DX85)))</formula>
    </cfRule>
    <cfRule type="containsText" dxfId="309" priority="63" operator="containsText" text="Fail">
      <formula>NOT(ISERROR(SEARCH("Fail",DX85)))</formula>
    </cfRule>
  </conditionalFormatting>
  <conditionalFormatting sqref="DX85:DX93">
    <cfRule type="beginsWith" dxfId="308" priority="61" operator="beginsWith" text="NA">
      <formula>LEFT(DX85,2)="NA"</formula>
    </cfRule>
  </conditionalFormatting>
  <conditionalFormatting sqref="DX94:DX102">
    <cfRule type="containsText" dxfId="307" priority="59" operator="containsText" text="Pass">
      <formula>NOT(ISERROR(SEARCH("Pass",DX94)))</formula>
    </cfRule>
    <cfRule type="containsText" dxfId="306" priority="60" operator="containsText" text="Fail">
      <formula>NOT(ISERROR(SEARCH("Fail",DX94)))</formula>
    </cfRule>
  </conditionalFormatting>
  <conditionalFormatting sqref="DX94:DX102">
    <cfRule type="beginsWith" dxfId="305" priority="58" operator="beginsWith" text="NA">
      <formula>LEFT(DX94,2)="NA"</formula>
    </cfRule>
  </conditionalFormatting>
  <conditionalFormatting sqref="DX103:DX111">
    <cfRule type="containsText" dxfId="304" priority="56" operator="containsText" text="Pass">
      <formula>NOT(ISERROR(SEARCH("Pass",DX103)))</formula>
    </cfRule>
    <cfRule type="containsText" dxfId="303" priority="57" operator="containsText" text="Fail">
      <formula>NOT(ISERROR(SEARCH("Fail",DX103)))</formula>
    </cfRule>
  </conditionalFormatting>
  <conditionalFormatting sqref="DX103:DX111">
    <cfRule type="beginsWith" dxfId="302" priority="55" operator="beginsWith" text="NA">
      <formula>LEFT(DX103,2)="NA"</formula>
    </cfRule>
  </conditionalFormatting>
  <conditionalFormatting sqref="DX112:DX120">
    <cfRule type="containsText" dxfId="301" priority="53" operator="containsText" text="Pass">
      <formula>NOT(ISERROR(SEARCH("Pass",DX112)))</formula>
    </cfRule>
    <cfRule type="containsText" dxfId="300" priority="54" operator="containsText" text="Fail">
      <formula>NOT(ISERROR(SEARCH("Fail",DX112)))</formula>
    </cfRule>
  </conditionalFormatting>
  <conditionalFormatting sqref="DX112:DX120">
    <cfRule type="beginsWith" dxfId="299" priority="52" operator="beginsWith" text="NA">
      <formula>LEFT(DX112,2)="NA"</formula>
    </cfRule>
  </conditionalFormatting>
  <conditionalFormatting sqref="DX121:DX124">
    <cfRule type="containsText" dxfId="298" priority="50" operator="containsText" text="Pass">
      <formula>NOT(ISERROR(SEARCH("Pass",DX121)))</formula>
    </cfRule>
    <cfRule type="containsText" dxfId="297" priority="51" operator="containsText" text="Fail">
      <formula>NOT(ISERROR(SEARCH("Fail",DX121)))</formula>
    </cfRule>
  </conditionalFormatting>
  <conditionalFormatting sqref="DX121:DX124">
    <cfRule type="beginsWith" dxfId="296" priority="49" operator="beginsWith" text="NA">
      <formula>LEFT(DX121,2)="NA"</formula>
    </cfRule>
  </conditionalFormatting>
  <conditionalFormatting sqref="DY58:DY60">
    <cfRule type="containsText" dxfId="295" priority="47" operator="containsText" text="Pass">
      <formula>NOT(ISERROR(SEARCH("Pass",DY58)))</formula>
    </cfRule>
    <cfRule type="containsText" dxfId="294" priority="48" operator="containsText" text="Fail">
      <formula>NOT(ISERROR(SEARCH("Fail",DY58)))</formula>
    </cfRule>
  </conditionalFormatting>
  <conditionalFormatting sqref="DY58:DY60">
    <cfRule type="beginsWith" dxfId="293" priority="46" operator="beginsWith" text="NA">
      <formula>LEFT(DY58,2)="NA"</formula>
    </cfRule>
  </conditionalFormatting>
  <conditionalFormatting sqref="DZ58:DZ60">
    <cfRule type="containsText" dxfId="292" priority="44" operator="containsText" text="Pass">
      <formula>NOT(ISERROR(SEARCH("Pass",DZ58)))</formula>
    </cfRule>
    <cfRule type="containsText" dxfId="291" priority="45" operator="containsText" text="Fail">
      <formula>NOT(ISERROR(SEARCH("Fail",DZ58)))</formula>
    </cfRule>
  </conditionalFormatting>
  <conditionalFormatting sqref="DZ58:DZ60">
    <cfRule type="beginsWith" dxfId="290" priority="43" operator="beginsWith" text="NA">
      <formula>LEFT(DZ58,2)="NA"</formula>
    </cfRule>
  </conditionalFormatting>
  <conditionalFormatting sqref="DZ61 DZ63:DZ65">
    <cfRule type="containsText" dxfId="289" priority="41" operator="containsText" text="Pass">
      <formula>NOT(ISERROR(SEARCH("Pass",DZ61)))</formula>
    </cfRule>
    <cfRule type="containsText" dxfId="288" priority="42" operator="containsText" text="Fail">
      <formula>NOT(ISERROR(SEARCH("Fail",DZ61)))</formula>
    </cfRule>
  </conditionalFormatting>
  <conditionalFormatting sqref="DZ61 DZ63:DZ65">
    <cfRule type="beginsWith" dxfId="287" priority="40" operator="beginsWith" text="NA">
      <formula>LEFT(DZ61,2)="NA"</formula>
    </cfRule>
  </conditionalFormatting>
  <conditionalFormatting sqref="DZ62">
    <cfRule type="containsText" dxfId="286" priority="38" operator="containsText" text="Pass">
      <formula>NOT(ISERROR(SEARCH("Pass",DZ62)))</formula>
    </cfRule>
    <cfRule type="containsText" dxfId="285" priority="39" operator="containsText" text="Fail">
      <formula>NOT(ISERROR(SEARCH("Fail",DZ62)))</formula>
    </cfRule>
  </conditionalFormatting>
  <conditionalFormatting sqref="DZ62">
    <cfRule type="beginsWith" dxfId="284" priority="37" operator="beginsWith" text="NA">
      <formula>LEFT(DZ62,2)="NA"</formula>
    </cfRule>
  </conditionalFormatting>
  <conditionalFormatting sqref="DZ67:DZ74">
    <cfRule type="containsText" dxfId="283" priority="35" operator="containsText" text="Pass">
      <formula>NOT(ISERROR(SEARCH("Pass",DZ67)))</formula>
    </cfRule>
    <cfRule type="containsText" dxfId="282" priority="36" operator="containsText" text="Fail">
      <formula>NOT(ISERROR(SEARCH("Fail",DZ67)))</formula>
    </cfRule>
  </conditionalFormatting>
  <conditionalFormatting sqref="DZ67:DZ74">
    <cfRule type="beginsWith" dxfId="281" priority="34" operator="beginsWith" text="NA">
      <formula>LEFT(DZ67,2)="NA"</formula>
    </cfRule>
  </conditionalFormatting>
  <conditionalFormatting sqref="DZ84">
    <cfRule type="containsText" dxfId="280" priority="32" operator="containsText" text="Pass">
      <formula>NOT(ISERROR(SEARCH("Pass",DZ84)))</formula>
    </cfRule>
    <cfRule type="containsText" dxfId="279" priority="33" operator="containsText" text="Fail">
      <formula>NOT(ISERROR(SEARCH("Fail",DZ84)))</formula>
    </cfRule>
  </conditionalFormatting>
  <conditionalFormatting sqref="DZ84">
    <cfRule type="beginsWith" dxfId="278" priority="31" operator="beginsWith" text="NA">
      <formula>LEFT(DZ84,2)="NA"</formula>
    </cfRule>
  </conditionalFormatting>
  <conditionalFormatting sqref="DZ76:DZ83">
    <cfRule type="containsText" dxfId="277" priority="29" operator="containsText" text="Pass">
      <formula>NOT(ISERROR(SEARCH("Pass",DZ76)))</formula>
    </cfRule>
    <cfRule type="containsText" dxfId="276" priority="30" operator="containsText" text="Fail">
      <formula>NOT(ISERROR(SEARCH("Fail",DZ76)))</formula>
    </cfRule>
  </conditionalFormatting>
  <conditionalFormatting sqref="DZ76:DZ83">
    <cfRule type="beginsWith" dxfId="275" priority="28" operator="beginsWith" text="NA">
      <formula>LEFT(DZ76,2)="NA"</formula>
    </cfRule>
  </conditionalFormatting>
  <conditionalFormatting sqref="DZ94:DZ102">
    <cfRule type="containsText" dxfId="274" priority="26" operator="containsText" text="Pass">
      <formula>NOT(ISERROR(SEARCH("Pass",DZ94)))</formula>
    </cfRule>
    <cfRule type="containsText" dxfId="273" priority="27" operator="containsText" text="Fail">
      <formula>NOT(ISERROR(SEARCH("Fail",DZ94)))</formula>
    </cfRule>
  </conditionalFormatting>
  <conditionalFormatting sqref="DZ94:DZ102">
    <cfRule type="beginsWith" dxfId="272" priority="25" operator="beginsWith" text="NA">
      <formula>LEFT(DZ94,2)="NA"</formula>
    </cfRule>
  </conditionalFormatting>
  <conditionalFormatting sqref="DZ103:DZ111">
    <cfRule type="containsText" dxfId="271" priority="23" operator="containsText" text="Pass">
      <formula>NOT(ISERROR(SEARCH("Pass",DZ103)))</formula>
    </cfRule>
    <cfRule type="containsText" dxfId="270" priority="24" operator="containsText" text="Fail">
      <formula>NOT(ISERROR(SEARCH("Fail",DZ103)))</formula>
    </cfRule>
  </conditionalFormatting>
  <conditionalFormatting sqref="DZ103:DZ111">
    <cfRule type="beginsWith" dxfId="269" priority="22" operator="beginsWith" text="NA">
      <formula>LEFT(DZ103,2)="NA"</formula>
    </cfRule>
  </conditionalFormatting>
  <conditionalFormatting sqref="DZ112:DZ120">
    <cfRule type="containsText" dxfId="268" priority="20" operator="containsText" text="Pass">
      <formula>NOT(ISERROR(SEARCH("Pass",DZ112)))</formula>
    </cfRule>
    <cfRule type="containsText" dxfId="267" priority="21" operator="containsText" text="Fail">
      <formula>NOT(ISERROR(SEARCH("Fail",DZ112)))</formula>
    </cfRule>
  </conditionalFormatting>
  <conditionalFormatting sqref="DZ112:DZ120">
    <cfRule type="beginsWith" dxfId="266" priority="19" operator="beginsWith" text="NA">
      <formula>LEFT(DZ112,2)="NA"</formula>
    </cfRule>
  </conditionalFormatting>
  <conditionalFormatting sqref="DZ121:DZ124">
    <cfRule type="containsText" dxfId="265" priority="17" operator="containsText" text="Pass">
      <formula>NOT(ISERROR(SEARCH("Pass",DZ121)))</formula>
    </cfRule>
    <cfRule type="containsText" dxfId="264" priority="18" operator="containsText" text="Fail">
      <formula>NOT(ISERROR(SEARCH("Fail",DZ121)))</formula>
    </cfRule>
  </conditionalFormatting>
  <conditionalFormatting sqref="DZ121:DZ124">
    <cfRule type="beginsWith" dxfId="263" priority="16" operator="beginsWith" text="NA">
      <formula>LEFT(DZ121,2)="NA"</formula>
    </cfRule>
  </conditionalFormatting>
  <conditionalFormatting sqref="EA47:EA57">
    <cfRule type="containsText" dxfId="262" priority="14" operator="containsText" text="Pass">
      <formula>NOT(ISERROR(SEARCH("Pass",EA47)))</formula>
    </cfRule>
    <cfRule type="containsText" dxfId="261" priority="15" operator="containsText" text="Fail">
      <formula>NOT(ISERROR(SEARCH("Fail",EA47)))</formula>
    </cfRule>
  </conditionalFormatting>
  <conditionalFormatting sqref="EA47:EA57">
    <cfRule type="beginsWith" dxfId="260" priority="13" operator="beginsWith" text="NA">
      <formula>LEFT(EA47,2)="NA"</formula>
    </cfRule>
  </conditionalFormatting>
  <conditionalFormatting sqref="EA58:EA124">
    <cfRule type="containsText" dxfId="259" priority="11" operator="containsText" text="Pass">
      <formula>NOT(ISERROR(SEARCH("Pass",EA58)))</formula>
    </cfRule>
    <cfRule type="containsText" dxfId="258" priority="12" operator="containsText" text="Fail">
      <formula>NOT(ISERROR(SEARCH("Fail",EA58)))</formula>
    </cfRule>
  </conditionalFormatting>
  <conditionalFormatting sqref="EA58:EA124">
    <cfRule type="beginsWith" dxfId="257" priority="10" operator="beginsWith" text="NA">
      <formula>LEFT(EA58,2)="NA"</formula>
    </cfRule>
  </conditionalFormatting>
  <conditionalFormatting sqref="EB58:EB65">
    <cfRule type="containsText" dxfId="23" priority="8" operator="containsText" text="Pass">
      <formula>NOT(ISERROR(SEARCH("Pass",EB58)))</formula>
    </cfRule>
    <cfRule type="containsText" dxfId="22" priority="9" operator="containsText" text="Fail">
      <formula>NOT(ISERROR(SEARCH("Fail",EB58)))</formula>
    </cfRule>
  </conditionalFormatting>
  <conditionalFormatting sqref="EB58:EB65">
    <cfRule type="beginsWith" dxfId="19" priority="7" operator="beginsWith" text="NA">
      <formula>LEFT(EB58,2)="NA"</formula>
    </cfRule>
  </conditionalFormatting>
  <conditionalFormatting sqref="EB75">
    <cfRule type="containsText" dxfId="14" priority="5" operator="containsText" text="Pass">
      <formula>NOT(ISERROR(SEARCH("Pass",EB75)))</formula>
    </cfRule>
    <cfRule type="containsText" dxfId="13" priority="6" operator="containsText" text="Fail">
      <formula>NOT(ISERROR(SEARCH("Fail",EB75)))</formula>
    </cfRule>
  </conditionalFormatting>
  <conditionalFormatting sqref="EB75">
    <cfRule type="beginsWith" dxfId="10" priority="4" operator="beginsWith" text="NA">
      <formula>LEFT(EB75,2)="NA"</formula>
    </cfRule>
  </conditionalFormatting>
  <conditionalFormatting sqref="EB67:EB74">
    <cfRule type="containsText" dxfId="8" priority="2" operator="containsText" text="Pass">
      <formula>NOT(ISERROR(SEARCH("Pass",EB67)))</formula>
    </cfRule>
    <cfRule type="containsText" dxfId="7" priority="3" operator="containsText" text="Fail">
      <formula>NOT(ISERROR(SEARCH("Fail",EB67)))</formula>
    </cfRule>
  </conditionalFormatting>
  <conditionalFormatting sqref="EB67:EB74">
    <cfRule type="beginsWith" dxfId="4" priority="1" operator="beginsWith" text="NA">
      <formula>LEFT(EB67,2)="NA"</formula>
    </cfRule>
  </conditionalFormatting>
  <dataValidations count="2">
    <dataValidation type="list" allowBlank="1" showInputMessage="1" showErrorMessage="1" sqref="K125:K1048576 L1">
      <formula1>ValidStatus</formula1>
    </dataValidation>
    <dataValidation type="list" allowBlank="1" showInputMessage="1" showErrorMessage="1" sqref="G5:G1048576">
      <formula1>Config</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rgb="FF00B0F0"/>
  </sheetPr>
  <dimension ref="A1:IB204"/>
  <sheetViews>
    <sheetView zoomScale="75" zoomScaleNormal="75" workbookViewId="0">
      <pane xSplit="3" ySplit="4" topLeftCell="Z181" activePane="bottomRight" state="frozenSplit"/>
      <selection pane="topRight" activeCell="D1" sqref="D1"/>
      <selection pane="bottomLeft" activeCell="A2" sqref="A2"/>
      <selection pane="bottomRight" activeCell="AG2" sqref="AG2"/>
    </sheetView>
  </sheetViews>
  <sheetFormatPr defaultRowHeight="15" x14ac:dyDescent="0.25"/>
  <cols>
    <col min="1" max="1" width="7" style="79" customWidth="1"/>
    <col min="2" max="2" width="28.28515625" style="1" customWidth="1"/>
    <col min="3" max="3" width="61.5703125" style="1" bestFit="1" customWidth="1"/>
    <col min="4" max="4" width="11" style="79" customWidth="1"/>
    <col min="5" max="5" width="10" style="79" customWidth="1"/>
    <col min="6" max="7" width="8.7109375" style="79" customWidth="1"/>
    <col min="8" max="8" width="12.7109375" style="79" customWidth="1"/>
    <col min="9" max="9" width="9.7109375" style="79" customWidth="1"/>
    <col min="10" max="10" width="8.7109375" style="79" customWidth="1"/>
    <col min="11" max="11" width="11.42578125" style="79" customWidth="1"/>
    <col min="12" max="12" width="11.5703125" style="79" customWidth="1"/>
    <col min="13" max="13" width="11.5703125" style="535" customWidth="1"/>
    <col min="14" max="14" width="8.85546875" style="79" customWidth="1"/>
    <col min="15" max="15" width="8.5703125" style="79" customWidth="1"/>
    <col min="16" max="16" width="24.28515625" style="79" customWidth="1"/>
    <col min="17" max="17" width="12.7109375" style="79" customWidth="1"/>
    <col min="18" max="18" width="17.28515625" style="496" customWidth="1"/>
    <col min="19" max="19" width="78.28515625" style="1" customWidth="1"/>
    <col min="20" max="20" width="10.7109375" style="60" bestFit="1" customWidth="1"/>
    <col min="21" max="21" width="10.42578125" style="332" customWidth="1"/>
    <col min="22" max="22" width="10.85546875" style="332" customWidth="1"/>
    <col min="23" max="24" width="11.7109375" style="332" customWidth="1"/>
    <col min="25" max="25" width="12.140625" style="332" customWidth="1"/>
    <col min="26" max="26" width="11.7109375" style="332" customWidth="1"/>
    <col min="27" max="30" width="12.140625" style="332" customWidth="1"/>
    <col min="31" max="34" width="10.85546875" style="332" customWidth="1"/>
    <col min="35" max="36" width="11.7109375" style="332" customWidth="1"/>
    <col min="37" max="37" width="12.140625" style="332" customWidth="1"/>
    <col min="38" max="38" width="11.7109375" style="332" bestFit="1" customWidth="1"/>
    <col min="39" max="39" width="11.7109375" style="332" customWidth="1"/>
    <col min="40" max="40" width="12.140625" style="332" customWidth="1"/>
    <col min="41" max="41" width="11.7109375" style="332" customWidth="1"/>
    <col min="42" max="45" width="10.85546875" style="332" customWidth="1"/>
    <col min="46" max="46" width="10.42578125" style="332" bestFit="1" customWidth="1"/>
    <col min="47" max="49" width="10.85546875" style="332" customWidth="1"/>
    <col min="50" max="50" width="11.7109375" style="332" customWidth="1"/>
    <col min="51" max="52" width="11.7109375" style="332" bestFit="1" customWidth="1"/>
    <col min="53" max="55" width="12.140625" style="332" bestFit="1" customWidth="1"/>
    <col min="56" max="57" width="10.85546875" style="332" bestFit="1" customWidth="1"/>
    <col min="58" max="61" width="11.7109375" style="332" bestFit="1" customWidth="1"/>
    <col min="62" max="83" width="9.140625" style="332"/>
    <col min="84" max="16384" width="9.140625" style="1"/>
  </cols>
  <sheetData>
    <row r="1" spans="1:234" s="391" customFormat="1" ht="13.5" customHeight="1" thickTop="1" x14ac:dyDescent="0.2">
      <c r="A1" s="678" t="s">
        <v>231</v>
      </c>
      <c r="B1" s="678" t="s">
        <v>230</v>
      </c>
      <c r="C1" s="678" t="s">
        <v>228</v>
      </c>
      <c r="D1" s="678" t="s">
        <v>229</v>
      </c>
      <c r="E1" s="678" t="s">
        <v>236</v>
      </c>
      <c r="F1" s="678" t="s">
        <v>250</v>
      </c>
      <c r="G1" s="678" t="s">
        <v>252</v>
      </c>
      <c r="H1" s="678" t="s">
        <v>331</v>
      </c>
      <c r="I1" s="678" t="s">
        <v>326</v>
      </c>
      <c r="J1" s="678" t="s">
        <v>325</v>
      </c>
      <c r="K1" s="678" t="s">
        <v>334</v>
      </c>
      <c r="L1" s="678" t="s">
        <v>239</v>
      </c>
      <c r="M1" s="666" t="s">
        <v>902</v>
      </c>
      <c r="N1" s="678" t="s">
        <v>335</v>
      </c>
      <c r="O1" s="678" t="s">
        <v>255</v>
      </c>
      <c r="P1" s="678" t="s">
        <v>444</v>
      </c>
      <c r="Q1" s="678" t="s">
        <v>445</v>
      </c>
      <c r="R1" s="678" t="s">
        <v>446</v>
      </c>
      <c r="S1" s="678" t="s">
        <v>240</v>
      </c>
      <c r="T1" s="390" t="s">
        <v>440</v>
      </c>
      <c r="U1" s="117">
        <v>41061</v>
      </c>
      <c r="V1" s="117">
        <v>41067</v>
      </c>
      <c r="W1" s="117">
        <v>41073</v>
      </c>
      <c r="X1" s="117">
        <v>41079</v>
      </c>
      <c r="Y1" s="117">
        <v>41080</v>
      </c>
      <c r="Z1" s="117">
        <v>41081</v>
      </c>
      <c r="AA1" s="117">
        <v>41085</v>
      </c>
      <c r="AB1" s="117">
        <v>41086</v>
      </c>
      <c r="AC1" s="117">
        <v>41087</v>
      </c>
      <c r="AD1" s="117">
        <v>41089</v>
      </c>
      <c r="AE1" s="117">
        <v>41092</v>
      </c>
      <c r="AF1" s="117">
        <v>41093</v>
      </c>
      <c r="AG1" s="117">
        <v>41094</v>
      </c>
      <c r="AH1" s="117">
        <v>41096</v>
      </c>
      <c r="AI1" s="117">
        <v>41103</v>
      </c>
      <c r="AJ1" s="117">
        <v>41109</v>
      </c>
      <c r="AK1" s="117">
        <v>41114</v>
      </c>
      <c r="AL1" s="117">
        <v>41121</v>
      </c>
      <c r="AM1" s="117">
        <v>41121</v>
      </c>
      <c r="AN1" s="117">
        <v>41120</v>
      </c>
      <c r="AO1" s="117">
        <v>41121</v>
      </c>
      <c r="AP1" s="117">
        <v>41123</v>
      </c>
      <c r="AQ1" s="117">
        <v>41123</v>
      </c>
      <c r="AR1" s="117">
        <v>41124</v>
      </c>
      <c r="AS1" s="117">
        <v>41126</v>
      </c>
      <c r="AT1" s="117">
        <v>41122</v>
      </c>
      <c r="AU1" s="117">
        <v>41123</v>
      </c>
      <c r="AV1" s="117">
        <v>41127</v>
      </c>
      <c r="AW1" s="117">
        <v>41130</v>
      </c>
      <c r="AX1" s="117">
        <v>41131</v>
      </c>
      <c r="AY1" s="117">
        <v>41137</v>
      </c>
      <c r="AZ1" s="117">
        <v>41138</v>
      </c>
      <c r="BA1" s="117">
        <v>41141</v>
      </c>
      <c r="BB1" s="117">
        <v>41143</v>
      </c>
      <c r="BC1" s="117">
        <v>41143</v>
      </c>
      <c r="BD1" s="117">
        <v>41158</v>
      </c>
      <c r="BE1" s="117">
        <v>41158</v>
      </c>
      <c r="BF1" s="117">
        <v>41164</v>
      </c>
      <c r="BG1" s="117">
        <v>41169</v>
      </c>
      <c r="BH1" s="117">
        <v>41170</v>
      </c>
      <c r="BI1" s="117">
        <v>41184</v>
      </c>
      <c r="BJ1" s="117"/>
      <c r="BK1" s="117"/>
      <c r="BL1" s="117"/>
      <c r="BM1" s="117"/>
      <c r="BN1" s="117"/>
      <c r="BO1" s="117"/>
      <c r="BP1" s="117"/>
      <c r="BQ1" s="117"/>
      <c r="BR1" s="117"/>
      <c r="BS1" s="117"/>
      <c r="BT1" s="117"/>
      <c r="BU1" s="117"/>
      <c r="BV1" s="117"/>
      <c r="BW1" s="117"/>
      <c r="BX1" s="117"/>
      <c r="BY1" s="117"/>
      <c r="BZ1" s="117"/>
      <c r="CA1" s="117"/>
      <c r="CB1" s="117"/>
      <c r="CC1" s="117"/>
      <c r="CD1" s="117"/>
      <c r="CE1" s="117"/>
      <c r="CF1" s="117"/>
      <c r="CG1" s="117"/>
      <c r="CH1" s="117"/>
      <c r="CI1" s="117"/>
      <c r="CJ1" s="117"/>
      <c r="CK1" s="117"/>
      <c r="CL1" s="117"/>
      <c r="CM1" s="117"/>
      <c r="CN1" s="117"/>
      <c r="CO1" s="117"/>
      <c r="CP1" s="117"/>
      <c r="CQ1" s="117"/>
      <c r="CR1" s="117"/>
      <c r="CS1" s="117"/>
      <c r="CT1" s="117"/>
      <c r="CU1" s="117"/>
      <c r="CV1" s="117"/>
      <c r="CW1" s="117"/>
      <c r="CX1" s="117"/>
      <c r="CY1" s="117"/>
      <c r="CZ1" s="117"/>
      <c r="DA1" s="117"/>
      <c r="DB1" s="117"/>
      <c r="DC1" s="117"/>
      <c r="DD1" s="117"/>
      <c r="DE1" s="117"/>
      <c r="DF1" s="117"/>
      <c r="DG1" s="117"/>
      <c r="DH1" s="117"/>
      <c r="DI1" s="117"/>
      <c r="DJ1" s="117"/>
      <c r="DK1" s="117"/>
      <c r="DL1" s="117"/>
      <c r="DM1" s="117"/>
      <c r="DN1" s="117"/>
      <c r="DO1" s="117"/>
      <c r="DP1" s="117"/>
      <c r="DQ1" s="117"/>
      <c r="DR1" s="117"/>
      <c r="DS1" s="117"/>
      <c r="DT1" s="117"/>
      <c r="DU1" s="117"/>
      <c r="DV1" s="117"/>
      <c r="DW1" s="117"/>
      <c r="DX1" s="117"/>
      <c r="DY1" s="117"/>
      <c r="DZ1" s="117"/>
      <c r="EA1" s="117"/>
      <c r="EB1" s="117"/>
      <c r="EC1" s="117"/>
      <c r="ED1" s="117"/>
      <c r="EE1" s="117"/>
      <c r="EF1" s="117"/>
      <c r="EG1" s="117"/>
      <c r="EH1" s="117"/>
      <c r="EI1" s="117"/>
      <c r="EJ1" s="117"/>
      <c r="EK1" s="117"/>
      <c r="EL1" s="117"/>
      <c r="EM1" s="117"/>
      <c r="EN1" s="117"/>
      <c r="EO1" s="117"/>
      <c r="EP1" s="117"/>
      <c r="EQ1" s="117"/>
      <c r="ER1" s="117"/>
      <c r="ES1" s="117"/>
      <c r="ET1" s="117"/>
      <c r="EU1" s="117"/>
      <c r="EV1" s="117"/>
      <c r="EW1" s="117"/>
      <c r="EX1" s="117"/>
      <c r="EY1" s="117"/>
      <c r="EZ1" s="117"/>
      <c r="FA1" s="117"/>
      <c r="FB1" s="117"/>
      <c r="FC1" s="117"/>
      <c r="FD1" s="117"/>
      <c r="FE1" s="117"/>
      <c r="FF1" s="117"/>
      <c r="FG1" s="117"/>
      <c r="FH1" s="117"/>
      <c r="FI1" s="117"/>
      <c r="FJ1" s="117"/>
      <c r="FK1" s="117"/>
      <c r="FL1" s="117"/>
      <c r="FM1" s="117"/>
      <c r="FN1" s="117"/>
      <c r="FO1" s="117"/>
      <c r="FP1" s="117"/>
      <c r="FQ1" s="117"/>
      <c r="FR1" s="117"/>
      <c r="FS1" s="117"/>
      <c r="FT1" s="117"/>
      <c r="FU1" s="117"/>
      <c r="FV1" s="117"/>
      <c r="FW1" s="117"/>
      <c r="FX1" s="117"/>
      <c r="FY1" s="117"/>
      <c r="FZ1" s="117"/>
      <c r="GA1" s="117"/>
      <c r="GB1" s="117"/>
      <c r="GC1" s="117"/>
      <c r="GD1" s="117"/>
      <c r="GE1" s="117"/>
      <c r="GF1" s="117"/>
      <c r="GG1" s="117"/>
      <c r="GH1" s="117"/>
      <c r="GI1" s="117"/>
      <c r="GJ1" s="117"/>
      <c r="GK1" s="117"/>
      <c r="GL1" s="117"/>
      <c r="GM1" s="117"/>
      <c r="GN1" s="117"/>
      <c r="GO1" s="117"/>
      <c r="GP1" s="117"/>
      <c r="GQ1" s="117"/>
      <c r="GR1" s="117"/>
      <c r="GS1" s="117"/>
      <c r="GT1" s="117"/>
      <c r="GU1" s="117"/>
      <c r="GV1" s="117"/>
      <c r="GW1" s="117"/>
      <c r="GX1" s="117"/>
      <c r="GY1" s="117"/>
      <c r="GZ1" s="117"/>
      <c r="HA1" s="117"/>
      <c r="HB1" s="117"/>
      <c r="HC1" s="117"/>
      <c r="HD1" s="117"/>
      <c r="HE1" s="117"/>
      <c r="HF1" s="117"/>
      <c r="HG1" s="117"/>
      <c r="HH1" s="117"/>
      <c r="HI1" s="117"/>
      <c r="HJ1" s="117"/>
      <c r="HK1" s="117"/>
      <c r="HL1" s="117"/>
      <c r="HM1" s="117"/>
      <c r="HN1" s="117"/>
      <c r="HO1" s="117"/>
      <c r="HP1" s="117"/>
      <c r="HQ1" s="117"/>
      <c r="HR1" s="117"/>
      <c r="HS1" s="117"/>
      <c r="HT1" s="117"/>
      <c r="HU1" s="117"/>
      <c r="HV1" s="117"/>
      <c r="HW1" s="117"/>
      <c r="HX1" s="117"/>
      <c r="HY1" s="117"/>
      <c r="HZ1" s="117"/>
    </row>
    <row r="2" spans="1:234" s="324" customFormat="1" x14ac:dyDescent="0.25">
      <c r="A2" s="681"/>
      <c r="B2" s="686"/>
      <c r="C2" s="686"/>
      <c r="D2" s="681"/>
      <c r="E2" s="681"/>
      <c r="F2" s="681"/>
      <c r="G2" s="681"/>
      <c r="H2" s="681"/>
      <c r="I2" s="681"/>
      <c r="J2" s="681"/>
      <c r="K2" s="681"/>
      <c r="L2" s="681"/>
      <c r="M2" s="667"/>
      <c r="N2" s="681"/>
      <c r="O2" s="681"/>
      <c r="P2" s="679"/>
      <c r="Q2" s="679"/>
      <c r="R2" s="679"/>
      <c r="S2" s="686"/>
      <c r="T2" s="313" t="s">
        <v>441</v>
      </c>
      <c r="U2" s="301">
        <v>5</v>
      </c>
      <c r="V2" s="301">
        <v>8</v>
      </c>
      <c r="W2" s="301">
        <v>10</v>
      </c>
      <c r="X2" s="301">
        <v>12</v>
      </c>
      <c r="Y2" s="301">
        <v>13</v>
      </c>
      <c r="Z2" s="301">
        <v>16</v>
      </c>
      <c r="AA2" s="301">
        <v>17</v>
      </c>
      <c r="AB2" s="301">
        <v>18</v>
      </c>
      <c r="AC2" s="301">
        <v>20</v>
      </c>
      <c r="AD2" s="301">
        <v>22</v>
      </c>
      <c r="AE2" s="301">
        <v>23</v>
      </c>
      <c r="AF2" s="301">
        <v>22</v>
      </c>
      <c r="AG2" s="301">
        <v>22</v>
      </c>
      <c r="AH2" s="301">
        <v>24</v>
      </c>
      <c r="AI2" s="301">
        <v>30</v>
      </c>
      <c r="AJ2" s="301">
        <v>31</v>
      </c>
      <c r="AK2" s="301">
        <v>34</v>
      </c>
      <c r="AL2" s="301">
        <v>50</v>
      </c>
      <c r="AM2" s="301">
        <v>50</v>
      </c>
      <c r="AN2" s="301">
        <v>36</v>
      </c>
      <c r="AO2" s="301">
        <v>51</v>
      </c>
      <c r="AP2" s="301">
        <v>55</v>
      </c>
      <c r="AQ2" s="301">
        <v>56</v>
      </c>
      <c r="AR2" s="301">
        <v>61</v>
      </c>
      <c r="AS2" s="301">
        <v>63</v>
      </c>
      <c r="AT2" s="301">
        <v>64</v>
      </c>
      <c r="AU2" s="301">
        <v>65</v>
      </c>
      <c r="AV2" s="301">
        <v>66</v>
      </c>
      <c r="AW2" s="301">
        <v>73</v>
      </c>
      <c r="AX2" s="301">
        <v>83</v>
      </c>
      <c r="AY2" s="301">
        <v>91</v>
      </c>
      <c r="AZ2" s="301">
        <v>93</v>
      </c>
      <c r="BA2" s="301">
        <v>94</v>
      </c>
      <c r="BB2" s="301">
        <v>97</v>
      </c>
      <c r="BC2" s="301">
        <v>98</v>
      </c>
      <c r="BD2" s="301">
        <v>111</v>
      </c>
      <c r="BE2" s="301">
        <v>112</v>
      </c>
      <c r="BF2" s="301">
        <v>116</v>
      </c>
      <c r="BG2" s="301">
        <v>123</v>
      </c>
      <c r="BH2" s="301">
        <v>127</v>
      </c>
      <c r="BI2" s="301">
        <v>144</v>
      </c>
      <c r="BJ2" s="301"/>
      <c r="BK2" s="301"/>
      <c r="BL2" s="301"/>
      <c r="BM2" s="301"/>
      <c r="BN2" s="301"/>
      <c r="BO2" s="301"/>
      <c r="BP2" s="301"/>
      <c r="BQ2" s="301"/>
      <c r="BR2" s="301"/>
      <c r="BS2" s="301"/>
      <c r="BT2" s="301"/>
      <c r="BU2" s="301"/>
      <c r="BV2" s="301"/>
      <c r="BW2" s="301"/>
      <c r="BX2" s="301"/>
      <c r="BY2" s="301"/>
      <c r="BZ2" s="301"/>
      <c r="CA2" s="301"/>
      <c r="CB2" s="301"/>
      <c r="CC2" s="301"/>
      <c r="CD2" s="301"/>
      <c r="CE2" s="301"/>
      <c r="CF2" s="301"/>
      <c r="CG2" s="301"/>
      <c r="CH2" s="301"/>
      <c r="CI2" s="301"/>
      <c r="CJ2" s="301"/>
      <c r="CK2" s="301"/>
      <c r="CL2" s="301"/>
      <c r="CM2" s="301"/>
      <c r="CN2" s="301"/>
      <c r="CO2" s="301"/>
      <c r="CP2" s="301"/>
      <c r="CQ2" s="301"/>
      <c r="CR2" s="301"/>
      <c r="CS2" s="301"/>
      <c r="CT2" s="301"/>
      <c r="CU2" s="301"/>
      <c r="CV2" s="301"/>
      <c r="CW2" s="301"/>
      <c r="CX2" s="301"/>
      <c r="CY2" s="301"/>
      <c r="CZ2" s="301"/>
      <c r="DA2" s="301"/>
      <c r="DB2" s="301"/>
      <c r="DC2" s="301"/>
      <c r="DD2" s="301"/>
      <c r="DE2" s="301"/>
      <c r="DF2" s="301"/>
      <c r="DG2" s="301"/>
      <c r="DH2" s="301"/>
      <c r="DI2" s="301"/>
      <c r="DJ2" s="301"/>
      <c r="DK2" s="301"/>
      <c r="DL2" s="301"/>
      <c r="DM2" s="301"/>
      <c r="DN2" s="301"/>
      <c r="DO2" s="301"/>
      <c r="DP2" s="301"/>
      <c r="DQ2" s="301"/>
      <c r="DR2" s="301"/>
      <c r="DS2" s="301"/>
      <c r="DT2" s="301"/>
      <c r="DU2" s="301"/>
      <c r="DV2" s="301"/>
      <c r="DW2" s="301"/>
      <c r="DX2" s="301"/>
      <c r="DY2" s="301"/>
      <c r="DZ2" s="301"/>
      <c r="EA2" s="301"/>
      <c r="EB2" s="301"/>
      <c r="EC2" s="301"/>
      <c r="ED2" s="301"/>
      <c r="EE2" s="301"/>
      <c r="EF2" s="301"/>
      <c r="EG2" s="301"/>
      <c r="EH2" s="301"/>
      <c r="EI2" s="301"/>
      <c r="EJ2" s="301"/>
      <c r="EK2" s="301"/>
      <c r="EL2" s="301"/>
      <c r="EM2" s="301"/>
      <c r="EN2" s="301"/>
      <c r="EO2" s="301"/>
      <c r="EP2" s="301"/>
      <c r="EQ2" s="301"/>
      <c r="ER2" s="301"/>
      <c r="ES2" s="301"/>
      <c r="ET2" s="301"/>
      <c r="EU2" s="301"/>
      <c r="EV2" s="301"/>
      <c r="EW2" s="301"/>
      <c r="EX2" s="301"/>
      <c r="EY2" s="301"/>
      <c r="EZ2" s="301"/>
      <c r="FA2" s="301"/>
      <c r="FB2" s="301"/>
      <c r="FC2" s="301"/>
      <c r="FD2" s="301"/>
      <c r="FE2" s="301"/>
      <c r="FF2" s="301"/>
      <c r="FG2" s="301"/>
      <c r="FH2" s="301"/>
      <c r="FI2" s="301"/>
      <c r="FJ2" s="301"/>
      <c r="FK2" s="301"/>
      <c r="FL2" s="301"/>
      <c r="FM2" s="301"/>
      <c r="FN2" s="301"/>
      <c r="FO2" s="301"/>
      <c r="FP2" s="301"/>
      <c r="FQ2" s="301"/>
      <c r="FR2" s="301"/>
      <c r="FS2" s="301"/>
      <c r="FT2" s="301"/>
      <c r="FU2" s="301"/>
      <c r="FV2" s="301"/>
      <c r="FW2" s="301"/>
      <c r="FX2" s="301"/>
      <c r="FY2" s="301"/>
      <c r="FZ2" s="301"/>
      <c r="GA2" s="301"/>
      <c r="GB2" s="301"/>
      <c r="GC2" s="301"/>
      <c r="GD2" s="301"/>
      <c r="GE2" s="301"/>
      <c r="GF2" s="301"/>
      <c r="GG2" s="301"/>
      <c r="GH2" s="301"/>
      <c r="GI2" s="301"/>
      <c r="GJ2" s="301"/>
      <c r="GK2" s="301"/>
      <c r="GL2" s="301"/>
      <c r="GM2" s="301"/>
      <c r="GN2" s="301"/>
      <c r="GO2" s="301"/>
      <c r="GP2" s="301"/>
      <c r="GQ2" s="301"/>
      <c r="GR2" s="301"/>
      <c r="GS2" s="301"/>
      <c r="GT2" s="301"/>
      <c r="GU2" s="301"/>
      <c r="GV2" s="301"/>
      <c r="GW2" s="301"/>
      <c r="GX2" s="301"/>
      <c r="GY2" s="301"/>
      <c r="GZ2" s="301"/>
      <c r="HA2" s="301"/>
      <c r="HB2" s="301"/>
      <c r="HC2" s="301"/>
      <c r="HD2" s="301"/>
      <c r="HE2" s="301"/>
      <c r="HF2" s="301"/>
      <c r="HG2" s="301"/>
      <c r="HH2" s="301"/>
      <c r="HI2" s="301"/>
      <c r="HJ2" s="301"/>
      <c r="HK2" s="301"/>
      <c r="HL2" s="301"/>
      <c r="HM2" s="301"/>
      <c r="HN2" s="301"/>
      <c r="HO2" s="301"/>
      <c r="HP2" s="301"/>
      <c r="HQ2" s="301"/>
      <c r="HR2" s="301"/>
      <c r="HS2" s="301"/>
      <c r="HT2" s="301"/>
      <c r="HU2" s="301"/>
      <c r="HV2" s="301"/>
      <c r="HW2" s="301"/>
      <c r="HX2" s="301"/>
      <c r="HY2" s="301"/>
      <c r="HZ2" s="301"/>
    </row>
    <row r="3" spans="1:234" s="544" customFormat="1" ht="51.75" x14ac:dyDescent="0.25">
      <c r="A3" s="681"/>
      <c r="B3" s="686"/>
      <c r="C3" s="686"/>
      <c r="D3" s="681"/>
      <c r="E3" s="681"/>
      <c r="F3" s="681"/>
      <c r="G3" s="681"/>
      <c r="H3" s="681"/>
      <c r="I3" s="681"/>
      <c r="J3" s="681"/>
      <c r="K3" s="681"/>
      <c r="L3" s="681"/>
      <c r="M3" s="668"/>
      <c r="N3" s="681"/>
      <c r="O3" s="681"/>
      <c r="P3" s="679"/>
      <c r="Q3" s="679"/>
      <c r="R3" s="679"/>
      <c r="S3" s="686"/>
      <c r="T3" s="538" t="s">
        <v>899</v>
      </c>
      <c r="U3" s="540" t="str">
        <f t="shared" ref="U3:CF3" si="0">IF(ISBLANK(U2),"",VLOOKUP(U2,Config_Table,10))</f>
        <v>NXP 1.3.0.0</v>
      </c>
      <c r="V3" s="540" t="str">
        <f t="shared" si="0"/>
        <v>BCM 1.0.0.8</v>
      </c>
      <c r="W3" s="540">
        <f t="shared" si="0"/>
        <v>0</v>
      </c>
      <c r="X3" s="540" t="str">
        <f t="shared" si="0"/>
        <v>BCM 1.0.0.1500</v>
      </c>
      <c r="Y3" s="540" t="str">
        <f t="shared" si="0"/>
        <v>BCM 1.0.0.1500</v>
      </c>
      <c r="Z3" s="540" t="str">
        <f t="shared" si="0"/>
        <v>BCM 1.0.0.1700</v>
      </c>
      <c r="AA3" s="540" t="str">
        <f t="shared" si="0"/>
        <v>BCM 1.0.0.1700</v>
      </c>
      <c r="AB3" s="540" t="str">
        <f t="shared" si="0"/>
        <v>BCM 1.0.0.1700</v>
      </c>
      <c r="AC3" s="540" t="str">
        <f t="shared" si="0"/>
        <v>BCM 1.0.0.1700</v>
      </c>
      <c r="AD3" s="540" t="str">
        <f t="shared" si="0"/>
        <v>BCM 1.0.0.1800</v>
      </c>
      <c r="AE3" s="540" t="str">
        <f t="shared" si="0"/>
        <v>BCM 1.0.0.1800</v>
      </c>
      <c r="AF3" s="540" t="str">
        <f t="shared" si="0"/>
        <v>BCM 1.0.0.1800</v>
      </c>
      <c r="AG3" s="540" t="str">
        <f t="shared" si="0"/>
        <v>BCM 1.0.0.1800</v>
      </c>
      <c r="AH3" s="540" t="str">
        <f t="shared" si="0"/>
        <v>BCM 1.0.0.1800</v>
      </c>
      <c r="AI3" s="540" t="str">
        <f t="shared" si="0"/>
        <v>BCM 1.0.0.1800</v>
      </c>
      <c r="AJ3" s="540" t="str">
        <f t="shared" si="0"/>
        <v>BCM 1.0.0.1800</v>
      </c>
      <c r="AK3" s="540" t="str">
        <f t="shared" si="0"/>
        <v>BCM 1.0.0.1800</v>
      </c>
      <c r="AL3" s="540" t="str">
        <f t="shared" si="0"/>
        <v>NXP 1.3.0.0</v>
      </c>
      <c r="AM3" s="540" t="str">
        <f t="shared" si="0"/>
        <v>NXP 1.3.0.0</v>
      </c>
      <c r="AN3" s="540" t="str">
        <f t="shared" si="0"/>
        <v>BCM 1.0.0.1800</v>
      </c>
      <c r="AO3" s="540" t="str">
        <f t="shared" si="0"/>
        <v>BCM 1.0.0.2300</v>
      </c>
      <c r="AP3" s="540" t="str">
        <f t="shared" si="0"/>
        <v>BCM 1.0.0.2300</v>
      </c>
      <c r="AQ3" s="540" t="str">
        <f t="shared" si="0"/>
        <v>BCM 1.0.0.2300 + Custom I2C driver</v>
      </c>
      <c r="AR3" s="540" t="str">
        <f t="shared" si="0"/>
        <v>BCM 1.0.0.2400</v>
      </c>
      <c r="AS3" s="540" t="str">
        <f t="shared" si="0"/>
        <v>BCM 1.0.0.2400 + Custom I2C Driver</v>
      </c>
      <c r="AT3" s="540" t="str">
        <f t="shared" si="0"/>
        <v>NXP1300</v>
      </c>
      <c r="AU3" s="540" t="str">
        <f t="shared" si="0"/>
        <v>BCM 1.0.0.2300</v>
      </c>
      <c r="AV3" s="540" t="str">
        <f t="shared" si="0"/>
        <v>BCM 1.0.0.2400</v>
      </c>
      <c r="AW3" s="540" t="str">
        <f t="shared" si="0"/>
        <v>BCM 1.0.0.2410</v>
      </c>
      <c r="AX3" s="540">
        <f t="shared" si="0"/>
        <v>0</v>
      </c>
      <c r="AY3" s="540" t="str">
        <f t="shared" si="0"/>
        <v>NXP 1.3.4.0</v>
      </c>
      <c r="AZ3" s="540" t="str">
        <f t="shared" si="0"/>
        <v>NXP 1.3.4.2</v>
      </c>
      <c r="BA3" s="540" t="str">
        <f t="shared" si="0"/>
        <v>1.0.0.2600_2F00_as_2F04</v>
      </c>
      <c r="BB3" s="540" t="str">
        <f t="shared" si="0"/>
        <v>1.0.0.2600 - 2F04</v>
      </c>
      <c r="BC3" s="540" t="str">
        <f t="shared" si="0"/>
        <v>1.0.0.2600 - 2F00</v>
      </c>
      <c r="BD3" s="540">
        <f t="shared" si="0"/>
        <v>2800</v>
      </c>
      <c r="BE3" s="540">
        <f t="shared" si="0"/>
        <v>2800</v>
      </c>
      <c r="BF3" s="540" t="str">
        <f t="shared" si="0"/>
        <v>1.0.0.3000</v>
      </c>
      <c r="BG3" s="540" t="str">
        <f t="shared" si="0"/>
        <v>v3200</v>
      </c>
      <c r="BH3" s="540" t="str">
        <f t="shared" si="0"/>
        <v>v3210</v>
      </c>
      <c r="BI3" s="540" t="str">
        <f t="shared" si="0"/>
        <v>v3410</v>
      </c>
      <c r="BJ3" s="540" t="str">
        <f t="shared" si="0"/>
        <v/>
      </c>
      <c r="BK3" s="540" t="str">
        <f t="shared" si="0"/>
        <v/>
      </c>
      <c r="BL3" s="540" t="str">
        <f t="shared" si="0"/>
        <v/>
      </c>
      <c r="BM3" s="540" t="str">
        <f t="shared" si="0"/>
        <v/>
      </c>
      <c r="BN3" s="540" t="str">
        <f t="shared" si="0"/>
        <v/>
      </c>
      <c r="BO3" s="540" t="str">
        <f t="shared" si="0"/>
        <v/>
      </c>
      <c r="BP3" s="540" t="str">
        <f t="shared" si="0"/>
        <v/>
      </c>
      <c r="BQ3" s="540" t="str">
        <f t="shared" si="0"/>
        <v/>
      </c>
      <c r="BR3" s="540" t="str">
        <f t="shared" si="0"/>
        <v/>
      </c>
      <c r="BS3" s="540" t="str">
        <f t="shared" si="0"/>
        <v/>
      </c>
      <c r="BT3" s="540" t="str">
        <f t="shared" si="0"/>
        <v/>
      </c>
      <c r="BU3" s="540" t="str">
        <f t="shared" si="0"/>
        <v/>
      </c>
      <c r="BV3" s="540" t="str">
        <f t="shared" si="0"/>
        <v/>
      </c>
      <c r="BW3" s="540" t="str">
        <f t="shared" si="0"/>
        <v/>
      </c>
      <c r="BX3" s="540" t="str">
        <f t="shared" si="0"/>
        <v/>
      </c>
      <c r="BY3" s="540" t="str">
        <f t="shared" si="0"/>
        <v/>
      </c>
      <c r="BZ3" s="540" t="str">
        <f t="shared" si="0"/>
        <v/>
      </c>
      <c r="CA3" s="540" t="str">
        <f t="shared" si="0"/>
        <v/>
      </c>
      <c r="CB3" s="540" t="str">
        <f t="shared" si="0"/>
        <v/>
      </c>
      <c r="CC3" s="540" t="str">
        <f t="shared" si="0"/>
        <v/>
      </c>
      <c r="CD3" s="540" t="str">
        <f t="shared" si="0"/>
        <v/>
      </c>
      <c r="CE3" s="540" t="str">
        <f t="shared" si="0"/>
        <v/>
      </c>
      <c r="CF3" s="540" t="str">
        <f t="shared" si="0"/>
        <v/>
      </c>
      <c r="CG3" s="540" t="str">
        <f t="shared" ref="CG3:ER3" si="1">IF(ISBLANK(CG2),"",VLOOKUP(CG2,Config_Table,10))</f>
        <v/>
      </c>
      <c r="CH3" s="540" t="str">
        <f t="shared" si="1"/>
        <v/>
      </c>
      <c r="CI3" s="540" t="str">
        <f t="shared" si="1"/>
        <v/>
      </c>
      <c r="CJ3" s="540" t="str">
        <f t="shared" si="1"/>
        <v/>
      </c>
      <c r="CK3" s="540" t="str">
        <f t="shared" si="1"/>
        <v/>
      </c>
      <c r="CL3" s="540" t="str">
        <f t="shared" si="1"/>
        <v/>
      </c>
      <c r="CM3" s="540" t="str">
        <f t="shared" si="1"/>
        <v/>
      </c>
      <c r="CN3" s="540" t="str">
        <f t="shared" si="1"/>
        <v/>
      </c>
      <c r="CO3" s="540" t="str">
        <f t="shared" si="1"/>
        <v/>
      </c>
      <c r="CP3" s="540" t="str">
        <f t="shared" si="1"/>
        <v/>
      </c>
      <c r="CQ3" s="540" t="str">
        <f t="shared" si="1"/>
        <v/>
      </c>
      <c r="CR3" s="540" t="str">
        <f t="shared" si="1"/>
        <v/>
      </c>
      <c r="CS3" s="540" t="str">
        <f t="shared" si="1"/>
        <v/>
      </c>
      <c r="CT3" s="540" t="str">
        <f t="shared" si="1"/>
        <v/>
      </c>
      <c r="CU3" s="540" t="str">
        <f t="shared" si="1"/>
        <v/>
      </c>
      <c r="CV3" s="540" t="str">
        <f t="shared" si="1"/>
        <v/>
      </c>
      <c r="CW3" s="540" t="str">
        <f t="shared" si="1"/>
        <v/>
      </c>
      <c r="CX3" s="540" t="str">
        <f t="shared" si="1"/>
        <v/>
      </c>
      <c r="CY3" s="540" t="str">
        <f t="shared" si="1"/>
        <v/>
      </c>
      <c r="CZ3" s="540" t="str">
        <f t="shared" si="1"/>
        <v/>
      </c>
      <c r="DA3" s="540" t="str">
        <f t="shared" si="1"/>
        <v/>
      </c>
      <c r="DB3" s="540" t="str">
        <f t="shared" si="1"/>
        <v/>
      </c>
      <c r="DC3" s="540" t="str">
        <f t="shared" si="1"/>
        <v/>
      </c>
      <c r="DD3" s="540" t="str">
        <f t="shared" si="1"/>
        <v/>
      </c>
      <c r="DE3" s="540" t="str">
        <f t="shared" si="1"/>
        <v/>
      </c>
      <c r="DF3" s="540" t="str">
        <f t="shared" si="1"/>
        <v/>
      </c>
      <c r="DG3" s="540" t="str">
        <f t="shared" si="1"/>
        <v/>
      </c>
      <c r="DH3" s="540" t="str">
        <f t="shared" si="1"/>
        <v/>
      </c>
      <c r="DI3" s="540" t="str">
        <f t="shared" si="1"/>
        <v/>
      </c>
      <c r="DJ3" s="540" t="str">
        <f t="shared" si="1"/>
        <v/>
      </c>
      <c r="DK3" s="540" t="str">
        <f t="shared" si="1"/>
        <v/>
      </c>
      <c r="DL3" s="540" t="str">
        <f t="shared" si="1"/>
        <v/>
      </c>
      <c r="DM3" s="540" t="str">
        <f t="shared" si="1"/>
        <v/>
      </c>
      <c r="DN3" s="540" t="str">
        <f t="shared" si="1"/>
        <v/>
      </c>
      <c r="DO3" s="540" t="str">
        <f t="shared" si="1"/>
        <v/>
      </c>
      <c r="DP3" s="540" t="str">
        <f t="shared" si="1"/>
        <v/>
      </c>
      <c r="DQ3" s="540" t="str">
        <f t="shared" si="1"/>
        <v/>
      </c>
      <c r="DR3" s="540" t="str">
        <f t="shared" si="1"/>
        <v/>
      </c>
      <c r="DS3" s="540" t="str">
        <f t="shared" si="1"/>
        <v/>
      </c>
      <c r="DT3" s="540" t="str">
        <f t="shared" si="1"/>
        <v/>
      </c>
      <c r="DU3" s="540" t="str">
        <f t="shared" si="1"/>
        <v/>
      </c>
      <c r="DV3" s="540" t="str">
        <f t="shared" si="1"/>
        <v/>
      </c>
      <c r="DW3" s="540" t="str">
        <f t="shared" si="1"/>
        <v/>
      </c>
      <c r="DX3" s="540" t="str">
        <f t="shared" si="1"/>
        <v/>
      </c>
      <c r="DY3" s="540" t="str">
        <f t="shared" si="1"/>
        <v/>
      </c>
      <c r="DZ3" s="540" t="str">
        <f t="shared" si="1"/>
        <v/>
      </c>
      <c r="EA3" s="540" t="str">
        <f t="shared" si="1"/>
        <v/>
      </c>
      <c r="EB3" s="540" t="str">
        <f t="shared" si="1"/>
        <v/>
      </c>
      <c r="EC3" s="540" t="str">
        <f t="shared" si="1"/>
        <v/>
      </c>
      <c r="ED3" s="540" t="str">
        <f t="shared" si="1"/>
        <v/>
      </c>
      <c r="EE3" s="540" t="str">
        <f t="shared" si="1"/>
        <v/>
      </c>
      <c r="EF3" s="540" t="str">
        <f t="shared" si="1"/>
        <v/>
      </c>
      <c r="EG3" s="540" t="str">
        <f t="shared" si="1"/>
        <v/>
      </c>
      <c r="EH3" s="540" t="str">
        <f t="shared" si="1"/>
        <v/>
      </c>
      <c r="EI3" s="540" t="str">
        <f t="shared" si="1"/>
        <v/>
      </c>
      <c r="EJ3" s="540" t="str">
        <f t="shared" si="1"/>
        <v/>
      </c>
      <c r="EK3" s="540" t="str">
        <f t="shared" si="1"/>
        <v/>
      </c>
      <c r="EL3" s="540" t="str">
        <f t="shared" si="1"/>
        <v/>
      </c>
      <c r="EM3" s="540" t="str">
        <f t="shared" si="1"/>
        <v/>
      </c>
      <c r="EN3" s="540" t="str">
        <f t="shared" si="1"/>
        <v/>
      </c>
      <c r="EO3" s="540" t="str">
        <f t="shared" si="1"/>
        <v/>
      </c>
      <c r="EP3" s="540" t="str">
        <f t="shared" si="1"/>
        <v/>
      </c>
      <c r="EQ3" s="540" t="str">
        <f t="shared" si="1"/>
        <v/>
      </c>
      <c r="ER3" s="540" t="str">
        <f t="shared" si="1"/>
        <v/>
      </c>
      <c r="ES3" s="540" t="str">
        <f t="shared" ref="ES3:HD3" si="2">IF(ISBLANK(ES2),"",VLOOKUP(ES2,Config_Table,10))</f>
        <v/>
      </c>
      <c r="ET3" s="540" t="str">
        <f t="shared" si="2"/>
        <v/>
      </c>
      <c r="EU3" s="540" t="str">
        <f t="shared" si="2"/>
        <v/>
      </c>
      <c r="EV3" s="540" t="str">
        <f t="shared" si="2"/>
        <v/>
      </c>
      <c r="EW3" s="540" t="str">
        <f t="shared" si="2"/>
        <v/>
      </c>
      <c r="EX3" s="540" t="str">
        <f t="shared" si="2"/>
        <v/>
      </c>
      <c r="EY3" s="540" t="str">
        <f t="shared" si="2"/>
        <v/>
      </c>
      <c r="EZ3" s="540" t="str">
        <f t="shared" si="2"/>
        <v/>
      </c>
      <c r="FA3" s="540" t="str">
        <f t="shared" si="2"/>
        <v/>
      </c>
      <c r="FB3" s="540" t="str">
        <f t="shared" si="2"/>
        <v/>
      </c>
      <c r="FC3" s="540" t="str">
        <f t="shared" si="2"/>
        <v/>
      </c>
      <c r="FD3" s="540" t="str">
        <f t="shared" si="2"/>
        <v/>
      </c>
      <c r="FE3" s="540" t="str">
        <f t="shared" si="2"/>
        <v/>
      </c>
      <c r="FF3" s="540" t="str">
        <f t="shared" si="2"/>
        <v/>
      </c>
      <c r="FG3" s="540" t="str">
        <f t="shared" si="2"/>
        <v/>
      </c>
      <c r="FH3" s="540" t="str">
        <f t="shared" si="2"/>
        <v/>
      </c>
      <c r="FI3" s="540" t="str">
        <f t="shared" si="2"/>
        <v/>
      </c>
      <c r="FJ3" s="540" t="str">
        <f t="shared" si="2"/>
        <v/>
      </c>
      <c r="FK3" s="540" t="str">
        <f t="shared" si="2"/>
        <v/>
      </c>
      <c r="FL3" s="540" t="str">
        <f t="shared" si="2"/>
        <v/>
      </c>
      <c r="FM3" s="540" t="str">
        <f t="shared" si="2"/>
        <v/>
      </c>
      <c r="FN3" s="540" t="str">
        <f t="shared" si="2"/>
        <v/>
      </c>
      <c r="FO3" s="540" t="str">
        <f t="shared" si="2"/>
        <v/>
      </c>
      <c r="FP3" s="540" t="str">
        <f t="shared" si="2"/>
        <v/>
      </c>
      <c r="FQ3" s="540" t="str">
        <f t="shared" si="2"/>
        <v/>
      </c>
      <c r="FR3" s="540" t="str">
        <f t="shared" si="2"/>
        <v/>
      </c>
      <c r="FS3" s="540" t="str">
        <f t="shared" si="2"/>
        <v/>
      </c>
      <c r="FT3" s="540" t="str">
        <f t="shared" si="2"/>
        <v/>
      </c>
      <c r="FU3" s="540" t="str">
        <f t="shared" si="2"/>
        <v/>
      </c>
      <c r="FV3" s="540" t="str">
        <f t="shared" si="2"/>
        <v/>
      </c>
      <c r="FW3" s="540" t="str">
        <f t="shared" si="2"/>
        <v/>
      </c>
      <c r="FX3" s="540" t="str">
        <f t="shared" si="2"/>
        <v/>
      </c>
      <c r="FY3" s="540" t="str">
        <f t="shared" si="2"/>
        <v/>
      </c>
      <c r="FZ3" s="540" t="str">
        <f t="shared" si="2"/>
        <v/>
      </c>
      <c r="GA3" s="540" t="str">
        <f t="shared" si="2"/>
        <v/>
      </c>
      <c r="GB3" s="540" t="str">
        <f t="shared" si="2"/>
        <v/>
      </c>
      <c r="GC3" s="540" t="str">
        <f t="shared" si="2"/>
        <v/>
      </c>
      <c r="GD3" s="540" t="str">
        <f t="shared" si="2"/>
        <v/>
      </c>
      <c r="GE3" s="540" t="str">
        <f t="shared" si="2"/>
        <v/>
      </c>
      <c r="GF3" s="540" t="str">
        <f t="shared" si="2"/>
        <v/>
      </c>
      <c r="GG3" s="540" t="str">
        <f t="shared" si="2"/>
        <v/>
      </c>
      <c r="GH3" s="540" t="str">
        <f t="shared" si="2"/>
        <v/>
      </c>
      <c r="GI3" s="540" t="str">
        <f t="shared" si="2"/>
        <v/>
      </c>
      <c r="GJ3" s="540" t="str">
        <f t="shared" si="2"/>
        <v/>
      </c>
      <c r="GK3" s="540" t="str">
        <f t="shared" si="2"/>
        <v/>
      </c>
      <c r="GL3" s="540" t="str">
        <f t="shared" si="2"/>
        <v/>
      </c>
      <c r="GM3" s="540" t="str">
        <f t="shared" si="2"/>
        <v/>
      </c>
      <c r="GN3" s="540" t="str">
        <f t="shared" si="2"/>
        <v/>
      </c>
      <c r="GO3" s="540" t="str">
        <f t="shared" si="2"/>
        <v/>
      </c>
      <c r="GP3" s="540" t="str">
        <f t="shared" si="2"/>
        <v/>
      </c>
      <c r="GQ3" s="540" t="str">
        <f t="shared" si="2"/>
        <v/>
      </c>
      <c r="GR3" s="540" t="str">
        <f t="shared" si="2"/>
        <v/>
      </c>
      <c r="GS3" s="540" t="str">
        <f t="shared" si="2"/>
        <v/>
      </c>
      <c r="GT3" s="540" t="str">
        <f t="shared" si="2"/>
        <v/>
      </c>
      <c r="GU3" s="540" t="str">
        <f t="shared" si="2"/>
        <v/>
      </c>
      <c r="GV3" s="540" t="str">
        <f t="shared" si="2"/>
        <v/>
      </c>
      <c r="GW3" s="540" t="str">
        <f t="shared" si="2"/>
        <v/>
      </c>
      <c r="GX3" s="540" t="str">
        <f t="shared" si="2"/>
        <v/>
      </c>
      <c r="GY3" s="540" t="str">
        <f t="shared" si="2"/>
        <v/>
      </c>
      <c r="GZ3" s="540" t="str">
        <f t="shared" si="2"/>
        <v/>
      </c>
      <c r="HA3" s="540" t="str">
        <f t="shared" si="2"/>
        <v/>
      </c>
      <c r="HB3" s="540" t="str">
        <f t="shared" si="2"/>
        <v/>
      </c>
      <c r="HC3" s="540" t="str">
        <f t="shared" si="2"/>
        <v/>
      </c>
      <c r="HD3" s="540" t="str">
        <f t="shared" si="2"/>
        <v/>
      </c>
      <c r="HE3" s="540" t="str">
        <f t="shared" ref="HE3:HZ3" si="3">IF(ISBLANK(HE2),"",VLOOKUP(HE2,Config_Table,10))</f>
        <v/>
      </c>
      <c r="HF3" s="540" t="str">
        <f t="shared" si="3"/>
        <v/>
      </c>
      <c r="HG3" s="540" t="str">
        <f t="shared" si="3"/>
        <v/>
      </c>
      <c r="HH3" s="540" t="str">
        <f t="shared" si="3"/>
        <v/>
      </c>
      <c r="HI3" s="540" t="str">
        <f t="shared" si="3"/>
        <v/>
      </c>
      <c r="HJ3" s="540" t="str">
        <f t="shared" si="3"/>
        <v/>
      </c>
      <c r="HK3" s="540" t="str">
        <f t="shared" si="3"/>
        <v/>
      </c>
      <c r="HL3" s="540" t="str">
        <f t="shared" si="3"/>
        <v/>
      </c>
      <c r="HM3" s="540" t="str">
        <f t="shared" si="3"/>
        <v/>
      </c>
      <c r="HN3" s="540" t="str">
        <f t="shared" si="3"/>
        <v/>
      </c>
      <c r="HO3" s="540" t="str">
        <f t="shared" si="3"/>
        <v/>
      </c>
      <c r="HP3" s="540" t="str">
        <f t="shared" si="3"/>
        <v/>
      </c>
      <c r="HQ3" s="540" t="str">
        <f t="shared" si="3"/>
        <v/>
      </c>
      <c r="HR3" s="540" t="str">
        <f t="shared" si="3"/>
        <v/>
      </c>
      <c r="HS3" s="540" t="str">
        <f t="shared" si="3"/>
        <v/>
      </c>
      <c r="HT3" s="540" t="str">
        <f t="shared" si="3"/>
        <v/>
      </c>
      <c r="HU3" s="540" t="str">
        <f t="shared" si="3"/>
        <v/>
      </c>
      <c r="HV3" s="540" t="str">
        <f t="shared" si="3"/>
        <v/>
      </c>
      <c r="HW3" s="540" t="str">
        <f t="shared" si="3"/>
        <v/>
      </c>
      <c r="HX3" s="540" t="str">
        <f t="shared" si="3"/>
        <v/>
      </c>
      <c r="HY3" s="540" t="str">
        <f t="shared" si="3"/>
        <v/>
      </c>
      <c r="HZ3" s="540" t="str">
        <f t="shared" si="3"/>
        <v/>
      </c>
    </row>
    <row r="4" spans="1:234" s="325" customFormat="1" ht="30.75" thickBot="1" x14ac:dyDescent="0.3">
      <c r="A4" s="682"/>
      <c r="B4" s="687"/>
      <c r="C4" s="687"/>
      <c r="D4" s="682"/>
      <c r="E4" s="682"/>
      <c r="F4" s="682"/>
      <c r="G4" s="682"/>
      <c r="H4" s="682"/>
      <c r="I4" s="682"/>
      <c r="J4" s="682"/>
      <c r="K4" s="682"/>
      <c r="L4" s="682"/>
      <c r="M4" s="669"/>
      <c r="N4" s="682"/>
      <c r="O4" s="682"/>
      <c r="P4" s="680"/>
      <c r="Q4" s="680"/>
      <c r="R4" s="680"/>
      <c r="S4" s="687"/>
      <c r="T4" s="314" t="s">
        <v>504</v>
      </c>
      <c r="U4" s="118"/>
      <c r="V4" s="118"/>
      <c r="W4" s="118"/>
      <c r="X4" s="118"/>
      <c r="Y4" s="118"/>
      <c r="Z4" s="118" t="s">
        <v>461</v>
      </c>
      <c r="AA4" s="118">
        <v>26</v>
      </c>
      <c r="AB4" s="118">
        <v>28</v>
      </c>
      <c r="AC4" s="118">
        <v>32</v>
      </c>
      <c r="AD4" s="118">
        <v>41</v>
      </c>
      <c r="AE4" s="118" t="s">
        <v>487</v>
      </c>
      <c r="AF4" s="118">
        <v>48</v>
      </c>
      <c r="AG4" s="118">
        <v>51</v>
      </c>
      <c r="AH4" s="118" t="s">
        <v>556</v>
      </c>
      <c r="AI4" s="118">
        <v>76</v>
      </c>
      <c r="AJ4" s="118">
        <v>84</v>
      </c>
      <c r="AK4" s="118">
        <v>91</v>
      </c>
      <c r="AL4" s="118">
        <v>114</v>
      </c>
      <c r="AM4" s="118">
        <v>114</v>
      </c>
      <c r="AN4" s="118">
        <v>115</v>
      </c>
      <c r="AO4" s="118">
        <v>116</v>
      </c>
      <c r="AP4" s="118">
        <v>123</v>
      </c>
      <c r="AQ4" s="118">
        <v>124</v>
      </c>
      <c r="AR4" s="118">
        <v>130</v>
      </c>
      <c r="AS4" s="118">
        <v>134</v>
      </c>
      <c r="AT4" s="118">
        <v>137</v>
      </c>
      <c r="AU4" s="118">
        <v>138</v>
      </c>
      <c r="AV4" s="118">
        <v>139</v>
      </c>
      <c r="AW4" s="118">
        <v>155</v>
      </c>
      <c r="AX4" s="118">
        <v>161</v>
      </c>
      <c r="AY4" s="118" t="s">
        <v>771</v>
      </c>
      <c r="AZ4" s="118">
        <v>184</v>
      </c>
      <c r="BA4" s="118">
        <v>183</v>
      </c>
      <c r="BB4" s="118">
        <v>189</v>
      </c>
      <c r="BC4" s="118">
        <v>190</v>
      </c>
      <c r="BD4" s="118">
        <v>217</v>
      </c>
      <c r="BE4" s="118">
        <v>218</v>
      </c>
      <c r="BF4" s="118">
        <v>223</v>
      </c>
      <c r="BG4" s="118">
        <v>230</v>
      </c>
      <c r="BH4" s="118">
        <v>234</v>
      </c>
      <c r="BI4" s="118">
        <v>259</v>
      </c>
      <c r="BJ4" s="118"/>
      <c r="BK4" s="118"/>
      <c r="BL4" s="118"/>
      <c r="BM4" s="118"/>
      <c r="BN4" s="118"/>
      <c r="BO4" s="118"/>
      <c r="BP4" s="118"/>
      <c r="BQ4" s="118"/>
      <c r="BR4" s="118"/>
      <c r="BS4" s="118"/>
      <c r="BT4" s="118"/>
      <c r="BU4" s="118"/>
      <c r="BV4" s="118"/>
      <c r="BW4" s="118"/>
      <c r="BX4" s="118"/>
      <c r="BY4" s="118"/>
      <c r="BZ4" s="118"/>
      <c r="CA4" s="118"/>
      <c r="CB4" s="118"/>
      <c r="CC4" s="118"/>
      <c r="CD4" s="118"/>
      <c r="CE4" s="118"/>
      <c r="CF4" s="118"/>
      <c r="CG4" s="118"/>
      <c r="CH4" s="118"/>
      <c r="CI4" s="118"/>
      <c r="CJ4" s="118"/>
      <c r="CK4" s="118"/>
      <c r="CL4" s="118"/>
      <c r="CM4" s="118"/>
      <c r="CN4" s="118"/>
      <c r="CO4" s="118"/>
      <c r="CP4" s="118"/>
      <c r="CQ4" s="118"/>
      <c r="CR4" s="118"/>
      <c r="CS4" s="118"/>
      <c r="CT4" s="118"/>
      <c r="CU4" s="118"/>
      <c r="CV4" s="118"/>
      <c r="CW4" s="118"/>
      <c r="CX4" s="118"/>
      <c r="CY4" s="118"/>
      <c r="CZ4" s="118"/>
      <c r="DA4" s="118"/>
      <c r="DB4" s="118"/>
      <c r="DC4" s="118"/>
      <c r="DD4" s="118"/>
      <c r="DE4" s="118"/>
      <c r="DF4" s="118"/>
      <c r="DG4" s="118"/>
      <c r="DH4" s="118"/>
      <c r="DI4" s="118"/>
      <c r="DJ4" s="118"/>
      <c r="DK4" s="118"/>
      <c r="DL4" s="118"/>
      <c r="DM4" s="118"/>
      <c r="DN4" s="118"/>
      <c r="DO4" s="118"/>
      <c r="DP4" s="118"/>
      <c r="DQ4" s="118"/>
      <c r="DR4" s="118"/>
      <c r="DS4" s="118"/>
      <c r="DT4" s="118"/>
      <c r="DU4" s="118"/>
      <c r="DV4" s="118"/>
      <c r="DW4" s="118"/>
      <c r="DX4" s="118"/>
      <c r="DY4" s="118"/>
      <c r="DZ4" s="118"/>
      <c r="EA4" s="118"/>
      <c r="EB4" s="118"/>
      <c r="EC4" s="118"/>
      <c r="ED4" s="118"/>
      <c r="EE4" s="118"/>
      <c r="EF4" s="118"/>
      <c r="EG4" s="118"/>
      <c r="EH4" s="118"/>
      <c r="EI4" s="118"/>
      <c r="EJ4" s="118"/>
      <c r="EK4" s="118"/>
      <c r="EL4" s="118"/>
      <c r="EM4" s="118"/>
      <c r="EN4" s="118"/>
      <c r="EO4" s="118"/>
      <c r="EP4" s="118"/>
      <c r="EQ4" s="118"/>
      <c r="ER4" s="118"/>
      <c r="ES4" s="118"/>
      <c r="ET4" s="118"/>
      <c r="EU4" s="118"/>
      <c r="EV4" s="118"/>
      <c r="EW4" s="118"/>
      <c r="EX4" s="118"/>
      <c r="EY4" s="118"/>
      <c r="EZ4" s="118"/>
      <c r="FA4" s="118"/>
      <c r="FB4" s="118"/>
      <c r="FC4" s="118"/>
      <c r="FD4" s="118"/>
      <c r="FE4" s="118"/>
      <c r="FF4" s="118"/>
      <c r="FG4" s="118"/>
      <c r="FH4" s="118"/>
      <c r="FI4" s="118"/>
      <c r="FJ4" s="118"/>
      <c r="FK4" s="118"/>
      <c r="FL4" s="118"/>
      <c r="FM4" s="118"/>
      <c r="FN4" s="118"/>
      <c r="FO4" s="118"/>
      <c r="FP4" s="118"/>
      <c r="FQ4" s="118"/>
      <c r="FR4" s="118"/>
      <c r="FS4" s="118"/>
      <c r="FT4" s="118"/>
      <c r="FU4" s="118"/>
      <c r="FV4" s="118"/>
      <c r="FW4" s="118"/>
      <c r="FX4" s="118"/>
      <c r="FY4" s="118"/>
      <c r="FZ4" s="118"/>
      <c r="GA4" s="118"/>
      <c r="GB4" s="118"/>
      <c r="GC4" s="118"/>
      <c r="GD4" s="118"/>
      <c r="GE4" s="118"/>
      <c r="GF4" s="118"/>
      <c r="GG4" s="118"/>
      <c r="GH4" s="118"/>
      <c r="GI4" s="118"/>
      <c r="GJ4" s="118"/>
      <c r="GK4" s="118"/>
      <c r="GL4" s="118"/>
      <c r="GM4" s="118"/>
      <c r="GN4" s="118"/>
      <c r="GO4" s="118"/>
      <c r="GP4" s="118"/>
      <c r="GQ4" s="118"/>
      <c r="GR4" s="118"/>
      <c r="GS4" s="118"/>
      <c r="GT4" s="118"/>
      <c r="GU4" s="118"/>
      <c r="GV4" s="118"/>
      <c r="GW4" s="118"/>
      <c r="GX4" s="118"/>
      <c r="GY4" s="118"/>
      <c r="GZ4" s="118"/>
      <c r="HA4" s="118"/>
      <c r="HB4" s="118"/>
      <c r="HC4" s="118"/>
      <c r="HD4" s="118"/>
      <c r="HE4" s="118"/>
      <c r="HF4" s="118"/>
      <c r="HG4" s="118"/>
      <c r="HH4" s="118"/>
      <c r="HI4" s="118"/>
      <c r="HJ4" s="118"/>
      <c r="HK4" s="118"/>
      <c r="HL4" s="118"/>
      <c r="HM4" s="118"/>
      <c r="HN4" s="118"/>
      <c r="HO4" s="118"/>
      <c r="HP4" s="118"/>
      <c r="HQ4" s="118"/>
      <c r="HR4" s="118"/>
      <c r="HS4" s="118"/>
      <c r="HT4" s="118"/>
      <c r="HU4" s="118"/>
      <c r="HV4" s="118"/>
      <c r="HW4" s="118"/>
      <c r="HX4" s="118"/>
      <c r="HY4" s="118"/>
      <c r="HZ4" s="118"/>
    </row>
    <row r="5" spans="1:234" s="131" customFormat="1" ht="25.5" thickTop="1" x14ac:dyDescent="0.25">
      <c r="A5" s="119" t="s">
        <v>234</v>
      </c>
      <c r="B5" s="120" t="s">
        <v>122</v>
      </c>
      <c r="C5" s="120" t="s">
        <v>140</v>
      </c>
      <c r="D5" s="121" t="s">
        <v>237</v>
      </c>
      <c r="E5" s="121" t="s">
        <v>100</v>
      </c>
      <c r="F5" s="122">
        <f t="shared" ref="F5:F36" si="4">IF(L5="Not Executed","",INDEX($U$1:$ZY$1,1,MATCH(REPT("z",255),$U5:$ZY5)))</f>
        <v>41138</v>
      </c>
      <c r="G5" s="121">
        <f>IF(L5="Not Executed","",INDEX($U$2:$ZY2,1,MATCH(REPT("z",255),$U5:$ZY5)))</f>
        <v>93</v>
      </c>
      <c r="H5" s="121" t="str">
        <f t="shared" ref="H5:H68" si="5">IF($L5="Not Executed","",VLOOKUP($G5,Config_Table,3))</f>
        <v>B0 Pinole C++</v>
      </c>
      <c r="I5" s="121" t="str">
        <f t="shared" ref="I5:I68" si="6">IF($L5="Not Executed","",VLOOKUP($G5,Config_Table,4))</f>
        <v>9200 + QFE0</v>
      </c>
      <c r="J5" s="121">
        <f t="shared" ref="J5:J68" si="7">IF($L5="Not Executed","",VLOOKUP($G5,Config_Table,5))</f>
        <v>9200</v>
      </c>
      <c r="K5" s="121" t="str">
        <f t="shared" ref="K5:K68" si="8">IF($L5="Not Executed","",IF(ISBLANK(VLOOKUP($G5,Config_Table,10)),VLOOKUP($G5,Config_Table,7),VLOOKUP($G5,Config_Table,10)))</f>
        <v>NXP 1.3.4.2</v>
      </c>
      <c r="L5" s="137" t="str">
        <f t="shared" ref="L5:L68" si="9">IF(ISNA(INDEX($U5:$ZY5,MATCH(REPT("z",255),$U5:$ZY5))),"Not Executed",INDEX($U5:$ZY5,MATCH(REPT("z",255),$U5:$ZY5)))</f>
        <v>Pass</v>
      </c>
      <c r="M5" s="137" t="str">
        <f>IF(L5="NA","NA",IF(COUNTIFS(U5:XAA5,"Pass*",$U$3:$XAA$3,Summary!$G$43)&gt;0,"Pass",IF(COUNTIFS(U5:XAA5,"Fail*",$U$3:$XAA$3,Summary!$G$43)&gt;0,"Fail","Not Executed")))</f>
        <v>Pass</v>
      </c>
      <c r="N5" s="121">
        <f t="shared" ref="N5:N36" si="10">COUNTIF(U5:CC5,"Pass")+COUNTIF(U5:CC5,"Fail")</f>
        <v>3</v>
      </c>
      <c r="O5" s="132">
        <f t="shared" ref="O5:O36" si="11">IF(N5&gt;0,COUNTIF(U5:CC5,"Pass")/N5,"")</f>
        <v>1</v>
      </c>
      <c r="P5" s="132" t="str">
        <f>IF(VLOOKUP(C5,[1]!NXP_Defects,2,FALSE)=0,"",VLOOKUP(C5,[1]!NXP_Defects,2,FALSE))</f>
        <v/>
      </c>
      <c r="Q5" s="137" t="str">
        <f>IF(VLOOKUP(C5,[1]!NXP_Defects,3,FALSE)=0,"",VLOOKUP(C5,[1]!NXP_Defects,3,FALSE))</f>
        <v/>
      </c>
      <c r="R5" s="137" t="str">
        <f>IF(VLOOKUP(C5,[1]!NXP_Defects,4,FALSE)=0,"",VLOOKUP(C5,[1]!NXP_Defects,4,FALSE))</f>
        <v/>
      </c>
      <c r="S5" s="2" t="s">
        <v>477</v>
      </c>
      <c r="T5" s="318"/>
      <c r="U5" s="334" t="s">
        <v>243</v>
      </c>
      <c r="V5" s="95"/>
      <c r="W5" s="335"/>
      <c r="X5" s="335"/>
      <c r="Y5" s="335"/>
      <c r="Z5" s="335"/>
      <c r="AA5" s="335"/>
      <c r="AB5" s="335"/>
      <c r="AC5" s="335"/>
      <c r="AD5" s="335"/>
      <c r="AE5" s="335"/>
      <c r="AF5" s="335"/>
      <c r="AG5" s="335"/>
      <c r="AH5" s="335"/>
      <c r="AI5" s="335"/>
      <c r="AJ5" s="335"/>
      <c r="AK5" s="335"/>
      <c r="AL5" s="335"/>
      <c r="AM5" s="335"/>
      <c r="AN5" s="335"/>
      <c r="AO5" s="335"/>
      <c r="AP5" s="335"/>
      <c r="AQ5" s="335"/>
      <c r="AR5" s="335"/>
      <c r="AS5" s="335"/>
      <c r="AT5" s="335"/>
      <c r="AU5" s="335"/>
      <c r="AV5" s="335"/>
      <c r="AW5" s="335"/>
      <c r="AX5" s="335"/>
      <c r="AY5" s="335" t="s">
        <v>243</v>
      </c>
      <c r="AZ5" s="335" t="s">
        <v>243</v>
      </c>
      <c r="BA5" s="335"/>
      <c r="BB5" s="335"/>
      <c r="BC5" s="335"/>
      <c r="BD5" s="335"/>
      <c r="BE5" s="335"/>
      <c r="BF5" s="335"/>
      <c r="BG5" s="335"/>
      <c r="BH5" s="335"/>
      <c r="BI5" s="335"/>
      <c r="BJ5" s="335"/>
      <c r="BK5" s="335"/>
      <c r="BL5" s="335"/>
      <c r="BM5" s="335"/>
      <c r="BN5" s="335"/>
      <c r="BO5" s="335"/>
      <c r="BP5" s="335"/>
      <c r="BQ5" s="335"/>
      <c r="BR5" s="335"/>
      <c r="BS5" s="335"/>
      <c r="BT5" s="335"/>
      <c r="BU5" s="335"/>
      <c r="BV5" s="335"/>
      <c r="BW5" s="335"/>
      <c r="BX5" s="335"/>
      <c r="BY5" s="335"/>
      <c r="BZ5" s="335"/>
      <c r="CA5" s="335"/>
      <c r="CB5" s="335"/>
      <c r="CC5" s="335"/>
      <c r="CD5" s="335"/>
      <c r="CE5" s="336"/>
      <c r="CF5" s="336"/>
      <c r="CG5" s="336"/>
      <c r="CH5" s="336"/>
      <c r="CI5" s="336"/>
      <c r="CJ5" s="336"/>
      <c r="CK5" s="336"/>
      <c r="CL5" s="336"/>
      <c r="CM5" s="336"/>
      <c r="CN5" s="336"/>
      <c r="CO5" s="336"/>
      <c r="CP5" s="336"/>
      <c r="CQ5" s="336"/>
      <c r="CR5" s="336"/>
      <c r="CS5" s="336"/>
      <c r="CT5" s="336"/>
      <c r="CU5" s="336"/>
      <c r="CV5" s="336"/>
      <c r="CW5" s="336"/>
      <c r="CX5" s="336"/>
      <c r="CY5" s="336"/>
      <c r="CZ5" s="336"/>
      <c r="DA5" s="336"/>
      <c r="DB5" s="336"/>
      <c r="DC5" s="336"/>
      <c r="DD5" s="336"/>
      <c r="DE5" s="336"/>
      <c r="DF5" s="336"/>
      <c r="DG5" s="336"/>
      <c r="DH5" s="336"/>
      <c r="DI5" s="336"/>
      <c r="DJ5" s="336"/>
      <c r="DK5" s="336"/>
      <c r="DL5" s="336"/>
      <c r="DM5" s="336"/>
      <c r="DN5" s="336"/>
      <c r="DO5" s="336"/>
      <c r="DP5" s="336"/>
      <c r="DQ5" s="336"/>
      <c r="DR5" s="336"/>
      <c r="DS5" s="336"/>
      <c r="DT5" s="336"/>
      <c r="DU5" s="336"/>
      <c r="DV5" s="336"/>
      <c r="DW5" s="336"/>
      <c r="DX5" s="336"/>
      <c r="DY5" s="336"/>
      <c r="DZ5" s="336"/>
      <c r="EA5" s="336"/>
      <c r="EB5" s="336"/>
      <c r="EC5" s="336"/>
      <c r="ED5" s="336"/>
      <c r="EE5" s="336"/>
      <c r="EF5" s="336"/>
      <c r="EG5" s="336"/>
      <c r="EH5" s="336"/>
      <c r="EI5" s="336"/>
      <c r="EJ5" s="336"/>
      <c r="EK5" s="336"/>
      <c r="EL5" s="336"/>
      <c r="EM5" s="336"/>
      <c r="EN5" s="336"/>
      <c r="EO5" s="336"/>
      <c r="EP5" s="336"/>
      <c r="EQ5" s="336"/>
      <c r="ER5" s="336"/>
      <c r="ES5" s="336"/>
      <c r="ET5" s="336"/>
      <c r="EU5" s="336"/>
      <c r="EV5" s="336"/>
      <c r="EW5" s="336"/>
      <c r="EX5" s="336"/>
      <c r="EY5" s="336"/>
      <c r="EZ5" s="336"/>
      <c r="FA5" s="336"/>
      <c r="FB5" s="336"/>
      <c r="FC5" s="336"/>
      <c r="FD5" s="336"/>
      <c r="FE5" s="336"/>
      <c r="FF5" s="336"/>
      <c r="FG5" s="336"/>
      <c r="FH5" s="336"/>
      <c r="FI5" s="336"/>
      <c r="FJ5" s="336"/>
      <c r="FK5" s="336"/>
      <c r="FL5" s="336"/>
      <c r="FM5" s="336"/>
      <c r="FN5" s="336"/>
      <c r="FO5" s="336"/>
      <c r="FP5" s="336"/>
      <c r="FQ5" s="336"/>
      <c r="FR5" s="336"/>
      <c r="FS5" s="336"/>
      <c r="FT5" s="336"/>
      <c r="FU5" s="336"/>
      <c r="FV5" s="336"/>
      <c r="FW5" s="336"/>
      <c r="FX5" s="336"/>
      <c r="FY5" s="336"/>
      <c r="FZ5" s="336"/>
      <c r="GA5" s="336"/>
      <c r="GB5" s="336"/>
      <c r="GC5" s="336"/>
      <c r="GD5" s="336"/>
      <c r="GE5" s="336"/>
      <c r="GF5" s="336"/>
      <c r="GG5" s="336"/>
      <c r="GH5" s="336"/>
      <c r="GI5" s="336"/>
      <c r="GJ5" s="336"/>
      <c r="GK5" s="336"/>
      <c r="GL5" s="336"/>
      <c r="GM5" s="336"/>
      <c r="GN5" s="336"/>
      <c r="GO5" s="336"/>
      <c r="GP5" s="336"/>
      <c r="GQ5" s="336"/>
      <c r="GR5" s="336"/>
      <c r="GS5" s="336"/>
      <c r="GT5" s="336"/>
      <c r="GU5" s="336"/>
      <c r="GV5" s="336"/>
      <c r="GW5" s="336"/>
      <c r="GX5" s="336"/>
      <c r="GY5" s="336"/>
      <c r="GZ5" s="336"/>
      <c r="HA5" s="336"/>
      <c r="HB5" s="336"/>
      <c r="HC5" s="336"/>
      <c r="HD5" s="336"/>
      <c r="HE5" s="336"/>
      <c r="HF5" s="336"/>
      <c r="HG5" s="336"/>
      <c r="HH5" s="336"/>
      <c r="HI5" s="336"/>
      <c r="HJ5" s="336"/>
      <c r="HK5" s="336"/>
      <c r="HL5" s="336"/>
      <c r="HM5" s="336"/>
      <c r="HN5" s="336"/>
      <c r="HO5" s="336"/>
      <c r="HP5" s="336"/>
      <c r="HQ5" s="336"/>
      <c r="HR5" s="336"/>
      <c r="HS5" s="336"/>
      <c r="HT5" s="336"/>
      <c r="HU5" s="336"/>
      <c r="HV5" s="336"/>
      <c r="HW5" s="336"/>
      <c r="HX5" s="336"/>
      <c r="HY5" s="336"/>
      <c r="HZ5" s="336"/>
    </row>
    <row r="6" spans="1:234" s="131" customFormat="1" ht="24.75" x14ac:dyDescent="0.25">
      <c r="A6" s="123" t="s">
        <v>234</v>
      </c>
      <c r="B6" s="108" t="s">
        <v>122</v>
      </c>
      <c r="C6" s="108" t="s">
        <v>105</v>
      </c>
      <c r="D6" s="109" t="s">
        <v>237</v>
      </c>
      <c r="E6" s="109" t="s">
        <v>89</v>
      </c>
      <c r="F6" s="110">
        <f t="shared" si="4"/>
        <v>41137</v>
      </c>
      <c r="G6" s="109">
        <f>IF(L6="Not Executed","",INDEX($U$2:$ZY4,1,MATCH(REPT("z",255),$U6:$ZY6)))</f>
        <v>91</v>
      </c>
      <c r="H6" s="109" t="str">
        <f t="shared" si="5"/>
        <v>B0 Pinole C++</v>
      </c>
      <c r="I6" s="109" t="str">
        <f t="shared" si="6"/>
        <v>9200 + QFE0</v>
      </c>
      <c r="J6" s="109">
        <f t="shared" si="7"/>
        <v>9200</v>
      </c>
      <c r="K6" s="109" t="str">
        <f t="shared" si="8"/>
        <v>NXP 1.3.4.0</v>
      </c>
      <c r="L6" s="78" t="str">
        <f t="shared" si="9"/>
        <v>Pass</v>
      </c>
      <c r="M6" s="78" t="str">
        <f>IF(L6="NA","NA",IF(COUNTIFS(U6:XAA6,"Pass*",$U$3:$XAA$3,Summary!$G$43)&gt;0,"Pass",IF(COUNTIFS(U6:XAA6,"Fail*",$U$3:$XAA$3,Summary!$G$43)&gt;0,"Fail","Not Executed")))</f>
        <v>Not Executed</v>
      </c>
      <c r="N6" s="109">
        <f t="shared" si="10"/>
        <v>3</v>
      </c>
      <c r="O6" s="135">
        <f t="shared" si="11"/>
        <v>0.66666666666666663</v>
      </c>
      <c r="P6" s="135" t="str">
        <f>IF(VLOOKUP(C6,[1]!NXP_Defects,2,FALSE)=0,"",VLOOKUP(C6,[1]!NXP_Defects,2,FALSE))</f>
        <v>880581-CLOSED, 
none</v>
      </c>
      <c r="Q6" s="81" t="str">
        <f>IF(VLOOKUP(C6,[1]!NXP_Defects,3,FALSE)=0,"",VLOOKUP(C6,[1]!NXP_Defects,3,FALSE))</f>
        <v/>
      </c>
      <c r="R6" s="78" t="str">
        <f>IF(VLOOKUP(C6,[1]!NXP_Defects,4,FALSE)=0,"",VLOOKUP(C6,[1]!NXP_Defects,4,FALSE))</f>
        <v>3855952-CLOSED, 
3855505-CLOSED</v>
      </c>
      <c r="S6" s="2" t="s">
        <v>477</v>
      </c>
      <c r="T6" s="319"/>
      <c r="U6" s="337" t="s">
        <v>241</v>
      </c>
      <c r="V6" s="95"/>
      <c r="W6" s="95"/>
      <c r="X6" s="95"/>
      <c r="Y6" s="95"/>
      <c r="Z6" s="95"/>
      <c r="AA6" s="95"/>
      <c r="AB6" s="95"/>
      <c r="AC6" s="95"/>
      <c r="AD6" s="95"/>
      <c r="AE6" s="95"/>
      <c r="AF6" s="95"/>
      <c r="AG6" s="95"/>
      <c r="AH6" s="95"/>
      <c r="AI6" s="95"/>
      <c r="AJ6" s="95"/>
      <c r="AK6" s="95"/>
      <c r="AL6" s="95"/>
      <c r="AM6" s="95"/>
      <c r="AN6" s="95"/>
      <c r="AO6" s="95"/>
      <c r="AP6" s="95"/>
      <c r="AQ6" s="95"/>
      <c r="AR6" s="95"/>
      <c r="AS6" s="95"/>
      <c r="AT6" s="95" t="s">
        <v>243</v>
      </c>
      <c r="AU6" s="95"/>
      <c r="AV6" s="95"/>
      <c r="AW6" s="95"/>
      <c r="AX6" s="95"/>
      <c r="AY6" s="95" t="s">
        <v>243</v>
      </c>
      <c r="AZ6" s="95"/>
      <c r="BA6" s="95"/>
      <c r="BB6" s="95"/>
      <c r="BC6" s="95"/>
      <c r="BD6" s="95"/>
      <c r="BE6" s="95"/>
      <c r="BF6" s="95"/>
      <c r="BG6" s="95"/>
      <c r="BH6" s="95"/>
      <c r="BI6" s="95"/>
      <c r="BJ6" s="95"/>
      <c r="BK6" s="95"/>
      <c r="BL6" s="95"/>
      <c r="BM6" s="95"/>
      <c r="BN6" s="95"/>
      <c r="BO6" s="95"/>
      <c r="BP6" s="95"/>
      <c r="BQ6" s="95"/>
      <c r="BR6" s="95"/>
      <c r="BS6" s="95"/>
      <c r="BT6" s="95"/>
      <c r="BU6" s="95"/>
      <c r="BV6" s="95"/>
      <c r="BW6" s="95"/>
      <c r="BX6" s="95"/>
      <c r="BY6" s="95"/>
      <c r="BZ6" s="95"/>
      <c r="CA6" s="95"/>
      <c r="CB6" s="95"/>
      <c r="CC6" s="95"/>
      <c r="CD6" s="95"/>
      <c r="CE6" s="338"/>
      <c r="CF6" s="338"/>
      <c r="CG6" s="338"/>
      <c r="CH6" s="338"/>
      <c r="CI6" s="338"/>
      <c r="CJ6" s="338"/>
      <c r="CK6" s="338"/>
      <c r="CL6" s="338"/>
      <c r="CM6" s="338"/>
      <c r="CN6" s="338"/>
      <c r="CO6" s="338"/>
      <c r="CP6" s="338"/>
      <c r="CQ6" s="338"/>
      <c r="CR6" s="338"/>
      <c r="CS6" s="338"/>
      <c r="CT6" s="338"/>
      <c r="CU6" s="338"/>
      <c r="CV6" s="338"/>
      <c r="CW6" s="338"/>
      <c r="CX6" s="338"/>
      <c r="CY6" s="338"/>
      <c r="CZ6" s="338"/>
      <c r="DA6" s="338"/>
      <c r="DB6" s="338"/>
      <c r="DC6" s="338"/>
      <c r="DD6" s="338"/>
      <c r="DE6" s="338"/>
      <c r="DF6" s="338"/>
      <c r="DG6" s="338"/>
      <c r="DH6" s="338"/>
      <c r="DI6" s="338"/>
      <c r="DJ6" s="338"/>
      <c r="DK6" s="338"/>
      <c r="DL6" s="338"/>
      <c r="DM6" s="338"/>
      <c r="DN6" s="338"/>
      <c r="DO6" s="338"/>
      <c r="DP6" s="338"/>
      <c r="DQ6" s="338"/>
      <c r="DR6" s="338"/>
      <c r="DS6" s="338"/>
      <c r="DT6" s="338"/>
      <c r="DU6" s="338"/>
      <c r="DV6" s="338"/>
      <c r="DW6" s="338"/>
      <c r="DX6" s="338"/>
      <c r="DY6" s="338"/>
      <c r="DZ6" s="338"/>
      <c r="EA6" s="338"/>
      <c r="EB6" s="338"/>
      <c r="EC6" s="338"/>
      <c r="ED6" s="338"/>
      <c r="EE6" s="338"/>
      <c r="EF6" s="338"/>
      <c r="EG6" s="338"/>
      <c r="EH6" s="338"/>
      <c r="EI6" s="338"/>
      <c r="EJ6" s="338"/>
      <c r="EK6" s="338"/>
      <c r="EL6" s="338"/>
      <c r="EM6" s="338"/>
      <c r="EN6" s="338"/>
      <c r="EO6" s="338"/>
      <c r="EP6" s="338"/>
      <c r="EQ6" s="338"/>
      <c r="ER6" s="338"/>
      <c r="ES6" s="338"/>
      <c r="ET6" s="338"/>
      <c r="EU6" s="338"/>
      <c r="EV6" s="338"/>
      <c r="EW6" s="338"/>
      <c r="EX6" s="338"/>
      <c r="EY6" s="338"/>
      <c r="EZ6" s="338"/>
      <c r="FA6" s="338"/>
      <c r="FB6" s="338"/>
      <c r="FC6" s="338"/>
      <c r="FD6" s="338"/>
      <c r="FE6" s="338"/>
      <c r="FF6" s="338"/>
      <c r="FG6" s="338"/>
      <c r="FH6" s="338"/>
      <c r="FI6" s="338"/>
      <c r="FJ6" s="338"/>
      <c r="FK6" s="338"/>
      <c r="FL6" s="338"/>
      <c r="FM6" s="338"/>
      <c r="FN6" s="338"/>
      <c r="FO6" s="338"/>
      <c r="FP6" s="338"/>
      <c r="FQ6" s="338"/>
      <c r="FR6" s="338"/>
      <c r="FS6" s="338"/>
      <c r="FT6" s="338"/>
      <c r="FU6" s="338"/>
      <c r="FV6" s="338"/>
      <c r="FW6" s="338"/>
      <c r="FX6" s="338"/>
      <c r="FY6" s="338"/>
      <c r="FZ6" s="338"/>
      <c r="GA6" s="338"/>
      <c r="GB6" s="338"/>
      <c r="GC6" s="338"/>
      <c r="GD6" s="338"/>
      <c r="GE6" s="338"/>
      <c r="GF6" s="338"/>
      <c r="GG6" s="338"/>
      <c r="GH6" s="338"/>
      <c r="GI6" s="338"/>
      <c r="GJ6" s="338"/>
      <c r="GK6" s="338"/>
      <c r="GL6" s="338"/>
      <c r="GM6" s="338"/>
      <c r="GN6" s="338"/>
      <c r="GO6" s="338"/>
      <c r="GP6" s="338"/>
      <c r="GQ6" s="338"/>
      <c r="GR6" s="338"/>
      <c r="GS6" s="338"/>
      <c r="GT6" s="338"/>
      <c r="GU6" s="338"/>
      <c r="GV6" s="338"/>
      <c r="GW6" s="338"/>
      <c r="GX6" s="338"/>
      <c r="GY6" s="338"/>
      <c r="GZ6" s="338"/>
      <c r="HA6" s="338"/>
      <c r="HB6" s="338"/>
      <c r="HC6" s="338"/>
      <c r="HD6" s="338"/>
      <c r="HE6" s="338"/>
      <c r="HF6" s="338"/>
      <c r="HG6" s="338"/>
      <c r="HH6" s="338"/>
      <c r="HI6" s="338"/>
      <c r="HJ6" s="338"/>
      <c r="HK6" s="338"/>
      <c r="HL6" s="338"/>
      <c r="HM6" s="338"/>
      <c r="HN6" s="338"/>
      <c r="HO6" s="338"/>
      <c r="HP6" s="338"/>
      <c r="HQ6" s="338"/>
      <c r="HR6" s="338"/>
      <c r="HS6" s="338"/>
      <c r="HT6" s="338"/>
      <c r="HU6" s="338"/>
      <c r="HV6" s="338"/>
      <c r="HW6" s="338"/>
      <c r="HX6" s="338"/>
      <c r="HY6" s="338"/>
      <c r="HZ6" s="338"/>
    </row>
    <row r="7" spans="1:234" s="131" customFormat="1" ht="24.75" x14ac:dyDescent="0.25">
      <c r="A7" s="123" t="s">
        <v>234</v>
      </c>
      <c r="B7" s="108" t="s">
        <v>122</v>
      </c>
      <c r="C7" s="108" t="s">
        <v>192</v>
      </c>
      <c r="D7" s="109" t="s">
        <v>238</v>
      </c>
      <c r="E7" s="109" t="s">
        <v>91</v>
      </c>
      <c r="F7" s="110">
        <f t="shared" si="4"/>
        <v>41138</v>
      </c>
      <c r="G7" s="109">
        <f>IF(L7="Not Executed","",INDEX($U$2:$ZY5,1,MATCH(REPT("z",255),$U7:$ZY7)))</f>
        <v>93</v>
      </c>
      <c r="H7" s="109" t="str">
        <f t="shared" si="5"/>
        <v>B0 Pinole C++</v>
      </c>
      <c r="I7" s="109" t="str">
        <f t="shared" si="6"/>
        <v>9200 + QFE0</v>
      </c>
      <c r="J7" s="109">
        <f t="shared" si="7"/>
        <v>9200</v>
      </c>
      <c r="K7" s="109" t="str">
        <f t="shared" si="8"/>
        <v>NXP 1.3.4.2</v>
      </c>
      <c r="L7" s="78" t="str">
        <f t="shared" si="9"/>
        <v>Pass</v>
      </c>
      <c r="M7" s="78" t="str">
        <f>IF(L7="NA","NA",IF(COUNTIFS(U7:XAA7,"Pass*",$U$3:$XAA$3,Summary!$G$43)&gt;0,"Pass",IF(COUNTIFS(U7:XAA7,"Fail*",$U$3:$XAA$3,Summary!$G$43)&gt;0,"Fail","Not Executed")))</f>
        <v>Pass</v>
      </c>
      <c r="N7" s="109">
        <f t="shared" si="10"/>
        <v>3</v>
      </c>
      <c r="O7" s="135">
        <f t="shared" si="11"/>
        <v>1</v>
      </c>
      <c r="P7" s="135" t="str">
        <f>IF(VLOOKUP(C7,[1]!NXP_Defects,2,FALSE)=0,"",VLOOKUP(C7,[1]!NXP_Defects,2,FALSE))</f>
        <v>839953-CLOSED</v>
      </c>
      <c r="Q7" s="81" t="str">
        <f>IF(VLOOKUP(C7,[1]!NXP_Defects,3,FALSE)=0,"",VLOOKUP(C7,[1]!NXP_Defects,3,FALSE))</f>
        <v/>
      </c>
      <c r="R7" s="78" t="str">
        <f>IF(VLOOKUP(C7,[1]!NXP_Defects,4,FALSE)=0,"",VLOOKUP(C7,[1]!NXP_Defects,4,FALSE))</f>
        <v>3855538-CLOSED</v>
      </c>
      <c r="S7" s="2" t="s">
        <v>476</v>
      </c>
      <c r="T7" s="319"/>
      <c r="U7" s="337" t="s">
        <v>243</v>
      </c>
      <c r="V7" s="95"/>
      <c r="W7" s="95"/>
      <c r="X7" s="95"/>
      <c r="Y7" s="95"/>
      <c r="Z7" s="95"/>
      <c r="AA7" s="95"/>
      <c r="AB7" s="95"/>
      <c r="AC7" s="95"/>
      <c r="AD7" s="95"/>
      <c r="AE7" s="95"/>
      <c r="AF7" s="95"/>
      <c r="AG7" s="95"/>
      <c r="AH7" s="95"/>
      <c r="AI7" s="95"/>
      <c r="AJ7" s="95"/>
      <c r="AK7" s="95"/>
      <c r="AL7" s="95"/>
      <c r="AM7" s="95"/>
      <c r="AN7" s="95"/>
      <c r="AO7" s="95"/>
      <c r="AP7" s="95"/>
      <c r="AQ7" s="95"/>
      <c r="AR7" s="95"/>
      <c r="AS7" s="95"/>
      <c r="AT7" s="95"/>
      <c r="AU7" s="95"/>
      <c r="AV7" s="95"/>
      <c r="AW7" s="95"/>
      <c r="AX7" s="95"/>
      <c r="AY7" s="95" t="s">
        <v>243</v>
      </c>
      <c r="AZ7" s="95" t="s">
        <v>243</v>
      </c>
      <c r="BA7" s="95"/>
      <c r="BB7" s="95"/>
      <c r="BC7" s="95"/>
      <c r="BD7" s="95"/>
      <c r="BE7" s="95"/>
      <c r="BF7" s="95"/>
      <c r="BG7" s="95"/>
      <c r="BH7" s="95"/>
      <c r="BI7" s="95"/>
      <c r="BJ7" s="95"/>
      <c r="BK7" s="95"/>
      <c r="BL7" s="95"/>
      <c r="BM7" s="95"/>
      <c r="BN7" s="95"/>
      <c r="BO7" s="95"/>
      <c r="BP7" s="95"/>
      <c r="BQ7" s="95"/>
      <c r="BR7" s="95"/>
      <c r="BS7" s="95"/>
      <c r="BT7" s="95"/>
      <c r="BU7" s="95"/>
      <c r="BV7" s="95"/>
      <c r="BW7" s="95"/>
      <c r="BX7" s="95"/>
      <c r="BY7" s="95"/>
      <c r="BZ7" s="95"/>
      <c r="CA7" s="95"/>
      <c r="CB7" s="95"/>
      <c r="CC7" s="95"/>
      <c r="CD7" s="95"/>
      <c r="CE7" s="338"/>
      <c r="CF7" s="338"/>
      <c r="CG7" s="338"/>
      <c r="CH7" s="338"/>
      <c r="CI7" s="338"/>
      <c r="CJ7" s="338"/>
      <c r="CK7" s="338"/>
      <c r="CL7" s="338"/>
      <c r="CM7" s="338"/>
      <c r="CN7" s="338"/>
      <c r="CO7" s="338"/>
      <c r="CP7" s="338"/>
      <c r="CQ7" s="338"/>
      <c r="CR7" s="338"/>
      <c r="CS7" s="338"/>
      <c r="CT7" s="338"/>
      <c r="CU7" s="338"/>
      <c r="CV7" s="338"/>
      <c r="CW7" s="338"/>
      <c r="CX7" s="338"/>
      <c r="CY7" s="338"/>
      <c r="CZ7" s="338"/>
      <c r="DA7" s="338"/>
      <c r="DB7" s="338"/>
      <c r="DC7" s="338"/>
      <c r="DD7" s="338"/>
      <c r="DE7" s="338"/>
      <c r="DF7" s="338"/>
      <c r="DG7" s="338"/>
      <c r="DH7" s="338"/>
      <c r="DI7" s="338"/>
      <c r="DJ7" s="338"/>
      <c r="DK7" s="338"/>
      <c r="DL7" s="338"/>
      <c r="DM7" s="338"/>
      <c r="DN7" s="338"/>
      <c r="DO7" s="338"/>
      <c r="DP7" s="338"/>
      <c r="DQ7" s="338"/>
      <c r="DR7" s="338"/>
      <c r="DS7" s="338"/>
      <c r="DT7" s="338"/>
      <c r="DU7" s="338"/>
      <c r="DV7" s="338"/>
      <c r="DW7" s="338"/>
      <c r="DX7" s="338"/>
      <c r="DY7" s="338"/>
      <c r="DZ7" s="338"/>
      <c r="EA7" s="338"/>
      <c r="EB7" s="338"/>
      <c r="EC7" s="338"/>
      <c r="ED7" s="338"/>
      <c r="EE7" s="338"/>
      <c r="EF7" s="338"/>
      <c r="EG7" s="338"/>
      <c r="EH7" s="338"/>
      <c r="EI7" s="338"/>
      <c r="EJ7" s="338"/>
      <c r="EK7" s="338"/>
      <c r="EL7" s="338"/>
      <c r="EM7" s="338"/>
      <c r="EN7" s="338"/>
      <c r="EO7" s="338"/>
      <c r="EP7" s="338"/>
      <c r="EQ7" s="338"/>
      <c r="ER7" s="338"/>
      <c r="ES7" s="338"/>
      <c r="ET7" s="338"/>
      <c r="EU7" s="338"/>
      <c r="EV7" s="338"/>
      <c r="EW7" s="338"/>
      <c r="EX7" s="338"/>
      <c r="EY7" s="338"/>
      <c r="EZ7" s="338"/>
      <c r="FA7" s="338"/>
      <c r="FB7" s="338"/>
      <c r="FC7" s="338"/>
      <c r="FD7" s="338"/>
      <c r="FE7" s="338"/>
      <c r="FF7" s="338"/>
      <c r="FG7" s="338"/>
      <c r="FH7" s="338"/>
      <c r="FI7" s="338"/>
      <c r="FJ7" s="338"/>
      <c r="FK7" s="338"/>
      <c r="FL7" s="338"/>
      <c r="FM7" s="338"/>
      <c r="FN7" s="338"/>
      <c r="FO7" s="338"/>
      <c r="FP7" s="338"/>
      <c r="FQ7" s="338"/>
      <c r="FR7" s="338"/>
      <c r="FS7" s="338"/>
      <c r="FT7" s="338"/>
      <c r="FU7" s="338"/>
      <c r="FV7" s="338"/>
      <c r="FW7" s="338"/>
      <c r="FX7" s="338"/>
      <c r="FY7" s="338"/>
      <c r="FZ7" s="338"/>
      <c r="GA7" s="338"/>
      <c r="GB7" s="338"/>
      <c r="GC7" s="338"/>
      <c r="GD7" s="338"/>
      <c r="GE7" s="338"/>
      <c r="GF7" s="338"/>
      <c r="GG7" s="338"/>
      <c r="GH7" s="338"/>
      <c r="GI7" s="338"/>
      <c r="GJ7" s="338"/>
      <c r="GK7" s="338"/>
      <c r="GL7" s="338"/>
      <c r="GM7" s="338"/>
      <c r="GN7" s="338"/>
      <c r="GO7" s="338"/>
      <c r="GP7" s="338"/>
      <c r="GQ7" s="338"/>
      <c r="GR7" s="338"/>
      <c r="GS7" s="338"/>
      <c r="GT7" s="338"/>
      <c r="GU7" s="338"/>
      <c r="GV7" s="338"/>
      <c r="GW7" s="338"/>
      <c r="GX7" s="338"/>
      <c r="GY7" s="338"/>
      <c r="GZ7" s="338"/>
      <c r="HA7" s="338"/>
      <c r="HB7" s="338"/>
      <c r="HC7" s="338"/>
      <c r="HD7" s="338"/>
      <c r="HE7" s="338"/>
      <c r="HF7" s="338"/>
      <c r="HG7" s="338"/>
      <c r="HH7" s="338"/>
      <c r="HI7" s="338"/>
      <c r="HJ7" s="338"/>
      <c r="HK7" s="338"/>
      <c r="HL7" s="338"/>
      <c r="HM7" s="338"/>
      <c r="HN7" s="338"/>
      <c r="HO7" s="338"/>
      <c r="HP7" s="338"/>
      <c r="HQ7" s="338"/>
      <c r="HR7" s="338"/>
      <c r="HS7" s="338"/>
      <c r="HT7" s="338"/>
      <c r="HU7" s="338"/>
      <c r="HV7" s="338"/>
      <c r="HW7" s="338"/>
      <c r="HX7" s="338"/>
      <c r="HY7" s="338"/>
      <c r="HZ7" s="338"/>
    </row>
    <row r="8" spans="1:234" s="131" customFormat="1" ht="24.75" x14ac:dyDescent="0.25">
      <c r="A8" s="123" t="s">
        <v>234</v>
      </c>
      <c r="B8" s="108" t="s">
        <v>122</v>
      </c>
      <c r="C8" s="108" t="s">
        <v>98</v>
      </c>
      <c r="D8" s="109" t="s">
        <v>237</v>
      </c>
      <c r="E8" s="109" t="s">
        <v>91</v>
      </c>
      <c r="F8" s="110">
        <f t="shared" si="4"/>
        <v>41138</v>
      </c>
      <c r="G8" s="109">
        <f>IF(L8="Not Executed","",INDEX($U$2:$ZY6,1,MATCH(REPT("z",255),$U8:$ZY8)))</f>
        <v>93</v>
      </c>
      <c r="H8" s="109" t="str">
        <f t="shared" si="5"/>
        <v>B0 Pinole C++</v>
      </c>
      <c r="I8" s="109" t="str">
        <f t="shared" si="6"/>
        <v>9200 + QFE0</v>
      </c>
      <c r="J8" s="109">
        <f t="shared" si="7"/>
        <v>9200</v>
      </c>
      <c r="K8" s="109" t="str">
        <f t="shared" si="8"/>
        <v>NXP 1.3.4.2</v>
      </c>
      <c r="L8" s="78" t="str">
        <f t="shared" si="9"/>
        <v>Pass</v>
      </c>
      <c r="M8" s="78" t="str">
        <f>IF(L8="NA","NA",IF(COUNTIFS(U8:XAA8,"Pass*",$U$3:$XAA$3,Summary!$G$43)&gt;0,"Pass",IF(COUNTIFS(U8:XAA8,"Fail*",$U$3:$XAA$3,Summary!$G$43)&gt;0,"Fail","Not Executed")))</f>
        <v>Pass</v>
      </c>
      <c r="N8" s="109">
        <f t="shared" si="10"/>
        <v>3</v>
      </c>
      <c r="O8" s="135">
        <f t="shared" si="11"/>
        <v>1</v>
      </c>
      <c r="P8" s="135" t="str">
        <f>IF(VLOOKUP(C8,[1]!NXP_Defects,2,FALSE)=0,"",VLOOKUP(C8,[1]!NXP_Defects,2,FALSE))</f>
        <v/>
      </c>
      <c r="Q8" s="78" t="str">
        <f>IF(VLOOKUP(C8,[1]!NXP_Defects,3,FALSE)=0,"",VLOOKUP(C8,[1]!NXP_Defects,3,FALSE))</f>
        <v/>
      </c>
      <c r="R8" s="78" t="str">
        <f>IF(VLOOKUP(C8,[1]!NXP_Defects,4,FALSE)=0,"",VLOOKUP(C8,[1]!NXP_Defects,4,FALSE))</f>
        <v/>
      </c>
      <c r="S8" s="2" t="s">
        <v>477</v>
      </c>
      <c r="T8" s="319"/>
      <c r="U8" s="337" t="s">
        <v>243</v>
      </c>
      <c r="V8" s="95"/>
      <c r="W8" s="95"/>
      <c r="X8" s="95"/>
      <c r="Y8" s="95"/>
      <c r="Z8" s="95"/>
      <c r="AA8" s="95"/>
      <c r="AB8" s="95"/>
      <c r="AC8" s="95"/>
      <c r="AD8" s="95"/>
      <c r="AE8" s="95"/>
      <c r="AF8" s="95"/>
      <c r="AG8" s="95"/>
      <c r="AH8" s="95"/>
      <c r="AI8" s="95"/>
      <c r="AJ8" s="95"/>
      <c r="AK8" s="95"/>
      <c r="AL8" s="95"/>
      <c r="AM8" s="95"/>
      <c r="AN8" s="95"/>
      <c r="AO8" s="95"/>
      <c r="AP8" s="95"/>
      <c r="AQ8" s="95"/>
      <c r="AR8" s="95"/>
      <c r="AS8" s="95"/>
      <c r="AT8" s="95"/>
      <c r="AU8" s="95"/>
      <c r="AV8" s="95"/>
      <c r="AW8" s="95"/>
      <c r="AX8" s="95"/>
      <c r="AY8" s="95" t="s">
        <v>243</v>
      </c>
      <c r="AZ8" s="95" t="s">
        <v>243</v>
      </c>
      <c r="BA8" s="95"/>
      <c r="BB8" s="95"/>
      <c r="BC8" s="95"/>
      <c r="BD8" s="95"/>
      <c r="BE8" s="95"/>
      <c r="BF8" s="95"/>
      <c r="BG8" s="95"/>
      <c r="BH8" s="95"/>
      <c r="BI8" s="95"/>
      <c r="BJ8" s="95"/>
      <c r="BK8" s="95"/>
      <c r="BL8" s="95"/>
      <c r="BM8" s="95"/>
      <c r="BN8" s="95"/>
      <c r="BO8" s="95"/>
      <c r="BP8" s="95"/>
      <c r="BQ8" s="95"/>
      <c r="BR8" s="95"/>
      <c r="BS8" s="95"/>
      <c r="BT8" s="95"/>
      <c r="BU8" s="95"/>
      <c r="BV8" s="95"/>
      <c r="BW8" s="95"/>
      <c r="BX8" s="95"/>
      <c r="BY8" s="95"/>
      <c r="BZ8" s="95"/>
      <c r="CA8" s="95"/>
      <c r="CB8" s="95"/>
      <c r="CC8" s="95"/>
      <c r="CD8" s="95"/>
      <c r="CE8" s="338"/>
      <c r="CF8" s="338"/>
      <c r="CG8" s="338"/>
      <c r="CH8" s="338"/>
      <c r="CI8" s="338"/>
      <c r="CJ8" s="338"/>
      <c r="CK8" s="338"/>
      <c r="CL8" s="338"/>
      <c r="CM8" s="338"/>
      <c r="CN8" s="338"/>
      <c r="CO8" s="338"/>
      <c r="CP8" s="338"/>
      <c r="CQ8" s="338"/>
      <c r="CR8" s="338"/>
      <c r="CS8" s="338"/>
      <c r="CT8" s="338"/>
      <c r="CU8" s="338"/>
      <c r="CV8" s="338"/>
      <c r="CW8" s="338"/>
      <c r="CX8" s="338"/>
      <c r="CY8" s="338"/>
      <c r="CZ8" s="338"/>
      <c r="DA8" s="338"/>
      <c r="DB8" s="338"/>
      <c r="DC8" s="338"/>
      <c r="DD8" s="338"/>
      <c r="DE8" s="338"/>
      <c r="DF8" s="338"/>
      <c r="DG8" s="338"/>
      <c r="DH8" s="338"/>
      <c r="DI8" s="338"/>
      <c r="DJ8" s="338"/>
      <c r="DK8" s="338"/>
      <c r="DL8" s="338"/>
      <c r="DM8" s="338"/>
      <c r="DN8" s="338"/>
      <c r="DO8" s="338"/>
      <c r="DP8" s="338"/>
      <c r="DQ8" s="338"/>
      <c r="DR8" s="338"/>
      <c r="DS8" s="338"/>
      <c r="DT8" s="338"/>
      <c r="DU8" s="338"/>
      <c r="DV8" s="338"/>
      <c r="DW8" s="338"/>
      <c r="DX8" s="338"/>
      <c r="DY8" s="338"/>
      <c r="DZ8" s="338"/>
      <c r="EA8" s="338"/>
      <c r="EB8" s="338"/>
      <c r="EC8" s="338"/>
      <c r="ED8" s="338"/>
      <c r="EE8" s="338"/>
      <c r="EF8" s="338"/>
      <c r="EG8" s="338"/>
      <c r="EH8" s="338"/>
      <c r="EI8" s="338"/>
      <c r="EJ8" s="338"/>
      <c r="EK8" s="338"/>
      <c r="EL8" s="338"/>
      <c r="EM8" s="338"/>
      <c r="EN8" s="338"/>
      <c r="EO8" s="338"/>
      <c r="EP8" s="338"/>
      <c r="EQ8" s="338"/>
      <c r="ER8" s="338"/>
      <c r="ES8" s="338"/>
      <c r="ET8" s="338"/>
      <c r="EU8" s="338"/>
      <c r="EV8" s="338"/>
      <c r="EW8" s="338"/>
      <c r="EX8" s="338"/>
      <c r="EY8" s="338"/>
      <c r="EZ8" s="338"/>
      <c r="FA8" s="338"/>
      <c r="FB8" s="338"/>
      <c r="FC8" s="338"/>
      <c r="FD8" s="338"/>
      <c r="FE8" s="338"/>
      <c r="FF8" s="338"/>
      <c r="FG8" s="338"/>
      <c r="FH8" s="338"/>
      <c r="FI8" s="338"/>
      <c r="FJ8" s="338"/>
      <c r="FK8" s="338"/>
      <c r="FL8" s="338"/>
      <c r="FM8" s="338"/>
      <c r="FN8" s="338"/>
      <c r="FO8" s="338"/>
      <c r="FP8" s="338"/>
      <c r="FQ8" s="338"/>
      <c r="FR8" s="338"/>
      <c r="FS8" s="338"/>
      <c r="FT8" s="338"/>
      <c r="FU8" s="338"/>
      <c r="FV8" s="338"/>
      <c r="FW8" s="338"/>
      <c r="FX8" s="338"/>
      <c r="FY8" s="338"/>
      <c r="FZ8" s="338"/>
      <c r="GA8" s="338"/>
      <c r="GB8" s="338"/>
      <c r="GC8" s="338"/>
      <c r="GD8" s="338"/>
      <c r="GE8" s="338"/>
      <c r="GF8" s="338"/>
      <c r="GG8" s="338"/>
      <c r="GH8" s="338"/>
      <c r="GI8" s="338"/>
      <c r="GJ8" s="338"/>
      <c r="GK8" s="338"/>
      <c r="GL8" s="338"/>
      <c r="GM8" s="338"/>
      <c r="GN8" s="338"/>
      <c r="GO8" s="338"/>
      <c r="GP8" s="338"/>
      <c r="GQ8" s="338"/>
      <c r="GR8" s="338"/>
      <c r="GS8" s="338"/>
      <c r="GT8" s="338"/>
      <c r="GU8" s="338"/>
      <c r="GV8" s="338"/>
      <c r="GW8" s="338"/>
      <c r="GX8" s="338"/>
      <c r="GY8" s="338"/>
      <c r="GZ8" s="338"/>
      <c r="HA8" s="338"/>
      <c r="HB8" s="338"/>
      <c r="HC8" s="338"/>
      <c r="HD8" s="338"/>
      <c r="HE8" s="338"/>
      <c r="HF8" s="338"/>
      <c r="HG8" s="338"/>
      <c r="HH8" s="338"/>
      <c r="HI8" s="338"/>
      <c r="HJ8" s="338"/>
      <c r="HK8" s="338"/>
      <c r="HL8" s="338"/>
      <c r="HM8" s="338"/>
      <c r="HN8" s="338"/>
      <c r="HO8" s="338"/>
      <c r="HP8" s="338"/>
      <c r="HQ8" s="338"/>
      <c r="HR8" s="338"/>
      <c r="HS8" s="338"/>
      <c r="HT8" s="338"/>
      <c r="HU8" s="338"/>
      <c r="HV8" s="338"/>
      <c r="HW8" s="338"/>
      <c r="HX8" s="338"/>
      <c r="HY8" s="338"/>
      <c r="HZ8" s="338"/>
    </row>
    <row r="9" spans="1:234" s="131" customFormat="1" ht="24.75" x14ac:dyDescent="0.25">
      <c r="A9" s="123" t="s">
        <v>234</v>
      </c>
      <c r="B9" s="108" t="s">
        <v>122</v>
      </c>
      <c r="C9" s="108" t="s">
        <v>102</v>
      </c>
      <c r="D9" s="109" t="s">
        <v>237</v>
      </c>
      <c r="E9" s="109" t="s">
        <v>26</v>
      </c>
      <c r="F9" s="110">
        <f t="shared" si="4"/>
        <v>41138</v>
      </c>
      <c r="G9" s="109">
        <f>IF(L9="Not Executed","",INDEX($U$2:$ZY7,1,MATCH(REPT("z",255),$U9:$ZY9)))</f>
        <v>93</v>
      </c>
      <c r="H9" s="109" t="str">
        <f t="shared" si="5"/>
        <v>B0 Pinole C++</v>
      </c>
      <c r="I9" s="109" t="str">
        <f t="shared" si="6"/>
        <v>9200 + QFE0</v>
      </c>
      <c r="J9" s="109">
        <f t="shared" si="7"/>
        <v>9200</v>
      </c>
      <c r="K9" s="109" t="str">
        <f t="shared" si="8"/>
        <v>NXP 1.3.4.2</v>
      </c>
      <c r="L9" s="78" t="str">
        <f t="shared" si="9"/>
        <v>Pass</v>
      </c>
      <c r="M9" s="78" t="str">
        <f>IF(L9="NA","NA",IF(COUNTIFS(U9:XAA9,"Pass*",$U$3:$XAA$3,Summary!$G$43)&gt;0,"Pass",IF(COUNTIFS(U9:XAA9,"Fail*",$U$3:$XAA$3,Summary!$G$43)&gt;0,"Fail","Not Executed")))</f>
        <v>Pass</v>
      </c>
      <c r="N9" s="109">
        <f t="shared" si="10"/>
        <v>4</v>
      </c>
      <c r="O9" s="135">
        <f t="shared" si="11"/>
        <v>1</v>
      </c>
      <c r="P9" s="135" t="str">
        <f>IF(VLOOKUP(C9,[1]!NXP_Defects,2,FALSE)=0,"",VLOOKUP(C9,[1]!NXP_Defects,2,FALSE))</f>
        <v/>
      </c>
      <c r="Q9" s="81" t="str">
        <f>IF(VLOOKUP(C9,[1]!NXP_Defects,3,FALSE)=0,"",VLOOKUP(C9,[1]!NXP_Defects,3,FALSE))</f>
        <v/>
      </c>
      <c r="R9" s="78" t="str">
        <f>IF(VLOOKUP(C9,[1]!NXP_Defects,4,FALSE)=0,"",VLOOKUP(C9,[1]!NXP_Defects,4,FALSE))</f>
        <v>3855498-CLOSED</v>
      </c>
      <c r="S9" s="2" t="s">
        <v>477</v>
      </c>
      <c r="T9" s="319"/>
      <c r="U9" s="337" t="s">
        <v>243</v>
      </c>
      <c r="V9" s="95"/>
      <c r="W9" s="95"/>
      <c r="X9" s="95"/>
      <c r="Y9" s="95"/>
      <c r="Z9" s="95"/>
      <c r="AA9" s="95"/>
      <c r="AB9" s="95"/>
      <c r="AC9" s="95"/>
      <c r="AD9" s="95"/>
      <c r="AE9" s="95"/>
      <c r="AF9" s="95"/>
      <c r="AG9" s="95"/>
      <c r="AH9" s="95"/>
      <c r="AI9" s="95"/>
      <c r="AJ9" s="95"/>
      <c r="AK9" s="95"/>
      <c r="AL9" s="95" t="s">
        <v>243</v>
      </c>
      <c r="AM9" s="95"/>
      <c r="AN9" s="95"/>
      <c r="AO9" s="95"/>
      <c r="AP9" s="95"/>
      <c r="AQ9" s="95"/>
      <c r="AR9" s="95"/>
      <c r="AS9" s="95"/>
      <c r="AT9" s="95"/>
      <c r="AU9" s="95"/>
      <c r="AV9" s="95"/>
      <c r="AW9" s="95"/>
      <c r="AX9" s="95"/>
      <c r="AY9" s="95" t="s">
        <v>243</v>
      </c>
      <c r="AZ9" s="95" t="s">
        <v>243</v>
      </c>
      <c r="BA9" s="95"/>
      <c r="BB9" s="95"/>
      <c r="BC9" s="95"/>
      <c r="BD9" s="95"/>
      <c r="BE9" s="95"/>
      <c r="BF9" s="95"/>
      <c r="BG9" s="95"/>
      <c r="BH9" s="95"/>
      <c r="BI9" s="95"/>
      <c r="BJ9" s="95"/>
      <c r="BK9" s="95"/>
      <c r="BL9" s="95"/>
      <c r="BM9" s="95"/>
      <c r="BN9" s="95"/>
      <c r="BO9" s="95"/>
      <c r="BP9" s="95"/>
      <c r="BQ9" s="95"/>
      <c r="BR9" s="95"/>
      <c r="BS9" s="95"/>
      <c r="BT9" s="95"/>
      <c r="BU9" s="95"/>
      <c r="BV9" s="95"/>
      <c r="BW9" s="95"/>
      <c r="BX9" s="95"/>
      <c r="BY9" s="95"/>
      <c r="BZ9" s="95"/>
      <c r="CA9" s="95"/>
      <c r="CB9" s="95"/>
      <c r="CC9" s="95"/>
      <c r="CD9" s="95"/>
      <c r="CE9" s="338"/>
      <c r="CF9" s="338"/>
      <c r="CG9" s="338"/>
      <c r="CH9" s="338"/>
      <c r="CI9" s="338"/>
      <c r="CJ9" s="338"/>
      <c r="CK9" s="338"/>
      <c r="CL9" s="338"/>
      <c r="CM9" s="338"/>
      <c r="CN9" s="338"/>
      <c r="CO9" s="338"/>
      <c r="CP9" s="338"/>
      <c r="CQ9" s="338"/>
      <c r="CR9" s="338"/>
      <c r="CS9" s="338"/>
      <c r="CT9" s="338"/>
      <c r="CU9" s="338"/>
      <c r="CV9" s="338"/>
      <c r="CW9" s="338"/>
      <c r="CX9" s="338"/>
      <c r="CY9" s="338"/>
      <c r="CZ9" s="338"/>
      <c r="DA9" s="338"/>
      <c r="DB9" s="338"/>
      <c r="DC9" s="338"/>
      <c r="DD9" s="338"/>
      <c r="DE9" s="338"/>
      <c r="DF9" s="338"/>
      <c r="DG9" s="338"/>
      <c r="DH9" s="338"/>
      <c r="DI9" s="338"/>
      <c r="DJ9" s="338"/>
      <c r="DK9" s="338"/>
      <c r="DL9" s="338"/>
      <c r="DM9" s="338"/>
      <c r="DN9" s="338"/>
      <c r="DO9" s="338"/>
      <c r="DP9" s="338"/>
      <c r="DQ9" s="338"/>
      <c r="DR9" s="338"/>
      <c r="DS9" s="338"/>
      <c r="DT9" s="338"/>
      <c r="DU9" s="338"/>
      <c r="DV9" s="338"/>
      <c r="DW9" s="338"/>
      <c r="DX9" s="338"/>
      <c r="DY9" s="338"/>
      <c r="DZ9" s="338"/>
      <c r="EA9" s="338"/>
      <c r="EB9" s="338"/>
      <c r="EC9" s="338"/>
      <c r="ED9" s="338"/>
      <c r="EE9" s="338"/>
      <c r="EF9" s="338"/>
      <c r="EG9" s="338"/>
      <c r="EH9" s="338"/>
      <c r="EI9" s="338"/>
      <c r="EJ9" s="338"/>
      <c r="EK9" s="338"/>
      <c r="EL9" s="338"/>
      <c r="EM9" s="338"/>
      <c r="EN9" s="338"/>
      <c r="EO9" s="338"/>
      <c r="EP9" s="338"/>
      <c r="EQ9" s="338"/>
      <c r="ER9" s="338"/>
      <c r="ES9" s="338"/>
      <c r="ET9" s="338"/>
      <c r="EU9" s="338"/>
      <c r="EV9" s="338"/>
      <c r="EW9" s="338"/>
      <c r="EX9" s="338"/>
      <c r="EY9" s="338"/>
      <c r="EZ9" s="338"/>
      <c r="FA9" s="338"/>
      <c r="FB9" s="338"/>
      <c r="FC9" s="338"/>
      <c r="FD9" s="338"/>
      <c r="FE9" s="338"/>
      <c r="FF9" s="338"/>
      <c r="FG9" s="338"/>
      <c r="FH9" s="338"/>
      <c r="FI9" s="338"/>
      <c r="FJ9" s="338"/>
      <c r="FK9" s="338"/>
      <c r="FL9" s="338"/>
      <c r="FM9" s="338"/>
      <c r="FN9" s="338"/>
      <c r="FO9" s="338"/>
      <c r="FP9" s="338"/>
      <c r="FQ9" s="338"/>
      <c r="FR9" s="338"/>
      <c r="FS9" s="338"/>
      <c r="FT9" s="338"/>
      <c r="FU9" s="338"/>
      <c r="FV9" s="338"/>
      <c r="FW9" s="338"/>
      <c r="FX9" s="338"/>
      <c r="FY9" s="338"/>
      <c r="FZ9" s="338"/>
      <c r="GA9" s="338"/>
      <c r="GB9" s="338"/>
      <c r="GC9" s="338"/>
      <c r="GD9" s="338"/>
      <c r="GE9" s="338"/>
      <c r="GF9" s="338"/>
      <c r="GG9" s="338"/>
      <c r="GH9" s="338"/>
      <c r="GI9" s="338"/>
      <c r="GJ9" s="338"/>
      <c r="GK9" s="338"/>
      <c r="GL9" s="338"/>
      <c r="GM9" s="338"/>
      <c r="GN9" s="338"/>
      <c r="GO9" s="338"/>
      <c r="GP9" s="338"/>
      <c r="GQ9" s="338"/>
      <c r="GR9" s="338"/>
      <c r="GS9" s="338"/>
      <c r="GT9" s="338"/>
      <c r="GU9" s="338"/>
      <c r="GV9" s="338"/>
      <c r="GW9" s="338"/>
      <c r="GX9" s="338"/>
      <c r="GY9" s="338"/>
      <c r="GZ9" s="338"/>
      <c r="HA9" s="338"/>
      <c r="HB9" s="338"/>
      <c r="HC9" s="338"/>
      <c r="HD9" s="338"/>
      <c r="HE9" s="338"/>
      <c r="HF9" s="338"/>
      <c r="HG9" s="338"/>
      <c r="HH9" s="338"/>
      <c r="HI9" s="338"/>
      <c r="HJ9" s="338"/>
      <c r="HK9" s="338"/>
      <c r="HL9" s="338"/>
      <c r="HM9" s="338"/>
      <c r="HN9" s="338"/>
      <c r="HO9" s="338"/>
      <c r="HP9" s="338"/>
      <c r="HQ9" s="338"/>
      <c r="HR9" s="338"/>
      <c r="HS9" s="338"/>
      <c r="HT9" s="338"/>
      <c r="HU9" s="338"/>
      <c r="HV9" s="338"/>
      <c r="HW9" s="338"/>
      <c r="HX9" s="338"/>
      <c r="HY9" s="338"/>
      <c r="HZ9" s="338"/>
    </row>
    <row r="10" spans="1:234" s="131" customFormat="1" ht="24.75" x14ac:dyDescent="0.25">
      <c r="A10" s="123" t="s">
        <v>234</v>
      </c>
      <c r="B10" s="108" t="s">
        <v>122</v>
      </c>
      <c r="C10" s="108" t="s">
        <v>88</v>
      </c>
      <c r="D10" s="109" t="s">
        <v>237</v>
      </c>
      <c r="E10" s="109" t="s">
        <v>89</v>
      </c>
      <c r="F10" s="110">
        <f t="shared" si="4"/>
        <v>41137</v>
      </c>
      <c r="G10" s="109">
        <f>IF(L10="Not Executed","",INDEX($U$2:$ZY8,1,MATCH(REPT("z",255),$U10:$ZY10)))</f>
        <v>91</v>
      </c>
      <c r="H10" s="109" t="str">
        <f t="shared" si="5"/>
        <v>B0 Pinole C++</v>
      </c>
      <c r="I10" s="109" t="str">
        <f t="shared" si="6"/>
        <v>9200 + QFE0</v>
      </c>
      <c r="J10" s="109">
        <f t="shared" si="7"/>
        <v>9200</v>
      </c>
      <c r="K10" s="109" t="str">
        <f t="shared" si="8"/>
        <v>NXP 1.3.4.0</v>
      </c>
      <c r="L10" s="78" t="str">
        <f t="shared" si="9"/>
        <v>Pass</v>
      </c>
      <c r="M10" s="78" t="str">
        <f>IF(L10="NA","NA",IF(COUNTIFS(U10:XAA10,"Pass*",$U$3:$XAA$3,Summary!$G$43)&gt;0,"Pass",IF(COUNTIFS(U10:XAA10,"Fail*",$U$3:$XAA$3,Summary!$G$43)&gt;0,"Fail","Not Executed")))</f>
        <v>Not Executed</v>
      </c>
      <c r="N10" s="109">
        <f t="shared" si="10"/>
        <v>3</v>
      </c>
      <c r="O10" s="135">
        <f t="shared" si="11"/>
        <v>0.66666666666666663</v>
      </c>
      <c r="P10" s="135" t="str">
        <f>IF(VLOOKUP(C10,[1]!NXP_Defects,2,FALSE)=0,"",VLOOKUP(C10,[1]!NXP_Defects,2,FALSE))</f>
        <v/>
      </c>
      <c r="Q10" s="81" t="str">
        <f>IF(VLOOKUP(C10,[1]!NXP_Defects,3,FALSE)=0,"",VLOOKUP(C10,[1]!NXP_Defects,3,FALSE))</f>
        <v/>
      </c>
      <c r="R10" s="78" t="str">
        <f>IF(VLOOKUP(C10,[1]!NXP_Defects,4,FALSE)=0,"",VLOOKUP(C10,[1]!NXP_Defects,4,FALSE))</f>
        <v>3855503-CLOSED</v>
      </c>
      <c r="S10" s="2" t="s">
        <v>477</v>
      </c>
      <c r="T10" s="319"/>
      <c r="U10" s="337" t="s">
        <v>241</v>
      </c>
      <c r="V10" s="95"/>
      <c r="W10" s="95"/>
      <c r="X10" s="95"/>
      <c r="Y10" s="95"/>
      <c r="Z10" s="95"/>
      <c r="AA10" s="95"/>
      <c r="AB10" s="95"/>
      <c r="AC10" s="95"/>
      <c r="AD10" s="95"/>
      <c r="AE10" s="95"/>
      <c r="AF10" s="95"/>
      <c r="AG10" s="95"/>
      <c r="AH10" s="95"/>
      <c r="AI10" s="95"/>
      <c r="AJ10" s="95"/>
      <c r="AK10" s="95"/>
      <c r="AL10" s="95" t="s">
        <v>243</v>
      </c>
      <c r="AM10" s="95"/>
      <c r="AN10" s="95"/>
      <c r="AO10" s="95"/>
      <c r="AP10" s="95"/>
      <c r="AQ10" s="95"/>
      <c r="AR10" s="95"/>
      <c r="AS10" s="95"/>
      <c r="AT10" s="95"/>
      <c r="AU10" s="95"/>
      <c r="AV10" s="95"/>
      <c r="AW10" s="95"/>
      <c r="AX10" s="95"/>
      <c r="AY10" s="95" t="s">
        <v>243</v>
      </c>
      <c r="AZ10" s="95"/>
      <c r="BA10" s="95"/>
      <c r="BB10" s="95"/>
      <c r="BC10" s="95"/>
      <c r="BD10" s="95"/>
      <c r="BE10" s="95"/>
      <c r="BF10" s="95"/>
      <c r="BG10" s="95"/>
      <c r="BH10" s="95"/>
      <c r="BI10" s="95"/>
      <c r="BJ10" s="95"/>
      <c r="BK10" s="95"/>
      <c r="BL10" s="95"/>
      <c r="BM10" s="95"/>
      <c r="BN10" s="95"/>
      <c r="BO10" s="95"/>
      <c r="BP10" s="95"/>
      <c r="BQ10" s="95"/>
      <c r="BR10" s="95"/>
      <c r="BS10" s="95"/>
      <c r="BT10" s="95"/>
      <c r="BU10" s="95"/>
      <c r="BV10" s="95"/>
      <c r="BW10" s="95"/>
      <c r="BX10" s="95"/>
      <c r="BY10" s="95"/>
      <c r="BZ10" s="95"/>
      <c r="CA10" s="95"/>
      <c r="CB10" s="95"/>
      <c r="CC10" s="95"/>
      <c r="CD10" s="95"/>
      <c r="CE10" s="338"/>
      <c r="CF10" s="338"/>
      <c r="CG10" s="338"/>
      <c r="CH10" s="338"/>
      <c r="CI10" s="338"/>
      <c r="CJ10" s="338"/>
      <c r="CK10" s="338"/>
      <c r="CL10" s="338"/>
      <c r="CM10" s="338"/>
      <c r="CN10" s="338"/>
      <c r="CO10" s="338"/>
      <c r="CP10" s="338"/>
      <c r="CQ10" s="338"/>
      <c r="CR10" s="338"/>
      <c r="CS10" s="338"/>
      <c r="CT10" s="338"/>
      <c r="CU10" s="338"/>
      <c r="CV10" s="338"/>
      <c r="CW10" s="338"/>
      <c r="CX10" s="338"/>
      <c r="CY10" s="338"/>
      <c r="CZ10" s="338"/>
      <c r="DA10" s="338"/>
      <c r="DB10" s="338"/>
      <c r="DC10" s="338"/>
      <c r="DD10" s="338"/>
      <c r="DE10" s="338"/>
      <c r="DF10" s="338"/>
      <c r="DG10" s="338"/>
      <c r="DH10" s="338"/>
      <c r="DI10" s="338"/>
      <c r="DJ10" s="338"/>
      <c r="DK10" s="338"/>
      <c r="DL10" s="338"/>
      <c r="DM10" s="338"/>
      <c r="DN10" s="338"/>
      <c r="DO10" s="338"/>
      <c r="DP10" s="338"/>
      <c r="DQ10" s="338"/>
      <c r="DR10" s="338"/>
      <c r="DS10" s="338"/>
      <c r="DT10" s="338"/>
      <c r="DU10" s="338"/>
      <c r="DV10" s="338"/>
      <c r="DW10" s="338"/>
      <c r="DX10" s="338"/>
      <c r="DY10" s="338"/>
      <c r="DZ10" s="338"/>
      <c r="EA10" s="338"/>
      <c r="EB10" s="338"/>
      <c r="EC10" s="338"/>
      <c r="ED10" s="338"/>
      <c r="EE10" s="338"/>
      <c r="EF10" s="338"/>
      <c r="EG10" s="338"/>
      <c r="EH10" s="338"/>
      <c r="EI10" s="338"/>
      <c r="EJ10" s="338"/>
      <c r="EK10" s="338"/>
      <c r="EL10" s="338"/>
      <c r="EM10" s="338"/>
      <c r="EN10" s="338"/>
      <c r="EO10" s="338"/>
      <c r="EP10" s="338"/>
      <c r="EQ10" s="338"/>
      <c r="ER10" s="338"/>
      <c r="ES10" s="338"/>
      <c r="ET10" s="338"/>
      <c r="EU10" s="338"/>
      <c r="EV10" s="338"/>
      <c r="EW10" s="338"/>
      <c r="EX10" s="338"/>
      <c r="EY10" s="338"/>
      <c r="EZ10" s="338"/>
      <c r="FA10" s="338"/>
      <c r="FB10" s="338"/>
      <c r="FC10" s="338"/>
      <c r="FD10" s="338"/>
      <c r="FE10" s="338"/>
      <c r="FF10" s="338"/>
      <c r="FG10" s="338"/>
      <c r="FH10" s="338"/>
      <c r="FI10" s="338"/>
      <c r="FJ10" s="338"/>
      <c r="FK10" s="338"/>
      <c r="FL10" s="338"/>
      <c r="FM10" s="338"/>
      <c r="FN10" s="338"/>
      <c r="FO10" s="338"/>
      <c r="FP10" s="338"/>
      <c r="FQ10" s="338"/>
      <c r="FR10" s="338"/>
      <c r="FS10" s="338"/>
      <c r="FT10" s="338"/>
      <c r="FU10" s="338"/>
      <c r="FV10" s="338"/>
      <c r="FW10" s="338"/>
      <c r="FX10" s="338"/>
      <c r="FY10" s="338"/>
      <c r="FZ10" s="338"/>
      <c r="GA10" s="338"/>
      <c r="GB10" s="338"/>
      <c r="GC10" s="338"/>
      <c r="GD10" s="338"/>
      <c r="GE10" s="338"/>
      <c r="GF10" s="338"/>
      <c r="GG10" s="338"/>
      <c r="GH10" s="338"/>
      <c r="GI10" s="338"/>
      <c r="GJ10" s="338"/>
      <c r="GK10" s="338"/>
      <c r="GL10" s="338"/>
      <c r="GM10" s="338"/>
      <c r="GN10" s="338"/>
      <c r="GO10" s="338"/>
      <c r="GP10" s="338"/>
      <c r="GQ10" s="338"/>
      <c r="GR10" s="338"/>
      <c r="GS10" s="338"/>
      <c r="GT10" s="338"/>
      <c r="GU10" s="338"/>
      <c r="GV10" s="338"/>
      <c r="GW10" s="338"/>
      <c r="GX10" s="338"/>
      <c r="GY10" s="338"/>
      <c r="GZ10" s="338"/>
      <c r="HA10" s="338"/>
      <c r="HB10" s="338"/>
      <c r="HC10" s="338"/>
      <c r="HD10" s="338"/>
      <c r="HE10" s="338"/>
      <c r="HF10" s="338"/>
      <c r="HG10" s="338"/>
      <c r="HH10" s="338"/>
      <c r="HI10" s="338"/>
      <c r="HJ10" s="338"/>
      <c r="HK10" s="338"/>
      <c r="HL10" s="338"/>
      <c r="HM10" s="338"/>
      <c r="HN10" s="338"/>
      <c r="HO10" s="338"/>
      <c r="HP10" s="338"/>
      <c r="HQ10" s="338"/>
      <c r="HR10" s="338"/>
      <c r="HS10" s="338"/>
      <c r="HT10" s="338"/>
      <c r="HU10" s="338"/>
      <c r="HV10" s="338"/>
      <c r="HW10" s="338"/>
      <c r="HX10" s="338"/>
      <c r="HY10" s="338"/>
      <c r="HZ10" s="338"/>
    </row>
    <row r="11" spans="1:234" s="131" customFormat="1" ht="24.75" x14ac:dyDescent="0.25">
      <c r="A11" s="123" t="s">
        <v>234</v>
      </c>
      <c r="B11" s="108" t="s">
        <v>122</v>
      </c>
      <c r="C11" s="108" t="s">
        <v>92</v>
      </c>
      <c r="D11" s="109" t="s">
        <v>237</v>
      </c>
      <c r="E11" s="109" t="s">
        <v>89</v>
      </c>
      <c r="F11" s="110">
        <f t="shared" si="4"/>
        <v>41137</v>
      </c>
      <c r="G11" s="109">
        <f>IF(L11="Not Executed","",INDEX($U$2:$ZY9,1,MATCH(REPT("z",255),$U11:$ZY11)))</f>
        <v>91</v>
      </c>
      <c r="H11" s="109" t="str">
        <f t="shared" si="5"/>
        <v>B0 Pinole C++</v>
      </c>
      <c r="I11" s="109" t="str">
        <f t="shared" si="6"/>
        <v>9200 + QFE0</v>
      </c>
      <c r="J11" s="109">
        <f t="shared" si="7"/>
        <v>9200</v>
      </c>
      <c r="K11" s="109" t="str">
        <f t="shared" si="8"/>
        <v>NXP 1.3.4.0</v>
      </c>
      <c r="L11" s="78" t="str">
        <f t="shared" si="9"/>
        <v>Pass</v>
      </c>
      <c r="M11" s="78" t="str">
        <f>IF(L11="NA","NA",IF(COUNTIFS(U11:XAA11,"Pass*",$U$3:$XAA$3,Summary!$G$43)&gt;0,"Pass",IF(COUNTIFS(U11:XAA11,"Fail*",$U$3:$XAA$3,Summary!$G$43)&gt;0,"Fail","Not Executed")))</f>
        <v>Not Executed</v>
      </c>
      <c r="N11" s="109">
        <f t="shared" si="10"/>
        <v>2</v>
      </c>
      <c r="O11" s="135">
        <f t="shared" si="11"/>
        <v>0.5</v>
      </c>
      <c r="P11" s="135" t="str">
        <f>IF(VLOOKUP(C11,[1]!NXP_Defects,2,FALSE)=0,"",VLOOKUP(C11,[1]!NXP_Defects,2,FALSE))</f>
        <v/>
      </c>
      <c r="Q11" s="78" t="str">
        <f>IF(VLOOKUP(C11,[1]!NXP_Defects,3,FALSE)=0,"",VLOOKUP(C11,[1]!NXP_Defects,3,FALSE))</f>
        <v/>
      </c>
      <c r="R11" s="78" t="str">
        <f>IF(VLOOKUP(C11,[1]!NXP_Defects,4,FALSE)=0,"",VLOOKUP(C11,[1]!NXP_Defects,4,FALSE))</f>
        <v/>
      </c>
      <c r="S11" s="2" t="s">
        <v>477</v>
      </c>
      <c r="T11" s="319"/>
      <c r="U11" s="337" t="s">
        <v>241</v>
      </c>
      <c r="V11" s="95"/>
      <c r="W11" s="95"/>
      <c r="X11" s="95"/>
      <c r="Y11" s="95"/>
      <c r="Z11" s="95"/>
      <c r="AA11" s="95"/>
      <c r="AB11" s="95"/>
      <c r="AC11" s="95"/>
      <c r="AD11" s="95"/>
      <c r="AE11" s="95"/>
      <c r="AF11" s="95"/>
      <c r="AG11" s="95"/>
      <c r="AH11" s="95"/>
      <c r="AI11" s="95"/>
      <c r="AJ11" s="95"/>
      <c r="AK11" s="95"/>
      <c r="AL11" s="95"/>
      <c r="AM11" s="95"/>
      <c r="AN11" s="95"/>
      <c r="AO11" s="95"/>
      <c r="AP11" s="95"/>
      <c r="AQ11" s="95"/>
      <c r="AR11" s="95"/>
      <c r="AS11" s="95"/>
      <c r="AT11" s="95"/>
      <c r="AU11" s="95"/>
      <c r="AV11" s="95"/>
      <c r="AW11" s="95"/>
      <c r="AX11" s="95"/>
      <c r="AY11" s="95" t="s">
        <v>243</v>
      </c>
      <c r="AZ11" s="95"/>
      <c r="BA11" s="95"/>
      <c r="BB11" s="95"/>
      <c r="BC11" s="95"/>
      <c r="BD11" s="95"/>
      <c r="BE11" s="95"/>
      <c r="BF11" s="95"/>
      <c r="BG11" s="95"/>
      <c r="BH11" s="95"/>
      <c r="BI11" s="95"/>
      <c r="BJ11" s="95"/>
      <c r="BK11" s="95"/>
      <c r="BL11" s="95"/>
      <c r="BM11" s="95"/>
      <c r="BN11" s="95"/>
      <c r="BO11" s="95"/>
      <c r="BP11" s="95"/>
      <c r="BQ11" s="95"/>
      <c r="BR11" s="95"/>
      <c r="BS11" s="95"/>
      <c r="BT11" s="95"/>
      <c r="BU11" s="95"/>
      <c r="BV11" s="95"/>
      <c r="BW11" s="95"/>
      <c r="BX11" s="95"/>
      <c r="BY11" s="95"/>
      <c r="BZ11" s="95"/>
      <c r="CA11" s="95"/>
      <c r="CB11" s="95"/>
      <c r="CC11" s="95"/>
      <c r="CD11" s="95"/>
      <c r="CE11" s="338"/>
      <c r="CF11" s="338"/>
      <c r="CG11" s="338"/>
      <c r="CH11" s="338"/>
      <c r="CI11" s="338"/>
      <c r="CJ11" s="338"/>
      <c r="CK11" s="338"/>
      <c r="CL11" s="338"/>
      <c r="CM11" s="338"/>
      <c r="CN11" s="338"/>
      <c r="CO11" s="338"/>
      <c r="CP11" s="338"/>
      <c r="CQ11" s="338"/>
      <c r="CR11" s="338"/>
      <c r="CS11" s="338"/>
      <c r="CT11" s="338"/>
      <c r="CU11" s="338"/>
      <c r="CV11" s="338"/>
      <c r="CW11" s="338"/>
      <c r="CX11" s="338"/>
      <c r="CY11" s="338"/>
      <c r="CZ11" s="338"/>
      <c r="DA11" s="338"/>
      <c r="DB11" s="338"/>
      <c r="DC11" s="338"/>
      <c r="DD11" s="338"/>
      <c r="DE11" s="338"/>
      <c r="DF11" s="338"/>
      <c r="DG11" s="338"/>
      <c r="DH11" s="338"/>
      <c r="DI11" s="338"/>
      <c r="DJ11" s="338"/>
      <c r="DK11" s="338"/>
      <c r="DL11" s="338"/>
      <c r="DM11" s="338"/>
      <c r="DN11" s="338"/>
      <c r="DO11" s="338"/>
      <c r="DP11" s="338"/>
      <c r="DQ11" s="338"/>
      <c r="DR11" s="338"/>
      <c r="DS11" s="338"/>
      <c r="DT11" s="338"/>
      <c r="DU11" s="338"/>
      <c r="DV11" s="338"/>
      <c r="DW11" s="338"/>
      <c r="DX11" s="338"/>
      <c r="DY11" s="338"/>
      <c r="DZ11" s="338"/>
      <c r="EA11" s="338"/>
      <c r="EB11" s="338"/>
      <c r="EC11" s="338"/>
      <c r="ED11" s="338"/>
      <c r="EE11" s="338"/>
      <c r="EF11" s="338"/>
      <c r="EG11" s="338"/>
      <c r="EH11" s="338"/>
      <c r="EI11" s="338"/>
      <c r="EJ11" s="338"/>
      <c r="EK11" s="338"/>
      <c r="EL11" s="338"/>
      <c r="EM11" s="338"/>
      <c r="EN11" s="338"/>
      <c r="EO11" s="338"/>
      <c r="EP11" s="338"/>
      <c r="EQ11" s="338"/>
      <c r="ER11" s="338"/>
      <c r="ES11" s="338"/>
      <c r="ET11" s="338"/>
      <c r="EU11" s="338"/>
      <c r="EV11" s="338"/>
      <c r="EW11" s="338"/>
      <c r="EX11" s="338"/>
      <c r="EY11" s="338"/>
      <c r="EZ11" s="338"/>
      <c r="FA11" s="338"/>
      <c r="FB11" s="338"/>
      <c r="FC11" s="338"/>
      <c r="FD11" s="338"/>
      <c r="FE11" s="338"/>
      <c r="FF11" s="338"/>
      <c r="FG11" s="338"/>
      <c r="FH11" s="338"/>
      <c r="FI11" s="338"/>
      <c r="FJ11" s="338"/>
      <c r="FK11" s="338"/>
      <c r="FL11" s="338"/>
      <c r="FM11" s="338"/>
      <c r="FN11" s="338"/>
      <c r="FO11" s="338"/>
      <c r="FP11" s="338"/>
      <c r="FQ11" s="338"/>
      <c r="FR11" s="338"/>
      <c r="FS11" s="338"/>
      <c r="FT11" s="338"/>
      <c r="FU11" s="338"/>
      <c r="FV11" s="338"/>
      <c r="FW11" s="338"/>
      <c r="FX11" s="338"/>
      <c r="FY11" s="338"/>
      <c r="FZ11" s="338"/>
      <c r="GA11" s="338"/>
      <c r="GB11" s="338"/>
      <c r="GC11" s="338"/>
      <c r="GD11" s="338"/>
      <c r="GE11" s="338"/>
      <c r="GF11" s="338"/>
      <c r="GG11" s="338"/>
      <c r="GH11" s="338"/>
      <c r="GI11" s="338"/>
      <c r="GJ11" s="338"/>
      <c r="GK11" s="338"/>
      <c r="GL11" s="338"/>
      <c r="GM11" s="338"/>
      <c r="GN11" s="338"/>
      <c r="GO11" s="338"/>
      <c r="GP11" s="338"/>
      <c r="GQ11" s="338"/>
      <c r="GR11" s="338"/>
      <c r="GS11" s="338"/>
      <c r="GT11" s="338"/>
      <c r="GU11" s="338"/>
      <c r="GV11" s="338"/>
      <c r="GW11" s="338"/>
      <c r="GX11" s="338"/>
      <c r="GY11" s="338"/>
      <c r="GZ11" s="338"/>
      <c r="HA11" s="338"/>
      <c r="HB11" s="338"/>
      <c r="HC11" s="338"/>
      <c r="HD11" s="338"/>
      <c r="HE11" s="338"/>
      <c r="HF11" s="338"/>
      <c r="HG11" s="338"/>
      <c r="HH11" s="338"/>
      <c r="HI11" s="338"/>
      <c r="HJ11" s="338"/>
      <c r="HK11" s="338"/>
      <c r="HL11" s="338"/>
      <c r="HM11" s="338"/>
      <c r="HN11" s="338"/>
      <c r="HO11" s="338"/>
      <c r="HP11" s="338"/>
      <c r="HQ11" s="338"/>
      <c r="HR11" s="338"/>
      <c r="HS11" s="338"/>
      <c r="HT11" s="338"/>
      <c r="HU11" s="338"/>
      <c r="HV11" s="338"/>
      <c r="HW11" s="338"/>
      <c r="HX11" s="338"/>
      <c r="HY11" s="338"/>
      <c r="HZ11" s="338"/>
    </row>
    <row r="12" spans="1:234" s="131" customFormat="1" ht="24.75" x14ac:dyDescent="0.25">
      <c r="A12" s="123" t="s">
        <v>234</v>
      </c>
      <c r="B12" s="108" t="s">
        <v>122</v>
      </c>
      <c r="C12" s="108" t="s">
        <v>95</v>
      </c>
      <c r="D12" s="109" t="s">
        <v>237</v>
      </c>
      <c r="E12" s="109" t="s">
        <v>89</v>
      </c>
      <c r="F12" s="110">
        <f t="shared" si="4"/>
        <v>41137</v>
      </c>
      <c r="G12" s="109">
        <f>IF(L12="Not Executed","",INDEX($U$2:$ZY10,1,MATCH(REPT("z",255),$U12:$ZY12)))</f>
        <v>91</v>
      </c>
      <c r="H12" s="109" t="str">
        <f t="shared" si="5"/>
        <v>B0 Pinole C++</v>
      </c>
      <c r="I12" s="109" t="str">
        <f t="shared" si="6"/>
        <v>9200 + QFE0</v>
      </c>
      <c r="J12" s="109">
        <f t="shared" si="7"/>
        <v>9200</v>
      </c>
      <c r="K12" s="109" t="str">
        <f t="shared" si="8"/>
        <v>NXP 1.3.4.0</v>
      </c>
      <c r="L12" s="78" t="str">
        <f t="shared" si="9"/>
        <v>Pass</v>
      </c>
      <c r="M12" s="78" t="str">
        <f>IF(L12="NA","NA",IF(COUNTIFS(U12:XAA12,"Pass*",$U$3:$XAA$3,Summary!$G$43)&gt;0,"Pass",IF(COUNTIFS(U12:XAA12,"Fail*",$U$3:$XAA$3,Summary!$G$43)&gt;0,"Fail","Not Executed")))</f>
        <v>Not Executed</v>
      </c>
      <c r="N12" s="109">
        <f t="shared" si="10"/>
        <v>2</v>
      </c>
      <c r="O12" s="135">
        <f t="shared" si="11"/>
        <v>1</v>
      </c>
      <c r="P12" s="135" t="str">
        <f>IF(VLOOKUP(C12,[1]!NXP_Defects,2,FALSE)=0,"",VLOOKUP(C12,[1]!NXP_Defects,2,FALSE))</f>
        <v/>
      </c>
      <c r="Q12" s="78" t="str">
        <f>IF(VLOOKUP(C12,[1]!NXP_Defects,3,FALSE)=0,"",VLOOKUP(C12,[1]!NXP_Defects,3,FALSE))</f>
        <v/>
      </c>
      <c r="R12" s="78" t="str">
        <f>IF(VLOOKUP(C12,[1]!NXP_Defects,4,FALSE)=0,"",VLOOKUP(C12,[1]!NXP_Defects,4,FALSE))</f>
        <v/>
      </c>
      <c r="S12" s="2" t="s">
        <v>477</v>
      </c>
      <c r="T12" s="319"/>
      <c r="U12" s="337" t="s">
        <v>243</v>
      </c>
      <c r="V12" s="95"/>
      <c r="W12" s="95"/>
      <c r="X12" s="95"/>
      <c r="Y12" s="95"/>
      <c r="Z12" s="95"/>
      <c r="AA12" s="95"/>
      <c r="AB12" s="95"/>
      <c r="AC12" s="95"/>
      <c r="AD12" s="95"/>
      <c r="AE12" s="95"/>
      <c r="AF12" s="95"/>
      <c r="AG12" s="95"/>
      <c r="AH12" s="95"/>
      <c r="AI12" s="95"/>
      <c r="AJ12" s="95"/>
      <c r="AK12" s="95"/>
      <c r="AL12" s="95"/>
      <c r="AM12" s="95"/>
      <c r="AN12" s="95"/>
      <c r="AO12" s="95"/>
      <c r="AP12" s="95"/>
      <c r="AQ12" s="95"/>
      <c r="AR12" s="95"/>
      <c r="AS12" s="95"/>
      <c r="AT12" s="95"/>
      <c r="AU12" s="95"/>
      <c r="AV12" s="95"/>
      <c r="AW12" s="95"/>
      <c r="AX12" s="95"/>
      <c r="AY12" s="95" t="s">
        <v>243</v>
      </c>
      <c r="AZ12" s="95"/>
      <c r="BA12" s="95"/>
      <c r="BB12" s="95"/>
      <c r="BC12" s="95"/>
      <c r="BD12" s="95"/>
      <c r="BE12" s="95"/>
      <c r="BF12" s="95"/>
      <c r="BG12" s="95"/>
      <c r="BH12" s="95"/>
      <c r="BI12" s="95"/>
      <c r="BJ12" s="95"/>
      <c r="BK12" s="95"/>
      <c r="BL12" s="95"/>
      <c r="BM12" s="95"/>
      <c r="BN12" s="95"/>
      <c r="BO12" s="95"/>
      <c r="BP12" s="95"/>
      <c r="BQ12" s="95"/>
      <c r="BR12" s="95"/>
      <c r="BS12" s="95"/>
      <c r="BT12" s="95"/>
      <c r="BU12" s="95"/>
      <c r="BV12" s="95"/>
      <c r="BW12" s="95"/>
      <c r="BX12" s="95"/>
      <c r="BY12" s="95"/>
      <c r="BZ12" s="95"/>
      <c r="CA12" s="95"/>
      <c r="CB12" s="95"/>
      <c r="CC12" s="95"/>
      <c r="CD12" s="95"/>
      <c r="CE12" s="338"/>
      <c r="CF12" s="338"/>
      <c r="CG12" s="338"/>
      <c r="CH12" s="338"/>
      <c r="CI12" s="338"/>
      <c r="CJ12" s="338"/>
      <c r="CK12" s="338"/>
      <c r="CL12" s="338"/>
      <c r="CM12" s="338"/>
      <c r="CN12" s="338"/>
      <c r="CO12" s="338"/>
      <c r="CP12" s="338"/>
      <c r="CQ12" s="338"/>
      <c r="CR12" s="338"/>
      <c r="CS12" s="338"/>
      <c r="CT12" s="338"/>
      <c r="CU12" s="338"/>
      <c r="CV12" s="338"/>
      <c r="CW12" s="338"/>
      <c r="CX12" s="338"/>
      <c r="CY12" s="338"/>
      <c r="CZ12" s="338"/>
      <c r="DA12" s="338"/>
      <c r="DB12" s="338"/>
      <c r="DC12" s="338"/>
      <c r="DD12" s="338"/>
      <c r="DE12" s="338"/>
      <c r="DF12" s="338"/>
      <c r="DG12" s="338"/>
      <c r="DH12" s="338"/>
      <c r="DI12" s="338"/>
      <c r="DJ12" s="338"/>
      <c r="DK12" s="338"/>
      <c r="DL12" s="338"/>
      <c r="DM12" s="338"/>
      <c r="DN12" s="338"/>
      <c r="DO12" s="338"/>
      <c r="DP12" s="338"/>
      <c r="DQ12" s="338"/>
      <c r="DR12" s="338"/>
      <c r="DS12" s="338"/>
      <c r="DT12" s="338"/>
      <c r="DU12" s="338"/>
      <c r="DV12" s="338"/>
      <c r="DW12" s="338"/>
      <c r="DX12" s="338"/>
      <c r="DY12" s="338"/>
      <c r="DZ12" s="338"/>
      <c r="EA12" s="338"/>
      <c r="EB12" s="338"/>
      <c r="EC12" s="338"/>
      <c r="ED12" s="338"/>
      <c r="EE12" s="338"/>
      <c r="EF12" s="338"/>
      <c r="EG12" s="338"/>
      <c r="EH12" s="338"/>
      <c r="EI12" s="338"/>
      <c r="EJ12" s="338"/>
      <c r="EK12" s="338"/>
      <c r="EL12" s="338"/>
      <c r="EM12" s="338"/>
      <c r="EN12" s="338"/>
      <c r="EO12" s="338"/>
      <c r="EP12" s="338"/>
      <c r="EQ12" s="338"/>
      <c r="ER12" s="338"/>
      <c r="ES12" s="338"/>
      <c r="ET12" s="338"/>
      <c r="EU12" s="338"/>
      <c r="EV12" s="338"/>
      <c r="EW12" s="338"/>
      <c r="EX12" s="338"/>
      <c r="EY12" s="338"/>
      <c r="EZ12" s="338"/>
      <c r="FA12" s="338"/>
      <c r="FB12" s="338"/>
      <c r="FC12" s="338"/>
      <c r="FD12" s="338"/>
      <c r="FE12" s="338"/>
      <c r="FF12" s="338"/>
      <c r="FG12" s="338"/>
      <c r="FH12" s="338"/>
      <c r="FI12" s="338"/>
      <c r="FJ12" s="338"/>
      <c r="FK12" s="338"/>
      <c r="FL12" s="338"/>
      <c r="FM12" s="338"/>
      <c r="FN12" s="338"/>
      <c r="FO12" s="338"/>
      <c r="FP12" s="338"/>
      <c r="FQ12" s="338"/>
      <c r="FR12" s="338"/>
      <c r="FS12" s="338"/>
      <c r="FT12" s="338"/>
      <c r="FU12" s="338"/>
      <c r="FV12" s="338"/>
      <c r="FW12" s="338"/>
      <c r="FX12" s="338"/>
      <c r="FY12" s="338"/>
      <c r="FZ12" s="338"/>
      <c r="GA12" s="338"/>
      <c r="GB12" s="338"/>
      <c r="GC12" s="338"/>
      <c r="GD12" s="338"/>
      <c r="GE12" s="338"/>
      <c r="GF12" s="338"/>
      <c r="GG12" s="338"/>
      <c r="GH12" s="338"/>
      <c r="GI12" s="338"/>
      <c r="GJ12" s="338"/>
      <c r="GK12" s="338"/>
      <c r="GL12" s="338"/>
      <c r="GM12" s="338"/>
      <c r="GN12" s="338"/>
      <c r="GO12" s="338"/>
      <c r="GP12" s="338"/>
      <c r="GQ12" s="338"/>
      <c r="GR12" s="338"/>
      <c r="GS12" s="338"/>
      <c r="GT12" s="338"/>
      <c r="GU12" s="338"/>
      <c r="GV12" s="338"/>
      <c r="GW12" s="338"/>
      <c r="GX12" s="338"/>
      <c r="GY12" s="338"/>
      <c r="GZ12" s="338"/>
      <c r="HA12" s="338"/>
      <c r="HB12" s="338"/>
      <c r="HC12" s="338"/>
      <c r="HD12" s="338"/>
      <c r="HE12" s="338"/>
      <c r="HF12" s="338"/>
      <c r="HG12" s="338"/>
      <c r="HH12" s="338"/>
      <c r="HI12" s="338"/>
      <c r="HJ12" s="338"/>
      <c r="HK12" s="338"/>
      <c r="HL12" s="338"/>
      <c r="HM12" s="338"/>
      <c r="HN12" s="338"/>
      <c r="HO12" s="338"/>
      <c r="HP12" s="338"/>
      <c r="HQ12" s="338"/>
      <c r="HR12" s="338"/>
      <c r="HS12" s="338"/>
      <c r="HT12" s="338"/>
      <c r="HU12" s="338"/>
      <c r="HV12" s="338"/>
      <c r="HW12" s="338"/>
      <c r="HX12" s="338"/>
      <c r="HY12" s="338"/>
      <c r="HZ12" s="338"/>
    </row>
    <row r="13" spans="1:234" s="131" customFormat="1" ht="24.75" x14ac:dyDescent="0.25">
      <c r="A13" s="123" t="s">
        <v>234</v>
      </c>
      <c r="B13" s="108" t="s">
        <v>122</v>
      </c>
      <c r="C13" s="108" t="s">
        <v>96</v>
      </c>
      <c r="D13" s="109" t="s">
        <v>237</v>
      </c>
      <c r="E13" s="109" t="s">
        <v>97</v>
      </c>
      <c r="F13" s="110">
        <f t="shared" si="4"/>
        <v>41137</v>
      </c>
      <c r="G13" s="109">
        <f>IF(L13="Not Executed","",INDEX($U$2:$ZY11,1,MATCH(REPT("z",255),$U13:$ZY13)))</f>
        <v>91</v>
      </c>
      <c r="H13" s="109" t="str">
        <f t="shared" si="5"/>
        <v>B0 Pinole C++</v>
      </c>
      <c r="I13" s="109" t="str">
        <f t="shared" si="6"/>
        <v>9200 + QFE0</v>
      </c>
      <c r="J13" s="109">
        <f t="shared" si="7"/>
        <v>9200</v>
      </c>
      <c r="K13" s="109" t="str">
        <f t="shared" si="8"/>
        <v>NXP 1.3.4.0</v>
      </c>
      <c r="L13" s="78" t="str">
        <f t="shared" si="9"/>
        <v>Pass</v>
      </c>
      <c r="M13" s="78" t="str">
        <f>IF(L13="NA","NA",IF(COUNTIFS(U13:XAA13,"Pass*",$U$3:$XAA$3,Summary!$G$43)&gt;0,"Pass",IF(COUNTIFS(U13:XAA13,"Fail*",$U$3:$XAA$3,Summary!$G$43)&gt;0,"Fail","Not Executed")))</f>
        <v>Not Executed</v>
      </c>
      <c r="N13" s="109">
        <f t="shared" si="10"/>
        <v>2</v>
      </c>
      <c r="O13" s="135">
        <f t="shared" si="11"/>
        <v>1</v>
      </c>
      <c r="P13" s="135" t="str">
        <f>IF(VLOOKUP(C13,[1]!NXP_Defects,2,FALSE)=0,"",VLOOKUP(C13,[1]!NXP_Defects,2,FALSE))</f>
        <v/>
      </c>
      <c r="Q13" s="78" t="str">
        <f>IF(VLOOKUP(C13,[1]!NXP_Defects,3,FALSE)=0,"",VLOOKUP(C13,[1]!NXP_Defects,3,FALSE))</f>
        <v/>
      </c>
      <c r="R13" s="78" t="str">
        <f>IF(VLOOKUP(C13,[1]!NXP_Defects,4,FALSE)=0,"",VLOOKUP(C13,[1]!NXP_Defects,4,FALSE))</f>
        <v/>
      </c>
      <c r="S13" s="2" t="s">
        <v>477</v>
      </c>
      <c r="T13" s="319"/>
      <c r="U13" s="337" t="s">
        <v>243</v>
      </c>
      <c r="V13" s="95"/>
      <c r="W13" s="95"/>
      <c r="X13" s="95"/>
      <c r="Y13" s="95"/>
      <c r="Z13" s="95"/>
      <c r="AA13" s="95"/>
      <c r="AB13" s="95"/>
      <c r="AC13" s="95"/>
      <c r="AD13" s="95"/>
      <c r="AE13" s="95"/>
      <c r="AF13" s="95"/>
      <c r="AG13" s="95"/>
      <c r="AH13" s="95"/>
      <c r="AI13" s="95"/>
      <c r="AJ13" s="95"/>
      <c r="AK13" s="95"/>
      <c r="AL13" s="95"/>
      <c r="AM13" s="95"/>
      <c r="AN13" s="95"/>
      <c r="AO13" s="95"/>
      <c r="AP13" s="95"/>
      <c r="AQ13" s="95"/>
      <c r="AR13" s="95"/>
      <c r="AS13" s="95"/>
      <c r="AT13" s="95"/>
      <c r="AU13" s="95"/>
      <c r="AV13" s="95"/>
      <c r="AW13" s="95"/>
      <c r="AX13" s="95"/>
      <c r="AY13" s="95" t="s">
        <v>243</v>
      </c>
      <c r="AZ13" s="95"/>
      <c r="BA13" s="95"/>
      <c r="BB13" s="95"/>
      <c r="BC13" s="95"/>
      <c r="BD13" s="95"/>
      <c r="BE13" s="95"/>
      <c r="BF13" s="95"/>
      <c r="BG13" s="95"/>
      <c r="BH13" s="95"/>
      <c r="BI13" s="95"/>
      <c r="BJ13" s="95"/>
      <c r="BK13" s="95"/>
      <c r="BL13" s="95"/>
      <c r="BM13" s="95"/>
      <c r="BN13" s="95"/>
      <c r="BO13" s="95"/>
      <c r="BP13" s="95"/>
      <c r="BQ13" s="95"/>
      <c r="BR13" s="95"/>
      <c r="BS13" s="95"/>
      <c r="BT13" s="95"/>
      <c r="BU13" s="95"/>
      <c r="BV13" s="95"/>
      <c r="BW13" s="95"/>
      <c r="BX13" s="95"/>
      <c r="BY13" s="95"/>
      <c r="BZ13" s="95"/>
      <c r="CA13" s="95"/>
      <c r="CB13" s="95"/>
      <c r="CC13" s="95"/>
      <c r="CD13" s="95"/>
      <c r="CE13" s="338"/>
      <c r="CF13" s="338"/>
      <c r="CG13" s="338"/>
      <c r="CH13" s="338"/>
      <c r="CI13" s="338"/>
      <c r="CJ13" s="338"/>
      <c r="CK13" s="338"/>
      <c r="CL13" s="338"/>
      <c r="CM13" s="338"/>
      <c r="CN13" s="338"/>
      <c r="CO13" s="338"/>
      <c r="CP13" s="338"/>
      <c r="CQ13" s="338"/>
      <c r="CR13" s="338"/>
      <c r="CS13" s="338"/>
      <c r="CT13" s="338"/>
      <c r="CU13" s="338"/>
      <c r="CV13" s="338"/>
      <c r="CW13" s="338"/>
      <c r="CX13" s="338"/>
      <c r="CY13" s="338"/>
      <c r="CZ13" s="338"/>
      <c r="DA13" s="338"/>
      <c r="DB13" s="338"/>
      <c r="DC13" s="338"/>
      <c r="DD13" s="338"/>
      <c r="DE13" s="338"/>
      <c r="DF13" s="338"/>
      <c r="DG13" s="338"/>
      <c r="DH13" s="338"/>
      <c r="DI13" s="338"/>
      <c r="DJ13" s="338"/>
      <c r="DK13" s="338"/>
      <c r="DL13" s="338"/>
      <c r="DM13" s="338"/>
      <c r="DN13" s="338"/>
      <c r="DO13" s="338"/>
      <c r="DP13" s="338"/>
      <c r="DQ13" s="338"/>
      <c r="DR13" s="338"/>
      <c r="DS13" s="338"/>
      <c r="DT13" s="338"/>
      <c r="DU13" s="338"/>
      <c r="DV13" s="338"/>
      <c r="DW13" s="338"/>
      <c r="DX13" s="338"/>
      <c r="DY13" s="338"/>
      <c r="DZ13" s="338"/>
      <c r="EA13" s="338"/>
      <c r="EB13" s="338"/>
      <c r="EC13" s="338"/>
      <c r="ED13" s="338"/>
      <c r="EE13" s="338"/>
      <c r="EF13" s="338"/>
      <c r="EG13" s="338"/>
      <c r="EH13" s="338"/>
      <c r="EI13" s="338"/>
      <c r="EJ13" s="338"/>
      <c r="EK13" s="338"/>
      <c r="EL13" s="338"/>
      <c r="EM13" s="338"/>
      <c r="EN13" s="338"/>
      <c r="EO13" s="338"/>
      <c r="EP13" s="338"/>
      <c r="EQ13" s="338"/>
      <c r="ER13" s="338"/>
      <c r="ES13" s="338"/>
      <c r="ET13" s="338"/>
      <c r="EU13" s="338"/>
      <c r="EV13" s="338"/>
      <c r="EW13" s="338"/>
      <c r="EX13" s="338"/>
      <c r="EY13" s="338"/>
      <c r="EZ13" s="338"/>
      <c r="FA13" s="338"/>
      <c r="FB13" s="338"/>
      <c r="FC13" s="338"/>
      <c r="FD13" s="338"/>
      <c r="FE13" s="338"/>
      <c r="FF13" s="338"/>
      <c r="FG13" s="338"/>
      <c r="FH13" s="338"/>
      <c r="FI13" s="338"/>
      <c r="FJ13" s="338"/>
      <c r="FK13" s="338"/>
      <c r="FL13" s="338"/>
      <c r="FM13" s="338"/>
      <c r="FN13" s="338"/>
      <c r="FO13" s="338"/>
      <c r="FP13" s="338"/>
      <c r="FQ13" s="338"/>
      <c r="FR13" s="338"/>
      <c r="FS13" s="338"/>
      <c r="FT13" s="338"/>
      <c r="FU13" s="338"/>
      <c r="FV13" s="338"/>
      <c r="FW13" s="338"/>
      <c r="FX13" s="338"/>
      <c r="FY13" s="338"/>
      <c r="FZ13" s="338"/>
      <c r="GA13" s="338"/>
      <c r="GB13" s="338"/>
      <c r="GC13" s="338"/>
      <c r="GD13" s="338"/>
      <c r="GE13" s="338"/>
      <c r="GF13" s="338"/>
      <c r="GG13" s="338"/>
      <c r="GH13" s="338"/>
      <c r="GI13" s="338"/>
      <c r="GJ13" s="338"/>
      <c r="GK13" s="338"/>
      <c r="GL13" s="338"/>
      <c r="GM13" s="338"/>
      <c r="GN13" s="338"/>
      <c r="GO13" s="338"/>
      <c r="GP13" s="338"/>
      <c r="GQ13" s="338"/>
      <c r="GR13" s="338"/>
      <c r="GS13" s="338"/>
      <c r="GT13" s="338"/>
      <c r="GU13" s="338"/>
      <c r="GV13" s="338"/>
      <c r="GW13" s="338"/>
      <c r="GX13" s="338"/>
      <c r="GY13" s="338"/>
      <c r="GZ13" s="338"/>
      <c r="HA13" s="338"/>
      <c r="HB13" s="338"/>
      <c r="HC13" s="338"/>
      <c r="HD13" s="338"/>
      <c r="HE13" s="338"/>
      <c r="HF13" s="338"/>
      <c r="HG13" s="338"/>
      <c r="HH13" s="338"/>
      <c r="HI13" s="338"/>
      <c r="HJ13" s="338"/>
      <c r="HK13" s="338"/>
      <c r="HL13" s="338"/>
      <c r="HM13" s="338"/>
      <c r="HN13" s="338"/>
      <c r="HO13" s="338"/>
      <c r="HP13" s="338"/>
      <c r="HQ13" s="338"/>
      <c r="HR13" s="338"/>
      <c r="HS13" s="338"/>
      <c r="HT13" s="338"/>
      <c r="HU13" s="338"/>
      <c r="HV13" s="338"/>
      <c r="HW13" s="338"/>
      <c r="HX13" s="338"/>
      <c r="HY13" s="338"/>
      <c r="HZ13" s="338"/>
    </row>
    <row r="14" spans="1:234" s="131" customFormat="1" ht="24.75" x14ac:dyDescent="0.25">
      <c r="A14" s="123" t="s">
        <v>234</v>
      </c>
      <c r="B14" s="108" t="s">
        <v>122</v>
      </c>
      <c r="C14" s="108" t="s">
        <v>90</v>
      </c>
      <c r="D14" s="109" t="s">
        <v>237</v>
      </c>
      <c r="E14" s="109" t="s">
        <v>91</v>
      </c>
      <c r="F14" s="110">
        <f t="shared" si="4"/>
        <v>41138</v>
      </c>
      <c r="G14" s="109">
        <f>IF(L14="Not Executed","",INDEX($U$2:$ZY12,1,MATCH(REPT("z",255),$U14:$ZY14)))</f>
        <v>93</v>
      </c>
      <c r="H14" s="109" t="str">
        <f t="shared" si="5"/>
        <v>B0 Pinole C++</v>
      </c>
      <c r="I14" s="109" t="str">
        <f t="shared" si="6"/>
        <v>9200 + QFE0</v>
      </c>
      <c r="J14" s="109">
        <f t="shared" si="7"/>
        <v>9200</v>
      </c>
      <c r="K14" s="109" t="str">
        <f t="shared" si="8"/>
        <v>NXP 1.3.4.2</v>
      </c>
      <c r="L14" s="78" t="str">
        <f t="shared" si="9"/>
        <v>Pass</v>
      </c>
      <c r="M14" s="78" t="str">
        <f>IF(L14="NA","NA",IF(COUNTIFS(U14:XAA14,"Pass*",$U$3:$XAA$3,Summary!$G$43)&gt;0,"Pass",IF(COUNTIFS(U14:XAA14,"Fail*",$U$3:$XAA$3,Summary!$G$43)&gt;0,"Fail","Not Executed")))</f>
        <v>Pass</v>
      </c>
      <c r="N14" s="109">
        <f t="shared" si="10"/>
        <v>3</v>
      </c>
      <c r="O14" s="135">
        <f t="shared" si="11"/>
        <v>1</v>
      </c>
      <c r="P14" s="135" t="str">
        <f>IF(VLOOKUP(C14,[1]!NXP_Defects,2,FALSE)=0,"",VLOOKUP(C14,[1]!NXP_Defects,2,FALSE))</f>
        <v/>
      </c>
      <c r="Q14" s="78" t="str">
        <f>IF(VLOOKUP(C14,[1]!NXP_Defects,3,FALSE)=0,"",VLOOKUP(C14,[1]!NXP_Defects,3,FALSE))</f>
        <v/>
      </c>
      <c r="R14" s="78" t="str">
        <f>IF(VLOOKUP(C14,[1]!NXP_Defects,4,FALSE)=0,"",VLOOKUP(C14,[1]!NXP_Defects,4,FALSE))</f>
        <v/>
      </c>
      <c r="S14" s="2" t="s">
        <v>477</v>
      </c>
      <c r="T14" s="319"/>
      <c r="U14" s="337" t="s">
        <v>243</v>
      </c>
      <c r="V14" s="95"/>
      <c r="W14" s="95"/>
      <c r="X14" s="95"/>
      <c r="Y14" s="95"/>
      <c r="Z14" s="95"/>
      <c r="AA14" s="95"/>
      <c r="AB14" s="95"/>
      <c r="AC14" s="95"/>
      <c r="AD14" s="95"/>
      <c r="AE14" s="95"/>
      <c r="AF14" s="95"/>
      <c r="AG14" s="95"/>
      <c r="AH14" s="95"/>
      <c r="AI14" s="95"/>
      <c r="AJ14" s="95"/>
      <c r="AK14" s="95"/>
      <c r="AL14" s="95"/>
      <c r="AM14" s="95"/>
      <c r="AN14" s="95"/>
      <c r="AO14" s="95"/>
      <c r="AP14" s="95"/>
      <c r="AQ14" s="95"/>
      <c r="AR14" s="95"/>
      <c r="AS14" s="95"/>
      <c r="AT14" s="95"/>
      <c r="AU14" s="95"/>
      <c r="AV14" s="95"/>
      <c r="AW14" s="95"/>
      <c r="AX14" s="95"/>
      <c r="AY14" s="95" t="s">
        <v>243</v>
      </c>
      <c r="AZ14" s="95" t="s">
        <v>243</v>
      </c>
      <c r="BA14" s="95"/>
      <c r="BB14" s="95"/>
      <c r="BC14" s="95"/>
      <c r="BD14" s="95"/>
      <c r="BE14" s="95"/>
      <c r="BF14" s="95"/>
      <c r="BG14" s="95"/>
      <c r="BH14" s="95"/>
      <c r="BI14" s="95"/>
      <c r="BJ14" s="95"/>
      <c r="BK14" s="95"/>
      <c r="BL14" s="95"/>
      <c r="BM14" s="95"/>
      <c r="BN14" s="95"/>
      <c r="BO14" s="95"/>
      <c r="BP14" s="95"/>
      <c r="BQ14" s="95"/>
      <c r="BR14" s="95"/>
      <c r="BS14" s="95"/>
      <c r="BT14" s="95"/>
      <c r="BU14" s="95"/>
      <c r="BV14" s="95"/>
      <c r="BW14" s="95"/>
      <c r="BX14" s="95"/>
      <c r="BY14" s="95"/>
      <c r="BZ14" s="95"/>
      <c r="CA14" s="95"/>
      <c r="CB14" s="95"/>
      <c r="CC14" s="95"/>
      <c r="CD14" s="95"/>
      <c r="CE14" s="338"/>
      <c r="CF14" s="338"/>
      <c r="CG14" s="338"/>
      <c r="CH14" s="338"/>
      <c r="CI14" s="338"/>
      <c r="CJ14" s="338"/>
      <c r="CK14" s="338"/>
      <c r="CL14" s="338"/>
      <c r="CM14" s="338"/>
      <c r="CN14" s="338"/>
      <c r="CO14" s="338"/>
      <c r="CP14" s="338"/>
      <c r="CQ14" s="338"/>
      <c r="CR14" s="338"/>
      <c r="CS14" s="338"/>
      <c r="CT14" s="338"/>
      <c r="CU14" s="338"/>
      <c r="CV14" s="338"/>
      <c r="CW14" s="338"/>
      <c r="CX14" s="338"/>
      <c r="CY14" s="338"/>
      <c r="CZ14" s="338"/>
      <c r="DA14" s="338"/>
      <c r="DB14" s="338"/>
      <c r="DC14" s="338"/>
      <c r="DD14" s="338"/>
      <c r="DE14" s="338"/>
      <c r="DF14" s="338"/>
      <c r="DG14" s="338"/>
      <c r="DH14" s="338"/>
      <c r="DI14" s="338"/>
      <c r="DJ14" s="338"/>
      <c r="DK14" s="338"/>
      <c r="DL14" s="338"/>
      <c r="DM14" s="338"/>
      <c r="DN14" s="338"/>
      <c r="DO14" s="338"/>
      <c r="DP14" s="338"/>
      <c r="DQ14" s="338"/>
      <c r="DR14" s="338"/>
      <c r="DS14" s="338"/>
      <c r="DT14" s="338"/>
      <c r="DU14" s="338"/>
      <c r="DV14" s="338"/>
      <c r="DW14" s="338"/>
      <c r="DX14" s="338"/>
      <c r="DY14" s="338"/>
      <c r="DZ14" s="338"/>
      <c r="EA14" s="338"/>
      <c r="EB14" s="338"/>
      <c r="EC14" s="338"/>
      <c r="ED14" s="338"/>
      <c r="EE14" s="338"/>
      <c r="EF14" s="338"/>
      <c r="EG14" s="338"/>
      <c r="EH14" s="338"/>
      <c r="EI14" s="338"/>
      <c r="EJ14" s="338"/>
      <c r="EK14" s="338"/>
      <c r="EL14" s="338"/>
      <c r="EM14" s="338"/>
      <c r="EN14" s="338"/>
      <c r="EO14" s="338"/>
      <c r="EP14" s="338"/>
      <c r="EQ14" s="338"/>
      <c r="ER14" s="338"/>
      <c r="ES14" s="338"/>
      <c r="ET14" s="338"/>
      <c r="EU14" s="338"/>
      <c r="EV14" s="338"/>
      <c r="EW14" s="338"/>
      <c r="EX14" s="338"/>
      <c r="EY14" s="338"/>
      <c r="EZ14" s="338"/>
      <c r="FA14" s="338"/>
      <c r="FB14" s="338"/>
      <c r="FC14" s="338"/>
      <c r="FD14" s="338"/>
      <c r="FE14" s="338"/>
      <c r="FF14" s="338"/>
      <c r="FG14" s="338"/>
      <c r="FH14" s="338"/>
      <c r="FI14" s="338"/>
      <c r="FJ14" s="338"/>
      <c r="FK14" s="338"/>
      <c r="FL14" s="338"/>
      <c r="FM14" s="338"/>
      <c r="FN14" s="338"/>
      <c r="FO14" s="338"/>
      <c r="FP14" s="338"/>
      <c r="FQ14" s="338"/>
      <c r="FR14" s="338"/>
      <c r="FS14" s="338"/>
      <c r="FT14" s="338"/>
      <c r="FU14" s="338"/>
      <c r="FV14" s="338"/>
      <c r="FW14" s="338"/>
      <c r="FX14" s="338"/>
      <c r="FY14" s="338"/>
      <c r="FZ14" s="338"/>
      <c r="GA14" s="338"/>
      <c r="GB14" s="338"/>
      <c r="GC14" s="338"/>
      <c r="GD14" s="338"/>
      <c r="GE14" s="338"/>
      <c r="GF14" s="338"/>
      <c r="GG14" s="338"/>
      <c r="GH14" s="338"/>
      <c r="GI14" s="338"/>
      <c r="GJ14" s="338"/>
      <c r="GK14" s="338"/>
      <c r="GL14" s="338"/>
      <c r="GM14" s="338"/>
      <c r="GN14" s="338"/>
      <c r="GO14" s="338"/>
      <c r="GP14" s="338"/>
      <c r="GQ14" s="338"/>
      <c r="GR14" s="338"/>
      <c r="GS14" s="338"/>
      <c r="GT14" s="338"/>
      <c r="GU14" s="338"/>
      <c r="GV14" s="338"/>
      <c r="GW14" s="338"/>
      <c r="GX14" s="338"/>
      <c r="GY14" s="338"/>
      <c r="GZ14" s="338"/>
      <c r="HA14" s="338"/>
      <c r="HB14" s="338"/>
      <c r="HC14" s="338"/>
      <c r="HD14" s="338"/>
      <c r="HE14" s="338"/>
      <c r="HF14" s="338"/>
      <c r="HG14" s="338"/>
      <c r="HH14" s="338"/>
      <c r="HI14" s="338"/>
      <c r="HJ14" s="338"/>
      <c r="HK14" s="338"/>
      <c r="HL14" s="338"/>
      <c r="HM14" s="338"/>
      <c r="HN14" s="338"/>
      <c r="HO14" s="338"/>
      <c r="HP14" s="338"/>
      <c r="HQ14" s="338"/>
      <c r="HR14" s="338"/>
      <c r="HS14" s="338"/>
      <c r="HT14" s="338"/>
      <c r="HU14" s="338"/>
      <c r="HV14" s="338"/>
      <c r="HW14" s="338"/>
      <c r="HX14" s="338"/>
      <c r="HY14" s="338"/>
      <c r="HZ14" s="338"/>
    </row>
    <row r="15" spans="1:234" s="131" customFormat="1" x14ac:dyDescent="0.25">
      <c r="A15" s="123" t="s">
        <v>234</v>
      </c>
      <c r="B15" s="108" t="s">
        <v>122</v>
      </c>
      <c r="C15" s="108" t="s">
        <v>103</v>
      </c>
      <c r="D15" s="109" t="s">
        <v>237</v>
      </c>
      <c r="E15" s="109" t="s">
        <v>89</v>
      </c>
      <c r="F15" s="110">
        <f t="shared" si="4"/>
        <v>41061</v>
      </c>
      <c r="G15" s="109">
        <f>IF(L15="Not Executed","",INDEX($U$2:$ZY13,1,MATCH(REPT("z",255),$U15:$ZY15)))</f>
        <v>5</v>
      </c>
      <c r="H15" s="109" t="str">
        <f t="shared" si="5"/>
        <v>B0 Pinole C++</v>
      </c>
      <c r="I15" s="109">
        <f t="shared" si="6"/>
        <v>8370</v>
      </c>
      <c r="J15" s="109">
        <f t="shared" si="7"/>
        <v>8417</v>
      </c>
      <c r="K15" s="109" t="str">
        <f t="shared" si="8"/>
        <v>NXP 1.3.0.0</v>
      </c>
      <c r="L15" s="78" t="s">
        <v>249</v>
      </c>
      <c r="M15" s="78" t="str">
        <f>IF(L15="NA","NA",IF(COUNTIFS(U15:XAA15,"Pass*",$U$3:$XAA$3,Summary!$G$43)&gt;0,"Pass",IF(COUNTIFS(U15:XAA15,"Fail*",$U$3:$XAA$3,Summary!$G$43)&gt;0,"Fail","Not Executed")))</f>
        <v>NA</v>
      </c>
      <c r="N15" s="109">
        <f t="shared" si="10"/>
        <v>1</v>
      </c>
      <c r="O15" s="135">
        <f t="shared" si="11"/>
        <v>1</v>
      </c>
      <c r="P15" s="135" t="str">
        <f>IF(VLOOKUP(C15,[1]!NXP_Defects,2,FALSE)=0,"",VLOOKUP(C15,[1]!NXP_Defects,2,FALSE))</f>
        <v/>
      </c>
      <c r="Q15" s="78" t="str">
        <f>IF(VLOOKUP(C15,[1]!NXP_Defects,3,FALSE)=0,"",VLOOKUP(C15,[1]!NXP_Defects,3,FALSE))</f>
        <v/>
      </c>
      <c r="R15" s="78" t="str">
        <f>IF(VLOOKUP(C15,[1]!NXP_Defects,4,FALSE)=0,"",VLOOKUP(C15,[1]!NXP_Defects,4,FALSE))</f>
        <v/>
      </c>
      <c r="S15" s="2" t="s">
        <v>477</v>
      </c>
      <c r="T15" s="319"/>
      <c r="U15" s="337" t="s">
        <v>243</v>
      </c>
      <c r="V15" s="95"/>
      <c r="W15" s="95"/>
      <c r="X15" s="95"/>
      <c r="Y15" s="95"/>
      <c r="Z15" s="95"/>
      <c r="AA15" s="95"/>
      <c r="AB15" s="95"/>
      <c r="AC15" s="95"/>
      <c r="AD15" s="95"/>
      <c r="AE15" s="95"/>
      <c r="AF15" s="95"/>
      <c r="AG15" s="95"/>
      <c r="AH15" s="95"/>
      <c r="AI15" s="95"/>
      <c r="AJ15" s="95"/>
      <c r="AK15" s="95"/>
      <c r="AL15" s="95"/>
      <c r="AM15" s="95"/>
      <c r="AN15" s="95"/>
      <c r="AO15" s="95"/>
      <c r="AP15" s="95"/>
      <c r="AQ15" s="95"/>
      <c r="AR15" s="95"/>
      <c r="AS15" s="95"/>
      <c r="AT15" s="95"/>
      <c r="AU15" s="95"/>
      <c r="AV15" s="95"/>
      <c r="AW15" s="95"/>
      <c r="AX15" s="95"/>
      <c r="AY15" s="95"/>
      <c r="AZ15" s="95"/>
      <c r="BA15" s="95"/>
      <c r="BB15" s="95"/>
      <c r="BC15" s="95"/>
      <c r="BD15" s="95"/>
      <c r="BE15" s="95"/>
      <c r="BF15" s="95"/>
      <c r="BG15" s="95"/>
      <c r="BH15" s="95"/>
      <c r="BI15" s="95"/>
      <c r="BJ15" s="95"/>
      <c r="BK15" s="95"/>
      <c r="BL15" s="95"/>
      <c r="BM15" s="95"/>
      <c r="BN15" s="95"/>
      <c r="BO15" s="95"/>
      <c r="BP15" s="95"/>
      <c r="BQ15" s="95"/>
      <c r="BR15" s="95"/>
      <c r="BS15" s="95"/>
      <c r="BT15" s="95"/>
      <c r="BU15" s="95"/>
      <c r="BV15" s="95"/>
      <c r="BW15" s="95"/>
      <c r="BX15" s="95"/>
      <c r="BY15" s="95"/>
      <c r="BZ15" s="95"/>
      <c r="CA15" s="95"/>
      <c r="CB15" s="95"/>
      <c r="CC15" s="95"/>
      <c r="CD15" s="95"/>
      <c r="CE15" s="338"/>
      <c r="CF15" s="338"/>
      <c r="CG15" s="338"/>
      <c r="CH15" s="338"/>
      <c r="CI15" s="338"/>
      <c r="CJ15" s="338"/>
      <c r="CK15" s="338"/>
      <c r="CL15" s="338"/>
      <c r="CM15" s="338"/>
      <c r="CN15" s="338"/>
      <c r="CO15" s="338"/>
      <c r="CP15" s="338"/>
      <c r="CQ15" s="338"/>
      <c r="CR15" s="338"/>
      <c r="CS15" s="338"/>
      <c r="CT15" s="338"/>
      <c r="CU15" s="338"/>
      <c r="CV15" s="338"/>
      <c r="CW15" s="338"/>
      <c r="CX15" s="338"/>
      <c r="CY15" s="338"/>
      <c r="CZ15" s="338"/>
      <c r="DA15" s="338"/>
      <c r="DB15" s="338"/>
      <c r="DC15" s="338"/>
      <c r="DD15" s="338"/>
      <c r="DE15" s="338"/>
      <c r="DF15" s="338"/>
      <c r="DG15" s="338"/>
      <c r="DH15" s="338"/>
      <c r="DI15" s="338"/>
      <c r="DJ15" s="338"/>
      <c r="DK15" s="338"/>
      <c r="DL15" s="338"/>
      <c r="DM15" s="338"/>
      <c r="DN15" s="338"/>
      <c r="DO15" s="338"/>
      <c r="DP15" s="338"/>
      <c r="DQ15" s="338"/>
      <c r="DR15" s="338"/>
      <c r="DS15" s="338"/>
      <c r="DT15" s="338"/>
      <c r="DU15" s="338"/>
      <c r="DV15" s="338"/>
      <c r="DW15" s="338"/>
      <c r="DX15" s="338"/>
      <c r="DY15" s="338"/>
      <c r="DZ15" s="338"/>
      <c r="EA15" s="338"/>
      <c r="EB15" s="338"/>
      <c r="EC15" s="338"/>
      <c r="ED15" s="338"/>
      <c r="EE15" s="338"/>
      <c r="EF15" s="338"/>
      <c r="EG15" s="338"/>
      <c r="EH15" s="338"/>
      <c r="EI15" s="338"/>
      <c r="EJ15" s="338"/>
      <c r="EK15" s="338"/>
      <c r="EL15" s="338"/>
      <c r="EM15" s="338"/>
      <c r="EN15" s="338"/>
      <c r="EO15" s="338"/>
      <c r="EP15" s="338"/>
      <c r="EQ15" s="338"/>
      <c r="ER15" s="338"/>
      <c r="ES15" s="338"/>
      <c r="ET15" s="338"/>
      <c r="EU15" s="338"/>
      <c r="EV15" s="338"/>
      <c r="EW15" s="338"/>
      <c r="EX15" s="338"/>
      <c r="EY15" s="338"/>
      <c r="EZ15" s="338"/>
      <c r="FA15" s="338"/>
      <c r="FB15" s="338"/>
      <c r="FC15" s="338"/>
      <c r="FD15" s="338"/>
      <c r="FE15" s="338"/>
      <c r="FF15" s="338"/>
      <c r="FG15" s="338"/>
      <c r="FH15" s="338"/>
      <c r="FI15" s="338"/>
      <c r="FJ15" s="338"/>
      <c r="FK15" s="338"/>
      <c r="FL15" s="338"/>
      <c r="FM15" s="338"/>
      <c r="FN15" s="338"/>
      <c r="FO15" s="338"/>
      <c r="FP15" s="338"/>
      <c r="FQ15" s="338"/>
      <c r="FR15" s="338"/>
      <c r="FS15" s="338"/>
      <c r="FT15" s="338"/>
      <c r="FU15" s="338"/>
      <c r="FV15" s="338"/>
      <c r="FW15" s="338"/>
      <c r="FX15" s="338"/>
      <c r="FY15" s="338"/>
      <c r="FZ15" s="338"/>
      <c r="GA15" s="338"/>
      <c r="GB15" s="338"/>
      <c r="GC15" s="338"/>
      <c r="GD15" s="338"/>
      <c r="GE15" s="338"/>
      <c r="GF15" s="338"/>
      <c r="GG15" s="338"/>
      <c r="GH15" s="338"/>
      <c r="GI15" s="338"/>
      <c r="GJ15" s="338"/>
      <c r="GK15" s="338"/>
      <c r="GL15" s="338"/>
      <c r="GM15" s="338"/>
      <c r="GN15" s="338"/>
      <c r="GO15" s="338"/>
      <c r="GP15" s="338"/>
      <c r="GQ15" s="338"/>
      <c r="GR15" s="338"/>
      <c r="GS15" s="338"/>
      <c r="GT15" s="338"/>
      <c r="GU15" s="338"/>
      <c r="GV15" s="338"/>
      <c r="GW15" s="338"/>
      <c r="GX15" s="338"/>
      <c r="GY15" s="338"/>
      <c r="GZ15" s="338"/>
      <c r="HA15" s="338"/>
      <c r="HB15" s="338"/>
      <c r="HC15" s="338"/>
      <c r="HD15" s="338"/>
      <c r="HE15" s="338"/>
      <c r="HF15" s="338"/>
      <c r="HG15" s="338"/>
      <c r="HH15" s="338"/>
      <c r="HI15" s="338"/>
      <c r="HJ15" s="338"/>
      <c r="HK15" s="338"/>
      <c r="HL15" s="338"/>
      <c r="HM15" s="338"/>
      <c r="HN15" s="338"/>
      <c r="HO15" s="338"/>
      <c r="HP15" s="338"/>
      <c r="HQ15" s="338"/>
      <c r="HR15" s="338"/>
      <c r="HS15" s="338"/>
      <c r="HT15" s="338"/>
      <c r="HU15" s="338"/>
      <c r="HV15" s="338"/>
      <c r="HW15" s="338"/>
      <c r="HX15" s="338"/>
      <c r="HY15" s="338"/>
      <c r="HZ15" s="338"/>
    </row>
    <row r="16" spans="1:234" s="131" customFormat="1" ht="24.75" x14ac:dyDescent="0.25">
      <c r="A16" s="123" t="s">
        <v>234</v>
      </c>
      <c r="B16" s="108" t="s">
        <v>122</v>
      </c>
      <c r="C16" s="108" t="s">
        <v>104</v>
      </c>
      <c r="D16" s="109" t="s">
        <v>237</v>
      </c>
      <c r="E16" s="109" t="s">
        <v>89</v>
      </c>
      <c r="F16" s="110">
        <f t="shared" si="4"/>
        <v>41137</v>
      </c>
      <c r="G16" s="109">
        <f>IF(L16="Not Executed","",INDEX($U$2:$ZY14,1,MATCH(REPT("z",255),$U16:$ZY16)))</f>
        <v>91</v>
      </c>
      <c r="H16" s="109" t="str">
        <f t="shared" si="5"/>
        <v>B0 Pinole C++</v>
      </c>
      <c r="I16" s="109" t="str">
        <f t="shared" si="6"/>
        <v>9200 + QFE0</v>
      </c>
      <c r="J16" s="109">
        <f t="shared" si="7"/>
        <v>9200</v>
      </c>
      <c r="K16" s="109" t="str">
        <f t="shared" si="8"/>
        <v>NXP 1.3.4.0</v>
      </c>
      <c r="L16" s="78" t="str">
        <f t="shared" si="9"/>
        <v>Pass</v>
      </c>
      <c r="M16" s="78" t="str">
        <f>IF(L16="NA","NA",IF(COUNTIFS(U16:XAA16,"Pass*",$U$3:$XAA$3,Summary!$G$43)&gt;0,"Pass",IF(COUNTIFS(U16:XAA16,"Fail*",$U$3:$XAA$3,Summary!$G$43)&gt;0,"Fail","Not Executed")))</f>
        <v>Not Executed</v>
      </c>
      <c r="N16" s="109">
        <f t="shared" si="10"/>
        <v>3</v>
      </c>
      <c r="O16" s="135">
        <f t="shared" si="11"/>
        <v>0.33333333333333331</v>
      </c>
      <c r="P16" s="135" t="str">
        <f>IF(VLOOKUP(C16,[1]!NXP_Defects,2,FALSE)=0,"",VLOOKUP(C16,[1]!NXP_Defects,2,FALSE))</f>
        <v/>
      </c>
      <c r="Q16" s="81" t="str">
        <f>IF(VLOOKUP(C16,[1]!NXP_Defects,3,FALSE)=0,"",VLOOKUP(C16,[1]!NXP_Defects,3,FALSE))</f>
        <v/>
      </c>
      <c r="R16" s="78" t="str">
        <f>IF(VLOOKUP(C16,[1]!NXP_Defects,4,FALSE)=0,"",VLOOKUP(C16,[1]!NXP_Defects,4,FALSE))</f>
        <v>3855504-CLOSED</v>
      </c>
      <c r="S16" s="2" t="s">
        <v>477</v>
      </c>
      <c r="T16" s="319"/>
      <c r="U16" s="337" t="s">
        <v>241</v>
      </c>
      <c r="V16" s="95"/>
      <c r="W16" s="95"/>
      <c r="X16" s="95"/>
      <c r="Y16" s="95"/>
      <c r="Z16" s="95"/>
      <c r="AA16" s="95"/>
      <c r="AB16" s="95"/>
      <c r="AC16" s="95"/>
      <c r="AD16" s="95"/>
      <c r="AE16" s="95"/>
      <c r="AF16" s="95"/>
      <c r="AG16" s="95"/>
      <c r="AH16" s="95"/>
      <c r="AI16" s="95"/>
      <c r="AJ16" s="95"/>
      <c r="AK16" s="95"/>
      <c r="AL16" s="95" t="s">
        <v>241</v>
      </c>
      <c r="AM16" s="95"/>
      <c r="AN16" s="95"/>
      <c r="AO16" s="95"/>
      <c r="AP16" s="95"/>
      <c r="AQ16" s="95"/>
      <c r="AR16" s="95"/>
      <c r="AS16" s="95"/>
      <c r="AT16" s="95"/>
      <c r="AU16" s="95"/>
      <c r="AV16" s="95"/>
      <c r="AW16" s="95"/>
      <c r="AX16" s="95"/>
      <c r="AY16" s="95" t="s">
        <v>243</v>
      </c>
      <c r="AZ16" s="95"/>
      <c r="BA16" s="95"/>
      <c r="BB16" s="95"/>
      <c r="BC16" s="95"/>
      <c r="BD16" s="95"/>
      <c r="BE16" s="95"/>
      <c r="BF16" s="95"/>
      <c r="BG16" s="95"/>
      <c r="BH16" s="95"/>
      <c r="BI16" s="95"/>
      <c r="BJ16" s="95"/>
      <c r="BK16" s="95"/>
      <c r="BL16" s="95"/>
      <c r="BM16" s="95"/>
      <c r="BN16" s="95"/>
      <c r="BO16" s="95"/>
      <c r="BP16" s="95"/>
      <c r="BQ16" s="95"/>
      <c r="BR16" s="95"/>
      <c r="BS16" s="95"/>
      <c r="BT16" s="95"/>
      <c r="BU16" s="95"/>
      <c r="BV16" s="95"/>
      <c r="BW16" s="95"/>
      <c r="BX16" s="95"/>
      <c r="BY16" s="95"/>
      <c r="BZ16" s="95"/>
      <c r="CA16" s="95"/>
      <c r="CB16" s="95"/>
      <c r="CC16" s="95"/>
      <c r="CD16" s="95"/>
      <c r="CE16" s="338"/>
      <c r="CF16" s="338"/>
      <c r="CG16" s="338"/>
      <c r="CH16" s="338"/>
      <c r="CI16" s="338"/>
      <c r="CJ16" s="338"/>
      <c r="CK16" s="338"/>
      <c r="CL16" s="338"/>
      <c r="CM16" s="338"/>
      <c r="CN16" s="338"/>
      <c r="CO16" s="338"/>
      <c r="CP16" s="338"/>
      <c r="CQ16" s="338"/>
      <c r="CR16" s="338"/>
      <c r="CS16" s="338"/>
      <c r="CT16" s="338"/>
      <c r="CU16" s="338"/>
      <c r="CV16" s="338"/>
      <c r="CW16" s="338"/>
      <c r="CX16" s="338"/>
      <c r="CY16" s="338"/>
      <c r="CZ16" s="338"/>
      <c r="DA16" s="338"/>
      <c r="DB16" s="338"/>
      <c r="DC16" s="338"/>
      <c r="DD16" s="338"/>
      <c r="DE16" s="338"/>
      <c r="DF16" s="338"/>
      <c r="DG16" s="338"/>
      <c r="DH16" s="338"/>
      <c r="DI16" s="338"/>
      <c r="DJ16" s="338"/>
      <c r="DK16" s="338"/>
      <c r="DL16" s="338"/>
      <c r="DM16" s="338"/>
      <c r="DN16" s="338"/>
      <c r="DO16" s="338"/>
      <c r="DP16" s="338"/>
      <c r="DQ16" s="338"/>
      <c r="DR16" s="338"/>
      <c r="DS16" s="338"/>
      <c r="DT16" s="338"/>
      <c r="DU16" s="338"/>
      <c r="DV16" s="338"/>
      <c r="DW16" s="338"/>
      <c r="DX16" s="338"/>
      <c r="DY16" s="338"/>
      <c r="DZ16" s="338"/>
      <c r="EA16" s="338"/>
      <c r="EB16" s="338"/>
      <c r="EC16" s="338"/>
      <c r="ED16" s="338"/>
      <c r="EE16" s="338"/>
      <c r="EF16" s="338"/>
      <c r="EG16" s="338"/>
      <c r="EH16" s="338"/>
      <c r="EI16" s="338"/>
      <c r="EJ16" s="338"/>
      <c r="EK16" s="338"/>
      <c r="EL16" s="338"/>
      <c r="EM16" s="338"/>
      <c r="EN16" s="338"/>
      <c r="EO16" s="338"/>
      <c r="EP16" s="338"/>
      <c r="EQ16" s="338"/>
      <c r="ER16" s="338"/>
      <c r="ES16" s="338"/>
      <c r="ET16" s="338"/>
      <c r="EU16" s="338"/>
      <c r="EV16" s="338"/>
      <c r="EW16" s="338"/>
      <c r="EX16" s="338"/>
      <c r="EY16" s="338"/>
      <c r="EZ16" s="338"/>
      <c r="FA16" s="338"/>
      <c r="FB16" s="338"/>
      <c r="FC16" s="338"/>
      <c r="FD16" s="338"/>
      <c r="FE16" s="338"/>
      <c r="FF16" s="338"/>
      <c r="FG16" s="338"/>
      <c r="FH16" s="338"/>
      <c r="FI16" s="338"/>
      <c r="FJ16" s="338"/>
      <c r="FK16" s="338"/>
      <c r="FL16" s="338"/>
      <c r="FM16" s="338"/>
      <c r="FN16" s="338"/>
      <c r="FO16" s="338"/>
      <c r="FP16" s="338"/>
      <c r="FQ16" s="338"/>
      <c r="FR16" s="338"/>
      <c r="FS16" s="338"/>
      <c r="FT16" s="338"/>
      <c r="FU16" s="338"/>
      <c r="FV16" s="338"/>
      <c r="FW16" s="338"/>
      <c r="FX16" s="338"/>
      <c r="FY16" s="338"/>
      <c r="FZ16" s="338"/>
      <c r="GA16" s="338"/>
      <c r="GB16" s="338"/>
      <c r="GC16" s="338"/>
      <c r="GD16" s="338"/>
      <c r="GE16" s="338"/>
      <c r="GF16" s="338"/>
      <c r="GG16" s="338"/>
      <c r="GH16" s="338"/>
      <c r="GI16" s="338"/>
      <c r="GJ16" s="338"/>
      <c r="GK16" s="338"/>
      <c r="GL16" s="338"/>
      <c r="GM16" s="338"/>
      <c r="GN16" s="338"/>
      <c r="GO16" s="338"/>
      <c r="GP16" s="338"/>
      <c r="GQ16" s="338"/>
      <c r="GR16" s="338"/>
      <c r="GS16" s="338"/>
      <c r="GT16" s="338"/>
      <c r="GU16" s="338"/>
      <c r="GV16" s="338"/>
      <c r="GW16" s="338"/>
      <c r="GX16" s="338"/>
      <c r="GY16" s="338"/>
      <c r="GZ16" s="338"/>
      <c r="HA16" s="338"/>
      <c r="HB16" s="338"/>
      <c r="HC16" s="338"/>
      <c r="HD16" s="338"/>
      <c r="HE16" s="338"/>
      <c r="HF16" s="338"/>
      <c r="HG16" s="338"/>
      <c r="HH16" s="338"/>
      <c r="HI16" s="338"/>
      <c r="HJ16" s="338"/>
      <c r="HK16" s="338"/>
      <c r="HL16" s="338"/>
      <c r="HM16" s="338"/>
      <c r="HN16" s="338"/>
      <c r="HO16" s="338"/>
      <c r="HP16" s="338"/>
      <c r="HQ16" s="338"/>
      <c r="HR16" s="338"/>
      <c r="HS16" s="338"/>
      <c r="HT16" s="338"/>
      <c r="HU16" s="338"/>
      <c r="HV16" s="338"/>
      <c r="HW16" s="338"/>
      <c r="HX16" s="338"/>
      <c r="HY16" s="338"/>
      <c r="HZ16" s="338"/>
    </row>
    <row r="17" spans="1:234" s="131" customFormat="1" ht="24.75" x14ac:dyDescent="0.25">
      <c r="A17" s="123" t="s">
        <v>234</v>
      </c>
      <c r="B17" s="108" t="s">
        <v>122</v>
      </c>
      <c r="C17" s="108" t="s">
        <v>93</v>
      </c>
      <c r="D17" s="109" t="s">
        <v>237</v>
      </c>
      <c r="E17" s="109" t="s">
        <v>89</v>
      </c>
      <c r="F17" s="110">
        <f t="shared" si="4"/>
        <v>41137</v>
      </c>
      <c r="G17" s="109">
        <f>IF(L17="Not Executed","",INDEX($U$2:$ZY15,1,MATCH(REPT("z",255),$U17:$ZY17)))</f>
        <v>91</v>
      </c>
      <c r="H17" s="109" t="str">
        <f t="shared" si="5"/>
        <v>B0 Pinole C++</v>
      </c>
      <c r="I17" s="109" t="str">
        <f t="shared" si="6"/>
        <v>9200 + QFE0</v>
      </c>
      <c r="J17" s="109">
        <f t="shared" si="7"/>
        <v>9200</v>
      </c>
      <c r="K17" s="109" t="str">
        <f t="shared" si="8"/>
        <v>NXP 1.3.4.0</v>
      </c>
      <c r="L17" s="78" t="str">
        <f t="shared" si="9"/>
        <v>Pass</v>
      </c>
      <c r="M17" s="78" t="str">
        <f>IF(L17="NA","NA",IF(COUNTIFS(U17:XAA17,"Pass*",$U$3:$XAA$3,Summary!$G$43)&gt;0,"Pass",IF(COUNTIFS(U17:XAA17,"Fail*",$U$3:$XAA$3,Summary!$G$43)&gt;0,"Fail","Not Executed")))</f>
        <v>Not Executed</v>
      </c>
      <c r="N17" s="109">
        <f t="shared" si="10"/>
        <v>2</v>
      </c>
      <c r="O17" s="135">
        <f t="shared" si="11"/>
        <v>0.5</v>
      </c>
      <c r="P17" s="135" t="str">
        <f>IF(VLOOKUP(C17,[1]!NXP_Defects,2,FALSE)=0,"",VLOOKUP(C17,[1]!NXP_Defects,2,FALSE))</f>
        <v>830337-CLOSED</v>
      </c>
      <c r="Q17" s="78" t="str">
        <f>IF(VLOOKUP(C17,[1]!NXP_Defects,3,FALSE)=0,"",VLOOKUP(C17,[1]!NXP_Defects,3,FALSE))</f>
        <v/>
      </c>
      <c r="R17" s="78" t="str">
        <f>IF(VLOOKUP(C17,[1]!NXP_Defects,4,FALSE)=0,"",VLOOKUP(C17,[1]!NXP_Defects,4,FALSE))</f>
        <v>3855480-CLOSED</v>
      </c>
      <c r="S17" s="2" t="s">
        <v>477</v>
      </c>
      <c r="T17" s="319"/>
      <c r="U17" s="337" t="s">
        <v>241</v>
      </c>
      <c r="V17" s="95"/>
      <c r="W17" s="95"/>
      <c r="X17" s="95"/>
      <c r="Y17" s="95"/>
      <c r="Z17" s="95"/>
      <c r="AA17" s="95"/>
      <c r="AB17" s="95"/>
      <c r="AC17" s="95"/>
      <c r="AD17" s="95"/>
      <c r="AE17" s="95"/>
      <c r="AF17" s="95"/>
      <c r="AG17" s="95"/>
      <c r="AH17" s="95"/>
      <c r="AI17" s="95"/>
      <c r="AJ17" s="95"/>
      <c r="AK17" s="95"/>
      <c r="AL17" s="95"/>
      <c r="AM17" s="95"/>
      <c r="AN17" s="95"/>
      <c r="AO17" s="95"/>
      <c r="AP17" s="95"/>
      <c r="AQ17" s="95"/>
      <c r="AR17" s="95"/>
      <c r="AS17" s="95"/>
      <c r="AT17" s="95"/>
      <c r="AU17" s="95"/>
      <c r="AV17" s="95"/>
      <c r="AW17" s="95"/>
      <c r="AX17" s="95"/>
      <c r="AY17" s="95" t="s">
        <v>243</v>
      </c>
      <c r="AZ17" s="95"/>
      <c r="BA17" s="95"/>
      <c r="BB17" s="95"/>
      <c r="BC17" s="95"/>
      <c r="BD17" s="95"/>
      <c r="BE17" s="95"/>
      <c r="BF17" s="95"/>
      <c r="BG17" s="95"/>
      <c r="BH17" s="95"/>
      <c r="BI17" s="95"/>
      <c r="BJ17" s="95"/>
      <c r="BK17" s="95"/>
      <c r="BL17" s="95"/>
      <c r="BM17" s="95"/>
      <c r="BN17" s="95"/>
      <c r="BO17" s="95"/>
      <c r="BP17" s="95"/>
      <c r="BQ17" s="95"/>
      <c r="BR17" s="95"/>
      <c r="BS17" s="95"/>
      <c r="BT17" s="95"/>
      <c r="BU17" s="95"/>
      <c r="BV17" s="95"/>
      <c r="BW17" s="95"/>
      <c r="BX17" s="95"/>
      <c r="BY17" s="95"/>
      <c r="BZ17" s="95"/>
      <c r="CA17" s="95"/>
      <c r="CB17" s="95"/>
      <c r="CC17" s="95"/>
      <c r="CD17" s="95"/>
      <c r="CE17" s="338"/>
      <c r="CF17" s="338"/>
      <c r="CG17" s="338"/>
      <c r="CH17" s="338"/>
      <c r="CI17" s="338"/>
      <c r="CJ17" s="338"/>
      <c r="CK17" s="338"/>
      <c r="CL17" s="338"/>
      <c r="CM17" s="338"/>
      <c r="CN17" s="338"/>
      <c r="CO17" s="338"/>
      <c r="CP17" s="338"/>
      <c r="CQ17" s="338"/>
      <c r="CR17" s="338"/>
      <c r="CS17" s="338"/>
      <c r="CT17" s="338"/>
      <c r="CU17" s="338"/>
      <c r="CV17" s="338"/>
      <c r="CW17" s="338"/>
      <c r="CX17" s="338"/>
      <c r="CY17" s="338"/>
      <c r="CZ17" s="338"/>
      <c r="DA17" s="338"/>
      <c r="DB17" s="338"/>
      <c r="DC17" s="338"/>
      <c r="DD17" s="338"/>
      <c r="DE17" s="338"/>
      <c r="DF17" s="338"/>
      <c r="DG17" s="338"/>
      <c r="DH17" s="338"/>
      <c r="DI17" s="338"/>
      <c r="DJ17" s="338"/>
      <c r="DK17" s="338"/>
      <c r="DL17" s="338"/>
      <c r="DM17" s="338"/>
      <c r="DN17" s="338"/>
      <c r="DO17" s="338"/>
      <c r="DP17" s="338"/>
      <c r="DQ17" s="338"/>
      <c r="DR17" s="338"/>
      <c r="DS17" s="338"/>
      <c r="DT17" s="338"/>
      <c r="DU17" s="338"/>
      <c r="DV17" s="338"/>
      <c r="DW17" s="338"/>
      <c r="DX17" s="338"/>
      <c r="DY17" s="338"/>
      <c r="DZ17" s="338"/>
      <c r="EA17" s="338"/>
      <c r="EB17" s="338"/>
      <c r="EC17" s="338"/>
      <c r="ED17" s="338"/>
      <c r="EE17" s="338"/>
      <c r="EF17" s="338"/>
      <c r="EG17" s="338"/>
      <c r="EH17" s="338"/>
      <c r="EI17" s="338"/>
      <c r="EJ17" s="338"/>
      <c r="EK17" s="338"/>
      <c r="EL17" s="338"/>
      <c r="EM17" s="338"/>
      <c r="EN17" s="338"/>
      <c r="EO17" s="338"/>
      <c r="EP17" s="338"/>
      <c r="EQ17" s="338"/>
      <c r="ER17" s="338"/>
      <c r="ES17" s="338"/>
      <c r="ET17" s="338"/>
      <c r="EU17" s="338"/>
      <c r="EV17" s="338"/>
      <c r="EW17" s="338"/>
      <c r="EX17" s="338"/>
      <c r="EY17" s="338"/>
      <c r="EZ17" s="338"/>
      <c r="FA17" s="338"/>
      <c r="FB17" s="338"/>
      <c r="FC17" s="338"/>
      <c r="FD17" s="338"/>
      <c r="FE17" s="338"/>
      <c r="FF17" s="338"/>
      <c r="FG17" s="338"/>
      <c r="FH17" s="338"/>
      <c r="FI17" s="338"/>
      <c r="FJ17" s="338"/>
      <c r="FK17" s="338"/>
      <c r="FL17" s="338"/>
      <c r="FM17" s="338"/>
      <c r="FN17" s="338"/>
      <c r="FO17" s="338"/>
      <c r="FP17" s="338"/>
      <c r="FQ17" s="338"/>
      <c r="FR17" s="338"/>
      <c r="FS17" s="338"/>
      <c r="FT17" s="338"/>
      <c r="FU17" s="338"/>
      <c r="FV17" s="338"/>
      <c r="FW17" s="338"/>
      <c r="FX17" s="338"/>
      <c r="FY17" s="338"/>
      <c r="FZ17" s="338"/>
      <c r="GA17" s="338"/>
      <c r="GB17" s="338"/>
      <c r="GC17" s="338"/>
      <c r="GD17" s="338"/>
      <c r="GE17" s="338"/>
      <c r="GF17" s="338"/>
      <c r="GG17" s="338"/>
      <c r="GH17" s="338"/>
      <c r="GI17" s="338"/>
      <c r="GJ17" s="338"/>
      <c r="GK17" s="338"/>
      <c r="GL17" s="338"/>
      <c r="GM17" s="338"/>
      <c r="GN17" s="338"/>
      <c r="GO17" s="338"/>
      <c r="GP17" s="338"/>
      <c r="GQ17" s="338"/>
      <c r="GR17" s="338"/>
      <c r="GS17" s="338"/>
      <c r="GT17" s="338"/>
      <c r="GU17" s="338"/>
      <c r="GV17" s="338"/>
      <c r="GW17" s="338"/>
      <c r="GX17" s="338"/>
      <c r="GY17" s="338"/>
      <c r="GZ17" s="338"/>
      <c r="HA17" s="338"/>
      <c r="HB17" s="338"/>
      <c r="HC17" s="338"/>
      <c r="HD17" s="338"/>
      <c r="HE17" s="338"/>
      <c r="HF17" s="338"/>
      <c r="HG17" s="338"/>
      <c r="HH17" s="338"/>
      <c r="HI17" s="338"/>
      <c r="HJ17" s="338"/>
      <c r="HK17" s="338"/>
      <c r="HL17" s="338"/>
      <c r="HM17" s="338"/>
      <c r="HN17" s="338"/>
      <c r="HO17" s="338"/>
      <c r="HP17" s="338"/>
      <c r="HQ17" s="338"/>
      <c r="HR17" s="338"/>
      <c r="HS17" s="338"/>
      <c r="HT17" s="338"/>
      <c r="HU17" s="338"/>
      <c r="HV17" s="338"/>
      <c r="HW17" s="338"/>
      <c r="HX17" s="338"/>
      <c r="HY17" s="338"/>
      <c r="HZ17" s="338"/>
    </row>
    <row r="18" spans="1:234" s="131" customFormat="1" ht="36.75" x14ac:dyDescent="0.25">
      <c r="A18" s="123" t="s">
        <v>234</v>
      </c>
      <c r="B18" s="108" t="s">
        <v>122</v>
      </c>
      <c r="C18" s="108" t="s">
        <v>101</v>
      </c>
      <c r="D18" s="109" t="s">
        <v>237</v>
      </c>
      <c r="E18" s="109" t="s">
        <v>89</v>
      </c>
      <c r="F18" s="110">
        <f t="shared" si="4"/>
        <v>41137</v>
      </c>
      <c r="G18" s="109">
        <f>IF(L18="Not Executed","",INDEX($U$2:$ZY16,1,MATCH(REPT("z",255),$U18:$ZY18)))</f>
        <v>91</v>
      </c>
      <c r="H18" s="109" t="str">
        <f t="shared" si="5"/>
        <v>B0 Pinole C++</v>
      </c>
      <c r="I18" s="109" t="str">
        <f t="shared" si="6"/>
        <v>9200 + QFE0</v>
      </c>
      <c r="J18" s="109">
        <f t="shared" si="7"/>
        <v>9200</v>
      </c>
      <c r="K18" s="109" t="str">
        <f t="shared" si="8"/>
        <v>NXP 1.3.4.0</v>
      </c>
      <c r="L18" s="78" t="str">
        <f t="shared" si="9"/>
        <v>Pass</v>
      </c>
      <c r="M18" s="78" t="str">
        <f>IF(L18="NA","NA",IF(COUNTIFS(U18:XAA18,"Pass*",$U$3:$XAA$3,Summary!$G$43)&gt;0,"Pass",IF(COUNTIFS(U18:XAA18,"Fail*",$U$3:$XAA$3,Summary!$G$43)&gt;0,"Fail","Not Executed")))</f>
        <v>Not Executed</v>
      </c>
      <c r="N18" s="109">
        <f t="shared" si="10"/>
        <v>3</v>
      </c>
      <c r="O18" s="135">
        <f t="shared" si="11"/>
        <v>0.66666666666666663</v>
      </c>
      <c r="P18" s="135" t="str">
        <f>IF(VLOOKUP(C18,[1]!NXP_Defects,2,FALSE)=0,"",VLOOKUP(C18,[1]!NXP_Defects,2,FALSE))</f>
        <v>none, 
851441-CLOSED</v>
      </c>
      <c r="Q18" s="81" t="str">
        <f>IF(VLOOKUP(C18,[1]!NXP_Defects,3,FALSE)=0,"",VLOOKUP(C18,[1]!NXP_Defects,3,FALSE))</f>
        <v/>
      </c>
      <c r="R18" s="78" t="str">
        <f>IF(VLOOKUP(C18,[1]!NXP_Defects,4,FALSE)=0,"",VLOOKUP(C18,[1]!NXP_Defects,4,FALSE))</f>
        <v>3855502-CLOSED, 
3855953-CLOSED</v>
      </c>
      <c r="S18" s="2" t="s">
        <v>477</v>
      </c>
      <c r="T18" s="319"/>
      <c r="U18" s="337" t="s">
        <v>241</v>
      </c>
      <c r="V18" s="95"/>
      <c r="W18" s="95"/>
      <c r="X18" s="95"/>
      <c r="Y18" s="95"/>
      <c r="Z18" s="95"/>
      <c r="AA18" s="95"/>
      <c r="AB18" s="95"/>
      <c r="AC18" s="95"/>
      <c r="AD18" s="95"/>
      <c r="AE18" s="95"/>
      <c r="AF18" s="95"/>
      <c r="AG18" s="95"/>
      <c r="AH18" s="95"/>
      <c r="AI18" s="95"/>
      <c r="AJ18" s="95"/>
      <c r="AK18" s="95"/>
      <c r="AL18" s="95"/>
      <c r="AM18" s="95"/>
      <c r="AN18" s="95"/>
      <c r="AO18" s="95"/>
      <c r="AP18" s="95"/>
      <c r="AQ18" s="95"/>
      <c r="AR18" s="95"/>
      <c r="AS18" s="95"/>
      <c r="AT18" s="95" t="s">
        <v>243</v>
      </c>
      <c r="AU18" s="95"/>
      <c r="AV18" s="95"/>
      <c r="AW18" s="95"/>
      <c r="AX18" s="95"/>
      <c r="AY18" s="95" t="s">
        <v>243</v>
      </c>
      <c r="AZ18" s="95"/>
      <c r="BA18" s="95"/>
      <c r="BB18" s="95"/>
      <c r="BC18" s="95"/>
      <c r="BD18" s="95"/>
      <c r="BE18" s="95"/>
      <c r="BF18" s="95"/>
      <c r="BG18" s="95"/>
      <c r="BH18" s="95"/>
      <c r="BI18" s="95"/>
      <c r="BJ18" s="95"/>
      <c r="BK18" s="95"/>
      <c r="BL18" s="95"/>
      <c r="BM18" s="95"/>
      <c r="BN18" s="95"/>
      <c r="BO18" s="95"/>
      <c r="BP18" s="95"/>
      <c r="BQ18" s="95"/>
      <c r="BR18" s="95"/>
      <c r="BS18" s="95"/>
      <c r="BT18" s="95"/>
      <c r="BU18" s="95"/>
      <c r="BV18" s="95"/>
      <c r="BW18" s="95"/>
      <c r="BX18" s="95"/>
      <c r="BY18" s="95"/>
      <c r="BZ18" s="95"/>
      <c r="CA18" s="95"/>
      <c r="CB18" s="95"/>
      <c r="CC18" s="95"/>
      <c r="CD18" s="95"/>
      <c r="CE18" s="338"/>
      <c r="CF18" s="338"/>
      <c r="CG18" s="338"/>
      <c r="CH18" s="338"/>
      <c r="CI18" s="338"/>
      <c r="CJ18" s="338"/>
      <c r="CK18" s="338"/>
      <c r="CL18" s="338"/>
      <c r="CM18" s="338"/>
      <c r="CN18" s="338"/>
      <c r="CO18" s="338"/>
      <c r="CP18" s="338"/>
      <c r="CQ18" s="338"/>
      <c r="CR18" s="338"/>
      <c r="CS18" s="338"/>
      <c r="CT18" s="338"/>
      <c r="CU18" s="338"/>
      <c r="CV18" s="338"/>
      <c r="CW18" s="338"/>
      <c r="CX18" s="338"/>
      <c r="CY18" s="338"/>
      <c r="CZ18" s="338"/>
      <c r="DA18" s="338"/>
      <c r="DB18" s="338"/>
      <c r="DC18" s="338"/>
      <c r="DD18" s="338"/>
      <c r="DE18" s="338"/>
      <c r="DF18" s="338"/>
      <c r="DG18" s="338"/>
      <c r="DH18" s="338"/>
      <c r="DI18" s="338"/>
      <c r="DJ18" s="338"/>
      <c r="DK18" s="338"/>
      <c r="DL18" s="338"/>
      <c r="DM18" s="338"/>
      <c r="DN18" s="338"/>
      <c r="DO18" s="338"/>
      <c r="DP18" s="338"/>
      <c r="DQ18" s="338"/>
      <c r="DR18" s="338"/>
      <c r="DS18" s="338"/>
      <c r="DT18" s="338"/>
      <c r="DU18" s="338"/>
      <c r="DV18" s="338"/>
      <c r="DW18" s="338"/>
      <c r="DX18" s="338"/>
      <c r="DY18" s="338"/>
      <c r="DZ18" s="338"/>
      <c r="EA18" s="338"/>
      <c r="EB18" s="338"/>
      <c r="EC18" s="338"/>
      <c r="ED18" s="338"/>
      <c r="EE18" s="338"/>
      <c r="EF18" s="338"/>
      <c r="EG18" s="338"/>
      <c r="EH18" s="338"/>
      <c r="EI18" s="338"/>
      <c r="EJ18" s="338"/>
      <c r="EK18" s="338"/>
      <c r="EL18" s="338"/>
      <c r="EM18" s="338"/>
      <c r="EN18" s="338"/>
      <c r="EO18" s="338"/>
      <c r="EP18" s="338"/>
      <c r="EQ18" s="338"/>
      <c r="ER18" s="338"/>
      <c r="ES18" s="338"/>
      <c r="ET18" s="338"/>
      <c r="EU18" s="338"/>
      <c r="EV18" s="338"/>
      <c r="EW18" s="338"/>
      <c r="EX18" s="338"/>
      <c r="EY18" s="338"/>
      <c r="EZ18" s="338"/>
      <c r="FA18" s="338"/>
      <c r="FB18" s="338"/>
      <c r="FC18" s="338"/>
      <c r="FD18" s="338"/>
      <c r="FE18" s="338"/>
      <c r="FF18" s="338"/>
      <c r="FG18" s="338"/>
      <c r="FH18" s="338"/>
      <c r="FI18" s="338"/>
      <c r="FJ18" s="338"/>
      <c r="FK18" s="338"/>
      <c r="FL18" s="338"/>
      <c r="FM18" s="338"/>
      <c r="FN18" s="338"/>
      <c r="FO18" s="338"/>
      <c r="FP18" s="338"/>
      <c r="FQ18" s="338"/>
      <c r="FR18" s="338"/>
      <c r="FS18" s="338"/>
      <c r="FT18" s="338"/>
      <c r="FU18" s="338"/>
      <c r="FV18" s="338"/>
      <c r="FW18" s="338"/>
      <c r="FX18" s="338"/>
      <c r="FY18" s="338"/>
      <c r="FZ18" s="338"/>
      <c r="GA18" s="338"/>
      <c r="GB18" s="338"/>
      <c r="GC18" s="338"/>
      <c r="GD18" s="338"/>
      <c r="GE18" s="338"/>
      <c r="GF18" s="338"/>
      <c r="GG18" s="338"/>
      <c r="GH18" s="338"/>
      <c r="GI18" s="338"/>
      <c r="GJ18" s="338"/>
      <c r="GK18" s="338"/>
      <c r="GL18" s="338"/>
      <c r="GM18" s="338"/>
      <c r="GN18" s="338"/>
      <c r="GO18" s="338"/>
      <c r="GP18" s="338"/>
      <c r="GQ18" s="338"/>
      <c r="GR18" s="338"/>
      <c r="GS18" s="338"/>
      <c r="GT18" s="338"/>
      <c r="GU18" s="338"/>
      <c r="GV18" s="338"/>
      <c r="GW18" s="338"/>
      <c r="GX18" s="338"/>
      <c r="GY18" s="338"/>
      <c r="GZ18" s="338"/>
      <c r="HA18" s="338"/>
      <c r="HB18" s="338"/>
      <c r="HC18" s="338"/>
      <c r="HD18" s="338"/>
      <c r="HE18" s="338"/>
      <c r="HF18" s="338"/>
      <c r="HG18" s="338"/>
      <c r="HH18" s="338"/>
      <c r="HI18" s="338"/>
      <c r="HJ18" s="338"/>
      <c r="HK18" s="338"/>
      <c r="HL18" s="338"/>
      <c r="HM18" s="338"/>
      <c r="HN18" s="338"/>
      <c r="HO18" s="338"/>
      <c r="HP18" s="338"/>
      <c r="HQ18" s="338"/>
      <c r="HR18" s="338"/>
      <c r="HS18" s="338"/>
      <c r="HT18" s="338"/>
      <c r="HU18" s="338"/>
      <c r="HV18" s="338"/>
      <c r="HW18" s="338"/>
      <c r="HX18" s="338"/>
      <c r="HY18" s="338"/>
      <c r="HZ18" s="338"/>
    </row>
    <row r="19" spans="1:234" s="131" customFormat="1" ht="24.75" x14ac:dyDescent="0.25">
      <c r="A19" s="123" t="s">
        <v>234</v>
      </c>
      <c r="B19" s="108" t="s">
        <v>122</v>
      </c>
      <c r="C19" s="108" t="s">
        <v>94</v>
      </c>
      <c r="D19" s="109" t="s">
        <v>237</v>
      </c>
      <c r="E19" s="109" t="s">
        <v>26</v>
      </c>
      <c r="F19" s="110">
        <f t="shared" si="4"/>
        <v>41138</v>
      </c>
      <c r="G19" s="109">
        <f>IF(L19="Not Executed","",INDEX($U$2:$ZY17,1,MATCH(REPT("z",255),$U19:$ZY19)))</f>
        <v>93</v>
      </c>
      <c r="H19" s="109" t="str">
        <f t="shared" si="5"/>
        <v>B0 Pinole C++</v>
      </c>
      <c r="I19" s="109" t="str">
        <f t="shared" si="6"/>
        <v>9200 + QFE0</v>
      </c>
      <c r="J19" s="109">
        <f t="shared" si="7"/>
        <v>9200</v>
      </c>
      <c r="K19" s="109" t="str">
        <f t="shared" si="8"/>
        <v>NXP 1.3.4.2</v>
      </c>
      <c r="L19" s="78" t="str">
        <f t="shared" si="9"/>
        <v>Pass</v>
      </c>
      <c r="M19" s="78" t="str">
        <f>IF(L19="NA","NA",IF(COUNTIFS(U19:XAA19,"Pass*",$U$3:$XAA$3,Summary!$G$43)&gt;0,"Pass",IF(COUNTIFS(U19:XAA19,"Fail*",$U$3:$XAA$3,Summary!$G$43)&gt;0,"Fail","Not Executed")))</f>
        <v>Pass</v>
      </c>
      <c r="N19" s="109">
        <f t="shared" si="10"/>
        <v>3</v>
      </c>
      <c r="O19" s="135">
        <f t="shared" si="11"/>
        <v>1</v>
      </c>
      <c r="P19" s="135" t="str">
        <f>IF(VLOOKUP(C19,[1]!NXP_Defects,2,FALSE)=0,"",VLOOKUP(C19,[1]!NXP_Defects,2,FALSE))</f>
        <v/>
      </c>
      <c r="Q19" s="78" t="str">
        <f>IF(VLOOKUP(C19,[1]!NXP_Defects,3,FALSE)=0,"",VLOOKUP(C19,[1]!NXP_Defects,3,FALSE))</f>
        <v/>
      </c>
      <c r="R19" s="78" t="str">
        <f>IF(VLOOKUP(C19,[1]!NXP_Defects,4,FALSE)=0,"",VLOOKUP(C19,[1]!NXP_Defects,4,FALSE))</f>
        <v/>
      </c>
      <c r="S19" s="2" t="s">
        <v>477</v>
      </c>
      <c r="T19" s="319"/>
      <c r="U19" s="337" t="s">
        <v>243</v>
      </c>
      <c r="V19" s="95"/>
      <c r="W19" s="95"/>
      <c r="X19" s="95"/>
      <c r="Y19" s="95"/>
      <c r="Z19" s="95"/>
      <c r="AA19" s="95"/>
      <c r="AB19" s="95"/>
      <c r="AC19" s="95"/>
      <c r="AD19" s="95"/>
      <c r="AE19" s="95"/>
      <c r="AF19" s="95"/>
      <c r="AG19" s="95"/>
      <c r="AH19" s="95"/>
      <c r="AI19" s="95"/>
      <c r="AJ19" s="95"/>
      <c r="AK19" s="95"/>
      <c r="AL19" s="95"/>
      <c r="AM19" s="95"/>
      <c r="AN19" s="95"/>
      <c r="AO19" s="95"/>
      <c r="AP19" s="95"/>
      <c r="AQ19" s="95"/>
      <c r="AR19" s="95"/>
      <c r="AS19" s="95"/>
      <c r="AT19" s="95"/>
      <c r="AU19" s="95"/>
      <c r="AV19" s="95"/>
      <c r="AW19" s="95"/>
      <c r="AX19" s="95"/>
      <c r="AY19" s="95" t="s">
        <v>243</v>
      </c>
      <c r="AZ19" s="95" t="s">
        <v>243</v>
      </c>
      <c r="BA19" s="95"/>
      <c r="BB19" s="95"/>
      <c r="BC19" s="95"/>
      <c r="BD19" s="95"/>
      <c r="BE19" s="95"/>
      <c r="BF19" s="95"/>
      <c r="BG19" s="95"/>
      <c r="BH19" s="95"/>
      <c r="BI19" s="95"/>
      <c r="BJ19" s="95"/>
      <c r="BK19" s="95"/>
      <c r="BL19" s="95"/>
      <c r="BM19" s="95"/>
      <c r="BN19" s="95"/>
      <c r="BO19" s="95"/>
      <c r="BP19" s="95"/>
      <c r="BQ19" s="95"/>
      <c r="BR19" s="95"/>
      <c r="BS19" s="95"/>
      <c r="BT19" s="95"/>
      <c r="BU19" s="95"/>
      <c r="BV19" s="95"/>
      <c r="BW19" s="95"/>
      <c r="BX19" s="95"/>
      <c r="BY19" s="95"/>
      <c r="BZ19" s="95"/>
      <c r="CA19" s="95"/>
      <c r="CB19" s="95"/>
      <c r="CC19" s="95"/>
      <c r="CD19" s="95"/>
      <c r="CE19" s="338"/>
      <c r="CF19" s="338"/>
      <c r="CG19" s="338"/>
      <c r="CH19" s="338"/>
      <c r="CI19" s="338"/>
      <c r="CJ19" s="338"/>
      <c r="CK19" s="338"/>
      <c r="CL19" s="338"/>
      <c r="CM19" s="338"/>
      <c r="CN19" s="338"/>
      <c r="CO19" s="338"/>
      <c r="CP19" s="338"/>
      <c r="CQ19" s="338"/>
      <c r="CR19" s="338"/>
      <c r="CS19" s="338"/>
      <c r="CT19" s="338"/>
      <c r="CU19" s="338"/>
      <c r="CV19" s="338"/>
      <c r="CW19" s="338"/>
      <c r="CX19" s="338"/>
      <c r="CY19" s="338"/>
      <c r="CZ19" s="338"/>
      <c r="DA19" s="338"/>
      <c r="DB19" s="338"/>
      <c r="DC19" s="338"/>
      <c r="DD19" s="338"/>
      <c r="DE19" s="338"/>
      <c r="DF19" s="338"/>
      <c r="DG19" s="338"/>
      <c r="DH19" s="338"/>
      <c r="DI19" s="338"/>
      <c r="DJ19" s="338"/>
      <c r="DK19" s="338"/>
      <c r="DL19" s="338"/>
      <c r="DM19" s="338"/>
      <c r="DN19" s="338"/>
      <c r="DO19" s="338"/>
      <c r="DP19" s="338"/>
      <c r="DQ19" s="338"/>
      <c r="DR19" s="338"/>
      <c r="DS19" s="338"/>
      <c r="DT19" s="338"/>
      <c r="DU19" s="338"/>
      <c r="DV19" s="338"/>
      <c r="DW19" s="338"/>
      <c r="DX19" s="338"/>
      <c r="DY19" s="338"/>
      <c r="DZ19" s="338"/>
      <c r="EA19" s="338"/>
      <c r="EB19" s="338"/>
      <c r="EC19" s="338"/>
      <c r="ED19" s="338"/>
      <c r="EE19" s="338"/>
      <c r="EF19" s="338"/>
      <c r="EG19" s="338"/>
      <c r="EH19" s="338"/>
      <c r="EI19" s="338"/>
      <c r="EJ19" s="338"/>
      <c r="EK19" s="338"/>
      <c r="EL19" s="338"/>
      <c r="EM19" s="338"/>
      <c r="EN19" s="338"/>
      <c r="EO19" s="338"/>
      <c r="EP19" s="338"/>
      <c r="EQ19" s="338"/>
      <c r="ER19" s="338"/>
      <c r="ES19" s="338"/>
      <c r="ET19" s="338"/>
      <c r="EU19" s="338"/>
      <c r="EV19" s="338"/>
      <c r="EW19" s="338"/>
      <c r="EX19" s="338"/>
      <c r="EY19" s="338"/>
      <c r="EZ19" s="338"/>
      <c r="FA19" s="338"/>
      <c r="FB19" s="338"/>
      <c r="FC19" s="338"/>
      <c r="FD19" s="338"/>
      <c r="FE19" s="338"/>
      <c r="FF19" s="338"/>
      <c r="FG19" s="338"/>
      <c r="FH19" s="338"/>
      <c r="FI19" s="338"/>
      <c r="FJ19" s="338"/>
      <c r="FK19" s="338"/>
      <c r="FL19" s="338"/>
      <c r="FM19" s="338"/>
      <c r="FN19" s="338"/>
      <c r="FO19" s="338"/>
      <c r="FP19" s="338"/>
      <c r="FQ19" s="338"/>
      <c r="FR19" s="338"/>
      <c r="FS19" s="338"/>
      <c r="FT19" s="338"/>
      <c r="FU19" s="338"/>
      <c r="FV19" s="338"/>
      <c r="FW19" s="338"/>
      <c r="FX19" s="338"/>
      <c r="FY19" s="338"/>
      <c r="FZ19" s="338"/>
      <c r="GA19" s="338"/>
      <c r="GB19" s="338"/>
      <c r="GC19" s="338"/>
      <c r="GD19" s="338"/>
      <c r="GE19" s="338"/>
      <c r="GF19" s="338"/>
      <c r="GG19" s="338"/>
      <c r="GH19" s="338"/>
      <c r="GI19" s="338"/>
      <c r="GJ19" s="338"/>
      <c r="GK19" s="338"/>
      <c r="GL19" s="338"/>
      <c r="GM19" s="338"/>
      <c r="GN19" s="338"/>
      <c r="GO19" s="338"/>
      <c r="GP19" s="338"/>
      <c r="GQ19" s="338"/>
      <c r="GR19" s="338"/>
      <c r="GS19" s="338"/>
      <c r="GT19" s="338"/>
      <c r="GU19" s="338"/>
      <c r="GV19" s="338"/>
      <c r="GW19" s="338"/>
      <c r="GX19" s="338"/>
      <c r="GY19" s="338"/>
      <c r="GZ19" s="338"/>
      <c r="HA19" s="338"/>
      <c r="HB19" s="338"/>
      <c r="HC19" s="338"/>
      <c r="HD19" s="338"/>
      <c r="HE19" s="338"/>
      <c r="HF19" s="338"/>
      <c r="HG19" s="338"/>
      <c r="HH19" s="338"/>
      <c r="HI19" s="338"/>
      <c r="HJ19" s="338"/>
      <c r="HK19" s="338"/>
      <c r="HL19" s="338"/>
      <c r="HM19" s="338"/>
      <c r="HN19" s="338"/>
      <c r="HO19" s="338"/>
      <c r="HP19" s="338"/>
      <c r="HQ19" s="338"/>
      <c r="HR19" s="338"/>
      <c r="HS19" s="338"/>
      <c r="HT19" s="338"/>
      <c r="HU19" s="338"/>
      <c r="HV19" s="338"/>
      <c r="HW19" s="338"/>
      <c r="HX19" s="338"/>
      <c r="HY19" s="338"/>
      <c r="HZ19" s="338"/>
    </row>
    <row r="20" spans="1:234" s="131" customFormat="1" ht="24.75" x14ac:dyDescent="0.25">
      <c r="A20" s="123" t="s">
        <v>234</v>
      </c>
      <c r="B20" s="108" t="s">
        <v>122</v>
      </c>
      <c r="C20" s="108" t="s">
        <v>99</v>
      </c>
      <c r="D20" s="109" t="s">
        <v>237</v>
      </c>
      <c r="E20" s="109" t="s">
        <v>100</v>
      </c>
      <c r="F20" s="110">
        <f t="shared" si="4"/>
        <v>41138</v>
      </c>
      <c r="G20" s="109">
        <f>IF(L20="Not Executed","",INDEX($U$2:$ZY18,1,MATCH(REPT("z",255),$U20:$ZY20)))</f>
        <v>93</v>
      </c>
      <c r="H20" s="109" t="str">
        <f t="shared" si="5"/>
        <v>B0 Pinole C++</v>
      </c>
      <c r="I20" s="109" t="str">
        <f t="shared" si="6"/>
        <v>9200 + QFE0</v>
      </c>
      <c r="J20" s="109">
        <f t="shared" si="7"/>
        <v>9200</v>
      </c>
      <c r="K20" s="109" t="str">
        <f t="shared" si="8"/>
        <v>NXP 1.3.4.2</v>
      </c>
      <c r="L20" s="78" t="str">
        <f t="shared" si="9"/>
        <v>Pass</v>
      </c>
      <c r="M20" s="78" t="str">
        <f>IF(L20="NA","NA",IF(COUNTIFS(U20:XAA20,"Pass*",$U$3:$XAA$3,Summary!$G$43)&gt;0,"Pass",IF(COUNTIFS(U20:XAA20,"Fail*",$U$3:$XAA$3,Summary!$G$43)&gt;0,"Fail","Not Executed")))</f>
        <v>Pass</v>
      </c>
      <c r="N20" s="109">
        <f t="shared" si="10"/>
        <v>3</v>
      </c>
      <c r="O20" s="135">
        <f t="shared" si="11"/>
        <v>1</v>
      </c>
      <c r="P20" s="135" t="str">
        <f>IF(VLOOKUP(C20,[1]!NXP_Defects,2,FALSE)=0,"",VLOOKUP(C20,[1]!NXP_Defects,2,FALSE))</f>
        <v/>
      </c>
      <c r="Q20" s="78" t="str">
        <f>IF(VLOOKUP(C20,[1]!NXP_Defects,3,FALSE)=0,"",VLOOKUP(C20,[1]!NXP_Defects,3,FALSE))</f>
        <v/>
      </c>
      <c r="R20" s="78" t="str">
        <f>IF(VLOOKUP(C20,[1]!NXP_Defects,4,FALSE)=0,"",VLOOKUP(C20,[1]!NXP_Defects,4,FALSE))</f>
        <v/>
      </c>
      <c r="S20" s="2" t="s">
        <v>477</v>
      </c>
      <c r="T20" s="319"/>
      <c r="U20" s="337" t="s">
        <v>243</v>
      </c>
      <c r="V20" s="95"/>
      <c r="W20" s="95"/>
      <c r="X20" s="95"/>
      <c r="Y20" s="95"/>
      <c r="Z20" s="95"/>
      <c r="AA20" s="95"/>
      <c r="AB20" s="95"/>
      <c r="AC20" s="95"/>
      <c r="AD20" s="95"/>
      <c r="AE20" s="95"/>
      <c r="AF20" s="95"/>
      <c r="AG20" s="95"/>
      <c r="AH20" s="95"/>
      <c r="AI20" s="95"/>
      <c r="AJ20" s="95"/>
      <c r="AK20" s="95"/>
      <c r="AL20" s="95"/>
      <c r="AM20" s="95"/>
      <c r="AN20" s="95"/>
      <c r="AO20" s="95"/>
      <c r="AP20" s="95"/>
      <c r="AQ20" s="95"/>
      <c r="AR20" s="95"/>
      <c r="AS20" s="95"/>
      <c r="AT20" s="95"/>
      <c r="AU20" s="95"/>
      <c r="AV20" s="95"/>
      <c r="AW20" s="95"/>
      <c r="AX20" s="95"/>
      <c r="AY20" s="95" t="s">
        <v>243</v>
      </c>
      <c r="AZ20" s="95" t="s">
        <v>243</v>
      </c>
      <c r="BA20" s="95"/>
      <c r="BB20" s="95"/>
      <c r="BC20" s="95"/>
      <c r="BD20" s="95"/>
      <c r="BE20" s="95"/>
      <c r="BF20" s="95"/>
      <c r="BG20" s="95"/>
      <c r="BH20" s="95"/>
      <c r="BI20" s="95"/>
      <c r="BJ20" s="95"/>
      <c r="BK20" s="95"/>
      <c r="BL20" s="95"/>
      <c r="BM20" s="95"/>
      <c r="BN20" s="95"/>
      <c r="BO20" s="95"/>
      <c r="BP20" s="95"/>
      <c r="BQ20" s="95"/>
      <c r="BR20" s="95"/>
      <c r="BS20" s="95"/>
      <c r="BT20" s="95"/>
      <c r="BU20" s="95"/>
      <c r="BV20" s="95"/>
      <c r="BW20" s="95"/>
      <c r="BX20" s="95"/>
      <c r="BY20" s="95"/>
      <c r="BZ20" s="95"/>
      <c r="CA20" s="95"/>
      <c r="CB20" s="95"/>
      <c r="CC20" s="95"/>
      <c r="CD20" s="95"/>
      <c r="CE20" s="338"/>
      <c r="CF20" s="338"/>
      <c r="CG20" s="338"/>
      <c r="CH20" s="338"/>
      <c r="CI20" s="338"/>
      <c r="CJ20" s="338"/>
      <c r="CK20" s="338"/>
      <c r="CL20" s="338"/>
      <c r="CM20" s="338"/>
      <c r="CN20" s="338"/>
      <c r="CO20" s="338"/>
      <c r="CP20" s="338"/>
      <c r="CQ20" s="338"/>
      <c r="CR20" s="338"/>
      <c r="CS20" s="338"/>
      <c r="CT20" s="338"/>
      <c r="CU20" s="338"/>
      <c r="CV20" s="338"/>
      <c r="CW20" s="338"/>
      <c r="CX20" s="338"/>
      <c r="CY20" s="338"/>
      <c r="CZ20" s="338"/>
      <c r="DA20" s="338"/>
      <c r="DB20" s="338"/>
      <c r="DC20" s="338"/>
      <c r="DD20" s="338"/>
      <c r="DE20" s="338"/>
      <c r="DF20" s="338"/>
      <c r="DG20" s="338"/>
      <c r="DH20" s="338"/>
      <c r="DI20" s="338"/>
      <c r="DJ20" s="338"/>
      <c r="DK20" s="338"/>
      <c r="DL20" s="338"/>
      <c r="DM20" s="338"/>
      <c r="DN20" s="338"/>
      <c r="DO20" s="338"/>
      <c r="DP20" s="338"/>
      <c r="DQ20" s="338"/>
      <c r="DR20" s="338"/>
      <c r="DS20" s="338"/>
      <c r="DT20" s="338"/>
      <c r="DU20" s="338"/>
      <c r="DV20" s="338"/>
      <c r="DW20" s="338"/>
      <c r="DX20" s="338"/>
      <c r="DY20" s="338"/>
      <c r="DZ20" s="338"/>
      <c r="EA20" s="338"/>
      <c r="EB20" s="338"/>
      <c r="EC20" s="338"/>
      <c r="ED20" s="338"/>
      <c r="EE20" s="338"/>
      <c r="EF20" s="338"/>
      <c r="EG20" s="338"/>
      <c r="EH20" s="338"/>
      <c r="EI20" s="338"/>
      <c r="EJ20" s="338"/>
      <c r="EK20" s="338"/>
      <c r="EL20" s="338"/>
      <c r="EM20" s="338"/>
      <c r="EN20" s="338"/>
      <c r="EO20" s="338"/>
      <c r="EP20" s="338"/>
      <c r="EQ20" s="338"/>
      <c r="ER20" s="338"/>
      <c r="ES20" s="338"/>
      <c r="ET20" s="338"/>
      <c r="EU20" s="338"/>
      <c r="EV20" s="338"/>
      <c r="EW20" s="338"/>
      <c r="EX20" s="338"/>
      <c r="EY20" s="338"/>
      <c r="EZ20" s="338"/>
      <c r="FA20" s="338"/>
      <c r="FB20" s="338"/>
      <c r="FC20" s="338"/>
      <c r="FD20" s="338"/>
      <c r="FE20" s="338"/>
      <c r="FF20" s="338"/>
      <c r="FG20" s="338"/>
      <c r="FH20" s="338"/>
      <c r="FI20" s="338"/>
      <c r="FJ20" s="338"/>
      <c r="FK20" s="338"/>
      <c r="FL20" s="338"/>
      <c r="FM20" s="338"/>
      <c r="FN20" s="338"/>
      <c r="FO20" s="338"/>
      <c r="FP20" s="338"/>
      <c r="FQ20" s="338"/>
      <c r="FR20" s="338"/>
      <c r="FS20" s="338"/>
      <c r="FT20" s="338"/>
      <c r="FU20" s="338"/>
      <c r="FV20" s="338"/>
      <c r="FW20" s="338"/>
      <c r="FX20" s="338"/>
      <c r="FY20" s="338"/>
      <c r="FZ20" s="338"/>
      <c r="GA20" s="338"/>
      <c r="GB20" s="338"/>
      <c r="GC20" s="338"/>
      <c r="GD20" s="338"/>
      <c r="GE20" s="338"/>
      <c r="GF20" s="338"/>
      <c r="GG20" s="338"/>
      <c r="GH20" s="338"/>
      <c r="GI20" s="338"/>
      <c r="GJ20" s="338"/>
      <c r="GK20" s="338"/>
      <c r="GL20" s="338"/>
      <c r="GM20" s="338"/>
      <c r="GN20" s="338"/>
      <c r="GO20" s="338"/>
      <c r="GP20" s="338"/>
      <c r="GQ20" s="338"/>
      <c r="GR20" s="338"/>
      <c r="GS20" s="338"/>
      <c r="GT20" s="338"/>
      <c r="GU20" s="338"/>
      <c r="GV20" s="338"/>
      <c r="GW20" s="338"/>
      <c r="GX20" s="338"/>
      <c r="GY20" s="338"/>
      <c r="GZ20" s="338"/>
      <c r="HA20" s="338"/>
      <c r="HB20" s="338"/>
      <c r="HC20" s="338"/>
      <c r="HD20" s="338"/>
      <c r="HE20" s="338"/>
      <c r="HF20" s="338"/>
      <c r="HG20" s="338"/>
      <c r="HH20" s="338"/>
      <c r="HI20" s="338"/>
      <c r="HJ20" s="338"/>
      <c r="HK20" s="338"/>
      <c r="HL20" s="338"/>
      <c r="HM20" s="338"/>
      <c r="HN20" s="338"/>
      <c r="HO20" s="338"/>
      <c r="HP20" s="338"/>
      <c r="HQ20" s="338"/>
      <c r="HR20" s="338"/>
      <c r="HS20" s="338"/>
      <c r="HT20" s="338"/>
      <c r="HU20" s="338"/>
      <c r="HV20" s="338"/>
      <c r="HW20" s="338"/>
      <c r="HX20" s="338"/>
      <c r="HY20" s="338"/>
      <c r="HZ20" s="338"/>
    </row>
    <row r="21" spans="1:234" s="131" customFormat="1" ht="24.75" x14ac:dyDescent="0.25">
      <c r="A21" s="123" t="s">
        <v>234</v>
      </c>
      <c r="B21" s="108" t="s">
        <v>122</v>
      </c>
      <c r="C21" s="108" t="s">
        <v>225</v>
      </c>
      <c r="D21" s="109" t="s">
        <v>238</v>
      </c>
      <c r="E21" s="109" t="s">
        <v>100</v>
      </c>
      <c r="F21" s="110">
        <f t="shared" si="4"/>
        <v>41138</v>
      </c>
      <c r="G21" s="109">
        <f>IF(L21="Not Executed","",INDEX($U$2:$ZY19,1,MATCH(REPT("z",255),$U21:$ZY21)))</f>
        <v>93</v>
      </c>
      <c r="H21" s="109" t="str">
        <f t="shared" si="5"/>
        <v>B0 Pinole C++</v>
      </c>
      <c r="I21" s="109" t="str">
        <f t="shared" si="6"/>
        <v>9200 + QFE0</v>
      </c>
      <c r="J21" s="109">
        <f t="shared" si="7"/>
        <v>9200</v>
      </c>
      <c r="K21" s="109" t="str">
        <f t="shared" si="8"/>
        <v>NXP 1.3.4.2</v>
      </c>
      <c r="L21" s="78" t="str">
        <f t="shared" si="9"/>
        <v>Pass</v>
      </c>
      <c r="M21" s="78" t="str">
        <f>IF(L21="NA","NA",IF(COUNTIFS(U21:XAA21,"Pass*",$U$3:$XAA$3,Summary!$G$43)&gt;0,"Pass",IF(COUNTIFS(U21:XAA21,"Fail*",$U$3:$XAA$3,Summary!$G$43)&gt;0,"Fail","Not Executed")))</f>
        <v>Pass</v>
      </c>
      <c r="N21" s="109">
        <f t="shared" si="10"/>
        <v>3</v>
      </c>
      <c r="O21" s="135">
        <f t="shared" si="11"/>
        <v>0.66666666666666663</v>
      </c>
      <c r="P21" s="135" t="str">
        <f>IF(VLOOKUP(C21,[1]!NXP_Defects,2,FALSE)=0,"",VLOOKUP(C21,[1]!NXP_Defects,2,FALSE))</f>
        <v/>
      </c>
      <c r="Q21" s="81" t="str">
        <f>IF(VLOOKUP(C21,[1]!NXP_Defects,3,FALSE)=0,"",VLOOKUP(C21,[1]!NXP_Defects,3,FALSE))</f>
        <v/>
      </c>
      <c r="R21" s="78" t="str">
        <f>IF(VLOOKUP(C21,[1]!NXP_Defects,4,FALSE)=0,"",VLOOKUP(C21,[1]!NXP_Defects,4,FALSE))</f>
        <v/>
      </c>
      <c r="S21" s="2" t="s">
        <v>476</v>
      </c>
      <c r="T21" s="319"/>
      <c r="U21" s="337" t="s">
        <v>241</v>
      </c>
      <c r="V21" s="95"/>
      <c r="W21" s="95"/>
      <c r="X21" s="95"/>
      <c r="Y21" s="95"/>
      <c r="Z21" s="95"/>
      <c r="AA21" s="95"/>
      <c r="AB21" s="95"/>
      <c r="AC21" s="95"/>
      <c r="AD21" s="95"/>
      <c r="AE21" s="95"/>
      <c r="AF21" s="95"/>
      <c r="AG21" s="95"/>
      <c r="AH21" s="95"/>
      <c r="AI21" s="95"/>
      <c r="AJ21" s="95"/>
      <c r="AK21" s="95"/>
      <c r="AL21" s="95"/>
      <c r="AM21" s="95"/>
      <c r="AN21" s="95"/>
      <c r="AO21" s="95"/>
      <c r="AP21" s="95"/>
      <c r="AQ21" s="95"/>
      <c r="AR21" s="95"/>
      <c r="AS21" s="95"/>
      <c r="AT21" s="95"/>
      <c r="AU21" s="95"/>
      <c r="AV21" s="95"/>
      <c r="AW21" s="95"/>
      <c r="AX21" s="95"/>
      <c r="AY21" s="95" t="s">
        <v>243</v>
      </c>
      <c r="AZ21" s="95" t="s">
        <v>243</v>
      </c>
      <c r="BA21" s="95"/>
      <c r="BB21" s="95"/>
      <c r="BC21" s="95"/>
      <c r="BD21" s="95"/>
      <c r="BE21" s="95"/>
      <c r="BF21" s="95"/>
      <c r="BG21" s="95"/>
      <c r="BH21" s="95"/>
      <c r="BI21" s="95"/>
      <c r="BJ21" s="95"/>
      <c r="BK21" s="95"/>
      <c r="BL21" s="95"/>
      <c r="BM21" s="95"/>
      <c r="BN21" s="95"/>
      <c r="BO21" s="95"/>
      <c r="BP21" s="95"/>
      <c r="BQ21" s="95"/>
      <c r="BR21" s="95"/>
      <c r="BS21" s="95"/>
      <c r="BT21" s="95"/>
      <c r="BU21" s="95"/>
      <c r="BV21" s="95"/>
      <c r="BW21" s="95"/>
      <c r="BX21" s="95"/>
      <c r="BY21" s="95"/>
      <c r="BZ21" s="95"/>
      <c r="CA21" s="95"/>
      <c r="CB21" s="95"/>
      <c r="CC21" s="95"/>
      <c r="CD21" s="95"/>
      <c r="CE21" s="338"/>
      <c r="CF21" s="338"/>
      <c r="CG21" s="338"/>
      <c r="CH21" s="338"/>
      <c r="CI21" s="338"/>
      <c r="CJ21" s="338"/>
      <c r="CK21" s="338"/>
      <c r="CL21" s="338"/>
      <c r="CM21" s="338"/>
      <c r="CN21" s="338"/>
      <c r="CO21" s="338"/>
      <c r="CP21" s="338"/>
      <c r="CQ21" s="338"/>
      <c r="CR21" s="338"/>
      <c r="CS21" s="338"/>
      <c r="CT21" s="338"/>
      <c r="CU21" s="338"/>
      <c r="CV21" s="338"/>
      <c r="CW21" s="338"/>
      <c r="CX21" s="338"/>
      <c r="CY21" s="338"/>
      <c r="CZ21" s="338"/>
      <c r="DA21" s="338"/>
      <c r="DB21" s="338"/>
      <c r="DC21" s="338"/>
      <c r="DD21" s="338"/>
      <c r="DE21" s="338"/>
      <c r="DF21" s="338"/>
      <c r="DG21" s="338"/>
      <c r="DH21" s="338"/>
      <c r="DI21" s="338"/>
      <c r="DJ21" s="338"/>
      <c r="DK21" s="338"/>
      <c r="DL21" s="338"/>
      <c r="DM21" s="338"/>
      <c r="DN21" s="338"/>
      <c r="DO21" s="338"/>
      <c r="DP21" s="338"/>
      <c r="DQ21" s="338"/>
      <c r="DR21" s="338"/>
      <c r="DS21" s="338"/>
      <c r="DT21" s="338"/>
      <c r="DU21" s="338"/>
      <c r="DV21" s="338"/>
      <c r="DW21" s="338"/>
      <c r="DX21" s="338"/>
      <c r="DY21" s="338"/>
      <c r="DZ21" s="338"/>
      <c r="EA21" s="338"/>
      <c r="EB21" s="338"/>
      <c r="EC21" s="338"/>
      <c r="ED21" s="338"/>
      <c r="EE21" s="338"/>
      <c r="EF21" s="338"/>
      <c r="EG21" s="338"/>
      <c r="EH21" s="338"/>
      <c r="EI21" s="338"/>
      <c r="EJ21" s="338"/>
      <c r="EK21" s="338"/>
      <c r="EL21" s="338"/>
      <c r="EM21" s="338"/>
      <c r="EN21" s="338"/>
      <c r="EO21" s="338"/>
      <c r="EP21" s="338"/>
      <c r="EQ21" s="338"/>
      <c r="ER21" s="338"/>
      <c r="ES21" s="338"/>
      <c r="ET21" s="338"/>
      <c r="EU21" s="338"/>
      <c r="EV21" s="338"/>
      <c r="EW21" s="338"/>
      <c r="EX21" s="338"/>
      <c r="EY21" s="338"/>
      <c r="EZ21" s="338"/>
      <c r="FA21" s="338"/>
      <c r="FB21" s="338"/>
      <c r="FC21" s="338"/>
      <c r="FD21" s="338"/>
      <c r="FE21" s="338"/>
      <c r="FF21" s="338"/>
      <c r="FG21" s="338"/>
      <c r="FH21" s="338"/>
      <c r="FI21" s="338"/>
      <c r="FJ21" s="338"/>
      <c r="FK21" s="338"/>
      <c r="FL21" s="338"/>
      <c r="FM21" s="338"/>
      <c r="FN21" s="338"/>
      <c r="FO21" s="338"/>
      <c r="FP21" s="338"/>
      <c r="FQ21" s="338"/>
      <c r="FR21" s="338"/>
      <c r="FS21" s="338"/>
      <c r="FT21" s="338"/>
      <c r="FU21" s="338"/>
      <c r="FV21" s="338"/>
      <c r="FW21" s="338"/>
      <c r="FX21" s="338"/>
      <c r="FY21" s="338"/>
      <c r="FZ21" s="338"/>
      <c r="GA21" s="338"/>
      <c r="GB21" s="338"/>
      <c r="GC21" s="338"/>
      <c r="GD21" s="338"/>
      <c r="GE21" s="338"/>
      <c r="GF21" s="338"/>
      <c r="GG21" s="338"/>
      <c r="GH21" s="338"/>
      <c r="GI21" s="338"/>
      <c r="GJ21" s="338"/>
      <c r="GK21" s="338"/>
      <c r="GL21" s="338"/>
      <c r="GM21" s="338"/>
      <c r="GN21" s="338"/>
      <c r="GO21" s="338"/>
      <c r="GP21" s="338"/>
      <c r="GQ21" s="338"/>
      <c r="GR21" s="338"/>
      <c r="GS21" s="338"/>
      <c r="GT21" s="338"/>
      <c r="GU21" s="338"/>
      <c r="GV21" s="338"/>
      <c r="GW21" s="338"/>
      <c r="GX21" s="338"/>
      <c r="GY21" s="338"/>
      <c r="GZ21" s="338"/>
      <c r="HA21" s="338"/>
      <c r="HB21" s="338"/>
      <c r="HC21" s="338"/>
      <c r="HD21" s="338"/>
      <c r="HE21" s="338"/>
      <c r="HF21" s="338"/>
      <c r="HG21" s="338"/>
      <c r="HH21" s="338"/>
      <c r="HI21" s="338"/>
      <c r="HJ21" s="338"/>
      <c r="HK21" s="338"/>
      <c r="HL21" s="338"/>
      <c r="HM21" s="338"/>
      <c r="HN21" s="338"/>
      <c r="HO21" s="338"/>
      <c r="HP21" s="338"/>
      <c r="HQ21" s="338"/>
      <c r="HR21" s="338"/>
      <c r="HS21" s="338"/>
      <c r="HT21" s="338"/>
      <c r="HU21" s="338"/>
      <c r="HV21" s="338"/>
      <c r="HW21" s="338"/>
      <c r="HX21" s="338"/>
      <c r="HY21" s="338"/>
      <c r="HZ21" s="338"/>
    </row>
    <row r="22" spans="1:234" s="131" customFormat="1" ht="24.75" x14ac:dyDescent="0.25">
      <c r="A22" s="123" t="s">
        <v>234</v>
      </c>
      <c r="B22" s="108" t="s">
        <v>122</v>
      </c>
      <c r="C22" s="108" t="s">
        <v>212</v>
      </c>
      <c r="D22" s="109" t="s">
        <v>238</v>
      </c>
      <c r="E22" s="109" t="s">
        <v>100</v>
      </c>
      <c r="F22" s="110">
        <f t="shared" si="4"/>
        <v>41138</v>
      </c>
      <c r="G22" s="109">
        <f>IF(L22="Not Executed","",INDEX($U$2:$ZY20,1,MATCH(REPT("z",255),$U22:$ZY22)))</f>
        <v>93</v>
      </c>
      <c r="H22" s="109" t="str">
        <f t="shared" si="5"/>
        <v>B0 Pinole C++</v>
      </c>
      <c r="I22" s="109" t="str">
        <f t="shared" si="6"/>
        <v>9200 + QFE0</v>
      </c>
      <c r="J22" s="109">
        <f t="shared" si="7"/>
        <v>9200</v>
      </c>
      <c r="K22" s="109" t="str">
        <f t="shared" si="8"/>
        <v>NXP 1.3.4.2</v>
      </c>
      <c r="L22" s="78" t="str">
        <f t="shared" si="9"/>
        <v>Pass</v>
      </c>
      <c r="M22" s="78" t="str">
        <f>IF(L22="NA","NA",IF(COUNTIFS(U22:XAA22,"Pass*",$U$3:$XAA$3,Summary!$G$43)&gt;0,"Pass",IF(COUNTIFS(U22:XAA22,"Fail*",$U$3:$XAA$3,Summary!$G$43)&gt;0,"Fail","Not Executed")))</f>
        <v>Pass</v>
      </c>
      <c r="N22" s="109">
        <f t="shared" si="10"/>
        <v>3</v>
      </c>
      <c r="O22" s="135">
        <f t="shared" si="11"/>
        <v>0.66666666666666663</v>
      </c>
      <c r="P22" s="135" t="str">
        <f>IF(VLOOKUP(C22,[1]!NXP_Defects,2,FALSE)=0,"",VLOOKUP(C22,[1]!NXP_Defects,2,FALSE))</f>
        <v/>
      </c>
      <c r="Q22" s="81" t="str">
        <f>IF(VLOOKUP(C22,[1]!NXP_Defects,3,FALSE)=0,"",VLOOKUP(C22,[1]!NXP_Defects,3,FALSE))</f>
        <v/>
      </c>
      <c r="R22" s="78" t="str">
        <f>IF(VLOOKUP(C22,[1]!NXP_Defects,4,FALSE)=0,"",VLOOKUP(C22,[1]!NXP_Defects,4,FALSE))</f>
        <v/>
      </c>
      <c r="S22" s="2" t="s">
        <v>476</v>
      </c>
      <c r="T22" s="319"/>
      <c r="U22" s="337" t="s">
        <v>241</v>
      </c>
      <c r="V22" s="95"/>
      <c r="W22" s="95"/>
      <c r="X22" s="95"/>
      <c r="Y22" s="95"/>
      <c r="Z22" s="95"/>
      <c r="AA22" s="95"/>
      <c r="AB22" s="95"/>
      <c r="AC22" s="95"/>
      <c r="AD22" s="95"/>
      <c r="AE22" s="95"/>
      <c r="AF22" s="95"/>
      <c r="AG22" s="95"/>
      <c r="AH22" s="95"/>
      <c r="AI22" s="95"/>
      <c r="AJ22" s="95"/>
      <c r="AK22" s="95"/>
      <c r="AL22" s="95"/>
      <c r="AM22" s="95"/>
      <c r="AN22" s="95"/>
      <c r="AO22" s="95"/>
      <c r="AP22" s="95"/>
      <c r="AQ22" s="95"/>
      <c r="AR22" s="95"/>
      <c r="AS22" s="95"/>
      <c r="AT22" s="95"/>
      <c r="AU22" s="95"/>
      <c r="AV22" s="95"/>
      <c r="AW22" s="95"/>
      <c r="AX22" s="95"/>
      <c r="AY22" s="95" t="s">
        <v>243</v>
      </c>
      <c r="AZ22" s="95" t="s">
        <v>243</v>
      </c>
      <c r="BA22" s="95"/>
      <c r="BB22" s="95"/>
      <c r="BC22" s="95"/>
      <c r="BD22" s="95"/>
      <c r="BE22" s="95"/>
      <c r="BF22" s="95"/>
      <c r="BG22" s="95"/>
      <c r="BH22" s="95"/>
      <c r="BI22" s="95"/>
      <c r="BJ22" s="95"/>
      <c r="BK22" s="95"/>
      <c r="BL22" s="95"/>
      <c r="BM22" s="95"/>
      <c r="BN22" s="95"/>
      <c r="BO22" s="95"/>
      <c r="BP22" s="95"/>
      <c r="BQ22" s="95"/>
      <c r="BR22" s="95"/>
      <c r="BS22" s="95"/>
      <c r="BT22" s="95"/>
      <c r="BU22" s="95"/>
      <c r="BV22" s="95"/>
      <c r="BW22" s="95"/>
      <c r="BX22" s="95"/>
      <c r="BY22" s="95"/>
      <c r="BZ22" s="95"/>
      <c r="CA22" s="95"/>
      <c r="CB22" s="95"/>
      <c r="CC22" s="95"/>
      <c r="CD22" s="95"/>
      <c r="CE22" s="338"/>
      <c r="CF22" s="338"/>
      <c r="CG22" s="338"/>
      <c r="CH22" s="338"/>
      <c r="CI22" s="338"/>
      <c r="CJ22" s="338"/>
      <c r="CK22" s="338"/>
      <c r="CL22" s="338"/>
      <c r="CM22" s="338"/>
      <c r="CN22" s="338"/>
      <c r="CO22" s="338"/>
      <c r="CP22" s="338"/>
      <c r="CQ22" s="338"/>
      <c r="CR22" s="338"/>
      <c r="CS22" s="338"/>
      <c r="CT22" s="338"/>
      <c r="CU22" s="338"/>
      <c r="CV22" s="338"/>
      <c r="CW22" s="338"/>
      <c r="CX22" s="338"/>
      <c r="CY22" s="338"/>
      <c r="CZ22" s="338"/>
      <c r="DA22" s="338"/>
      <c r="DB22" s="338"/>
      <c r="DC22" s="338"/>
      <c r="DD22" s="338"/>
      <c r="DE22" s="338"/>
      <c r="DF22" s="338"/>
      <c r="DG22" s="338"/>
      <c r="DH22" s="338"/>
      <c r="DI22" s="338"/>
      <c r="DJ22" s="338"/>
      <c r="DK22" s="338"/>
      <c r="DL22" s="338"/>
      <c r="DM22" s="338"/>
      <c r="DN22" s="338"/>
      <c r="DO22" s="338"/>
      <c r="DP22" s="338"/>
      <c r="DQ22" s="338"/>
      <c r="DR22" s="338"/>
      <c r="DS22" s="338"/>
      <c r="DT22" s="338"/>
      <c r="DU22" s="338"/>
      <c r="DV22" s="338"/>
      <c r="DW22" s="338"/>
      <c r="DX22" s="338"/>
      <c r="DY22" s="338"/>
      <c r="DZ22" s="338"/>
      <c r="EA22" s="338"/>
      <c r="EB22" s="338"/>
      <c r="EC22" s="338"/>
      <c r="ED22" s="338"/>
      <c r="EE22" s="338"/>
      <c r="EF22" s="338"/>
      <c r="EG22" s="338"/>
      <c r="EH22" s="338"/>
      <c r="EI22" s="338"/>
      <c r="EJ22" s="338"/>
      <c r="EK22" s="338"/>
      <c r="EL22" s="338"/>
      <c r="EM22" s="338"/>
      <c r="EN22" s="338"/>
      <c r="EO22" s="338"/>
      <c r="EP22" s="338"/>
      <c r="EQ22" s="338"/>
      <c r="ER22" s="338"/>
      <c r="ES22" s="338"/>
      <c r="ET22" s="338"/>
      <c r="EU22" s="338"/>
      <c r="EV22" s="338"/>
      <c r="EW22" s="338"/>
      <c r="EX22" s="338"/>
      <c r="EY22" s="338"/>
      <c r="EZ22" s="338"/>
      <c r="FA22" s="338"/>
      <c r="FB22" s="338"/>
      <c r="FC22" s="338"/>
      <c r="FD22" s="338"/>
      <c r="FE22" s="338"/>
      <c r="FF22" s="338"/>
      <c r="FG22" s="338"/>
      <c r="FH22" s="338"/>
      <c r="FI22" s="338"/>
      <c r="FJ22" s="338"/>
      <c r="FK22" s="338"/>
      <c r="FL22" s="338"/>
      <c r="FM22" s="338"/>
      <c r="FN22" s="338"/>
      <c r="FO22" s="338"/>
      <c r="FP22" s="338"/>
      <c r="FQ22" s="338"/>
      <c r="FR22" s="338"/>
      <c r="FS22" s="338"/>
      <c r="FT22" s="338"/>
      <c r="FU22" s="338"/>
      <c r="FV22" s="338"/>
      <c r="FW22" s="338"/>
      <c r="FX22" s="338"/>
      <c r="FY22" s="338"/>
      <c r="FZ22" s="338"/>
      <c r="GA22" s="338"/>
      <c r="GB22" s="338"/>
      <c r="GC22" s="338"/>
      <c r="GD22" s="338"/>
      <c r="GE22" s="338"/>
      <c r="GF22" s="338"/>
      <c r="GG22" s="338"/>
      <c r="GH22" s="338"/>
      <c r="GI22" s="338"/>
      <c r="GJ22" s="338"/>
      <c r="GK22" s="338"/>
      <c r="GL22" s="338"/>
      <c r="GM22" s="338"/>
      <c r="GN22" s="338"/>
      <c r="GO22" s="338"/>
      <c r="GP22" s="338"/>
      <c r="GQ22" s="338"/>
      <c r="GR22" s="338"/>
      <c r="GS22" s="338"/>
      <c r="GT22" s="338"/>
      <c r="GU22" s="338"/>
      <c r="GV22" s="338"/>
      <c r="GW22" s="338"/>
      <c r="GX22" s="338"/>
      <c r="GY22" s="338"/>
      <c r="GZ22" s="338"/>
      <c r="HA22" s="338"/>
      <c r="HB22" s="338"/>
      <c r="HC22" s="338"/>
      <c r="HD22" s="338"/>
      <c r="HE22" s="338"/>
      <c r="HF22" s="338"/>
      <c r="HG22" s="338"/>
      <c r="HH22" s="338"/>
      <c r="HI22" s="338"/>
      <c r="HJ22" s="338"/>
      <c r="HK22" s="338"/>
      <c r="HL22" s="338"/>
      <c r="HM22" s="338"/>
      <c r="HN22" s="338"/>
      <c r="HO22" s="338"/>
      <c r="HP22" s="338"/>
      <c r="HQ22" s="338"/>
      <c r="HR22" s="338"/>
      <c r="HS22" s="338"/>
      <c r="HT22" s="338"/>
      <c r="HU22" s="338"/>
      <c r="HV22" s="338"/>
      <c r="HW22" s="338"/>
      <c r="HX22" s="338"/>
      <c r="HY22" s="338"/>
      <c r="HZ22" s="338"/>
    </row>
    <row r="23" spans="1:234" s="131" customFormat="1" ht="24.75" x14ac:dyDescent="0.25">
      <c r="A23" s="123" t="s">
        <v>234</v>
      </c>
      <c r="B23" s="108" t="s">
        <v>122</v>
      </c>
      <c r="C23" s="108" t="s">
        <v>226</v>
      </c>
      <c r="D23" s="109" t="s">
        <v>238</v>
      </c>
      <c r="E23" s="109" t="s">
        <v>100</v>
      </c>
      <c r="F23" s="110">
        <f t="shared" si="4"/>
        <v>41138</v>
      </c>
      <c r="G23" s="109">
        <f>IF(L23="Not Executed","",INDEX($U$2:$ZY21,1,MATCH(REPT("z",255),$U23:$ZY23)))</f>
        <v>93</v>
      </c>
      <c r="H23" s="109" t="str">
        <f t="shared" si="5"/>
        <v>B0 Pinole C++</v>
      </c>
      <c r="I23" s="109" t="str">
        <f t="shared" si="6"/>
        <v>9200 + QFE0</v>
      </c>
      <c r="J23" s="109">
        <f t="shared" si="7"/>
        <v>9200</v>
      </c>
      <c r="K23" s="109" t="str">
        <f t="shared" si="8"/>
        <v>NXP 1.3.4.2</v>
      </c>
      <c r="L23" s="78" t="str">
        <f t="shared" si="9"/>
        <v>Fail</v>
      </c>
      <c r="M23" s="78" t="str">
        <f>IF(L23="NA","NA",IF(COUNTIFS(U23:XAA23,"Pass*",$U$3:$XAA$3,Summary!$G$43)&gt;0,"Pass",IF(COUNTIFS(U23:XAA23,"Fail*",$U$3:$XAA$3,Summary!$G$43)&gt;0,"Fail","Not Executed")))</f>
        <v>Fail</v>
      </c>
      <c r="N23" s="109">
        <f t="shared" si="10"/>
        <v>3</v>
      </c>
      <c r="O23" s="135">
        <f t="shared" si="11"/>
        <v>0</v>
      </c>
      <c r="P23" s="135" t="str">
        <f>IF(VLOOKUP(C23,[1]!NXP_Defects,2,FALSE)=0,"",VLOOKUP(C23,[1]!NXP_Defects,2,FALSE))</f>
        <v/>
      </c>
      <c r="Q23" s="81" t="str">
        <f>IF(VLOOKUP(C23,[1]!NXP_Defects,3,FALSE)=0,"",VLOOKUP(C23,[1]!NXP_Defects,3,FALSE))</f>
        <v/>
      </c>
      <c r="R23" s="78">
        <f>IF(VLOOKUP(C23,[1]!NXP_Defects,4,FALSE)=0,"",VLOOKUP(C23,[1]!NXP_Defects,4,FALSE))</f>
        <v>3855532</v>
      </c>
      <c r="S23" s="2" t="s">
        <v>476</v>
      </c>
      <c r="T23" s="319"/>
      <c r="U23" s="337" t="s">
        <v>241</v>
      </c>
      <c r="V23" s="95"/>
      <c r="W23" s="95"/>
      <c r="X23" s="95"/>
      <c r="Y23" s="95"/>
      <c r="Z23" s="95"/>
      <c r="AA23" s="95"/>
      <c r="AB23" s="95"/>
      <c r="AC23" s="95"/>
      <c r="AD23" s="95"/>
      <c r="AE23" s="95"/>
      <c r="AF23" s="95"/>
      <c r="AG23" s="95"/>
      <c r="AH23" s="95"/>
      <c r="AI23" s="95"/>
      <c r="AJ23" s="95"/>
      <c r="AK23" s="95"/>
      <c r="AL23" s="95"/>
      <c r="AM23" s="95"/>
      <c r="AN23" s="95"/>
      <c r="AO23" s="95"/>
      <c r="AP23" s="95"/>
      <c r="AQ23" s="95"/>
      <c r="AR23" s="95"/>
      <c r="AS23" s="95"/>
      <c r="AT23" s="95"/>
      <c r="AU23" s="95"/>
      <c r="AV23" s="95"/>
      <c r="AW23" s="95"/>
      <c r="AX23" s="95"/>
      <c r="AY23" s="95" t="s">
        <v>241</v>
      </c>
      <c r="AZ23" s="95" t="s">
        <v>241</v>
      </c>
      <c r="BA23" s="95"/>
      <c r="BB23" s="95"/>
      <c r="BC23" s="95"/>
      <c r="BD23" s="95"/>
      <c r="BE23" s="95"/>
      <c r="BF23" s="95"/>
      <c r="BG23" s="95"/>
      <c r="BH23" s="95"/>
      <c r="BI23" s="95"/>
      <c r="BJ23" s="95"/>
      <c r="BK23" s="95"/>
      <c r="BL23" s="95"/>
      <c r="BM23" s="95"/>
      <c r="BN23" s="95"/>
      <c r="BO23" s="95"/>
      <c r="BP23" s="95"/>
      <c r="BQ23" s="95"/>
      <c r="BR23" s="95"/>
      <c r="BS23" s="95"/>
      <c r="BT23" s="95"/>
      <c r="BU23" s="95"/>
      <c r="BV23" s="95"/>
      <c r="BW23" s="95"/>
      <c r="BX23" s="95"/>
      <c r="BY23" s="95"/>
      <c r="BZ23" s="95"/>
      <c r="CA23" s="95"/>
      <c r="CB23" s="95"/>
      <c r="CC23" s="95"/>
      <c r="CD23" s="95"/>
      <c r="CE23" s="338"/>
      <c r="CF23" s="338"/>
      <c r="CG23" s="338"/>
      <c r="CH23" s="338"/>
      <c r="CI23" s="338"/>
      <c r="CJ23" s="338"/>
      <c r="CK23" s="338"/>
      <c r="CL23" s="338"/>
      <c r="CM23" s="338"/>
      <c r="CN23" s="338"/>
      <c r="CO23" s="338"/>
      <c r="CP23" s="338"/>
      <c r="CQ23" s="338"/>
      <c r="CR23" s="338"/>
      <c r="CS23" s="338"/>
      <c r="CT23" s="338"/>
      <c r="CU23" s="338"/>
      <c r="CV23" s="338"/>
      <c r="CW23" s="338"/>
      <c r="CX23" s="338"/>
      <c r="CY23" s="338"/>
      <c r="CZ23" s="338"/>
      <c r="DA23" s="338"/>
      <c r="DB23" s="338"/>
      <c r="DC23" s="338"/>
      <c r="DD23" s="338"/>
      <c r="DE23" s="338"/>
      <c r="DF23" s="338"/>
      <c r="DG23" s="338"/>
      <c r="DH23" s="338"/>
      <c r="DI23" s="338"/>
      <c r="DJ23" s="338"/>
      <c r="DK23" s="338"/>
      <c r="DL23" s="338"/>
      <c r="DM23" s="338"/>
      <c r="DN23" s="338"/>
      <c r="DO23" s="338"/>
      <c r="DP23" s="338"/>
      <c r="DQ23" s="338"/>
      <c r="DR23" s="338"/>
      <c r="DS23" s="338"/>
      <c r="DT23" s="338"/>
      <c r="DU23" s="338"/>
      <c r="DV23" s="338"/>
      <c r="DW23" s="338"/>
      <c r="DX23" s="338"/>
      <c r="DY23" s="338"/>
      <c r="DZ23" s="338"/>
      <c r="EA23" s="338"/>
      <c r="EB23" s="338"/>
      <c r="EC23" s="338"/>
      <c r="ED23" s="338"/>
      <c r="EE23" s="338"/>
      <c r="EF23" s="338"/>
      <c r="EG23" s="338"/>
      <c r="EH23" s="338"/>
      <c r="EI23" s="338"/>
      <c r="EJ23" s="338"/>
      <c r="EK23" s="338"/>
      <c r="EL23" s="338"/>
      <c r="EM23" s="338"/>
      <c r="EN23" s="338"/>
      <c r="EO23" s="338"/>
      <c r="EP23" s="338"/>
      <c r="EQ23" s="338"/>
      <c r="ER23" s="338"/>
      <c r="ES23" s="338"/>
      <c r="ET23" s="338"/>
      <c r="EU23" s="338"/>
      <c r="EV23" s="338"/>
      <c r="EW23" s="338"/>
      <c r="EX23" s="338"/>
      <c r="EY23" s="338"/>
      <c r="EZ23" s="338"/>
      <c r="FA23" s="338"/>
      <c r="FB23" s="338"/>
      <c r="FC23" s="338"/>
      <c r="FD23" s="338"/>
      <c r="FE23" s="338"/>
      <c r="FF23" s="338"/>
      <c r="FG23" s="338"/>
      <c r="FH23" s="338"/>
      <c r="FI23" s="338"/>
      <c r="FJ23" s="338"/>
      <c r="FK23" s="338"/>
      <c r="FL23" s="338"/>
      <c r="FM23" s="338"/>
      <c r="FN23" s="338"/>
      <c r="FO23" s="338"/>
      <c r="FP23" s="338"/>
      <c r="FQ23" s="338"/>
      <c r="FR23" s="338"/>
      <c r="FS23" s="338"/>
      <c r="FT23" s="338"/>
      <c r="FU23" s="338"/>
      <c r="FV23" s="338"/>
      <c r="FW23" s="338"/>
      <c r="FX23" s="338"/>
      <c r="FY23" s="338"/>
      <c r="FZ23" s="338"/>
      <c r="GA23" s="338"/>
      <c r="GB23" s="338"/>
      <c r="GC23" s="338"/>
      <c r="GD23" s="338"/>
      <c r="GE23" s="338"/>
      <c r="GF23" s="338"/>
      <c r="GG23" s="338"/>
      <c r="GH23" s="338"/>
      <c r="GI23" s="338"/>
      <c r="GJ23" s="338"/>
      <c r="GK23" s="338"/>
      <c r="GL23" s="338"/>
      <c r="GM23" s="338"/>
      <c r="GN23" s="338"/>
      <c r="GO23" s="338"/>
      <c r="GP23" s="338"/>
      <c r="GQ23" s="338"/>
      <c r="GR23" s="338"/>
      <c r="GS23" s="338"/>
      <c r="GT23" s="338"/>
      <c r="GU23" s="338"/>
      <c r="GV23" s="338"/>
      <c r="GW23" s="338"/>
      <c r="GX23" s="338"/>
      <c r="GY23" s="338"/>
      <c r="GZ23" s="338"/>
      <c r="HA23" s="338"/>
      <c r="HB23" s="338"/>
      <c r="HC23" s="338"/>
      <c r="HD23" s="338"/>
      <c r="HE23" s="338"/>
      <c r="HF23" s="338"/>
      <c r="HG23" s="338"/>
      <c r="HH23" s="338"/>
      <c r="HI23" s="338"/>
      <c r="HJ23" s="338"/>
      <c r="HK23" s="338"/>
      <c r="HL23" s="338"/>
      <c r="HM23" s="338"/>
      <c r="HN23" s="338"/>
      <c r="HO23" s="338"/>
      <c r="HP23" s="338"/>
      <c r="HQ23" s="338"/>
      <c r="HR23" s="338"/>
      <c r="HS23" s="338"/>
      <c r="HT23" s="338"/>
      <c r="HU23" s="338"/>
      <c r="HV23" s="338"/>
      <c r="HW23" s="338"/>
      <c r="HX23" s="338"/>
      <c r="HY23" s="338"/>
      <c r="HZ23" s="338"/>
    </row>
    <row r="24" spans="1:234" s="131" customFormat="1" ht="24.75" x14ac:dyDescent="0.25">
      <c r="A24" s="123" t="s">
        <v>234</v>
      </c>
      <c r="B24" s="108" t="s">
        <v>122</v>
      </c>
      <c r="C24" s="108" t="s">
        <v>200</v>
      </c>
      <c r="D24" s="109" t="s">
        <v>238</v>
      </c>
      <c r="E24" s="109" t="s">
        <v>100</v>
      </c>
      <c r="F24" s="110">
        <f t="shared" si="4"/>
        <v>41138</v>
      </c>
      <c r="G24" s="109">
        <f>IF(L24="Not Executed","",INDEX($U$2:$ZY22,1,MATCH(REPT("z",255),$U24:$ZY24)))</f>
        <v>93</v>
      </c>
      <c r="H24" s="109" t="str">
        <f t="shared" si="5"/>
        <v>B0 Pinole C++</v>
      </c>
      <c r="I24" s="109" t="str">
        <f t="shared" si="6"/>
        <v>9200 + QFE0</v>
      </c>
      <c r="J24" s="109">
        <f t="shared" si="7"/>
        <v>9200</v>
      </c>
      <c r="K24" s="109" t="str">
        <f t="shared" si="8"/>
        <v>NXP 1.3.4.2</v>
      </c>
      <c r="L24" s="78" t="str">
        <f t="shared" si="9"/>
        <v>Pass</v>
      </c>
      <c r="M24" s="78" t="str">
        <f>IF(L24="NA","NA",IF(COUNTIFS(U24:XAA24,"Pass*",$U$3:$XAA$3,Summary!$G$43)&gt;0,"Pass",IF(COUNTIFS(U24:XAA24,"Fail*",$U$3:$XAA$3,Summary!$G$43)&gt;0,"Fail","Not Executed")))</f>
        <v>Pass</v>
      </c>
      <c r="N24" s="109">
        <f t="shared" si="10"/>
        <v>3</v>
      </c>
      <c r="O24" s="135">
        <f t="shared" si="11"/>
        <v>1</v>
      </c>
      <c r="P24" s="135" t="str">
        <f>IF(VLOOKUP(C24,[1]!NXP_Defects,2,FALSE)=0,"",VLOOKUP(C24,[1]!NXP_Defects,2,FALSE))</f>
        <v/>
      </c>
      <c r="Q24" s="78" t="str">
        <f>IF(VLOOKUP(C24,[1]!NXP_Defects,3,FALSE)=0,"",VLOOKUP(C24,[1]!NXP_Defects,3,FALSE))</f>
        <v/>
      </c>
      <c r="R24" s="78" t="str">
        <f>IF(VLOOKUP(C24,[1]!NXP_Defects,4,FALSE)=0,"",VLOOKUP(C24,[1]!NXP_Defects,4,FALSE))</f>
        <v/>
      </c>
      <c r="S24" s="2" t="s">
        <v>476</v>
      </c>
      <c r="T24" s="319"/>
      <c r="U24" s="337" t="s">
        <v>243</v>
      </c>
      <c r="V24" s="95"/>
      <c r="W24" s="95"/>
      <c r="X24" s="95"/>
      <c r="Y24" s="95"/>
      <c r="Z24" s="95"/>
      <c r="AA24" s="95"/>
      <c r="AB24" s="95"/>
      <c r="AC24" s="95"/>
      <c r="AD24" s="95"/>
      <c r="AE24" s="95"/>
      <c r="AF24" s="95"/>
      <c r="AG24" s="95"/>
      <c r="AH24" s="95"/>
      <c r="AI24" s="95"/>
      <c r="AJ24" s="95"/>
      <c r="AK24" s="95"/>
      <c r="AL24" s="95"/>
      <c r="AM24" s="95"/>
      <c r="AN24" s="95"/>
      <c r="AO24" s="95"/>
      <c r="AP24" s="95"/>
      <c r="AQ24" s="95"/>
      <c r="AR24" s="95"/>
      <c r="AS24" s="95"/>
      <c r="AT24" s="95"/>
      <c r="AU24" s="95"/>
      <c r="AV24" s="95"/>
      <c r="AW24" s="95"/>
      <c r="AX24" s="95"/>
      <c r="AY24" s="95" t="s">
        <v>243</v>
      </c>
      <c r="AZ24" s="95" t="s">
        <v>243</v>
      </c>
      <c r="BA24" s="95"/>
      <c r="BB24" s="95"/>
      <c r="BC24" s="95"/>
      <c r="BD24" s="95"/>
      <c r="BE24" s="95"/>
      <c r="BF24" s="95"/>
      <c r="BG24" s="95"/>
      <c r="BH24" s="95"/>
      <c r="BI24" s="95"/>
      <c r="BJ24" s="95"/>
      <c r="BK24" s="95"/>
      <c r="BL24" s="95"/>
      <c r="BM24" s="95"/>
      <c r="BN24" s="95"/>
      <c r="BO24" s="95"/>
      <c r="BP24" s="95"/>
      <c r="BQ24" s="95"/>
      <c r="BR24" s="95"/>
      <c r="BS24" s="95"/>
      <c r="BT24" s="95"/>
      <c r="BU24" s="95"/>
      <c r="BV24" s="95"/>
      <c r="BW24" s="95"/>
      <c r="BX24" s="95"/>
      <c r="BY24" s="95"/>
      <c r="BZ24" s="95"/>
      <c r="CA24" s="95"/>
      <c r="CB24" s="95"/>
      <c r="CC24" s="95"/>
      <c r="CD24" s="95"/>
      <c r="CE24" s="338"/>
      <c r="CF24" s="338"/>
      <c r="CG24" s="338"/>
      <c r="CH24" s="338"/>
      <c r="CI24" s="338"/>
      <c r="CJ24" s="338"/>
      <c r="CK24" s="338"/>
      <c r="CL24" s="338"/>
      <c r="CM24" s="338"/>
      <c r="CN24" s="338"/>
      <c r="CO24" s="338"/>
      <c r="CP24" s="338"/>
      <c r="CQ24" s="338"/>
      <c r="CR24" s="338"/>
      <c r="CS24" s="338"/>
      <c r="CT24" s="338"/>
      <c r="CU24" s="338"/>
      <c r="CV24" s="338"/>
      <c r="CW24" s="338"/>
      <c r="CX24" s="338"/>
      <c r="CY24" s="338"/>
      <c r="CZ24" s="338"/>
      <c r="DA24" s="338"/>
      <c r="DB24" s="338"/>
      <c r="DC24" s="338"/>
      <c r="DD24" s="338"/>
      <c r="DE24" s="338"/>
      <c r="DF24" s="338"/>
      <c r="DG24" s="338"/>
      <c r="DH24" s="338"/>
      <c r="DI24" s="338"/>
      <c r="DJ24" s="338"/>
      <c r="DK24" s="338"/>
      <c r="DL24" s="338"/>
      <c r="DM24" s="338"/>
      <c r="DN24" s="338"/>
      <c r="DO24" s="338"/>
      <c r="DP24" s="338"/>
      <c r="DQ24" s="338"/>
      <c r="DR24" s="338"/>
      <c r="DS24" s="338"/>
      <c r="DT24" s="338"/>
      <c r="DU24" s="338"/>
      <c r="DV24" s="338"/>
      <c r="DW24" s="338"/>
      <c r="DX24" s="338"/>
      <c r="DY24" s="338"/>
      <c r="DZ24" s="338"/>
      <c r="EA24" s="338"/>
      <c r="EB24" s="338"/>
      <c r="EC24" s="338"/>
      <c r="ED24" s="338"/>
      <c r="EE24" s="338"/>
      <c r="EF24" s="338"/>
      <c r="EG24" s="338"/>
      <c r="EH24" s="338"/>
      <c r="EI24" s="338"/>
      <c r="EJ24" s="338"/>
      <c r="EK24" s="338"/>
      <c r="EL24" s="338"/>
      <c r="EM24" s="338"/>
      <c r="EN24" s="338"/>
      <c r="EO24" s="338"/>
      <c r="EP24" s="338"/>
      <c r="EQ24" s="338"/>
      <c r="ER24" s="338"/>
      <c r="ES24" s="338"/>
      <c r="ET24" s="338"/>
      <c r="EU24" s="338"/>
      <c r="EV24" s="338"/>
      <c r="EW24" s="338"/>
      <c r="EX24" s="338"/>
      <c r="EY24" s="338"/>
      <c r="EZ24" s="338"/>
      <c r="FA24" s="338"/>
      <c r="FB24" s="338"/>
      <c r="FC24" s="338"/>
      <c r="FD24" s="338"/>
      <c r="FE24" s="338"/>
      <c r="FF24" s="338"/>
      <c r="FG24" s="338"/>
      <c r="FH24" s="338"/>
      <c r="FI24" s="338"/>
      <c r="FJ24" s="338"/>
      <c r="FK24" s="338"/>
      <c r="FL24" s="338"/>
      <c r="FM24" s="338"/>
      <c r="FN24" s="338"/>
      <c r="FO24" s="338"/>
      <c r="FP24" s="338"/>
      <c r="FQ24" s="338"/>
      <c r="FR24" s="338"/>
      <c r="FS24" s="338"/>
      <c r="FT24" s="338"/>
      <c r="FU24" s="338"/>
      <c r="FV24" s="338"/>
      <c r="FW24" s="338"/>
      <c r="FX24" s="338"/>
      <c r="FY24" s="338"/>
      <c r="FZ24" s="338"/>
      <c r="GA24" s="338"/>
      <c r="GB24" s="338"/>
      <c r="GC24" s="338"/>
      <c r="GD24" s="338"/>
      <c r="GE24" s="338"/>
      <c r="GF24" s="338"/>
      <c r="GG24" s="338"/>
      <c r="GH24" s="338"/>
      <c r="GI24" s="338"/>
      <c r="GJ24" s="338"/>
      <c r="GK24" s="338"/>
      <c r="GL24" s="338"/>
      <c r="GM24" s="338"/>
      <c r="GN24" s="338"/>
      <c r="GO24" s="338"/>
      <c r="GP24" s="338"/>
      <c r="GQ24" s="338"/>
      <c r="GR24" s="338"/>
      <c r="GS24" s="338"/>
      <c r="GT24" s="338"/>
      <c r="GU24" s="338"/>
      <c r="GV24" s="338"/>
      <c r="GW24" s="338"/>
      <c r="GX24" s="338"/>
      <c r="GY24" s="338"/>
      <c r="GZ24" s="338"/>
      <c r="HA24" s="338"/>
      <c r="HB24" s="338"/>
      <c r="HC24" s="338"/>
      <c r="HD24" s="338"/>
      <c r="HE24" s="338"/>
      <c r="HF24" s="338"/>
      <c r="HG24" s="338"/>
      <c r="HH24" s="338"/>
      <c r="HI24" s="338"/>
      <c r="HJ24" s="338"/>
      <c r="HK24" s="338"/>
      <c r="HL24" s="338"/>
      <c r="HM24" s="338"/>
      <c r="HN24" s="338"/>
      <c r="HO24" s="338"/>
      <c r="HP24" s="338"/>
      <c r="HQ24" s="338"/>
      <c r="HR24" s="338"/>
      <c r="HS24" s="338"/>
      <c r="HT24" s="338"/>
      <c r="HU24" s="338"/>
      <c r="HV24" s="338"/>
      <c r="HW24" s="338"/>
      <c r="HX24" s="338"/>
      <c r="HY24" s="338"/>
      <c r="HZ24" s="338"/>
    </row>
    <row r="25" spans="1:234" s="131" customFormat="1" ht="24.75" x14ac:dyDescent="0.25">
      <c r="A25" s="123" t="s">
        <v>234</v>
      </c>
      <c r="B25" s="108" t="s">
        <v>122</v>
      </c>
      <c r="C25" s="108" t="s">
        <v>213</v>
      </c>
      <c r="D25" s="109" t="s">
        <v>238</v>
      </c>
      <c r="E25" s="109" t="s">
        <v>100</v>
      </c>
      <c r="F25" s="110">
        <f t="shared" si="4"/>
        <v>41138</v>
      </c>
      <c r="G25" s="109">
        <f>IF(L25="Not Executed","",INDEX($U$2:$ZY23,1,MATCH(REPT("z",255),$U25:$ZY25)))</f>
        <v>93</v>
      </c>
      <c r="H25" s="109" t="str">
        <f t="shared" si="5"/>
        <v>B0 Pinole C++</v>
      </c>
      <c r="I25" s="109" t="str">
        <f t="shared" si="6"/>
        <v>9200 + QFE0</v>
      </c>
      <c r="J25" s="109">
        <f t="shared" si="7"/>
        <v>9200</v>
      </c>
      <c r="K25" s="109" t="str">
        <f t="shared" si="8"/>
        <v>NXP 1.3.4.2</v>
      </c>
      <c r="L25" s="78" t="str">
        <f t="shared" si="9"/>
        <v>Pass</v>
      </c>
      <c r="M25" s="78" t="str">
        <f>IF(L25="NA","NA",IF(COUNTIFS(U25:XAA25,"Pass*",$U$3:$XAA$3,Summary!$G$43)&gt;0,"Pass",IF(COUNTIFS(U25:XAA25,"Fail*",$U$3:$XAA$3,Summary!$G$43)&gt;0,"Fail","Not Executed")))</f>
        <v>Pass</v>
      </c>
      <c r="N25" s="109">
        <f t="shared" si="10"/>
        <v>3</v>
      </c>
      <c r="O25" s="135">
        <f t="shared" si="11"/>
        <v>0.66666666666666663</v>
      </c>
      <c r="P25" s="135" t="str">
        <f>IF(VLOOKUP(C25,[1]!NXP_Defects,2,FALSE)=0,"",VLOOKUP(C25,[1]!NXP_Defects,2,FALSE))</f>
        <v/>
      </c>
      <c r="Q25" s="81" t="str">
        <f>IF(VLOOKUP(C25,[1]!NXP_Defects,3,FALSE)=0,"",VLOOKUP(C25,[1]!NXP_Defects,3,FALSE))</f>
        <v/>
      </c>
      <c r="R25" s="78" t="str">
        <f>IF(VLOOKUP(C25,[1]!NXP_Defects,4,FALSE)=0,"",VLOOKUP(C25,[1]!NXP_Defects,4,FALSE))</f>
        <v/>
      </c>
      <c r="S25" s="2" t="s">
        <v>476</v>
      </c>
      <c r="T25" s="319"/>
      <c r="U25" s="337" t="s">
        <v>241</v>
      </c>
      <c r="V25" s="95"/>
      <c r="W25" s="95"/>
      <c r="X25" s="95"/>
      <c r="Y25" s="95"/>
      <c r="Z25" s="95"/>
      <c r="AA25" s="95"/>
      <c r="AB25" s="95"/>
      <c r="AC25" s="95"/>
      <c r="AD25" s="95"/>
      <c r="AE25" s="95"/>
      <c r="AF25" s="95"/>
      <c r="AG25" s="95"/>
      <c r="AH25" s="95"/>
      <c r="AI25" s="95"/>
      <c r="AJ25" s="95"/>
      <c r="AK25" s="95"/>
      <c r="AL25" s="95"/>
      <c r="AM25" s="95"/>
      <c r="AN25" s="95"/>
      <c r="AO25" s="95"/>
      <c r="AP25" s="95"/>
      <c r="AQ25" s="95"/>
      <c r="AR25" s="95"/>
      <c r="AS25" s="95"/>
      <c r="AT25" s="95"/>
      <c r="AU25" s="95"/>
      <c r="AV25" s="95"/>
      <c r="AW25" s="95"/>
      <c r="AX25" s="95"/>
      <c r="AY25" s="95" t="s">
        <v>243</v>
      </c>
      <c r="AZ25" s="95" t="s">
        <v>243</v>
      </c>
      <c r="BA25" s="95"/>
      <c r="BB25" s="95"/>
      <c r="BC25" s="95"/>
      <c r="BD25" s="95"/>
      <c r="BE25" s="95"/>
      <c r="BF25" s="95"/>
      <c r="BG25" s="95"/>
      <c r="BH25" s="95"/>
      <c r="BI25" s="95"/>
      <c r="BJ25" s="95"/>
      <c r="BK25" s="95"/>
      <c r="BL25" s="95"/>
      <c r="BM25" s="95"/>
      <c r="BN25" s="95"/>
      <c r="BO25" s="95"/>
      <c r="BP25" s="95"/>
      <c r="BQ25" s="95"/>
      <c r="BR25" s="95"/>
      <c r="BS25" s="95"/>
      <c r="BT25" s="95"/>
      <c r="BU25" s="95"/>
      <c r="BV25" s="95"/>
      <c r="BW25" s="95"/>
      <c r="BX25" s="95"/>
      <c r="BY25" s="95"/>
      <c r="BZ25" s="95"/>
      <c r="CA25" s="95"/>
      <c r="CB25" s="95"/>
      <c r="CC25" s="95"/>
      <c r="CD25" s="95"/>
      <c r="CE25" s="338"/>
      <c r="CF25" s="338"/>
      <c r="CG25" s="338"/>
      <c r="CH25" s="338"/>
      <c r="CI25" s="338"/>
      <c r="CJ25" s="338"/>
      <c r="CK25" s="338"/>
      <c r="CL25" s="338"/>
      <c r="CM25" s="338"/>
      <c r="CN25" s="338"/>
      <c r="CO25" s="338"/>
      <c r="CP25" s="338"/>
      <c r="CQ25" s="338"/>
      <c r="CR25" s="338"/>
      <c r="CS25" s="338"/>
      <c r="CT25" s="338"/>
      <c r="CU25" s="338"/>
      <c r="CV25" s="338"/>
      <c r="CW25" s="338"/>
      <c r="CX25" s="338"/>
      <c r="CY25" s="338"/>
      <c r="CZ25" s="338"/>
      <c r="DA25" s="338"/>
      <c r="DB25" s="338"/>
      <c r="DC25" s="338"/>
      <c r="DD25" s="338"/>
      <c r="DE25" s="338"/>
      <c r="DF25" s="338"/>
      <c r="DG25" s="338"/>
      <c r="DH25" s="338"/>
      <c r="DI25" s="338"/>
      <c r="DJ25" s="338"/>
      <c r="DK25" s="338"/>
      <c r="DL25" s="338"/>
      <c r="DM25" s="338"/>
      <c r="DN25" s="338"/>
      <c r="DO25" s="338"/>
      <c r="DP25" s="338"/>
      <c r="DQ25" s="338"/>
      <c r="DR25" s="338"/>
      <c r="DS25" s="338"/>
      <c r="DT25" s="338"/>
      <c r="DU25" s="338"/>
      <c r="DV25" s="338"/>
      <c r="DW25" s="338"/>
      <c r="DX25" s="338"/>
      <c r="DY25" s="338"/>
      <c r="DZ25" s="338"/>
      <c r="EA25" s="338"/>
      <c r="EB25" s="338"/>
      <c r="EC25" s="338"/>
      <c r="ED25" s="338"/>
      <c r="EE25" s="338"/>
      <c r="EF25" s="338"/>
      <c r="EG25" s="338"/>
      <c r="EH25" s="338"/>
      <c r="EI25" s="338"/>
      <c r="EJ25" s="338"/>
      <c r="EK25" s="338"/>
      <c r="EL25" s="338"/>
      <c r="EM25" s="338"/>
      <c r="EN25" s="338"/>
      <c r="EO25" s="338"/>
      <c r="EP25" s="338"/>
      <c r="EQ25" s="338"/>
      <c r="ER25" s="338"/>
      <c r="ES25" s="338"/>
      <c r="ET25" s="338"/>
      <c r="EU25" s="338"/>
      <c r="EV25" s="338"/>
      <c r="EW25" s="338"/>
      <c r="EX25" s="338"/>
      <c r="EY25" s="338"/>
      <c r="EZ25" s="338"/>
      <c r="FA25" s="338"/>
      <c r="FB25" s="338"/>
      <c r="FC25" s="338"/>
      <c r="FD25" s="338"/>
      <c r="FE25" s="338"/>
      <c r="FF25" s="338"/>
      <c r="FG25" s="338"/>
      <c r="FH25" s="338"/>
      <c r="FI25" s="338"/>
      <c r="FJ25" s="338"/>
      <c r="FK25" s="338"/>
      <c r="FL25" s="338"/>
      <c r="FM25" s="338"/>
      <c r="FN25" s="338"/>
      <c r="FO25" s="338"/>
      <c r="FP25" s="338"/>
      <c r="FQ25" s="338"/>
      <c r="FR25" s="338"/>
      <c r="FS25" s="338"/>
      <c r="FT25" s="338"/>
      <c r="FU25" s="338"/>
      <c r="FV25" s="338"/>
      <c r="FW25" s="338"/>
      <c r="FX25" s="338"/>
      <c r="FY25" s="338"/>
      <c r="FZ25" s="338"/>
      <c r="GA25" s="338"/>
      <c r="GB25" s="338"/>
      <c r="GC25" s="338"/>
      <c r="GD25" s="338"/>
      <c r="GE25" s="338"/>
      <c r="GF25" s="338"/>
      <c r="GG25" s="338"/>
      <c r="GH25" s="338"/>
      <c r="GI25" s="338"/>
      <c r="GJ25" s="338"/>
      <c r="GK25" s="338"/>
      <c r="GL25" s="338"/>
      <c r="GM25" s="338"/>
      <c r="GN25" s="338"/>
      <c r="GO25" s="338"/>
      <c r="GP25" s="338"/>
      <c r="GQ25" s="338"/>
      <c r="GR25" s="338"/>
      <c r="GS25" s="338"/>
      <c r="GT25" s="338"/>
      <c r="GU25" s="338"/>
      <c r="GV25" s="338"/>
      <c r="GW25" s="338"/>
      <c r="GX25" s="338"/>
      <c r="GY25" s="338"/>
      <c r="GZ25" s="338"/>
      <c r="HA25" s="338"/>
      <c r="HB25" s="338"/>
      <c r="HC25" s="338"/>
      <c r="HD25" s="338"/>
      <c r="HE25" s="338"/>
      <c r="HF25" s="338"/>
      <c r="HG25" s="338"/>
      <c r="HH25" s="338"/>
      <c r="HI25" s="338"/>
      <c r="HJ25" s="338"/>
      <c r="HK25" s="338"/>
      <c r="HL25" s="338"/>
      <c r="HM25" s="338"/>
      <c r="HN25" s="338"/>
      <c r="HO25" s="338"/>
      <c r="HP25" s="338"/>
      <c r="HQ25" s="338"/>
      <c r="HR25" s="338"/>
      <c r="HS25" s="338"/>
      <c r="HT25" s="338"/>
      <c r="HU25" s="338"/>
      <c r="HV25" s="338"/>
      <c r="HW25" s="338"/>
      <c r="HX25" s="338"/>
      <c r="HY25" s="338"/>
      <c r="HZ25" s="338"/>
    </row>
    <row r="26" spans="1:234" s="131" customFormat="1" ht="24.75" x14ac:dyDescent="0.25">
      <c r="A26" s="123" t="s">
        <v>234</v>
      </c>
      <c r="B26" s="108" t="s">
        <v>122</v>
      </c>
      <c r="C26" s="108" t="s">
        <v>144</v>
      </c>
      <c r="D26" s="109" t="s">
        <v>237</v>
      </c>
      <c r="E26" s="109" t="s">
        <v>100</v>
      </c>
      <c r="F26" s="110">
        <f t="shared" si="4"/>
        <v>41138</v>
      </c>
      <c r="G26" s="109">
        <f>IF(L26="Not Executed","",INDEX($U$2:$ZY24,1,MATCH(REPT("z",255),$U26:$ZY26)))</f>
        <v>93</v>
      </c>
      <c r="H26" s="109" t="str">
        <f t="shared" si="5"/>
        <v>B0 Pinole C++</v>
      </c>
      <c r="I26" s="109" t="str">
        <f t="shared" si="6"/>
        <v>9200 + QFE0</v>
      </c>
      <c r="J26" s="109">
        <f t="shared" si="7"/>
        <v>9200</v>
      </c>
      <c r="K26" s="109" t="str">
        <f t="shared" si="8"/>
        <v>NXP 1.3.4.2</v>
      </c>
      <c r="L26" s="78" t="str">
        <f t="shared" si="9"/>
        <v>Pass</v>
      </c>
      <c r="M26" s="78" t="str">
        <f>IF(L26="NA","NA",IF(COUNTIFS(U26:XAA26,"Pass*",$U$3:$XAA$3,Summary!$G$43)&gt;0,"Pass",IF(COUNTIFS(U26:XAA26,"Fail*",$U$3:$XAA$3,Summary!$G$43)&gt;0,"Fail","Not Executed")))</f>
        <v>Pass</v>
      </c>
      <c r="N26" s="109">
        <f t="shared" si="10"/>
        <v>3</v>
      </c>
      <c r="O26" s="135">
        <f t="shared" si="11"/>
        <v>1</v>
      </c>
      <c r="P26" s="135" t="str">
        <f>IF(VLOOKUP(C26,[1]!NXP_Defects,2,FALSE)=0,"",VLOOKUP(C26,[1]!NXP_Defects,2,FALSE))</f>
        <v/>
      </c>
      <c r="Q26" s="78" t="str">
        <f>IF(VLOOKUP(C26,[1]!NXP_Defects,3,FALSE)=0,"",VLOOKUP(C26,[1]!NXP_Defects,3,FALSE))</f>
        <v/>
      </c>
      <c r="R26" s="78" t="str">
        <f>IF(VLOOKUP(C26,[1]!NXP_Defects,4,FALSE)=0,"",VLOOKUP(C26,[1]!NXP_Defects,4,FALSE))</f>
        <v/>
      </c>
      <c r="S26" s="2" t="s">
        <v>477</v>
      </c>
      <c r="T26" s="319"/>
      <c r="U26" s="337" t="s">
        <v>243</v>
      </c>
      <c r="V26" s="95"/>
      <c r="W26" s="95"/>
      <c r="X26" s="95"/>
      <c r="Y26" s="95"/>
      <c r="Z26" s="95"/>
      <c r="AA26" s="95"/>
      <c r="AB26" s="95"/>
      <c r="AC26" s="95"/>
      <c r="AD26" s="95"/>
      <c r="AE26" s="95"/>
      <c r="AF26" s="95"/>
      <c r="AG26" s="95"/>
      <c r="AH26" s="95"/>
      <c r="AI26" s="95"/>
      <c r="AJ26" s="95"/>
      <c r="AK26" s="95"/>
      <c r="AL26" s="95"/>
      <c r="AM26" s="95"/>
      <c r="AN26" s="95"/>
      <c r="AO26" s="95"/>
      <c r="AP26" s="95"/>
      <c r="AQ26" s="95"/>
      <c r="AR26" s="95"/>
      <c r="AS26" s="95"/>
      <c r="AT26" s="95"/>
      <c r="AU26" s="95"/>
      <c r="AV26" s="95"/>
      <c r="AW26" s="95"/>
      <c r="AX26" s="95"/>
      <c r="AY26" s="95" t="s">
        <v>243</v>
      </c>
      <c r="AZ26" s="95" t="s">
        <v>243</v>
      </c>
      <c r="BA26" s="95"/>
      <c r="BB26" s="95"/>
      <c r="BC26" s="95"/>
      <c r="BD26" s="95"/>
      <c r="BE26" s="95"/>
      <c r="BF26" s="95"/>
      <c r="BG26" s="95"/>
      <c r="BH26" s="95"/>
      <c r="BI26" s="95"/>
      <c r="BJ26" s="95"/>
      <c r="BK26" s="95"/>
      <c r="BL26" s="95"/>
      <c r="BM26" s="95"/>
      <c r="BN26" s="95"/>
      <c r="BO26" s="95"/>
      <c r="BP26" s="95"/>
      <c r="BQ26" s="95"/>
      <c r="BR26" s="95"/>
      <c r="BS26" s="95"/>
      <c r="BT26" s="95"/>
      <c r="BU26" s="95"/>
      <c r="BV26" s="95"/>
      <c r="BW26" s="95"/>
      <c r="BX26" s="95"/>
      <c r="BY26" s="95"/>
      <c r="BZ26" s="95"/>
      <c r="CA26" s="95"/>
      <c r="CB26" s="95"/>
      <c r="CC26" s="95"/>
      <c r="CD26" s="95"/>
      <c r="CE26" s="338"/>
      <c r="CF26" s="338"/>
      <c r="CG26" s="338"/>
      <c r="CH26" s="338"/>
      <c r="CI26" s="338"/>
      <c r="CJ26" s="338"/>
      <c r="CK26" s="338"/>
      <c r="CL26" s="338"/>
      <c r="CM26" s="338"/>
      <c r="CN26" s="338"/>
      <c r="CO26" s="338"/>
      <c r="CP26" s="338"/>
      <c r="CQ26" s="338"/>
      <c r="CR26" s="338"/>
      <c r="CS26" s="338"/>
      <c r="CT26" s="338"/>
      <c r="CU26" s="338"/>
      <c r="CV26" s="338"/>
      <c r="CW26" s="338"/>
      <c r="CX26" s="338"/>
      <c r="CY26" s="338"/>
      <c r="CZ26" s="338"/>
      <c r="DA26" s="338"/>
      <c r="DB26" s="338"/>
      <c r="DC26" s="338"/>
      <c r="DD26" s="338"/>
      <c r="DE26" s="338"/>
      <c r="DF26" s="338"/>
      <c r="DG26" s="338"/>
      <c r="DH26" s="338"/>
      <c r="DI26" s="338"/>
      <c r="DJ26" s="338"/>
      <c r="DK26" s="338"/>
      <c r="DL26" s="338"/>
      <c r="DM26" s="338"/>
      <c r="DN26" s="338"/>
      <c r="DO26" s="338"/>
      <c r="DP26" s="338"/>
      <c r="DQ26" s="338"/>
      <c r="DR26" s="338"/>
      <c r="DS26" s="338"/>
      <c r="DT26" s="338"/>
      <c r="DU26" s="338"/>
      <c r="DV26" s="338"/>
      <c r="DW26" s="338"/>
      <c r="DX26" s="338"/>
      <c r="DY26" s="338"/>
      <c r="DZ26" s="338"/>
      <c r="EA26" s="338"/>
      <c r="EB26" s="338"/>
      <c r="EC26" s="338"/>
      <c r="ED26" s="338"/>
      <c r="EE26" s="338"/>
      <c r="EF26" s="338"/>
      <c r="EG26" s="338"/>
      <c r="EH26" s="338"/>
      <c r="EI26" s="338"/>
      <c r="EJ26" s="338"/>
      <c r="EK26" s="338"/>
      <c r="EL26" s="338"/>
      <c r="EM26" s="338"/>
      <c r="EN26" s="338"/>
      <c r="EO26" s="338"/>
      <c r="EP26" s="338"/>
      <c r="EQ26" s="338"/>
      <c r="ER26" s="338"/>
      <c r="ES26" s="338"/>
      <c r="ET26" s="338"/>
      <c r="EU26" s="338"/>
      <c r="EV26" s="338"/>
      <c r="EW26" s="338"/>
      <c r="EX26" s="338"/>
      <c r="EY26" s="338"/>
      <c r="EZ26" s="338"/>
      <c r="FA26" s="338"/>
      <c r="FB26" s="338"/>
      <c r="FC26" s="338"/>
      <c r="FD26" s="338"/>
      <c r="FE26" s="338"/>
      <c r="FF26" s="338"/>
      <c r="FG26" s="338"/>
      <c r="FH26" s="338"/>
      <c r="FI26" s="338"/>
      <c r="FJ26" s="338"/>
      <c r="FK26" s="338"/>
      <c r="FL26" s="338"/>
      <c r="FM26" s="338"/>
      <c r="FN26" s="338"/>
      <c r="FO26" s="338"/>
      <c r="FP26" s="338"/>
      <c r="FQ26" s="338"/>
      <c r="FR26" s="338"/>
      <c r="FS26" s="338"/>
      <c r="FT26" s="338"/>
      <c r="FU26" s="338"/>
      <c r="FV26" s="338"/>
      <c r="FW26" s="338"/>
      <c r="FX26" s="338"/>
      <c r="FY26" s="338"/>
      <c r="FZ26" s="338"/>
      <c r="GA26" s="338"/>
      <c r="GB26" s="338"/>
      <c r="GC26" s="338"/>
      <c r="GD26" s="338"/>
      <c r="GE26" s="338"/>
      <c r="GF26" s="338"/>
      <c r="GG26" s="338"/>
      <c r="GH26" s="338"/>
      <c r="GI26" s="338"/>
      <c r="GJ26" s="338"/>
      <c r="GK26" s="338"/>
      <c r="GL26" s="338"/>
      <c r="GM26" s="338"/>
      <c r="GN26" s="338"/>
      <c r="GO26" s="338"/>
      <c r="GP26" s="338"/>
      <c r="GQ26" s="338"/>
      <c r="GR26" s="338"/>
      <c r="GS26" s="338"/>
      <c r="GT26" s="338"/>
      <c r="GU26" s="338"/>
      <c r="GV26" s="338"/>
      <c r="GW26" s="338"/>
      <c r="GX26" s="338"/>
      <c r="GY26" s="338"/>
      <c r="GZ26" s="338"/>
      <c r="HA26" s="338"/>
      <c r="HB26" s="338"/>
      <c r="HC26" s="338"/>
      <c r="HD26" s="338"/>
      <c r="HE26" s="338"/>
      <c r="HF26" s="338"/>
      <c r="HG26" s="338"/>
      <c r="HH26" s="338"/>
      <c r="HI26" s="338"/>
      <c r="HJ26" s="338"/>
      <c r="HK26" s="338"/>
      <c r="HL26" s="338"/>
      <c r="HM26" s="338"/>
      <c r="HN26" s="338"/>
      <c r="HO26" s="338"/>
      <c r="HP26" s="338"/>
      <c r="HQ26" s="338"/>
      <c r="HR26" s="338"/>
      <c r="HS26" s="338"/>
      <c r="HT26" s="338"/>
      <c r="HU26" s="338"/>
      <c r="HV26" s="338"/>
      <c r="HW26" s="338"/>
      <c r="HX26" s="338"/>
      <c r="HY26" s="338"/>
      <c r="HZ26" s="338"/>
    </row>
    <row r="27" spans="1:234" s="131" customFormat="1" ht="24.75" x14ac:dyDescent="0.25">
      <c r="A27" s="123" t="s">
        <v>234</v>
      </c>
      <c r="B27" s="108" t="s">
        <v>122</v>
      </c>
      <c r="C27" s="108" t="s">
        <v>143</v>
      </c>
      <c r="D27" s="109" t="s">
        <v>237</v>
      </c>
      <c r="E27" s="109" t="s">
        <v>100</v>
      </c>
      <c r="F27" s="110">
        <f t="shared" si="4"/>
        <v>41138</v>
      </c>
      <c r="G27" s="109">
        <f>IF(L27="Not Executed","",INDEX($U$2:$ZY25,1,MATCH(REPT("z",255),$U27:$ZY27)))</f>
        <v>93</v>
      </c>
      <c r="H27" s="109" t="str">
        <f t="shared" si="5"/>
        <v>B0 Pinole C++</v>
      </c>
      <c r="I27" s="109" t="str">
        <f t="shared" si="6"/>
        <v>9200 + QFE0</v>
      </c>
      <c r="J27" s="109">
        <f t="shared" si="7"/>
        <v>9200</v>
      </c>
      <c r="K27" s="109" t="str">
        <f t="shared" si="8"/>
        <v>NXP 1.3.4.2</v>
      </c>
      <c r="L27" s="78" t="str">
        <f t="shared" si="9"/>
        <v>Pass</v>
      </c>
      <c r="M27" s="78" t="str">
        <f>IF(L27="NA","NA",IF(COUNTIFS(U27:XAA27,"Pass*",$U$3:$XAA$3,Summary!$G$43)&gt;0,"Pass",IF(COUNTIFS(U27:XAA27,"Fail*",$U$3:$XAA$3,Summary!$G$43)&gt;0,"Fail","Not Executed")))</f>
        <v>Pass</v>
      </c>
      <c r="N27" s="109">
        <f t="shared" si="10"/>
        <v>3</v>
      </c>
      <c r="O27" s="135">
        <f t="shared" si="11"/>
        <v>1</v>
      </c>
      <c r="P27" s="135" t="str">
        <f>IF(VLOOKUP(C27,[1]!NXP_Defects,2,FALSE)=0,"",VLOOKUP(C27,[1]!NXP_Defects,2,FALSE))</f>
        <v/>
      </c>
      <c r="Q27" s="78" t="str">
        <f>IF(VLOOKUP(C27,[1]!NXP_Defects,3,FALSE)=0,"",VLOOKUP(C27,[1]!NXP_Defects,3,FALSE))</f>
        <v/>
      </c>
      <c r="R27" s="78" t="str">
        <f>IF(VLOOKUP(C27,[1]!NXP_Defects,4,FALSE)=0,"",VLOOKUP(C27,[1]!NXP_Defects,4,FALSE))</f>
        <v/>
      </c>
      <c r="S27" s="2" t="s">
        <v>477</v>
      </c>
      <c r="T27" s="319"/>
      <c r="U27" s="337" t="s">
        <v>243</v>
      </c>
      <c r="V27" s="95"/>
      <c r="W27" s="95"/>
      <c r="X27" s="95"/>
      <c r="Y27" s="95"/>
      <c r="Z27" s="95"/>
      <c r="AA27" s="95"/>
      <c r="AB27" s="95"/>
      <c r="AC27" s="95"/>
      <c r="AD27" s="95"/>
      <c r="AE27" s="95"/>
      <c r="AF27" s="95"/>
      <c r="AG27" s="95"/>
      <c r="AH27" s="95"/>
      <c r="AI27" s="95"/>
      <c r="AJ27" s="95"/>
      <c r="AK27" s="95"/>
      <c r="AL27" s="95"/>
      <c r="AM27" s="95"/>
      <c r="AN27" s="95"/>
      <c r="AO27" s="95"/>
      <c r="AP27" s="95"/>
      <c r="AQ27" s="95"/>
      <c r="AR27" s="95"/>
      <c r="AS27" s="95"/>
      <c r="AT27" s="95"/>
      <c r="AU27" s="95"/>
      <c r="AV27" s="95"/>
      <c r="AW27" s="95"/>
      <c r="AX27" s="95"/>
      <c r="AY27" s="95" t="s">
        <v>243</v>
      </c>
      <c r="AZ27" s="95" t="s">
        <v>243</v>
      </c>
      <c r="BA27" s="95"/>
      <c r="BB27" s="95"/>
      <c r="BC27" s="95"/>
      <c r="BD27" s="95"/>
      <c r="BE27" s="95"/>
      <c r="BF27" s="95"/>
      <c r="BG27" s="95"/>
      <c r="BH27" s="95"/>
      <c r="BI27" s="95"/>
      <c r="BJ27" s="95"/>
      <c r="BK27" s="95"/>
      <c r="BL27" s="95"/>
      <c r="BM27" s="95"/>
      <c r="BN27" s="95"/>
      <c r="BO27" s="95"/>
      <c r="BP27" s="95"/>
      <c r="BQ27" s="95"/>
      <c r="BR27" s="95"/>
      <c r="BS27" s="95"/>
      <c r="BT27" s="95"/>
      <c r="BU27" s="95"/>
      <c r="BV27" s="95"/>
      <c r="BW27" s="95"/>
      <c r="BX27" s="95"/>
      <c r="BY27" s="95"/>
      <c r="BZ27" s="95"/>
      <c r="CA27" s="95"/>
      <c r="CB27" s="95"/>
      <c r="CC27" s="95"/>
      <c r="CD27" s="95"/>
      <c r="CE27" s="338"/>
      <c r="CF27" s="338"/>
      <c r="CG27" s="338"/>
      <c r="CH27" s="338"/>
      <c r="CI27" s="338"/>
      <c r="CJ27" s="338"/>
      <c r="CK27" s="338"/>
      <c r="CL27" s="338"/>
      <c r="CM27" s="338"/>
      <c r="CN27" s="338"/>
      <c r="CO27" s="338"/>
      <c r="CP27" s="338"/>
      <c r="CQ27" s="338"/>
      <c r="CR27" s="338"/>
      <c r="CS27" s="338"/>
      <c r="CT27" s="338"/>
      <c r="CU27" s="338"/>
      <c r="CV27" s="338"/>
      <c r="CW27" s="338"/>
      <c r="CX27" s="338"/>
      <c r="CY27" s="338"/>
      <c r="CZ27" s="338"/>
      <c r="DA27" s="338"/>
      <c r="DB27" s="338"/>
      <c r="DC27" s="338"/>
      <c r="DD27" s="338"/>
      <c r="DE27" s="338"/>
      <c r="DF27" s="338"/>
      <c r="DG27" s="338"/>
      <c r="DH27" s="338"/>
      <c r="DI27" s="338"/>
      <c r="DJ27" s="338"/>
      <c r="DK27" s="338"/>
      <c r="DL27" s="338"/>
      <c r="DM27" s="338"/>
      <c r="DN27" s="338"/>
      <c r="DO27" s="338"/>
      <c r="DP27" s="338"/>
      <c r="DQ27" s="338"/>
      <c r="DR27" s="338"/>
      <c r="DS27" s="338"/>
      <c r="DT27" s="338"/>
      <c r="DU27" s="338"/>
      <c r="DV27" s="338"/>
      <c r="DW27" s="338"/>
      <c r="DX27" s="338"/>
      <c r="DY27" s="338"/>
      <c r="DZ27" s="338"/>
      <c r="EA27" s="338"/>
      <c r="EB27" s="338"/>
      <c r="EC27" s="338"/>
      <c r="ED27" s="338"/>
      <c r="EE27" s="338"/>
      <c r="EF27" s="338"/>
      <c r="EG27" s="338"/>
      <c r="EH27" s="338"/>
      <c r="EI27" s="338"/>
      <c r="EJ27" s="338"/>
      <c r="EK27" s="338"/>
      <c r="EL27" s="338"/>
      <c r="EM27" s="338"/>
      <c r="EN27" s="338"/>
      <c r="EO27" s="338"/>
      <c r="EP27" s="338"/>
      <c r="EQ27" s="338"/>
      <c r="ER27" s="338"/>
      <c r="ES27" s="338"/>
      <c r="ET27" s="338"/>
      <c r="EU27" s="338"/>
      <c r="EV27" s="338"/>
      <c r="EW27" s="338"/>
      <c r="EX27" s="338"/>
      <c r="EY27" s="338"/>
      <c r="EZ27" s="338"/>
      <c r="FA27" s="338"/>
      <c r="FB27" s="338"/>
      <c r="FC27" s="338"/>
      <c r="FD27" s="338"/>
      <c r="FE27" s="338"/>
      <c r="FF27" s="338"/>
      <c r="FG27" s="338"/>
      <c r="FH27" s="338"/>
      <c r="FI27" s="338"/>
      <c r="FJ27" s="338"/>
      <c r="FK27" s="338"/>
      <c r="FL27" s="338"/>
      <c r="FM27" s="338"/>
      <c r="FN27" s="338"/>
      <c r="FO27" s="338"/>
      <c r="FP27" s="338"/>
      <c r="FQ27" s="338"/>
      <c r="FR27" s="338"/>
      <c r="FS27" s="338"/>
      <c r="FT27" s="338"/>
      <c r="FU27" s="338"/>
      <c r="FV27" s="338"/>
      <c r="FW27" s="338"/>
      <c r="FX27" s="338"/>
      <c r="FY27" s="338"/>
      <c r="FZ27" s="338"/>
      <c r="GA27" s="338"/>
      <c r="GB27" s="338"/>
      <c r="GC27" s="338"/>
      <c r="GD27" s="338"/>
      <c r="GE27" s="338"/>
      <c r="GF27" s="338"/>
      <c r="GG27" s="338"/>
      <c r="GH27" s="338"/>
      <c r="GI27" s="338"/>
      <c r="GJ27" s="338"/>
      <c r="GK27" s="338"/>
      <c r="GL27" s="338"/>
      <c r="GM27" s="338"/>
      <c r="GN27" s="338"/>
      <c r="GO27" s="338"/>
      <c r="GP27" s="338"/>
      <c r="GQ27" s="338"/>
      <c r="GR27" s="338"/>
      <c r="GS27" s="338"/>
      <c r="GT27" s="338"/>
      <c r="GU27" s="338"/>
      <c r="GV27" s="338"/>
      <c r="GW27" s="338"/>
      <c r="GX27" s="338"/>
      <c r="GY27" s="338"/>
      <c r="GZ27" s="338"/>
      <c r="HA27" s="338"/>
      <c r="HB27" s="338"/>
      <c r="HC27" s="338"/>
      <c r="HD27" s="338"/>
      <c r="HE27" s="338"/>
      <c r="HF27" s="338"/>
      <c r="HG27" s="338"/>
      <c r="HH27" s="338"/>
      <c r="HI27" s="338"/>
      <c r="HJ27" s="338"/>
      <c r="HK27" s="338"/>
      <c r="HL27" s="338"/>
      <c r="HM27" s="338"/>
      <c r="HN27" s="338"/>
      <c r="HO27" s="338"/>
      <c r="HP27" s="338"/>
      <c r="HQ27" s="338"/>
      <c r="HR27" s="338"/>
      <c r="HS27" s="338"/>
      <c r="HT27" s="338"/>
      <c r="HU27" s="338"/>
      <c r="HV27" s="338"/>
      <c r="HW27" s="338"/>
      <c r="HX27" s="338"/>
      <c r="HY27" s="338"/>
      <c r="HZ27" s="338"/>
    </row>
    <row r="28" spans="1:234" s="131" customFormat="1" ht="24.75" x14ac:dyDescent="0.25">
      <c r="A28" s="123" t="s">
        <v>234</v>
      </c>
      <c r="B28" s="108" t="s">
        <v>122</v>
      </c>
      <c r="C28" s="108" t="s">
        <v>123</v>
      </c>
      <c r="D28" s="109" t="s">
        <v>237</v>
      </c>
      <c r="E28" s="109" t="s">
        <v>100</v>
      </c>
      <c r="F28" s="110">
        <f t="shared" si="4"/>
        <v>41138</v>
      </c>
      <c r="G28" s="109">
        <f>IF(L28="Not Executed","",INDEX($U$2:$ZY26,1,MATCH(REPT("z",255),$U28:$ZY28)))</f>
        <v>93</v>
      </c>
      <c r="H28" s="109" t="str">
        <f t="shared" si="5"/>
        <v>B0 Pinole C++</v>
      </c>
      <c r="I28" s="109" t="str">
        <f t="shared" si="6"/>
        <v>9200 + QFE0</v>
      </c>
      <c r="J28" s="109">
        <f t="shared" si="7"/>
        <v>9200</v>
      </c>
      <c r="K28" s="109" t="str">
        <f t="shared" si="8"/>
        <v>NXP 1.3.4.2</v>
      </c>
      <c r="L28" s="78" t="str">
        <f t="shared" si="9"/>
        <v>Pass</v>
      </c>
      <c r="M28" s="78" t="str">
        <f>IF(L28="NA","NA",IF(COUNTIFS(U28:XAA28,"Pass*",$U$3:$XAA$3,Summary!$G$43)&gt;0,"Pass",IF(COUNTIFS(U28:XAA28,"Fail*",$U$3:$XAA$3,Summary!$G$43)&gt;0,"Fail","Not Executed")))</f>
        <v>Pass</v>
      </c>
      <c r="N28" s="109">
        <f t="shared" si="10"/>
        <v>3</v>
      </c>
      <c r="O28" s="135">
        <f t="shared" si="11"/>
        <v>1</v>
      </c>
      <c r="P28" s="135" t="str">
        <f>IF(VLOOKUP(C28,[1]!NXP_Defects,2,FALSE)=0,"",VLOOKUP(C28,[1]!NXP_Defects,2,FALSE))</f>
        <v/>
      </c>
      <c r="Q28" s="78" t="str">
        <f>IF(VLOOKUP(C28,[1]!NXP_Defects,3,FALSE)=0,"",VLOOKUP(C28,[1]!NXP_Defects,3,FALSE))</f>
        <v/>
      </c>
      <c r="R28" s="78" t="str">
        <f>IF(VLOOKUP(C28,[1]!NXP_Defects,4,FALSE)=0,"",VLOOKUP(C28,[1]!NXP_Defects,4,FALSE))</f>
        <v/>
      </c>
      <c r="S28" s="2" t="s">
        <v>477</v>
      </c>
      <c r="T28" s="319"/>
      <c r="U28" s="337" t="s">
        <v>243</v>
      </c>
      <c r="V28" s="95"/>
      <c r="W28" s="95"/>
      <c r="X28" s="95"/>
      <c r="Y28" s="95"/>
      <c r="Z28" s="95"/>
      <c r="AA28" s="95"/>
      <c r="AB28" s="95"/>
      <c r="AC28" s="95"/>
      <c r="AD28" s="95"/>
      <c r="AE28" s="95"/>
      <c r="AF28" s="95"/>
      <c r="AG28" s="95"/>
      <c r="AH28" s="95"/>
      <c r="AI28" s="95"/>
      <c r="AJ28" s="95"/>
      <c r="AK28" s="95"/>
      <c r="AL28" s="95"/>
      <c r="AM28" s="95"/>
      <c r="AN28" s="95"/>
      <c r="AO28" s="95"/>
      <c r="AP28" s="95"/>
      <c r="AQ28" s="95"/>
      <c r="AR28" s="95"/>
      <c r="AS28" s="95"/>
      <c r="AT28" s="95"/>
      <c r="AU28" s="95"/>
      <c r="AV28" s="95"/>
      <c r="AW28" s="95"/>
      <c r="AX28" s="95"/>
      <c r="AY28" s="95" t="s">
        <v>243</v>
      </c>
      <c r="AZ28" s="95" t="s">
        <v>243</v>
      </c>
      <c r="BA28" s="95"/>
      <c r="BB28" s="95"/>
      <c r="BC28" s="95"/>
      <c r="BD28" s="95"/>
      <c r="BE28" s="95"/>
      <c r="BF28" s="95"/>
      <c r="BG28" s="95"/>
      <c r="BH28" s="95"/>
      <c r="BI28" s="95"/>
      <c r="BJ28" s="95"/>
      <c r="BK28" s="95"/>
      <c r="BL28" s="95"/>
      <c r="BM28" s="95"/>
      <c r="BN28" s="95"/>
      <c r="BO28" s="95"/>
      <c r="BP28" s="95"/>
      <c r="BQ28" s="95"/>
      <c r="BR28" s="95"/>
      <c r="BS28" s="95"/>
      <c r="BT28" s="95"/>
      <c r="BU28" s="95"/>
      <c r="BV28" s="95"/>
      <c r="BW28" s="95"/>
      <c r="BX28" s="95"/>
      <c r="BY28" s="95"/>
      <c r="BZ28" s="95"/>
      <c r="CA28" s="95"/>
      <c r="CB28" s="95"/>
      <c r="CC28" s="95"/>
      <c r="CD28" s="95"/>
      <c r="CE28" s="338"/>
      <c r="CF28" s="338"/>
      <c r="CG28" s="338"/>
      <c r="CH28" s="338"/>
      <c r="CI28" s="338"/>
      <c r="CJ28" s="338"/>
      <c r="CK28" s="338"/>
      <c r="CL28" s="338"/>
      <c r="CM28" s="338"/>
      <c r="CN28" s="338"/>
      <c r="CO28" s="338"/>
      <c r="CP28" s="338"/>
      <c r="CQ28" s="338"/>
      <c r="CR28" s="338"/>
      <c r="CS28" s="338"/>
      <c r="CT28" s="338"/>
      <c r="CU28" s="338"/>
      <c r="CV28" s="338"/>
      <c r="CW28" s="338"/>
      <c r="CX28" s="338"/>
      <c r="CY28" s="338"/>
      <c r="CZ28" s="338"/>
      <c r="DA28" s="338"/>
      <c r="DB28" s="338"/>
      <c r="DC28" s="338"/>
      <c r="DD28" s="338"/>
      <c r="DE28" s="338"/>
      <c r="DF28" s="338"/>
      <c r="DG28" s="338"/>
      <c r="DH28" s="338"/>
      <c r="DI28" s="338"/>
      <c r="DJ28" s="338"/>
      <c r="DK28" s="338"/>
      <c r="DL28" s="338"/>
      <c r="DM28" s="338"/>
      <c r="DN28" s="338"/>
      <c r="DO28" s="338"/>
      <c r="DP28" s="338"/>
      <c r="DQ28" s="338"/>
      <c r="DR28" s="338"/>
      <c r="DS28" s="338"/>
      <c r="DT28" s="338"/>
      <c r="DU28" s="338"/>
      <c r="DV28" s="338"/>
      <c r="DW28" s="338"/>
      <c r="DX28" s="338"/>
      <c r="DY28" s="338"/>
      <c r="DZ28" s="338"/>
      <c r="EA28" s="338"/>
      <c r="EB28" s="338"/>
      <c r="EC28" s="338"/>
      <c r="ED28" s="338"/>
      <c r="EE28" s="338"/>
      <c r="EF28" s="338"/>
      <c r="EG28" s="338"/>
      <c r="EH28" s="338"/>
      <c r="EI28" s="338"/>
      <c r="EJ28" s="338"/>
      <c r="EK28" s="338"/>
      <c r="EL28" s="338"/>
      <c r="EM28" s="338"/>
      <c r="EN28" s="338"/>
      <c r="EO28" s="338"/>
      <c r="EP28" s="338"/>
      <c r="EQ28" s="338"/>
      <c r="ER28" s="338"/>
      <c r="ES28" s="338"/>
      <c r="ET28" s="338"/>
      <c r="EU28" s="338"/>
      <c r="EV28" s="338"/>
      <c r="EW28" s="338"/>
      <c r="EX28" s="338"/>
      <c r="EY28" s="338"/>
      <c r="EZ28" s="338"/>
      <c r="FA28" s="338"/>
      <c r="FB28" s="338"/>
      <c r="FC28" s="338"/>
      <c r="FD28" s="338"/>
      <c r="FE28" s="338"/>
      <c r="FF28" s="338"/>
      <c r="FG28" s="338"/>
      <c r="FH28" s="338"/>
      <c r="FI28" s="338"/>
      <c r="FJ28" s="338"/>
      <c r="FK28" s="338"/>
      <c r="FL28" s="338"/>
      <c r="FM28" s="338"/>
      <c r="FN28" s="338"/>
      <c r="FO28" s="338"/>
      <c r="FP28" s="338"/>
      <c r="FQ28" s="338"/>
      <c r="FR28" s="338"/>
      <c r="FS28" s="338"/>
      <c r="FT28" s="338"/>
      <c r="FU28" s="338"/>
      <c r="FV28" s="338"/>
      <c r="FW28" s="338"/>
      <c r="FX28" s="338"/>
      <c r="FY28" s="338"/>
      <c r="FZ28" s="338"/>
      <c r="GA28" s="338"/>
      <c r="GB28" s="338"/>
      <c r="GC28" s="338"/>
      <c r="GD28" s="338"/>
      <c r="GE28" s="338"/>
      <c r="GF28" s="338"/>
      <c r="GG28" s="338"/>
      <c r="GH28" s="338"/>
      <c r="GI28" s="338"/>
      <c r="GJ28" s="338"/>
      <c r="GK28" s="338"/>
      <c r="GL28" s="338"/>
      <c r="GM28" s="338"/>
      <c r="GN28" s="338"/>
      <c r="GO28" s="338"/>
      <c r="GP28" s="338"/>
      <c r="GQ28" s="338"/>
      <c r="GR28" s="338"/>
      <c r="GS28" s="338"/>
      <c r="GT28" s="338"/>
      <c r="GU28" s="338"/>
      <c r="GV28" s="338"/>
      <c r="GW28" s="338"/>
      <c r="GX28" s="338"/>
      <c r="GY28" s="338"/>
      <c r="GZ28" s="338"/>
      <c r="HA28" s="338"/>
      <c r="HB28" s="338"/>
      <c r="HC28" s="338"/>
      <c r="HD28" s="338"/>
      <c r="HE28" s="338"/>
      <c r="HF28" s="338"/>
      <c r="HG28" s="338"/>
      <c r="HH28" s="338"/>
      <c r="HI28" s="338"/>
      <c r="HJ28" s="338"/>
      <c r="HK28" s="338"/>
      <c r="HL28" s="338"/>
      <c r="HM28" s="338"/>
      <c r="HN28" s="338"/>
      <c r="HO28" s="338"/>
      <c r="HP28" s="338"/>
      <c r="HQ28" s="338"/>
      <c r="HR28" s="338"/>
      <c r="HS28" s="338"/>
      <c r="HT28" s="338"/>
      <c r="HU28" s="338"/>
      <c r="HV28" s="338"/>
      <c r="HW28" s="338"/>
      <c r="HX28" s="338"/>
      <c r="HY28" s="338"/>
      <c r="HZ28" s="338"/>
    </row>
    <row r="29" spans="1:234" s="131" customFormat="1" ht="24.75" x14ac:dyDescent="0.25">
      <c r="A29" s="123" t="s">
        <v>234</v>
      </c>
      <c r="B29" s="108" t="s">
        <v>122</v>
      </c>
      <c r="C29" s="108" t="s">
        <v>127</v>
      </c>
      <c r="D29" s="109" t="s">
        <v>237</v>
      </c>
      <c r="E29" s="109" t="s">
        <v>100</v>
      </c>
      <c r="F29" s="110">
        <f t="shared" si="4"/>
        <v>41138</v>
      </c>
      <c r="G29" s="109">
        <f>IF(L29="Not Executed","",INDEX($U$2:$ZY27,1,MATCH(REPT("z",255),$U29:$ZY29)))</f>
        <v>93</v>
      </c>
      <c r="H29" s="109" t="str">
        <f t="shared" si="5"/>
        <v>B0 Pinole C++</v>
      </c>
      <c r="I29" s="109" t="str">
        <f t="shared" si="6"/>
        <v>9200 + QFE0</v>
      </c>
      <c r="J29" s="109">
        <f t="shared" si="7"/>
        <v>9200</v>
      </c>
      <c r="K29" s="109" t="str">
        <f t="shared" si="8"/>
        <v>NXP 1.3.4.2</v>
      </c>
      <c r="L29" s="78" t="str">
        <f t="shared" si="9"/>
        <v>Pass</v>
      </c>
      <c r="M29" s="78" t="str">
        <f>IF(L29="NA","NA",IF(COUNTIFS(U29:XAA29,"Pass*",$U$3:$XAA$3,Summary!$G$43)&gt;0,"Pass",IF(COUNTIFS(U29:XAA29,"Fail*",$U$3:$XAA$3,Summary!$G$43)&gt;0,"Fail","Not Executed")))</f>
        <v>Pass</v>
      </c>
      <c r="N29" s="109">
        <f t="shared" si="10"/>
        <v>3</v>
      </c>
      <c r="O29" s="135">
        <f t="shared" si="11"/>
        <v>1</v>
      </c>
      <c r="P29" s="135" t="str">
        <f>IF(VLOOKUP(C29,[1]!NXP_Defects,2,FALSE)=0,"",VLOOKUP(C29,[1]!NXP_Defects,2,FALSE))</f>
        <v/>
      </c>
      <c r="Q29" s="78" t="str">
        <f>IF(VLOOKUP(C29,[1]!NXP_Defects,3,FALSE)=0,"",VLOOKUP(C29,[1]!NXP_Defects,3,FALSE))</f>
        <v/>
      </c>
      <c r="R29" s="78" t="str">
        <f>IF(VLOOKUP(C29,[1]!NXP_Defects,4,FALSE)=0,"",VLOOKUP(C29,[1]!NXP_Defects,4,FALSE))</f>
        <v/>
      </c>
      <c r="S29" s="2" t="s">
        <v>477</v>
      </c>
      <c r="T29" s="319"/>
      <c r="U29" s="337" t="s">
        <v>243</v>
      </c>
      <c r="V29" s="95"/>
      <c r="W29" s="95"/>
      <c r="X29" s="95"/>
      <c r="Y29" s="95"/>
      <c r="Z29" s="95"/>
      <c r="AA29" s="95"/>
      <c r="AB29" s="95"/>
      <c r="AC29" s="95"/>
      <c r="AD29" s="95"/>
      <c r="AE29" s="95"/>
      <c r="AF29" s="95"/>
      <c r="AG29" s="95"/>
      <c r="AH29" s="95"/>
      <c r="AI29" s="95"/>
      <c r="AJ29" s="95"/>
      <c r="AK29" s="95"/>
      <c r="AL29" s="95"/>
      <c r="AM29" s="95"/>
      <c r="AN29" s="95"/>
      <c r="AO29" s="95"/>
      <c r="AP29" s="95"/>
      <c r="AQ29" s="95"/>
      <c r="AR29" s="95"/>
      <c r="AS29" s="95"/>
      <c r="AT29" s="95"/>
      <c r="AU29" s="95"/>
      <c r="AV29" s="95"/>
      <c r="AW29" s="95"/>
      <c r="AX29" s="95"/>
      <c r="AY29" s="95" t="s">
        <v>243</v>
      </c>
      <c r="AZ29" s="95" t="s">
        <v>243</v>
      </c>
      <c r="BA29" s="95"/>
      <c r="BB29" s="95"/>
      <c r="BC29" s="95"/>
      <c r="BD29" s="95"/>
      <c r="BE29" s="95"/>
      <c r="BF29" s="95"/>
      <c r="BG29" s="95"/>
      <c r="BH29" s="95"/>
      <c r="BI29" s="95"/>
      <c r="BJ29" s="95"/>
      <c r="BK29" s="95"/>
      <c r="BL29" s="95"/>
      <c r="BM29" s="95"/>
      <c r="BN29" s="95"/>
      <c r="BO29" s="95"/>
      <c r="BP29" s="95"/>
      <c r="BQ29" s="95"/>
      <c r="BR29" s="95"/>
      <c r="BS29" s="95"/>
      <c r="BT29" s="95"/>
      <c r="BU29" s="95"/>
      <c r="BV29" s="95"/>
      <c r="BW29" s="95"/>
      <c r="BX29" s="95"/>
      <c r="BY29" s="95"/>
      <c r="BZ29" s="95"/>
      <c r="CA29" s="95"/>
      <c r="CB29" s="95"/>
      <c r="CC29" s="95"/>
      <c r="CD29" s="95"/>
      <c r="CE29" s="338"/>
      <c r="CF29" s="338"/>
      <c r="CG29" s="338"/>
      <c r="CH29" s="338"/>
      <c r="CI29" s="338"/>
      <c r="CJ29" s="338"/>
      <c r="CK29" s="338"/>
      <c r="CL29" s="338"/>
      <c r="CM29" s="338"/>
      <c r="CN29" s="338"/>
      <c r="CO29" s="338"/>
      <c r="CP29" s="338"/>
      <c r="CQ29" s="338"/>
      <c r="CR29" s="338"/>
      <c r="CS29" s="338"/>
      <c r="CT29" s="338"/>
      <c r="CU29" s="338"/>
      <c r="CV29" s="338"/>
      <c r="CW29" s="338"/>
      <c r="CX29" s="338"/>
      <c r="CY29" s="338"/>
      <c r="CZ29" s="338"/>
      <c r="DA29" s="338"/>
      <c r="DB29" s="338"/>
      <c r="DC29" s="338"/>
      <c r="DD29" s="338"/>
      <c r="DE29" s="338"/>
      <c r="DF29" s="338"/>
      <c r="DG29" s="338"/>
      <c r="DH29" s="338"/>
      <c r="DI29" s="338"/>
      <c r="DJ29" s="338"/>
      <c r="DK29" s="338"/>
      <c r="DL29" s="338"/>
      <c r="DM29" s="338"/>
      <c r="DN29" s="338"/>
      <c r="DO29" s="338"/>
      <c r="DP29" s="338"/>
      <c r="DQ29" s="338"/>
      <c r="DR29" s="338"/>
      <c r="DS29" s="338"/>
      <c r="DT29" s="338"/>
      <c r="DU29" s="338"/>
      <c r="DV29" s="338"/>
      <c r="DW29" s="338"/>
      <c r="DX29" s="338"/>
      <c r="DY29" s="338"/>
      <c r="DZ29" s="338"/>
      <c r="EA29" s="338"/>
      <c r="EB29" s="338"/>
      <c r="EC29" s="338"/>
      <c r="ED29" s="338"/>
      <c r="EE29" s="338"/>
      <c r="EF29" s="338"/>
      <c r="EG29" s="338"/>
      <c r="EH29" s="338"/>
      <c r="EI29" s="338"/>
      <c r="EJ29" s="338"/>
      <c r="EK29" s="338"/>
      <c r="EL29" s="338"/>
      <c r="EM29" s="338"/>
      <c r="EN29" s="338"/>
      <c r="EO29" s="338"/>
      <c r="EP29" s="338"/>
      <c r="EQ29" s="338"/>
      <c r="ER29" s="338"/>
      <c r="ES29" s="338"/>
      <c r="ET29" s="338"/>
      <c r="EU29" s="338"/>
      <c r="EV29" s="338"/>
      <c r="EW29" s="338"/>
      <c r="EX29" s="338"/>
      <c r="EY29" s="338"/>
      <c r="EZ29" s="338"/>
      <c r="FA29" s="338"/>
      <c r="FB29" s="338"/>
      <c r="FC29" s="338"/>
      <c r="FD29" s="338"/>
      <c r="FE29" s="338"/>
      <c r="FF29" s="338"/>
      <c r="FG29" s="338"/>
      <c r="FH29" s="338"/>
      <c r="FI29" s="338"/>
      <c r="FJ29" s="338"/>
      <c r="FK29" s="338"/>
      <c r="FL29" s="338"/>
      <c r="FM29" s="338"/>
      <c r="FN29" s="338"/>
      <c r="FO29" s="338"/>
      <c r="FP29" s="338"/>
      <c r="FQ29" s="338"/>
      <c r="FR29" s="338"/>
      <c r="FS29" s="338"/>
      <c r="FT29" s="338"/>
      <c r="FU29" s="338"/>
      <c r="FV29" s="338"/>
      <c r="FW29" s="338"/>
      <c r="FX29" s="338"/>
      <c r="FY29" s="338"/>
      <c r="FZ29" s="338"/>
      <c r="GA29" s="338"/>
      <c r="GB29" s="338"/>
      <c r="GC29" s="338"/>
      <c r="GD29" s="338"/>
      <c r="GE29" s="338"/>
      <c r="GF29" s="338"/>
      <c r="GG29" s="338"/>
      <c r="GH29" s="338"/>
      <c r="GI29" s="338"/>
      <c r="GJ29" s="338"/>
      <c r="GK29" s="338"/>
      <c r="GL29" s="338"/>
      <c r="GM29" s="338"/>
      <c r="GN29" s="338"/>
      <c r="GO29" s="338"/>
      <c r="GP29" s="338"/>
      <c r="GQ29" s="338"/>
      <c r="GR29" s="338"/>
      <c r="GS29" s="338"/>
      <c r="GT29" s="338"/>
      <c r="GU29" s="338"/>
      <c r="GV29" s="338"/>
      <c r="GW29" s="338"/>
      <c r="GX29" s="338"/>
      <c r="GY29" s="338"/>
      <c r="GZ29" s="338"/>
      <c r="HA29" s="338"/>
      <c r="HB29" s="338"/>
      <c r="HC29" s="338"/>
      <c r="HD29" s="338"/>
      <c r="HE29" s="338"/>
      <c r="HF29" s="338"/>
      <c r="HG29" s="338"/>
      <c r="HH29" s="338"/>
      <c r="HI29" s="338"/>
      <c r="HJ29" s="338"/>
      <c r="HK29" s="338"/>
      <c r="HL29" s="338"/>
      <c r="HM29" s="338"/>
      <c r="HN29" s="338"/>
      <c r="HO29" s="338"/>
      <c r="HP29" s="338"/>
      <c r="HQ29" s="338"/>
      <c r="HR29" s="338"/>
      <c r="HS29" s="338"/>
      <c r="HT29" s="338"/>
      <c r="HU29" s="338"/>
      <c r="HV29" s="338"/>
      <c r="HW29" s="338"/>
      <c r="HX29" s="338"/>
      <c r="HY29" s="338"/>
      <c r="HZ29" s="338"/>
    </row>
    <row r="30" spans="1:234" s="131" customFormat="1" ht="24.75" x14ac:dyDescent="0.25">
      <c r="A30" s="123" t="s">
        <v>234</v>
      </c>
      <c r="B30" s="108" t="s">
        <v>122</v>
      </c>
      <c r="C30" s="108" t="s">
        <v>137</v>
      </c>
      <c r="D30" s="109" t="s">
        <v>237</v>
      </c>
      <c r="E30" s="109" t="s">
        <v>100</v>
      </c>
      <c r="F30" s="110">
        <f t="shared" si="4"/>
        <v>41138</v>
      </c>
      <c r="G30" s="109">
        <f>IF(L30="Not Executed","",INDEX($U$2:$ZY28,1,MATCH(REPT("z",255),$U30:$ZY30)))</f>
        <v>93</v>
      </c>
      <c r="H30" s="109" t="str">
        <f t="shared" si="5"/>
        <v>B0 Pinole C++</v>
      </c>
      <c r="I30" s="109" t="str">
        <f t="shared" si="6"/>
        <v>9200 + QFE0</v>
      </c>
      <c r="J30" s="109">
        <f t="shared" si="7"/>
        <v>9200</v>
      </c>
      <c r="K30" s="109" t="str">
        <f t="shared" si="8"/>
        <v>NXP 1.3.4.2</v>
      </c>
      <c r="L30" s="78" t="str">
        <f t="shared" si="9"/>
        <v>Pass</v>
      </c>
      <c r="M30" s="78" t="str">
        <f>IF(L30="NA","NA",IF(COUNTIFS(U30:XAA30,"Pass*",$U$3:$XAA$3,Summary!$G$43)&gt;0,"Pass",IF(COUNTIFS(U30:XAA30,"Fail*",$U$3:$XAA$3,Summary!$G$43)&gt;0,"Fail","Not Executed")))</f>
        <v>Pass</v>
      </c>
      <c r="N30" s="109">
        <f t="shared" si="10"/>
        <v>3</v>
      </c>
      <c r="O30" s="135">
        <f t="shared" si="11"/>
        <v>1</v>
      </c>
      <c r="P30" s="135" t="str">
        <f>IF(VLOOKUP(C30,[1]!NXP_Defects,2,FALSE)=0,"",VLOOKUP(C30,[1]!NXP_Defects,2,FALSE))</f>
        <v/>
      </c>
      <c r="Q30" s="78" t="str">
        <f>IF(VLOOKUP(C30,[1]!NXP_Defects,3,FALSE)=0,"",VLOOKUP(C30,[1]!NXP_Defects,3,FALSE))</f>
        <v/>
      </c>
      <c r="R30" s="78" t="str">
        <f>IF(VLOOKUP(C30,[1]!NXP_Defects,4,FALSE)=0,"",VLOOKUP(C30,[1]!NXP_Defects,4,FALSE))</f>
        <v/>
      </c>
      <c r="S30" s="2" t="s">
        <v>477</v>
      </c>
      <c r="T30" s="319"/>
      <c r="U30" s="337" t="s">
        <v>243</v>
      </c>
      <c r="V30" s="95"/>
      <c r="W30" s="95"/>
      <c r="X30" s="95"/>
      <c r="Y30" s="95"/>
      <c r="Z30" s="95"/>
      <c r="AA30" s="95"/>
      <c r="AB30" s="95"/>
      <c r="AC30" s="95"/>
      <c r="AD30" s="95"/>
      <c r="AE30" s="95"/>
      <c r="AF30" s="95"/>
      <c r="AG30" s="95"/>
      <c r="AH30" s="95"/>
      <c r="AI30" s="95"/>
      <c r="AJ30" s="95"/>
      <c r="AK30" s="95"/>
      <c r="AL30" s="95"/>
      <c r="AM30" s="95"/>
      <c r="AN30" s="95"/>
      <c r="AO30" s="95"/>
      <c r="AP30" s="95"/>
      <c r="AQ30" s="95"/>
      <c r="AR30" s="95"/>
      <c r="AS30" s="95"/>
      <c r="AT30" s="95"/>
      <c r="AU30" s="95"/>
      <c r="AV30" s="95"/>
      <c r="AW30" s="95"/>
      <c r="AX30" s="95"/>
      <c r="AY30" s="95" t="s">
        <v>243</v>
      </c>
      <c r="AZ30" s="95" t="s">
        <v>243</v>
      </c>
      <c r="BA30" s="95"/>
      <c r="BB30" s="95"/>
      <c r="BC30" s="95"/>
      <c r="BD30" s="95"/>
      <c r="BE30" s="95"/>
      <c r="BF30" s="95"/>
      <c r="BG30" s="95"/>
      <c r="BH30" s="95"/>
      <c r="BI30" s="95"/>
      <c r="BJ30" s="95"/>
      <c r="BK30" s="95"/>
      <c r="BL30" s="95"/>
      <c r="BM30" s="95"/>
      <c r="BN30" s="95"/>
      <c r="BO30" s="95"/>
      <c r="BP30" s="95"/>
      <c r="BQ30" s="95"/>
      <c r="BR30" s="95"/>
      <c r="BS30" s="95"/>
      <c r="BT30" s="95"/>
      <c r="BU30" s="95"/>
      <c r="BV30" s="95"/>
      <c r="BW30" s="95"/>
      <c r="BX30" s="95"/>
      <c r="BY30" s="95"/>
      <c r="BZ30" s="95"/>
      <c r="CA30" s="95"/>
      <c r="CB30" s="95"/>
      <c r="CC30" s="95"/>
      <c r="CD30" s="95"/>
      <c r="CE30" s="338"/>
      <c r="CF30" s="338"/>
      <c r="CG30" s="338"/>
      <c r="CH30" s="338"/>
      <c r="CI30" s="338"/>
      <c r="CJ30" s="338"/>
      <c r="CK30" s="338"/>
      <c r="CL30" s="338"/>
      <c r="CM30" s="338"/>
      <c r="CN30" s="338"/>
      <c r="CO30" s="338"/>
      <c r="CP30" s="338"/>
      <c r="CQ30" s="338"/>
      <c r="CR30" s="338"/>
      <c r="CS30" s="338"/>
      <c r="CT30" s="338"/>
      <c r="CU30" s="338"/>
      <c r="CV30" s="338"/>
      <c r="CW30" s="338"/>
      <c r="CX30" s="338"/>
      <c r="CY30" s="338"/>
      <c r="CZ30" s="338"/>
      <c r="DA30" s="338"/>
      <c r="DB30" s="338"/>
      <c r="DC30" s="338"/>
      <c r="DD30" s="338"/>
      <c r="DE30" s="338"/>
      <c r="DF30" s="338"/>
      <c r="DG30" s="338"/>
      <c r="DH30" s="338"/>
      <c r="DI30" s="338"/>
      <c r="DJ30" s="338"/>
      <c r="DK30" s="338"/>
      <c r="DL30" s="338"/>
      <c r="DM30" s="338"/>
      <c r="DN30" s="338"/>
      <c r="DO30" s="338"/>
      <c r="DP30" s="338"/>
      <c r="DQ30" s="338"/>
      <c r="DR30" s="338"/>
      <c r="DS30" s="338"/>
      <c r="DT30" s="338"/>
      <c r="DU30" s="338"/>
      <c r="DV30" s="338"/>
      <c r="DW30" s="338"/>
      <c r="DX30" s="338"/>
      <c r="DY30" s="338"/>
      <c r="DZ30" s="338"/>
      <c r="EA30" s="338"/>
      <c r="EB30" s="338"/>
      <c r="EC30" s="338"/>
      <c r="ED30" s="338"/>
      <c r="EE30" s="338"/>
      <c r="EF30" s="338"/>
      <c r="EG30" s="338"/>
      <c r="EH30" s="338"/>
      <c r="EI30" s="338"/>
      <c r="EJ30" s="338"/>
      <c r="EK30" s="338"/>
      <c r="EL30" s="338"/>
      <c r="EM30" s="338"/>
      <c r="EN30" s="338"/>
      <c r="EO30" s="338"/>
      <c r="EP30" s="338"/>
      <c r="EQ30" s="338"/>
      <c r="ER30" s="338"/>
      <c r="ES30" s="338"/>
      <c r="ET30" s="338"/>
      <c r="EU30" s="338"/>
      <c r="EV30" s="338"/>
      <c r="EW30" s="338"/>
      <c r="EX30" s="338"/>
      <c r="EY30" s="338"/>
      <c r="EZ30" s="338"/>
      <c r="FA30" s="338"/>
      <c r="FB30" s="338"/>
      <c r="FC30" s="338"/>
      <c r="FD30" s="338"/>
      <c r="FE30" s="338"/>
      <c r="FF30" s="338"/>
      <c r="FG30" s="338"/>
      <c r="FH30" s="338"/>
      <c r="FI30" s="338"/>
      <c r="FJ30" s="338"/>
      <c r="FK30" s="338"/>
      <c r="FL30" s="338"/>
      <c r="FM30" s="338"/>
      <c r="FN30" s="338"/>
      <c r="FO30" s="338"/>
      <c r="FP30" s="338"/>
      <c r="FQ30" s="338"/>
      <c r="FR30" s="338"/>
      <c r="FS30" s="338"/>
      <c r="FT30" s="338"/>
      <c r="FU30" s="338"/>
      <c r="FV30" s="338"/>
      <c r="FW30" s="338"/>
      <c r="FX30" s="338"/>
      <c r="FY30" s="338"/>
      <c r="FZ30" s="338"/>
      <c r="GA30" s="338"/>
      <c r="GB30" s="338"/>
      <c r="GC30" s="338"/>
      <c r="GD30" s="338"/>
      <c r="GE30" s="338"/>
      <c r="GF30" s="338"/>
      <c r="GG30" s="338"/>
      <c r="GH30" s="338"/>
      <c r="GI30" s="338"/>
      <c r="GJ30" s="338"/>
      <c r="GK30" s="338"/>
      <c r="GL30" s="338"/>
      <c r="GM30" s="338"/>
      <c r="GN30" s="338"/>
      <c r="GO30" s="338"/>
      <c r="GP30" s="338"/>
      <c r="GQ30" s="338"/>
      <c r="GR30" s="338"/>
      <c r="GS30" s="338"/>
      <c r="GT30" s="338"/>
      <c r="GU30" s="338"/>
      <c r="GV30" s="338"/>
      <c r="GW30" s="338"/>
      <c r="GX30" s="338"/>
      <c r="GY30" s="338"/>
      <c r="GZ30" s="338"/>
      <c r="HA30" s="338"/>
      <c r="HB30" s="338"/>
      <c r="HC30" s="338"/>
      <c r="HD30" s="338"/>
      <c r="HE30" s="338"/>
      <c r="HF30" s="338"/>
      <c r="HG30" s="338"/>
      <c r="HH30" s="338"/>
      <c r="HI30" s="338"/>
      <c r="HJ30" s="338"/>
      <c r="HK30" s="338"/>
      <c r="HL30" s="338"/>
      <c r="HM30" s="338"/>
      <c r="HN30" s="338"/>
      <c r="HO30" s="338"/>
      <c r="HP30" s="338"/>
      <c r="HQ30" s="338"/>
      <c r="HR30" s="338"/>
      <c r="HS30" s="338"/>
      <c r="HT30" s="338"/>
      <c r="HU30" s="338"/>
      <c r="HV30" s="338"/>
      <c r="HW30" s="338"/>
      <c r="HX30" s="338"/>
      <c r="HY30" s="338"/>
      <c r="HZ30" s="338"/>
    </row>
    <row r="31" spans="1:234" s="131" customFormat="1" ht="24.75" x14ac:dyDescent="0.25">
      <c r="A31" s="123" t="s">
        <v>234</v>
      </c>
      <c r="B31" s="108" t="s">
        <v>122</v>
      </c>
      <c r="C31" s="108" t="s">
        <v>132</v>
      </c>
      <c r="D31" s="109" t="s">
        <v>237</v>
      </c>
      <c r="E31" s="109" t="s">
        <v>100</v>
      </c>
      <c r="F31" s="110">
        <f t="shared" si="4"/>
        <v>41138</v>
      </c>
      <c r="G31" s="109">
        <f>IF(L31="Not Executed","",INDEX($U$2:$ZY29,1,MATCH(REPT("z",255),$U31:$ZY31)))</f>
        <v>93</v>
      </c>
      <c r="H31" s="109" t="str">
        <f t="shared" si="5"/>
        <v>B0 Pinole C++</v>
      </c>
      <c r="I31" s="109" t="str">
        <f t="shared" si="6"/>
        <v>9200 + QFE0</v>
      </c>
      <c r="J31" s="109">
        <f t="shared" si="7"/>
        <v>9200</v>
      </c>
      <c r="K31" s="109" t="str">
        <f t="shared" si="8"/>
        <v>NXP 1.3.4.2</v>
      </c>
      <c r="L31" s="78" t="str">
        <f t="shared" si="9"/>
        <v>Pass</v>
      </c>
      <c r="M31" s="78" t="str">
        <f>IF(L31="NA","NA",IF(COUNTIFS(U31:XAA31,"Pass*",$U$3:$XAA$3,Summary!$G$43)&gt;0,"Pass",IF(COUNTIFS(U31:XAA31,"Fail*",$U$3:$XAA$3,Summary!$G$43)&gt;0,"Fail","Not Executed")))</f>
        <v>Pass</v>
      </c>
      <c r="N31" s="109">
        <f t="shared" si="10"/>
        <v>3</v>
      </c>
      <c r="O31" s="135">
        <f t="shared" si="11"/>
        <v>1</v>
      </c>
      <c r="P31" s="135" t="str">
        <f>IF(VLOOKUP(C31,[1]!NXP_Defects,2,FALSE)=0,"",VLOOKUP(C31,[1]!NXP_Defects,2,FALSE))</f>
        <v/>
      </c>
      <c r="Q31" s="78" t="str">
        <f>IF(VLOOKUP(C31,[1]!NXP_Defects,3,FALSE)=0,"",VLOOKUP(C31,[1]!NXP_Defects,3,FALSE))</f>
        <v/>
      </c>
      <c r="R31" s="78" t="str">
        <f>IF(VLOOKUP(C31,[1]!NXP_Defects,4,FALSE)=0,"",VLOOKUP(C31,[1]!NXP_Defects,4,FALSE))</f>
        <v/>
      </c>
      <c r="S31" s="2" t="s">
        <v>477</v>
      </c>
      <c r="T31" s="319"/>
      <c r="U31" s="337" t="s">
        <v>243</v>
      </c>
      <c r="V31" s="95"/>
      <c r="W31" s="95"/>
      <c r="X31" s="95"/>
      <c r="Y31" s="95"/>
      <c r="Z31" s="95"/>
      <c r="AA31" s="95"/>
      <c r="AB31" s="95"/>
      <c r="AC31" s="95"/>
      <c r="AD31" s="95"/>
      <c r="AE31" s="95"/>
      <c r="AF31" s="95"/>
      <c r="AG31" s="95"/>
      <c r="AH31" s="95"/>
      <c r="AI31" s="95"/>
      <c r="AJ31" s="95"/>
      <c r="AK31" s="95"/>
      <c r="AL31" s="95"/>
      <c r="AM31" s="95"/>
      <c r="AN31" s="95"/>
      <c r="AO31" s="95"/>
      <c r="AP31" s="95"/>
      <c r="AQ31" s="95"/>
      <c r="AR31" s="95"/>
      <c r="AS31" s="95"/>
      <c r="AT31" s="95"/>
      <c r="AU31" s="95"/>
      <c r="AV31" s="95"/>
      <c r="AW31" s="95"/>
      <c r="AX31" s="95"/>
      <c r="AY31" s="95" t="s">
        <v>243</v>
      </c>
      <c r="AZ31" s="95" t="s">
        <v>243</v>
      </c>
      <c r="BA31" s="95"/>
      <c r="BB31" s="95"/>
      <c r="BC31" s="95"/>
      <c r="BD31" s="95"/>
      <c r="BE31" s="95"/>
      <c r="BF31" s="95"/>
      <c r="BG31" s="95"/>
      <c r="BH31" s="95"/>
      <c r="BI31" s="95"/>
      <c r="BJ31" s="95"/>
      <c r="BK31" s="95"/>
      <c r="BL31" s="95"/>
      <c r="BM31" s="95"/>
      <c r="BN31" s="95"/>
      <c r="BO31" s="95"/>
      <c r="BP31" s="95"/>
      <c r="BQ31" s="95"/>
      <c r="BR31" s="95"/>
      <c r="BS31" s="95"/>
      <c r="BT31" s="95"/>
      <c r="BU31" s="95"/>
      <c r="BV31" s="95"/>
      <c r="BW31" s="95"/>
      <c r="BX31" s="95"/>
      <c r="BY31" s="95"/>
      <c r="BZ31" s="95"/>
      <c r="CA31" s="95"/>
      <c r="CB31" s="95"/>
      <c r="CC31" s="95"/>
      <c r="CD31" s="95"/>
      <c r="CE31" s="338"/>
      <c r="CF31" s="338"/>
      <c r="CG31" s="338"/>
      <c r="CH31" s="338"/>
      <c r="CI31" s="338"/>
      <c r="CJ31" s="338"/>
      <c r="CK31" s="338"/>
      <c r="CL31" s="338"/>
      <c r="CM31" s="338"/>
      <c r="CN31" s="338"/>
      <c r="CO31" s="338"/>
      <c r="CP31" s="338"/>
      <c r="CQ31" s="338"/>
      <c r="CR31" s="338"/>
      <c r="CS31" s="338"/>
      <c r="CT31" s="338"/>
      <c r="CU31" s="338"/>
      <c r="CV31" s="338"/>
      <c r="CW31" s="338"/>
      <c r="CX31" s="338"/>
      <c r="CY31" s="338"/>
      <c r="CZ31" s="338"/>
      <c r="DA31" s="338"/>
      <c r="DB31" s="338"/>
      <c r="DC31" s="338"/>
      <c r="DD31" s="338"/>
      <c r="DE31" s="338"/>
      <c r="DF31" s="338"/>
      <c r="DG31" s="338"/>
      <c r="DH31" s="338"/>
      <c r="DI31" s="338"/>
      <c r="DJ31" s="338"/>
      <c r="DK31" s="338"/>
      <c r="DL31" s="338"/>
      <c r="DM31" s="338"/>
      <c r="DN31" s="338"/>
      <c r="DO31" s="338"/>
      <c r="DP31" s="338"/>
      <c r="DQ31" s="338"/>
      <c r="DR31" s="338"/>
      <c r="DS31" s="338"/>
      <c r="DT31" s="338"/>
      <c r="DU31" s="338"/>
      <c r="DV31" s="338"/>
      <c r="DW31" s="338"/>
      <c r="DX31" s="338"/>
      <c r="DY31" s="338"/>
      <c r="DZ31" s="338"/>
      <c r="EA31" s="338"/>
      <c r="EB31" s="338"/>
      <c r="EC31" s="338"/>
      <c r="ED31" s="338"/>
      <c r="EE31" s="338"/>
      <c r="EF31" s="338"/>
      <c r="EG31" s="338"/>
      <c r="EH31" s="338"/>
      <c r="EI31" s="338"/>
      <c r="EJ31" s="338"/>
      <c r="EK31" s="338"/>
      <c r="EL31" s="338"/>
      <c r="EM31" s="338"/>
      <c r="EN31" s="338"/>
      <c r="EO31" s="338"/>
      <c r="EP31" s="338"/>
      <c r="EQ31" s="338"/>
      <c r="ER31" s="338"/>
      <c r="ES31" s="338"/>
      <c r="ET31" s="338"/>
      <c r="EU31" s="338"/>
      <c r="EV31" s="338"/>
      <c r="EW31" s="338"/>
      <c r="EX31" s="338"/>
      <c r="EY31" s="338"/>
      <c r="EZ31" s="338"/>
      <c r="FA31" s="338"/>
      <c r="FB31" s="338"/>
      <c r="FC31" s="338"/>
      <c r="FD31" s="338"/>
      <c r="FE31" s="338"/>
      <c r="FF31" s="338"/>
      <c r="FG31" s="338"/>
      <c r="FH31" s="338"/>
      <c r="FI31" s="338"/>
      <c r="FJ31" s="338"/>
      <c r="FK31" s="338"/>
      <c r="FL31" s="338"/>
      <c r="FM31" s="338"/>
      <c r="FN31" s="338"/>
      <c r="FO31" s="338"/>
      <c r="FP31" s="338"/>
      <c r="FQ31" s="338"/>
      <c r="FR31" s="338"/>
      <c r="FS31" s="338"/>
      <c r="FT31" s="338"/>
      <c r="FU31" s="338"/>
      <c r="FV31" s="338"/>
      <c r="FW31" s="338"/>
      <c r="FX31" s="338"/>
      <c r="FY31" s="338"/>
      <c r="FZ31" s="338"/>
      <c r="GA31" s="338"/>
      <c r="GB31" s="338"/>
      <c r="GC31" s="338"/>
      <c r="GD31" s="338"/>
      <c r="GE31" s="338"/>
      <c r="GF31" s="338"/>
      <c r="GG31" s="338"/>
      <c r="GH31" s="338"/>
      <c r="GI31" s="338"/>
      <c r="GJ31" s="338"/>
      <c r="GK31" s="338"/>
      <c r="GL31" s="338"/>
      <c r="GM31" s="338"/>
      <c r="GN31" s="338"/>
      <c r="GO31" s="338"/>
      <c r="GP31" s="338"/>
      <c r="GQ31" s="338"/>
      <c r="GR31" s="338"/>
      <c r="GS31" s="338"/>
      <c r="GT31" s="338"/>
      <c r="GU31" s="338"/>
      <c r="GV31" s="338"/>
      <c r="GW31" s="338"/>
      <c r="GX31" s="338"/>
      <c r="GY31" s="338"/>
      <c r="GZ31" s="338"/>
      <c r="HA31" s="338"/>
      <c r="HB31" s="338"/>
      <c r="HC31" s="338"/>
      <c r="HD31" s="338"/>
      <c r="HE31" s="338"/>
      <c r="HF31" s="338"/>
      <c r="HG31" s="338"/>
      <c r="HH31" s="338"/>
      <c r="HI31" s="338"/>
      <c r="HJ31" s="338"/>
      <c r="HK31" s="338"/>
      <c r="HL31" s="338"/>
      <c r="HM31" s="338"/>
      <c r="HN31" s="338"/>
      <c r="HO31" s="338"/>
      <c r="HP31" s="338"/>
      <c r="HQ31" s="338"/>
      <c r="HR31" s="338"/>
      <c r="HS31" s="338"/>
      <c r="HT31" s="338"/>
      <c r="HU31" s="338"/>
      <c r="HV31" s="338"/>
      <c r="HW31" s="338"/>
      <c r="HX31" s="338"/>
      <c r="HY31" s="338"/>
      <c r="HZ31" s="338"/>
    </row>
    <row r="32" spans="1:234" s="131" customFormat="1" ht="15" customHeight="1" x14ac:dyDescent="0.25">
      <c r="A32" s="123" t="s">
        <v>234</v>
      </c>
      <c r="B32" s="108" t="s">
        <v>122</v>
      </c>
      <c r="C32" s="108" t="s">
        <v>194</v>
      </c>
      <c r="D32" s="109" t="s">
        <v>238</v>
      </c>
      <c r="E32" s="109" t="s">
        <v>100</v>
      </c>
      <c r="F32" s="110">
        <f t="shared" si="4"/>
        <v>41138</v>
      </c>
      <c r="G32" s="109">
        <f>IF(L32="Not Executed","",INDEX($U$2:$ZY30,1,MATCH(REPT("z",255),$U32:$ZY32)))</f>
        <v>93</v>
      </c>
      <c r="H32" s="109" t="str">
        <f t="shared" si="5"/>
        <v>B0 Pinole C++</v>
      </c>
      <c r="I32" s="109" t="str">
        <f t="shared" si="6"/>
        <v>9200 + QFE0</v>
      </c>
      <c r="J32" s="109">
        <f t="shared" si="7"/>
        <v>9200</v>
      </c>
      <c r="K32" s="109" t="str">
        <f t="shared" si="8"/>
        <v>NXP 1.3.4.2</v>
      </c>
      <c r="L32" s="78" t="str">
        <f t="shared" si="9"/>
        <v>Fail</v>
      </c>
      <c r="M32" s="78" t="str">
        <f>IF(L32="NA","NA",IF(COUNTIFS(U32:XAA32,"Pass*",$U$3:$XAA$3,Summary!$G$43)&gt;0,"Pass",IF(COUNTIFS(U32:XAA32,"Fail*",$U$3:$XAA$3,Summary!$G$43)&gt;0,"Fail","Not Executed")))</f>
        <v>Fail</v>
      </c>
      <c r="N32" s="109">
        <f t="shared" si="10"/>
        <v>3</v>
      </c>
      <c r="O32" s="135">
        <f t="shared" si="11"/>
        <v>0.33333333333333331</v>
      </c>
      <c r="P32" s="135" t="str">
        <f>IF(VLOOKUP(C32,[1]!NXP_Defects,2,FALSE)=0,"",VLOOKUP(C32,[1]!NXP_Defects,2,FALSE))</f>
        <v/>
      </c>
      <c r="Q32" s="78" t="str">
        <f>IF(VLOOKUP(C32,[1]!NXP_Defects,3,FALSE)=0,"",VLOOKUP(C32,[1]!NXP_Defects,3,FALSE))</f>
        <v/>
      </c>
      <c r="R32" s="78">
        <f>IF(VLOOKUP(C32,[1]!NXP_Defects,4,FALSE)=0,"",VLOOKUP(C32,[1]!NXP_Defects,4,FALSE))</f>
        <v>3856050</v>
      </c>
      <c r="S32" s="2" t="s">
        <v>476</v>
      </c>
      <c r="T32" s="319"/>
      <c r="U32" s="337" t="s">
        <v>241</v>
      </c>
      <c r="V32" s="95"/>
      <c r="W32" s="95"/>
      <c r="X32" s="95"/>
      <c r="Y32" s="95"/>
      <c r="Z32" s="95"/>
      <c r="AA32" s="95"/>
      <c r="AB32" s="95"/>
      <c r="AC32" s="95"/>
      <c r="AD32" s="95"/>
      <c r="AE32" s="95"/>
      <c r="AF32" s="95"/>
      <c r="AG32" s="95"/>
      <c r="AH32" s="95"/>
      <c r="AI32" s="95"/>
      <c r="AJ32" s="95"/>
      <c r="AK32" s="95"/>
      <c r="AL32" s="95"/>
      <c r="AM32" s="95"/>
      <c r="AN32" s="95"/>
      <c r="AO32" s="95"/>
      <c r="AP32" s="95"/>
      <c r="AQ32" s="95"/>
      <c r="AR32" s="95"/>
      <c r="AS32" s="95"/>
      <c r="AT32" s="95"/>
      <c r="AU32" s="95"/>
      <c r="AV32" s="95"/>
      <c r="AW32" s="95"/>
      <c r="AX32" s="95"/>
      <c r="AY32" s="95" t="s">
        <v>243</v>
      </c>
      <c r="AZ32" s="95" t="s">
        <v>241</v>
      </c>
      <c r="BA32" s="95"/>
      <c r="BB32" s="95"/>
      <c r="BC32" s="95"/>
      <c r="BD32" s="95"/>
      <c r="BE32" s="95"/>
      <c r="BF32" s="95"/>
      <c r="BG32" s="95"/>
      <c r="BH32" s="95"/>
      <c r="BI32" s="95"/>
      <c r="BJ32" s="95"/>
      <c r="BK32" s="95"/>
      <c r="BL32" s="95"/>
      <c r="BM32" s="95"/>
      <c r="BN32" s="95"/>
      <c r="BO32" s="95"/>
      <c r="BP32" s="95"/>
      <c r="BQ32" s="95"/>
      <c r="BR32" s="95"/>
      <c r="BS32" s="95"/>
      <c r="BT32" s="95"/>
      <c r="BU32" s="95"/>
      <c r="BV32" s="95"/>
      <c r="BW32" s="95"/>
      <c r="BX32" s="95"/>
      <c r="BY32" s="95"/>
      <c r="BZ32" s="95"/>
      <c r="CA32" s="95"/>
      <c r="CB32" s="95"/>
      <c r="CC32" s="95"/>
      <c r="CD32" s="95"/>
      <c r="CE32" s="338"/>
      <c r="CF32" s="338"/>
      <c r="CG32" s="338"/>
      <c r="CH32" s="338"/>
      <c r="CI32" s="338"/>
      <c r="CJ32" s="338"/>
      <c r="CK32" s="338"/>
      <c r="CL32" s="338"/>
      <c r="CM32" s="338"/>
      <c r="CN32" s="338"/>
      <c r="CO32" s="338"/>
      <c r="CP32" s="338"/>
      <c r="CQ32" s="338"/>
      <c r="CR32" s="338"/>
      <c r="CS32" s="338"/>
      <c r="CT32" s="338"/>
      <c r="CU32" s="338"/>
      <c r="CV32" s="338"/>
      <c r="CW32" s="338"/>
      <c r="CX32" s="338"/>
      <c r="CY32" s="338"/>
      <c r="CZ32" s="338"/>
      <c r="DA32" s="338"/>
      <c r="DB32" s="338"/>
      <c r="DC32" s="338"/>
      <c r="DD32" s="338"/>
      <c r="DE32" s="338"/>
      <c r="DF32" s="338"/>
      <c r="DG32" s="338"/>
      <c r="DH32" s="338"/>
      <c r="DI32" s="338"/>
      <c r="DJ32" s="338"/>
      <c r="DK32" s="338"/>
      <c r="DL32" s="338"/>
      <c r="DM32" s="338"/>
      <c r="DN32" s="338"/>
      <c r="DO32" s="338"/>
      <c r="DP32" s="338"/>
      <c r="DQ32" s="338"/>
      <c r="DR32" s="338"/>
      <c r="DS32" s="338"/>
      <c r="DT32" s="338"/>
      <c r="DU32" s="338"/>
      <c r="DV32" s="338"/>
      <c r="DW32" s="338"/>
      <c r="DX32" s="338"/>
      <c r="DY32" s="338"/>
      <c r="DZ32" s="338"/>
      <c r="EA32" s="338"/>
      <c r="EB32" s="338"/>
      <c r="EC32" s="338"/>
      <c r="ED32" s="338"/>
      <c r="EE32" s="338"/>
      <c r="EF32" s="338"/>
      <c r="EG32" s="338"/>
      <c r="EH32" s="338"/>
      <c r="EI32" s="338"/>
      <c r="EJ32" s="338"/>
      <c r="EK32" s="338"/>
      <c r="EL32" s="338"/>
      <c r="EM32" s="338"/>
      <c r="EN32" s="338"/>
      <c r="EO32" s="338"/>
      <c r="EP32" s="338"/>
      <c r="EQ32" s="338"/>
      <c r="ER32" s="338"/>
      <c r="ES32" s="338"/>
      <c r="ET32" s="338"/>
      <c r="EU32" s="338"/>
      <c r="EV32" s="338"/>
      <c r="EW32" s="338"/>
      <c r="EX32" s="338"/>
      <c r="EY32" s="338"/>
      <c r="EZ32" s="338"/>
      <c r="FA32" s="338"/>
      <c r="FB32" s="338"/>
      <c r="FC32" s="338"/>
      <c r="FD32" s="338"/>
      <c r="FE32" s="338"/>
      <c r="FF32" s="338"/>
      <c r="FG32" s="338"/>
      <c r="FH32" s="338"/>
      <c r="FI32" s="338"/>
      <c r="FJ32" s="338"/>
      <c r="FK32" s="338"/>
      <c r="FL32" s="338"/>
      <c r="FM32" s="338"/>
      <c r="FN32" s="338"/>
      <c r="FO32" s="338"/>
      <c r="FP32" s="338"/>
      <c r="FQ32" s="338"/>
      <c r="FR32" s="338"/>
      <c r="FS32" s="338"/>
      <c r="FT32" s="338"/>
      <c r="FU32" s="338"/>
      <c r="FV32" s="338"/>
      <c r="FW32" s="338"/>
      <c r="FX32" s="338"/>
      <c r="FY32" s="338"/>
      <c r="FZ32" s="338"/>
      <c r="GA32" s="338"/>
      <c r="GB32" s="338"/>
      <c r="GC32" s="338"/>
      <c r="GD32" s="338"/>
      <c r="GE32" s="338"/>
      <c r="GF32" s="338"/>
      <c r="GG32" s="338"/>
      <c r="GH32" s="338"/>
      <c r="GI32" s="338"/>
      <c r="GJ32" s="338"/>
      <c r="GK32" s="338"/>
      <c r="GL32" s="338"/>
      <c r="GM32" s="338"/>
      <c r="GN32" s="338"/>
      <c r="GO32" s="338"/>
      <c r="GP32" s="338"/>
      <c r="GQ32" s="338"/>
      <c r="GR32" s="338"/>
      <c r="GS32" s="338"/>
      <c r="GT32" s="338"/>
      <c r="GU32" s="338"/>
      <c r="GV32" s="338"/>
      <c r="GW32" s="338"/>
      <c r="GX32" s="338"/>
      <c r="GY32" s="338"/>
      <c r="GZ32" s="338"/>
      <c r="HA32" s="338"/>
      <c r="HB32" s="338"/>
      <c r="HC32" s="338"/>
      <c r="HD32" s="338"/>
      <c r="HE32" s="338"/>
      <c r="HF32" s="338"/>
      <c r="HG32" s="338"/>
      <c r="HH32" s="338"/>
      <c r="HI32" s="338"/>
      <c r="HJ32" s="338"/>
      <c r="HK32" s="338"/>
      <c r="HL32" s="338"/>
      <c r="HM32" s="338"/>
      <c r="HN32" s="338"/>
      <c r="HO32" s="338"/>
      <c r="HP32" s="338"/>
      <c r="HQ32" s="338"/>
      <c r="HR32" s="338"/>
      <c r="HS32" s="338"/>
      <c r="HT32" s="338"/>
      <c r="HU32" s="338"/>
      <c r="HV32" s="338"/>
      <c r="HW32" s="338"/>
      <c r="HX32" s="338"/>
      <c r="HY32" s="338"/>
      <c r="HZ32" s="338"/>
    </row>
    <row r="33" spans="1:234" s="131" customFormat="1" ht="24.75" x14ac:dyDescent="0.25">
      <c r="A33" s="123" t="s">
        <v>234</v>
      </c>
      <c r="B33" s="108" t="s">
        <v>122</v>
      </c>
      <c r="C33" s="108" t="s">
        <v>138</v>
      </c>
      <c r="D33" s="109" t="s">
        <v>237</v>
      </c>
      <c r="E33" s="109" t="s">
        <v>100</v>
      </c>
      <c r="F33" s="110">
        <f t="shared" si="4"/>
        <v>41138</v>
      </c>
      <c r="G33" s="109">
        <f>IF(L33="Not Executed","",INDEX($U$2:$ZY31,1,MATCH(REPT("z",255),$U33:$ZY33)))</f>
        <v>93</v>
      </c>
      <c r="H33" s="109" t="str">
        <f t="shared" si="5"/>
        <v>B0 Pinole C++</v>
      </c>
      <c r="I33" s="109" t="str">
        <f t="shared" si="6"/>
        <v>9200 + QFE0</v>
      </c>
      <c r="J33" s="109">
        <f t="shared" si="7"/>
        <v>9200</v>
      </c>
      <c r="K33" s="109" t="str">
        <f t="shared" si="8"/>
        <v>NXP 1.3.4.2</v>
      </c>
      <c r="L33" s="78" t="str">
        <f t="shared" si="9"/>
        <v>Pass</v>
      </c>
      <c r="M33" s="78" t="str">
        <f>IF(L33="NA","NA",IF(COUNTIFS(U33:XAA33,"Pass*",$U$3:$XAA$3,Summary!$G$43)&gt;0,"Pass",IF(COUNTIFS(U33:XAA33,"Fail*",$U$3:$XAA$3,Summary!$G$43)&gt;0,"Fail","Not Executed")))</f>
        <v>Pass</v>
      </c>
      <c r="N33" s="109">
        <f t="shared" si="10"/>
        <v>3</v>
      </c>
      <c r="O33" s="135">
        <f t="shared" si="11"/>
        <v>1</v>
      </c>
      <c r="P33" s="135" t="str">
        <f>IF(VLOOKUP(C33,[1]!NXP_Defects,2,FALSE)=0,"",VLOOKUP(C33,[1]!NXP_Defects,2,FALSE))</f>
        <v/>
      </c>
      <c r="Q33" s="78" t="str">
        <f>IF(VLOOKUP(C33,[1]!NXP_Defects,3,FALSE)=0,"",VLOOKUP(C33,[1]!NXP_Defects,3,FALSE))</f>
        <v/>
      </c>
      <c r="R33" s="78" t="str">
        <f>IF(VLOOKUP(C33,[1]!NXP_Defects,4,FALSE)=0,"",VLOOKUP(C33,[1]!NXP_Defects,4,FALSE))</f>
        <v/>
      </c>
      <c r="S33" s="2" t="s">
        <v>477</v>
      </c>
      <c r="T33" s="319"/>
      <c r="U33" s="337" t="s">
        <v>243</v>
      </c>
      <c r="V33" s="95"/>
      <c r="W33" s="95"/>
      <c r="X33" s="95"/>
      <c r="Y33" s="95"/>
      <c r="Z33" s="95"/>
      <c r="AA33" s="95"/>
      <c r="AB33" s="95"/>
      <c r="AC33" s="95"/>
      <c r="AD33" s="95"/>
      <c r="AE33" s="95"/>
      <c r="AF33" s="95"/>
      <c r="AG33" s="95"/>
      <c r="AH33" s="95"/>
      <c r="AI33" s="95"/>
      <c r="AJ33" s="95"/>
      <c r="AK33" s="95"/>
      <c r="AL33" s="95"/>
      <c r="AM33" s="95"/>
      <c r="AN33" s="95"/>
      <c r="AO33" s="95"/>
      <c r="AP33" s="95"/>
      <c r="AQ33" s="95"/>
      <c r="AR33" s="95"/>
      <c r="AS33" s="95"/>
      <c r="AT33" s="95"/>
      <c r="AU33" s="95"/>
      <c r="AV33" s="95"/>
      <c r="AW33" s="95"/>
      <c r="AX33" s="95"/>
      <c r="AY33" s="95" t="s">
        <v>243</v>
      </c>
      <c r="AZ33" s="95" t="s">
        <v>243</v>
      </c>
      <c r="BA33" s="95"/>
      <c r="BB33" s="95"/>
      <c r="BC33" s="95"/>
      <c r="BD33" s="95"/>
      <c r="BE33" s="95"/>
      <c r="BF33" s="95"/>
      <c r="BG33" s="95"/>
      <c r="BH33" s="95"/>
      <c r="BI33" s="95"/>
      <c r="BJ33" s="95"/>
      <c r="BK33" s="95"/>
      <c r="BL33" s="95"/>
      <c r="BM33" s="95"/>
      <c r="BN33" s="95"/>
      <c r="BO33" s="95"/>
      <c r="BP33" s="95"/>
      <c r="BQ33" s="95"/>
      <c r="BR33" s="95"/>
      <c r="BS33" s="95"/>
      <c r="BT33" s="95"/>
      <c r="BU33" s="95"/>
      <c r="BV33" s="95"/>
      <c r="BW33" s="95"/>
      <c r="BX33" s="95"/>
      <c r="BY33" s="95"/>
      <c r="BZ33" s="95"/>
      <c r="CA33" s="95"/>
      <c r="CB33" s="95"/>
      <c r="CC33" s="95"/>
      <c r="CD33" s="95"/>
      <c r="CE33" s="338"/>
      <c r="CF33" s="338"/>
      <c r="CG33" s="338"/>
      <c r="CH33" s="338"/>
      <c r="CI33" s="338"/>
      <c r="CJ33" s="338"/>
      <c r="CK33" s="338"/>
      <c r="CL33" s="338"/>
      <c r="CM33" s="338"/>
      <c r="CN33" s="338"/>
      <c r="CO33" s="338"/>
      <c r="CP33" s="338"/>
      <c r="CQ33" s="338"/>
      <c r="CR33" s="338"/>
      <c r="CS33" s="338"/>
      <c r="CT33" s="338"/>
      <c r="CU33" s="338"/>
      <c r="CV33" s="338"/>
      <c r="CW33" s="338"/>
      <c r="CX33" s="338"/>
      <c r="CY33" s="338"/>
      <c r="CZ33" s="338"/>
      <c r="DA33" s="338"/>
      <c r="DB33" s="338"/>
      <c r="DC33" s="338"/>
      <c r="DD33" s="338"/>
      <c r="DE33" s="338"/>
      <c r="DF33" s="338"/>
      <c r="DG33" s="338"/>
      <c r="DH33" s="338"/>
      <c r="DI33" s="338"/>
      <c r="DJ33" s="338"/>
      <c r="DK33" s="338"/>
      <c r="DL33" s="338"/>
      <c r="DM33" s="338"/>
      <c r="DN33" s="338"/>
      <c r="DO33" s="338"/>
      <c r="DP33" s="338"/>
      <c r="DQ33" s="338"/>
      <c r="DR33" s="338"/>
      <c r="DS33" s="338"/>
      <c r="DT33" s="338"/>
      <c r="DU33" s="338"/>
      <c r="DV33" s="338"/>
      <c r="DW33" s="338"/>
      <c r="DX33" s="338"/>
      <c r="DY33" s="338"/>
      <c r="DZ33" s="338"/>
      <c r="EA33" s="338"/>
      <c r="EB33" s="338"/>
      <c r="EC33" s="338"/>
      <c r="ED33" s="338"/>
      <c r="EE33" s="338"/>
      <c r="EF33" s="338"/>
      <c r="EG33" s="338"/>
      <c r="EH33" s="338"/>
      <c r="EI33" s="338"/>
      <c r="EJ33" s="338"/>
      <c r="EK33" s="338"/>
      <c r="EL33" s="338"/>
      <c r="EM33" s="338"/>
      <c r="EN33" s="338"/>
      <c r="EO33" s="338"/>
      <c r="EP33" s="338"/>
      <c r="EQ33" s="338"/>
      <c r="ER33" s="338"/>
      <c r="ES33" s="338"/>
      <c r="ET33" s="338"/>
      <c r="EU33" s="338"/>
      <c r="EV33" s="338"/>
      <c r="EW33" s="338"/>
      <c r="EX33" s="338"/>
      <c r="EY33" s="338"/>
      <c r="EZ33" s="338"/>
      <c r="FA33" s="338"/>
      <c r="FB33" s="338"/>
      <c r="FC33" s="338"/>
      <c r="FD33" s="338"/>
      <c r="FE33" s="338"/>
      <c r="FF33" s="338"/>
      <c r="FG33" s="338"/>
      <c r="FH33" s="338"/>
      <c r="FI33" s="338"/>
      <c r="FJ33" s="338"/>
      <c r="FK33" s="338"/>
      <c r="FL33" s="338"/>
      <c r="FM33" s="338"/>
      <c r="FN33" s="338"/>
      <c r="FO33" s="338"/>
      <c r="FP33" s="338"/>
      <c r="FQ33" s="338"/>
      <c r="FR33" s="338"/>
      <c r="FS33" s="338"/>
      <c r="FT33" s="338"/>
      <c r="FU33" s="338"/>
      <c r="FV33" s="338"/>
      <c r="FW33" s="338"/>
      <c r="FX33" s="338"/>
      <c r="FY33" s="338"/>
      <c r="FZ33" s="338"/>
      <c r="GA33" s="338"/>
      <c r="GB33" s="338"/>
      <c r="GC33" s="338"/>
      <c r="GD33" s="338"/>
      <c r="GE33" s="338"/>
      <c r="GF33" s="338"/>
      <c r="GG33" s="338"/>
      <c r="GH33" s="338"/>
      <c r="GI33" s="338"/>
      <c r="GJ33" s="338"/>
      <c r="GK33" s="338"/>
      <c r="GL33" s="338"/>
      <c r="GM33" s="338"/>
      <c r="GN33" s="338"/>
      <c r="GO33" s="338"/>
      <c r="GP33" s="338"/>
      <c r="GQ33" s="338"/>
      <c r="GR33" s="338"/>
      <c r="GS33" s="338"/>
      <c r="GT33" s="338"/>
      <c r="GU33" s="338"/>
      <c r="GV33" s="338"/>
      <c r="GW33" s="338"/>
      <c r="GX33" s="338"/>
      <c r="GY33" s="338"/>
      <c r="GZ33" s="338"/>
      <c r="HA33" s="338"/>
      <c r="HB33" s="338"/>
      <c r="HC33" s="338"/>
      <c r="HD33" s="338"/>
      <c r="HE33" s="338"/>
      <c r="HF33" s="338"/>
      <c r="HG33" s="338"/>
      <c r="HH33" s="338"/>
      <c r="HI33" s="338"/>
      <c r="HJ33" s="338"/>
      <c r="HK33" s="338"/>
      <c r="HL33" s="338"/>
      <c r="HM33" s="338"/>
      <c r="HN33" s="338"/>
      <c r="HO33" s="338"/>
      <c r="HP33" s="338"/>
      <c r="HQ33" s="338"/>
      <c r="HR33" s="338"/>
      <c r="HS33" s="338"/>
      <c r="HT33" s="338"/>
      <c r="HU33" s="338"/>
      <c r="HV33" s="338"/>
      <c r="HW33" s="338"/>
      <c r="HX33" s="338"/>
      <c r="HY33" s="338"/>
      <c r="HZ33" s="338"/>
    </row>
    <row r="34" spans="1:234" s="131" customFormat="1" ht="24.75" x14ac:dyDescent="0.25">
      <c r="A34" s="123" t="s">
        <v>234</v>
      </c>
      <c r="B34" s="108" t="s">
        <v>122</v>
      </c>
      <c r="C34" s="108" t="s">
        <v>136</v>
      </c>
      <c r="D34" s="109" t="s">
        <v>237</v>
      </c>
      <c r="E34" s="109" t="s">
        <v>100</v>
      </c>
      <c r="F34" s="110">
        <f t="shared" si="4"/>
        <v>41138</v>
      </c>
      <c r="G34" s="109">
        <f>IF(L34="Not Executed","",INDEX($U$2:$ZY32,1,MATCH(REPT("z",255),$U34:$ZY34)))</f>
        <v>93</v>
      </c>
      <c r="H34" s="109" t="str">
        <f t="shared" si="5"/>
        <v>B0 Pinole C++</v>
      </c>
      <c r="I34" s="109" t="str">
        <f t="shared" si="6"/>
        <v>9200 + QFE0</v>
      </c>
      <c r="J34" s="109">
        <f t="shared" si="7"/>
        <v>9200</v>
      </c>
      <c r="K34" s="109" t="str">
        <f t="shared" si="8"/>
        <v>NXP 1.3.4.2</v>
      </c>
      <c r="L34" s="78" t="str">
        <f t="shared" si="9"/>
        <v>Pass</v>
      </c>
      <c r="M34" s="78" t="str">
        <f>IF(L34="NA","NA",IF(COUNTIFS(U34:XAA34,"Pass*",$U$3:$XAA$3,Summary!$G$43)&gt;0,"Pass",IF(COUNTIFS(U34:XAA34,"Fail*",$U$3:$XAA$3,Summary!$G$43)&gt;0,"Fail","Not Executed")))</f>
        <v>Pass</v>
      </c>
      <c r="N34" s="109">
        <f t="shared" si="10"/>
        <v>3</v>
      </c>
      <c r="O34" s="135">
        <f t="shared" si="11"/>
        <v>1</v>
      </c>
      <c r="P34" s="135" t="str">
        <f>IF(VLOOKUP(C34,[1]!NXP_Defects,2,FALSE)=0,"",VLOOKUP(C34,[1]!NXP_Defects,2,FALSE))</f>
        <v/>
      </c>
      <c r="Q34" s="78" t="str">
        <f>IF(VLOOKUP(C34,[1]!NXP_Defects,3,FALSE)=0,"",VLOOKUP(C34,[1]!NXP_Defects,3,FALSE))</f>
        <v/>
      </c>
      <c r="R34" s="78" t="str">
        <f>IF(VLOOKUP(C34,[1]!NXP_Defects,4,FALSE)=0,"",VLOOKUP(C34,[1]!NXP_Defects,4,FALSE))</f>
        <v/>
      </c>
      <c r="S34" s="2" t="s">
        <v>477</v>
      </c>
      <c r="T34" s="319"/>
      <c r="U34" s="337" t="s">
        <v>243</v>
      </c>
      <c r="V34" s="95"/>
      <c r="W34" s="95"/>
      <c r="X34" s="95"/>
      <c r="Y34" s="95"/>
      <c r="Z34" s="95"/>
      <c r="AA34" s="95"/>
      <c r="AB34" s="95"/>
      <c r="AC34" s="95"/>
      <c r="AD34" s="95"/>
      <c r="AE34" s="95"/>
      <c r="AF34" s="95"/>
      <c r="AG34" s="95"/>
      <c r="AH34" s="95"/>
      <c r="AI34" s="95"/>
      <c r="AJ34" s="95"/>
      <c r="AK34" s="95"/>
      <c r="AL34" s="95"/>
      <c r="AM34" s="95"/>
      <c r="AN34" s="95"/>
      <c r="AO34" s="95"/>
      <c r="AP34" s="95"/>
      <c r="AQ34" s="95"/>
      <c r="AR34" s="95"/>
      <c r="AS34" s="95"/>
      <c r="AT34" s="95"/>
      <c r="AU34" s="95"/>
      <c r="AV34" s="95"/>
      <c r="AW34" s="95"/>
      <c r="AX34" s="95"/>
      <c r="AY34" s="95" t="s">
        <v>243</v>
      </c>
      <c r="AZ34" s="95" t="s">
        <v>243</v>
      </c>
      <c r="BA34" s="95"/>
      <c r="BB34" s="95"/>
      <c r="BC34" s="95"/>
      <c r="BD34" s="95"/>
      <c r="BE34" s="95"/>
      <c r="BF34" s="95"/>
      <c r="BG34" s="95"/>
      <c r="BH34" s="95"/>
      <c r="BI34" s="95"/>
      <c r="BJ34" s="95"/>
      <c r="BK34" s="95"/>
      <c r="BL34" s="95"/>
      <c r="BM34" s="95"/>
      <c r="BN34" s="95"/>
      <c r="BO34" s="95"/>
      <c r="BP34" s="95"/>
      <c r="BQ34" s="95"/>
      <c r="BR34" s="95"/>
      <c r="BS34" s="95"/>
      <c r="BT34" s="95"/>
      <c r="BU34" s="95"/>
      <c r="BV34" s="95"/>
      <c r="BW34" s="95"/>
      <c r="BX34" s="95"/>
      <c r="BY34" s="95"/>
      <c r="BZ34" s="95"/>
      <c r="CA34" s="95"/>
      <c r="CB34" s="95"/>
      <c r="CC34" s="95"/>
      <c r="CD34" s="95"/>
      <c r="CE34" s="338"/>
      <c r="CF34" s="338"/>
      <c r="CG34" s="338"/>
      <c r="CH34" s="338"/>
      <c r="CI34" s="338"/>
      <c r="CJ34" s="338"/>
      <c r="CK34" s="338"/>
      <c r="CL34" s="338"/>
      <c r="CM34" s="338"/>
      <c r="CN34" s="338"/>
      <c r="CO34" s="338"/>
      <c r="CP34" s="338"/>
      <c r="CQ34" s="338"/>
      <c r="CR34" s="338"/>
      <c r="CS34" s="338"/>
      <c r="CT34" s="338"/>
      <c r="CU34" s="338"/>
      <c r="CV34" s="338"/>
      <c r="CW34" s="338"/>
      <c r="CX34" s="338"/>
      <c r="CY34" s="338"/>
      <c r="CZ34" s="338"/>
      <c r="DA34" s="338"/>
      <c r="DB34" s="338"/>
      <c r="DC34" s="338"/>
      <c r="DD34" s="338"/>
      <c r="DE34" s="338"/>
      <c r="DF34" s="338"/>
      <c r="DG34" s="338"/>
      <c r="DH34" s="338"/>
      <c r="DI34" s="338"/>
      <c r="DJ34" s="338"/>
      <c r="DK34" s="338"/>
      <c r="DL34" s="338"/>
      <c r="DM34" s="338"/>
      <c r="DN34" s="338"/>
      <c r="DO34" s="338"/>
      <c r="DP34" s="338"/>
      <c r="DQ34" s="338"/>
      <c r="DR34" s="338"/>
      <c r="DS34" s="338"/>
      <c r="DT34" s="338"/>
      <c r="DU34" s="338"/>
      <c r="DV34" s="338"/>
      <c r="DW34" s="338"/>
      <c r="DX34" s="338"/>
      <c r="DY34" s="338"/>
      <c r="DZ34" s="338"/>
      <c r="EA34" s="338"/>
      <c r="EB34" s="338"/>
      <c r="EC34" s="338"/>
      <c r="ED34" s="338"/>
      <c r="EE34" s="338"/>
      <c r="EF34" s="338"/>
      <c r="EG34" s="338"/>
      <c r="EH34" s="338"/>
      <c r="EI34" s="338"/>
      <c r="EJ34" s="338"/>
      <c r="EK34" s="338"/>
      <c r="EL34" s="338"/>
      <c r="EM34" s="338"/>
      <c r="EN34" s="338"/>
      <c r="EO34" s="338"/>
      <c r="EP34" s="338"/>
      <c r="EQ34" s="338"/>
      <c r="ER34" s="338"/>
      <c r="ES34" s="338"/>
      <c r="ET34" s="338"/>
      <c r="EU34" s="338"/>
      <c r="EV34" s="338"/>
      <c r="EW34" s="338"/>
      <c r="EX34" s="338"/>
      <c r="EY34" s="338"/>
      <c r="EZ34" s="338"/>
      <c r="FA34" s="338"/>
      <c r="FB34" s="338"/>
      <c r="FC34" s="338"/>
      <c r="FD34" s="338"/>
      <c r="FE34" s="338"/>
      <c r="FF34" s="338"/>
      <c r="FG34" s="338"/>
      <c r="FH34" s="338"/>
      <c r="FI34" s="338"/>
      <c r="FJ34" s="338"/>
      <c r="FK34" s="338"/>
      <c r="FL34" s="338"/>
      <c r="FM34" s="338"/>
      <c r="FN34" s="338"/>
      <c r="FO34" s="338"/>
      <c r="FP34" s="338"/>
      <c r="FQ34" s="338"/>
      <c r="FR34" s="338"/>
      <c r="FS34" s="338"/>
      <c r="FT34" s="338"/>
      <c r="FU34" s="338"/>
      <c r="FV34" s="338"/>
      <c r="FW34" s="338"/>
      <c r="FX34" s="338"/>
      <c r="FY34" s="338"/>
      <c r="FZ34" s="338"/>
      <c r="GA34" s="338"/>
      <c r="GB34" s="338"/>
      <c r="GC34" s="338"/>
      <c r="GD34" s="338"/>
      <c r="GE34" s="338"/>
      <c r="GF34" s="338"/>
      <c r="GG34" s="338"/>
      <c r="GH34" s="338"/>
      <c r="GI34" s="338"/>
      <c r="GJ34" s="338"/>
      <c r="GK34" s="338"/>
      <c r="GL34" s="338"/>
      <c r="GM34" s="338"/>
      <c r="GN34" s="338"/>
      <c r="GO34" s="338"/>
      <c r="GP34" s="338"/>
      <c r="GQ34" s="338"/>
      <c r="GR34" s="338"/>
      <c r="GS34" s="338"/>
      <c r="GT34" s="338"/>
      <c r="GU34" s="338"/>
      <c r="GV34" s="338"/>
      <c r="GW34" s="338"/>
      <c r="GX34" s="338"/>
      <c r="GY34" s="338"/>
      <c r="GZ34" s="338"/>
      <c r="HA34" s="338"/>
      <c r="HB34" s="338"/>
      <c r="HC34" s="338"/>
      <c r="HD34" s="338"/>
      <c r="HE34" s="338"/>
      <c r="HF34" s="338"/>
      <c r="HG34" s="338"/>
      <c r="HH34" s="338"/>
      <c r="HI34" s="338"/>
      <c r="HJ34" s="338"/>
      <c r="HK34" s="338"/>
      <c r="HL34" s="338"/>
      <c r="HM34" s="338"/>
      <c r="HN34" s="338"/>
      <c r="HO34" s="338"/>
      <c r="HP34" s="338"/>
      <c r="HQ34" s="338"/>
      <c r="HR34" s="338"/>
      <c r="HS34" s="338"/>
      <c r="HT34" s="338"/>
      <c r="HU34" s="338"/>
      <c r="HV34" s="338"/>
      <c r="HW34" s="338"/>
      <c r="HX34" s="338"/>
      <c r="HY34" s="338"/>
      <c r="HZ34" s="338"/>
    </row>
    <row r="35" spans="1:234" s="131" customFormat="1" ht="24.75" x14ac:dyDescent="0.25">
      <c r="A35" s="123" t="s">
        <v>234</v>
      </c>
      <c r="B35" s="108" t="s">
        <v>122</v>
      </c>
      <c r="C35" s="108" t="s">
        <v>134</v>
      </c>
      <c r="D35" s="109" t="s">
        <v>237</v>
      </c>
      <c r="E35" s="109" t="s">
        <v>100</v>
      </c>
      <c r="F35" s="110">
        <f t="shared" si="4"/>
        <v>41138</v>
      </c>
      <c r="G35" s="109">
        <f>IF(L35="Not Executed","",INDEX($U$2:$ZY33,1,MATCH(REPT("z",255),$U35:$ZY35)))</f>
        <v>93</v>
      </c>
      <c r="H35" s="109" t="str">
        <f t="shared" si="5"/>
        <v>B0 Pinole C++</v>
      </c>
      <c r="I35" s="109" t="str">
        <f t="shared" si="6"/>
        <v>9200 + QFE0</v>
      </c>
      <c r="J35" s="109">
        <f t="shared" si="7"/>
        <v>9200</v>
      </c>
      <c r="K35" s="109" t="str">
        <f t="shared" si="8"/>
        <v>NXP 1.3.4.2</v>
      </c>
      <c r="L35" s="78" t="str">
        <f t="shared" si="9"/>
        <v>Pass</v>
      </c>
      <c r="M35" s="78" t="str">
        <f>IF(L35="NA","NA",IF(COUNTIFS(U35:XAA35,"Pass*",$U$3:$XAA$3,Summary!$G$43)&gt;0,"Pass",IF(COUNTIFS(U35:XAA35,"Fail*",$U$3:$XAA$3,Summary!$G$43)&gt;0,"Fail","Not Executed")))</f>
        <v>Pass</v>
      </c>
      <c r="N35" s="109">
        <f t="shared" si="10"/>
        <v>3</v>
      </c>
      <c r="O35" s="135">
        <f t="shared" si="11"/>
        <v>1</v>
      </c>
      <c r="P35" s="135" t="str">
        <f>IF(VLOOKUP(C35,[1]!NXP_Defects,2,FALSE)=0,"",VLOOKUP(C35,[1]!NXP_Defects,2,FALSE))</f>
        <v/>
      </c>
      <c r="Q35" s="78" t="str">
        <f>IF(VLOOKUP(C35,[1]!NXP_Defects,3,FALSE)=0,"",VLOOKUP(C35,[1]!NXP_Defects,3,FALSE))</f>
        <v/>
      </c>
      <c r="R35" s="78" t="str">
        <f>IF(VLOOKUP(C35,[1]!NXP_Defects,4,FALSE)=0,"",VLOOKUP(C35,[1]!NXP_Defects,4,FALSE))</f>
        <v/>
      </c>
      <c r="S35" s="2" t="s">
        <v>477</v>
      </c>
      <c r="T35" s="319"/>
      <c r="U35" s="337" t="s">
        <v>243</v>
      </c>
      <c r="V35" s="95"/>
      <c r="W35" s="95"/>
      <c r="X35" s="95"/>
      <c r="Y35" s="95"/>
      <c r="Z35" s="95"/>
      <c r="AA35" s="95"/>
      <c r="AB35" s="95"/>
      <c r="AC35" s="95"/>
      <c r="AD35" s="95"/>
      <c r="AE35" s="95"/>
      <c r="AF35" s="95"/>
      <c r="AG35" s="95"/>
      <c r="AH35" s="95"/>
      <c r="AI35" s="95"/>
      <c r="AJ35" s="95"/>
      <c r="AK35" s="95"/>
      <c r="AL35" s="95"/>
      <c r="AM35" s="95"/>
      <c r="AN35" s="95"/>
      <c r="AO35" s="95"/>
      <c r="AP35" s="95"/>
      <c r="AQ35" s="95"/>
      <c r="AR35" s="95"/>
      <c r="AS35" s="95"/>
      <c r="AT35" s="95"/>
      <c r="AU35" s="95"/>
      <c r="AV35" s="95"/>
      <c r="AW35" s="95"/>
      <c r="AX35" s="95"/>
      <c r="AY35" s="95" t="s">
        <v>243</v>
      </c>
      <c r="AZ35" s="95" t="s">
        <v>243</v>
      </c>
      <c r="BA35" s="95"/>
      <c r="BB35" s="95"/>
      <c r="BC35" s="95"/>
      <c r="BD35" s="95"/>
      <c r="BE35" s="95"/>
      <c r="BF35" s="95"/>
      <c r="BG35" s="95"/>
      <c r="BH35" s="95"/>
      <c r="BI35" s="95"/>
      <c r="BJ35" s="95"/>
      <c r="BK35" s="95"/>
      <c r="BL35" s="95"/>
      <c r="BM35" s="95"/>
      <c r="BN35" s="95"/>
      <c r="BO35" s="95"/>
      <c r="BP35" s="95"/>
      <c r="BQ35" s="95"/>
      <c r="BR35" s="95"/>
      <c r="BS35" s="95"/>
      <c r="BT35" s="95"/>
      <c r="BU35" s="95"/>
      <c r="BV35" s="95"/>
      <c r="BW35" s="95"/>
      <c r="BX35" s="95"/>
      <c r="BY35" s="95"/>
      <c r="BZ35" s="95"/>
      <c r="CA35" s="95"/>
      <c r="CB35" s="95"/>
      <c r="CC35" s="95"/>
      <c r="CD35" s="95"/>
      <c r="CE35" s="338"/>
      <c r="CF35" s="338"/>
      <c r="CG35" s="338"/>
      <c r="CH35" s="338"/>
      <c r="CI35" s="338"/>
      <c r="CJ35" s="338"/>
      <c r="CK35" s="338"/>
      <c r="CL35" s="338"/>
      <c r="CM35" s="338"/>
      <c r="CN35" s="338"/>
      <c r="CO35" s="338"/>
      <c r="CP35" s="338"/>
      <c r="CQ35" s="338"/>
      <c r="CR35" s="338"/>
      <c r="CS35" s="338"/>
      <c r="CT35" s="338"/>
      <c r="CU35" s="338"/>
      <c r="CV35" s="338"/>
      <c r="CW35" s="338"/>
      <c r="CX35" s="338"/>
      <c r="CY35" s="338"/>
      <c r="CZ35" s="338"/>
      <c r="DA35" s="338"/>
      <c r="DB35" s="338"/>
      <c r="DC35" s="338"/>
      <c r="DD35" s="338"/>
      <c r="DE35" s="338"/>
      <c r="DF35" s="338"/>
      <c r="DG35" s="338"/>
      <c r="DH35" s="338"/>
      <c r="DI35" s="338"/>
      <c r="DJ35" s="338"/>
      <c r="DK35" s="338"/>
      <c r="DL35" s="338"/>
      <c r="DM35" s="338"/>
      <c r="DN35" s="338"/>
      <c r="DO35" s="338"/>
      <c r="DP35" s="338"/>
      <c r="DQ35" s="338"/>
      <c r="DR35" s="338"/>
      <c r="DS35" s="338"/>
      <c r="DT35" s="338"/>
      <c r="DU35" s="338"/>
      <c r="DV35" s="338"/>
      <c r="DW35" s="338"/>
      <c r="DX35" s="338"/>
      <c r="DY35" s="338"/>
      <c r="DZ35" s="338"/>
      <c r="EA35" s="338"/>
      <c r="EB35" s="338"/>
      <c r="EC35" s="338"/>
      <c r="ED35" s="338"/>
      <c r="EE35" s="338"/>
      <c r="EF35" s="338"/>
      <c r="EG35" s="338"/>
      <c r="EH35" s="338"/>
      <c r="EI35" s="338"/>
      <c r="EJ35" s="338"/>
      <c r="EK35" s="338"/>
      <c r="EL35" s="338"/>
      <c r="EM35" s="338"/>
      <c r="EN35" s="338"/>
      <c r="EO35" s="338"/>
      <c r="EP35" s="338"/>
      <c r="EQ35" s="338"/>
      <c r="ER35" s="338"/>
      <c r="ES35" s="338"/>
      <c r="ET35" s="338"/>
      <c r="EU35" s="338"/>
      <c r="EV35" s="338"/>
      <c r="EW35" s="338"/>
      <c r="EX35" s="338"/>
      <c r="EY35" s="338"/>
      <c r="EZ35" s="338"/>
      <c r="FA35" s="338"/>
      <c r="FB35" s="338"/>
      <c r="FC35" s="338"/>
      <c r="FD35" s="338"/>
      <c r="FE35" s="338"/>
      <c r="FF35" s="338"/>
      <c r="FG35" s="338"/>
      <c r="FH35" s="338"/>
      <c r="FI35" s="338"/>
      <c r="FJ35" s="338"/>
      <c r="FK35" s="338"/>
      <c r="FL35" s="338"/>
      <c r="FM35" s="338"/>
      <c r="FN35" s="338"/>
      <c r="FO35" s="338"/>
      <c r="FP35" s="338"/>
      <c r="FQ35" s="338"/>
      <c r="FR35" s="338"/>
      <c r="FS35" s="338"/>
      <c r="FT35" s="338"/>
      <c r="FU35" s="338"/>
      <c r="FV35" s="338"/>
      <c r="FW35" s="338"/>
      <c r="FX35" s="338"/>
      <c r="FY35" s="338"/>
      <c r="FZ35" s="338"/>
      <c r="GA35" s="338"/>
      <c r="GB35" s="338"/>
      <c r="GC35" s="338"/>
      <c r="GD35" s="338"/>
      <c r="GE35" s="338"/>
      <c r="GF35" s="338"/>
      <c r="GG35" s="338"/>
      <c r="GH35" s="338"/>
      <c r="GI35" s="338"/>
      <c r="GJ35" s="338"/>
      <c r="GK35" s="338"/>
      <c r="GL35" s="338"/>
      <c r="GM35" s="338"/>
      <c r="GN35" s="338"/>
      <c r="GO35" s="338"/>
      <c r="GP35" s="338"/>
      <c r="GQ35" s="338"/>
      <c r="GR35" s="338"/>
      <c r="GS35" s="338"/>
      <c r="GT35" s="338"/>
      <c r="GU35" s="338"/>
      <c r="GV35" s="338"/>
      <c r="GW35" s="338"/>
      <c r="GX35" s="338"/>
      <c r="GY35" s="338"/>
      <c r="GZ35" s="338"/>
      <c r="HA35" s="338"/>
      <c r="HB35" s="338"/>
      <c r="HC35" s="338"/>
      <c r="HD35" s="338"/>
      <c r="HE35" s="338"/>
      <c r="HF35" s="338"/>
      <c r="HG35" s="338"/>
      <c r="HH35" s="338"/>
      <c r="HI35" s="338"/>
      <c r="HJ35" s="338"/>
      <c r="HK35" s="338"/>
      <c r="HL35" s="338"/>
      <c r="HM35" s="338"/>
      <c r="HN35" s="338"/>
      <c r="HO35" s="338"/>
      <c r="HP35" s="338"/>
      <c r="HQ35" s="338"/>
      <c r="HR35" s="338"/>
      <c r="HS35" s="338"/>
      <c r="HT35" s="338"/>
      <c r="HU35" s="338"/>
      <c r="HV35" s="338"/>
      <c r="HW35" s="338"/>
      <c r="HX35" s="338"/>
      <c r="HY35" s="338"/>
      <c r="HZ35" s="338"/>
    </row>
    <row r="36" spans="1:234" s="131" customFormat="1" ht="24.75" x14ac:dyDescent="0.25">
      <c r="A36" s="123" t="s">
        <v>234</v>
      </c>
      <c r="B36" s="108" t="s">
        <v>122</v>
      </c>
      <c r="C36" s="108" t="s">
        <v>139</v>
      </c>
      <c r="D36" s="109" t="s">
        <v>237</v>
      </c>
      <c r="E36" s="109" t="s">
        <v>100</v>
      </c>
      <c r="F36" s="110">
        <f t="shared" si="4"/>
        <v>41138</v>
      </c>
      <c r="G36" s="109">
        <f>IF(L36="Not Executed","",INDEX($U$2:$ZY34,1,MATCH(REPT("z",255),$U36:$ZY36)))</f>
        <v>93</v>
      </c>
      <c r="H36" s="109" t="str">
        <f t="shared" si="5"/>
        <v>B0 Pinole C++</v>
      </c>
      <c r="I36" s="109" t="str">
        <f t="shared" si="6"/>
        <v>9200 + QFE0</v>
      </c>
      <c r="J36" s="109">
        <f t="shared" si="7"/>
        <v>9200</v>
      </c>
      <c r="K36" s="109" t="str">
        <f t="shared" si="8"/>
        <v>NXP 1.3.4.2</v>
      </c>
      <c r="L36" s="78" t="str">
        <f t="shared" si="9"/>
        <v>Pass</v>
      </c>
      <c r="M36" s="78" t="str">
        <f>IF(L36="NA","NA",IF(COUNTIFS(U36:XAA36,"Pass*",$U$3:$XAA$3,Summary!$G$43)&gt;0,"Pass",IF(COUNTIFS(U36:XAA36,"Fail*",$U$3:$XAA$3,Summary!$G$43)&gt;0,"Fail","Not Executed")))</f>
        <v>Pass</v>
      </c>
      <c r="N36" s="109">
        <f t="shared" si="10"/>
        <v>3</v>
      </c>
      <c r="O36" s="135">
        <f t="shared" si="11"/>
        <v>1</v>
      </c>
      <c r="P36" s="135" t="str">
        <f>IF(VLOOKUP(C36,[1]!NXP_Defects,2,FALSE)=0,"",VLOOKUP(C36,[1]!NXP_Defects,2,FALSE))</f>
        <v/>
      </c>
      <c r="Q36" s="78" t="str">
        <f>IF(VLOOKUP(C36,[1]!NXP_Defects,3,FALSE)=0,"",VLOOKUP(C36,[1]!NXP_Defects,3,FALSE))</f>
        <v/>
      </c>
      <c r="R36" s="78" t="str">
        <f>IF(VLOOKUP(C36,[1]!NXP_Defects,4,FALSE)=0,"",VLOOKUP(C36,[1]!NXP_Defects,4,FALSE))</f>
        <v/>
      </c>
      <c r="S36" s="2" t="s">
        <v>477</v>
      </c>
      <c r="T36" s="319"/>
      <c r="U36" s="337" t="s">
        <v>243</v>
      </c>
      <c r="V36" s="95"/>
      <c r="W36" s="95"/>
      <c r="X36" s="95"/>
      <c r="Y36" s="95"/>
      <c r="Z36" s="95"/>
      <c r="AA36" s="95"/>
      <c r="AB36" s="95"/>
      <c r="AC36" s="95"/>
      <c r="AD36" s="95"/>
      <c r="AE36" s="95"/>
      <c r="AF36" s="95"/>
      <c r="AG36" s="95"/>
      <c r="AH36" s="95"/>
      <c r="AI36" s="95"/>
      <c r="AJ36" s="95"/>
      <c r="AK36" s="95"/>
      <c r="AL36" s="95"/>
      <c r="AM36" s="95"/>
      <c r="AN36" s="95"/>
      <c r="AO36" s="95"/>
      <c r="AP36" s="95"/>
      <c r="AQ36" s="95"/>
      <c r="AR36" s="95"/>
      <c r="AS36" s="95"/>
      <c r="AT36" s="95"/>
      <c r="AU36" s="95"/>
      <c r="AV36" s="95"/>
      <c r="AW36" s="95"/>
      <c r="AX36" s="95"/>
      <c r="AY36" s="95" t="s">
        <v>243</v>
      </c>
      <c r="AZ36" s="95" t="s">
        <v>243</v>
      </c>
      <c r="BA36" s="95"/>
      <c r="BB36" s="95"/>
      <c r="BC36" s="95"/>
      <c r="BD36" s="95"/>
      <c r="BE36" s="95"/>
      <c r="BF36" s="95"/>
      <c r="BG36" s="95"/>
      <c r="BH36" s="95"/>
      <c r="BI36" s="95"/>
      <c r="BJ36" s="95"/>
      <c r="BK36" s="95"/>
      <c r="BL36" s="95"/>
      <c r="BM36" s="95"/>
      <c r="BN36" s="95"/>
      <c r="BO36" s="95"/>
      <c r="BP36" s="95"/>
      <c r="BQ36" s="95"/>
      <c r="BR36" s="95"/>
      <c r="BS36" s="95"/>
      <c r="BT36" s="95"/>
      <c r="BU36" s="95"/>
      <c r="BV36" s="95"/>
      <c r="BW36" s="95"/>
      <c r="BX36" s="95"/>
      <c r="BY36" s="95"/>
      <c r="BZ36" s="95"/>
      <c r="CA36" s="95"/>
      <c r="CB36" s="95"/>
      <c r="CC36" s="95"/>
      <c r="CD36" s="95"/>
      <c r="CE36" s="338"/>
      <c r="CF36" s="338"/>
      <c r="CG36" s="338"/>
      <c r="CH36" s="338"/>
      <c r="CI36" s="338"/>
      <c r="CJ36" s="338"/>
      <c r="CK36" s="338"/>
      <c r="CL36" s="338"/>
      <c r="CM36" s="338"/>
      <c r="CN36" s="338"/>
      <c r="CO36" s="338"/>
      <c r="CP36" s="338"/>
      <c r="CQ36" s="338"/>
      <c r="CR36" s="338"/>
      <c r="CS36" s="338"/>
      <c r="CT36" s="338"/>
      <c r="CU36" s="338"/>
      <c r="CV36" s="338"/>
      <c r="CW36" s="338"/>
      <c r="CX36" s="338"/>
      <c r="CY36" s="338"/>
      <c r="CZ36" s="338"/>
      <c r="DA36" s="338"/>
      <c r="DB36" s="338"/>
      <c r="DC36" s="338"/>
      <c r="DD36" s="338"/>
      <c r="DE36" s="338"/>
      <c r="DF36" s="338"/>
      <c r="DG36" s="338"/>
      <c r="DH36" s="338"/>
      <c r="DI36" s="338"/>
      <c r="DJ36" s="338"/>
      <c r="DK36" s="338"/>
      <c r="DL36" s="338"/>
      <c r="DM36" s="338"/>
      <c r="DN36" s="338"/>
      <c r="DO36" s="338"/>
      <c r="DP36" s="338"/>
      <c r="DQ36" s="338"/>
      <c r="DR36" s="338"/>
      <c r="DS36" s="338"/>
      <c r="DT36" s="338"/>
      <c r="DU36" s="338"/>
      <c r="DV36" s="338"/>
      <c r="DW36" s="338"/>
      <c r="DX36" s="338"/>
      <c r="DY36" s="338"/>
      <c r="DZ36" s="338"/>
      <c r="EA36" s="338"/>
      <c r="EB36" s="338"/>
      <c r="EC36" s="338"/>
      <c r="ED36" s="338"/>
      <c r="EE36" s="338"/>
      <c r="EF36" s="338"/>
      <c r="EG36" s="338"/>
      <c r="EH36" s="338"/>
      <c r="EI36" s="338"/>
      <c r="EJ36" s="338"/>
      <c r="EK36" s="338"/>
      <c r="EL36" s="338"/>
      <c r="EM36" s="338"/>
      <c r="EN36" s="338"/>
      <c r="EO36" s="338"/>
      <c r="EP36" s="338"/>
      <c r="EQ36" s="338"/>
      <c r="ER36" s="338"/>
      <c r="ES36" s="338"/>
      <c r="ET36" s="338"/>
      <c r="EU36" s="338"/>
      <c r="EV36" s="338"/>
      <c r="EW36" s="338"/>
      <c r="EX36" s="338"/>
      <c r="EY36" s="338"/>
      <c r="EZ36" s="338"/>
      <c r="FA36" s="338"/>
      <c r="FB36" s="338"/>
      <c r="FC36" s="338"/>
      <c r="FD36" s="338"/>
      <c r="FE36" s="338"/>
      <c r="FF36" s="338"/>
      <c r="FG36" s="338"/>
      <c r="FH36" s="338"/>
      <c r="FI36" s="338"/>
      <c r="FJ36" s="338"/>
      <c r="FK36" s="338"/>
      <c r="FL36" s="338"/>
      <c r="FM36" s="338"/>
      <c r="FN36" s="338"/>
      <c r="FO36" s="338"/>
      <c r="FP36" s="338"/>
      <c r="FQ36" s="338"/>
      <c r="FR36" s="338"/>
      <c r="FS36" s="338"/>
      <c r="FT36" s="338"/>
      <c r="FU36" s="338"/>
      <c r="FV36" s="338"/>
      <c r="FW36" s="338"/>
      <c r="FX36" s="338"/>
      <c r="FY36" s="338"/>
      <c r="FZ36" s="338"/>
      <c r="GA36" s="338"/>
      <c r="GB36" s="338"/>
      <c r="GC36" s="338"/>
      <c r="GD36" s="338"/>
      <c r="GE36" s="338"/>
      <c r="GF36" s="338"/>
      <c r="GG36" s="338"/>
      <c r="GH36" s="338"/>
      <c r="GI36" s="338"/>
      <c r="GJ36" s="338"/>
      <c r="GK36" s="338"/>
      <c r="GL36" s="338"/>
      <c r="GM36" s="338"/>
      <c r="GN36" s="338"/>
      <c r="GO36" s="338"/>
      <c r="GP36" s="338"/>
      <c r="GQ36" s="338"/>
      <c r="GR36" s="338"/>
      <c r="GS36" s="338"/>
      <c r="GT36" s="338"/>
      <c r="GU36" s="338"/>
      <c r="GV36" s="338"/>
      <c r="GW36" s="338"/>
      <c r="GX36" s="338"/>
      <c r="GY36" s="338"/>
      <c r="GZ36" s="338"/>
      <c r="HA36" s="338"/>
      <c r="HB36" s="338"/>
      <c r="HC36" s="338"/>
      <c r="HD36" s="338"/>
      <c r="HE36" s="338"/>
      <c r="HF36" s="338"/>
      <c r="HG36" s="338"/>
      <c r="HH36" s="338"/>
      <c r="HI36" s="338"/>
      <c r="HJ36" s="338"/>
      <c r="HK36" s="338"/>
      <c r="HL36" s="338"/>
      <c r="HM36" s="338"/>
      <c r="HN36" s="338"/>
      <c r="HO36" s="338"/>
      <c r="HP36" s="338"/>
      <c r="HQ36" s="338"/>
      <c r="HR36" s="338"/>
      <c r="HS36" s="338"/>
      <c r="HT36" s="338"/>
      <c r="HU36" s="338"/>
      <c r="HV36" s="338"/>
      <c r="HW36" s="338"/>
      <c r="HX36" s="338"/>
      <c r="HY36" s="338"/>
      <c r="HZ36" s="338"/>
    </row>
    <row r="37" spans="1:234" s="131" customFormat="1" ht="24.75" x14ac:dyDescent="0.25">
      <c r="A37" s="123" t="s">
        <v>234</v>
      </c>
      <c r="B37" s="108" t="s">
        <v>122</v>
      </c>
      <c r="C37" s="108" t="s">
        <v>133</v>
      </c>
      <c r="D37" s="109" t="s">
        <v>237</v>
      </c>
      <c r="E37" s="109" t="s">
        <v>100</v>
      </c>
      <c r="F37" s="110">
        <f t="shared" ref="F37:F68" si="12">IF(L37="Not Executed","",INDEX($U$1:$ZY$1,1,MATCH(REPT("z",255),$U37:$ZY37)))</f>
        <v>41138</v>
      </c>
      <c r="G37" s="109">
        <f>IF(L37="Not Executed","",INDEX($U$2:$ZY35,1,MATCH(REPT("z",255),$U37:$ZY37)))</f>
        <v>93</v>
      </c>
      <c r="H37" s="109" t="str">
        <f t="shared" si="5"/>
        <v>B0 Pinole C++</v>
      </c>
      <c r="I37" s="109" t="str">
        <f t="shared" si="6"/>
        <v>9200 + QFE0</v>
      </c>
      <c r="J37" s="109">
        <f t="shared" si="7"/>
        <v>9200</v>
      </c>
      <c r="K37" s="109" t="str">
        <f t="shared" si="8"/>
        <v>NXP 1.3.4.2</v>
      </c>
      <c r="L37" s="78" t="str">
        <f t="shared" si="9"/>
        <v>Pass</v>
      </c>
      <c r="M37" s="78" t="str">
        <f>IF(L37="NA","NA",IF(COUNTIFS(U37:XAA37,"Pass*",$U$3:$XAA$3,Summary!$G$43)&gt;0,"Pass",IF(COUNTIFS(U37:XAA37,"Fail*",$U$3:$XAA$3,Summary!$G$43)&gt;0,"Fail","Not Executed")))</f>
        <v>Pass</v>
      </c>
      <c r="N37" s="109">
        <f t="shared" ref="N37:N68" si="13">COUNTIF(U37:CC37,"Pass")+COUNTIF(U37:CC37,"Fail")</f>
        <v>3</v>
      </c>
      <c r="O37" s="135">
        <f t="shared" ref="O37:O68" si="14">IF(N37&gt;0,COUNTIF(U37:CC37,"Pass")/N37,"")</f>
        <v>1</v>
      </c>
      <c r="P37" s="135" t="str">
        <f>IF(VLOOKUP(C37,[1]!NXP_Defects,2,FALSE)=0,"",VLOOKUP(C37,[1]!NXP_Defects,2,FALSE))</f>
        <v/>
      </c>
      <c r="Q37" s="78" t="str">
        <f>IF(VLOOKUP(C37,[1]!NXP_Defects,3,FALSE)=0,"",VLOOKUP(C37,[1]!NXP_Defects,3,FALSE))</f>
        <v/>
      </c>
      <c r="R37" s="78" t="str">
        <f>IF(VLOOKUP(C37,[1]!NXP_Defects,4,FALSE)=0,"",VLOOKUP(C37,[1]!NXP_Defects,4,FALSE))</f>
        <v/>
      </c>
      <c r="S37" s="2" t="s">
        <v>477</v>
      </c>
      <c r="T37" s="319"/>
      <c r="U37" s="337" t="s">
        <v>243</v>
      </c>
      <c r="V37" s="95"/>
      <c r="W37" s="95"/>
      <c r="X37" s="95"/>
      <c r="Y37" s="95"/>
      <c r="Z37" s="95"/>
      <c r="AA37" s="95"/>
      <c r="AB37" s="95"/>
      <c r="AC37" s="95"/>
      <c r="AD37" s="95"/>
      <c r="AE37" s="95"/>
      <c r="AF37" s="95"/>
      <c r="AG37" s="95"/>
      <c r="AH37" s="95"/>
      <c r="AI37" s="95"/>
      <c r="AJ37" s="95"/>
      <c r="AK37" s="95"/>
      <c r="AL37" s="95"/>
      <c r="AM37" s="95"/>
      <c r="AN37" s="95"/>
      <c r="AO37" s="95"/>
      <c r="AP37" s="95"/>
      <c r="AQ37" s="95"/>
      <c r="AR37" s="95"/>
      <c r="AS37" s="95"/>
      <c r="AT37" s="95"/>
      <c r="AU37" s="95"/>
      <c r="AV37" s="95"/>
      <c r="AW37" s="95"/>
      <c r="AX37" s="95"/>
      <c r="AY37" s="95" t="s">
        <v>243</v>
      </c>
      <c r="AZ37" s="95" t="s">
        <v>243</v>
      </c>
      <c r="BA37" s="95"/>
      <c r="BB37" s="95"/>
      <c r="BC37" s="95"/>
      <c r="BD37" s="95"/>
      <c r="BE37" s="95"/>
      <c r="BF37" s="95"/>
      <c r="BG37" s="95"/>
      <c r="BH37" s="95"/>
      <c r="BI37" s="95"/>
      <c r="BJ37" s="95"/>
      <c r="BK37" s="95"/>
      <c r="BL37" s="95"/>
      <c r="BM37" s="95"/>
      <c r="BN37" s="95"/>
      <c r="BO37" s="95"/>
      <c r="BP37" s="95"/>
      <c r="BQ37" s="95"/>
      <c r="BR37" s="95"/>
      <c r="BS37" s="95"/>
      <c r="BT37" s="95"/>
      <c r="BU37" s="95"/>
      <c r="BV37" s="95"/>
      <c r="BW37" s="95"/>
      <c r="BX37" s="95"/>
      <c r="BY37" s="95"/>
      <c r="BZ37" s="95"/>
      <c r="CA37" s="95"/>
      <c r="CB37" s="95"/>
      <c r="CC37" s="95"/>
      <c r="CD37" s="95"/>
      <c r="CE37" s="338"/>
      <c r="CF37" s="338"/>
      <c r="CG37" s="338"/>
      <c r="CH37" s="338"/>
      <c r="CI37" s="338"/>
      <c r="CJ37" s="338"/>
      <c r="CK37" s="338"/>
      <c r="CL37" s="338"/>
      <c r="CM37" s="338"/>
      <c r="CN37" s="338"/>
      <c r="CO37" s="338"/>
      <c r="CP37" s="338"/>
      <c r="CQ37" s="338"/>
      <c r="CR37" s="338"/>
      <c r="CS37" s="338"/>
      <c r="CT37" s="338"/>
      <c r="CU37" s="338"/>
      <c r="CV37" s="338"/>
      <c r="CW37" s="338"/>
      <c r="CX37" s="338"/>
      <c r="CY37" s="338"/>
      <c r="CZ37" s="338"/>
      <c r="DA37" s="338"/>
      <c r="DB37" s="338"/>
      <c r="DC37" s="338"/>
      <c r="DD37" s="338"/>
      <c r="DE37" s="338"/>
      <c r="DF37" s="338"/>
      <c r="DG37" s="338"/>
      <c r="DH37" s="338"/>
      <c r="DI37" s="338"/>
      <c r="DJ37" s="338"/>
      <c r="DK37" s="338"/>
      <c r="DL37" s="338"/>
      <c r="DM37" s="338"/>
      <c r="DN37" s="338"/>
      <c r="DO37" s="338"/>
      <c r="DP37" s="338"/>
      <c r="DQ37" s="338"/>
      <c r="DR37" s="338"/>
      <c r="DS37" s="338"/>
      <c r="DT37" s="338"/>
      <c r="DU37" s="338"/>
      <c r="DV37" s="338"/>
      <c r="DW37" s="338"/>
      <c r="DX37" s="338"/>
      <c r="DY37" s="338"/>
      <c r="DZ37" s="338"/>
      <c r="EA37" s="338"/>
      <c r="EB37" s="338"/>
      <c r="EC37" s="338"/>
      <c r="ED37" s="338"/>
      <c r="EE37" s="338"/>
      <c r="EF37" s="338"/>
      <c r="EG37" s="338"/>
      <c r="EH37" s="338"/>
      <c r="EI37" s="338"/>
      <c r="EJ37" s="338"/>
      <c r="EK37" s="338"/>
      <c r="EL37" s="338"/>
      <c r="EM37" s="338"/>
      <c r="EN37" s="338"/>
      <c r="EO37" s="338"/>
      <c r="EP37" s="338"/>
      <c r="EQ37" s="338"/>
      <c r="ER37" s="338"/>
      <c r="ES37" s="338"/>
      <c r="ET37" s="338"/>
      <c r="EU37" s="338"/>
      <c r="EV37" s="338"/>
      <c r="EW37" s="338"/>
      <c r="EX37" s="338"/>
      <c r="EY37" s="338"/>
      <c r="EZ37" s="338"/>
      <c r="FA37" s="338"/>
      <c r="FB37" s="338"/>
      <c r="FC37" s="338"/>
      <c r="FD37" s="338"/>
      <c r="FE37" s="338"/>
      <c r="FF37" s="338"/>
      <c r="FG37" s="338"/>
      <c r="FH37" s="338"/>
      <c r="FI37" s="338"/>
      <c r="FJ37" s="338"/>
      <c r="FK37" s="338"/>
      <c r="FL37" s="338"/>
      <c r="FM37" s="338"/>
      <c r="FN37" s="338"/>
      <c r="FO37" s="338"/>
      <c r="FP37" s="338"/>
      <c r="FQ37" s="338"/>
      <c r="FR37" s="338"/>
      <c r="FS37" s="338"/>
      <c r="FT37" s="338"/>
      <c r="FU37" s="338"/>
      <c r="FV37" s="338"/>
      <c r="FW37" s="338"/>
      <c r="FX37" s="338"/>
      <c r="FY37" s="338"/>
      <c r="FZ37" s="338"/>
      <c r="GA37" s="338"/>
      <c r="GB37" s="338"/>
      <c r="GC37" s="338"/>
      <c r="GD37" s="338"/>
      <c r="GE37" s="338"/>
      <c r="GF37" s="338"/>
      <c r="GG37" s="338"/>
      <c r="GH37" s="338"/>
      <c r="GI37" s="338"/>
      <c r="GJ37" s="338"/>
      <c r="GK37" s="338"/>
      <c r="GL37" s="338"/>
      <c r="GM37" s="338"/>
      <c r="GN37" s="338"/>
      <c r="GO37" s="338"/>
      <c r="GP37" s="338"/>
      <c r="GQ37" s="338"/>
      <c r="GR37" s="338"/>
      <c r="GS37" s="338"/>
      <c r="GT37" s="338"/>
      <c r="GU37" s="338"/>
      <c r="GV37" s="338"/>
      <c r="GW37" s="338"/>
      <c r="GX37" s="338"/>
      <c r="GY37" s="338"/>
      <c r="GZ37" s="338"/>
      <c r="HA37" s="338"/>
      <c r="HB37" s="338"/>
      <c r="HC37" s="338"/>
      <c r="HD37" s="338"/>
      <c r="HE37" s="338"/>
      <c r="HF37" s="338"/>
      <c r="HG37" s="338"/>
      <c r="HH37" s="338"/>
      <c r="HI37" s="338"/>
      <c r="HJ37" s="338"/>
      <c r="HK37" s="338"/>
      <c r="HL37" s="338"/>
      <c r="HM37" s="338"/>
      <c r="HN37" s="338"/>
      <c r="HO37" s="338"/>
      <c r="HP37" s="338"/>
      <c r="HQ37" s="338"/>
      <c r="HR37" s="338"/>
      <c r="HS37" s="338"/>
      <c r="HT37" s="338"/>
      <c r="HU37" s="338"/>
      <c r="HV37" s="338"/>
      <c r="HW37" s="338"/>
      <c r="HX37" s="338"/>
      <c r="HY37" s="338"/>
      <c r="HZ37" s="338"/>
    </row>
    <row r="38" spans="1:234" s="131" customFormat="1" ht="15" customHeight="1" x14ac:dyDescent="0.25">
      <c r="A38" s="123" t="s">
        <v>234</v>
      </c>
      <c r="B38" s="108" t="s">
        <v>122</v>
      </c>
      <c r="C38" s="108" t="s">
        <v>196</v>
      </c>
      <c r="D38" s="109" t="s">
        <v>238</v>
      </c>
      <c r="E38" s="109" t="s">
        <v>100</v>
      </c>
      <c r="F38" s="110">
        <f t="shared" si="12"/>
        <v>41138</v>
      </c>
      <c r="G38" s="109">
        <f>IF(L38="Not Executed","",INDEX($U$2:$ZY36,1,MATCH(REPT("z",255),$U38:$ZY38)))</f>
        <v>93</v>
      </c>
      <c r="H38" s="109" t="str">
        <f t="shared" si="5"/>
        <v>B0 Pinole C++</v>
      </c>
      <c r="I38" s="109" t="str">
        <f t="shared" si="6"/>
        <v>9200 + QFE0</v>
      </c>
      <c r="J38" s="109">
        <f t="shared" si="7"/>
        <v>9200</v>
      </c>
      <c r="K38" s="109" t="str">
        <f t="shared" si="8"/>
        <v>NXP 1.3.4.2</v>
      </c>
      <c r="L38" s="78" t="str">
        <f t="shared" si="9"/>
        <v>Pass</v>
      </c>
      <c r="M38" s="78" t="str">
        <f>IF(L38="NA","NA",IF(COUNTIFS(U38:XAA38,"Pass*",$U$3:$XAA$3,Summary!$G$43)&gt;0,"Pass",IF(COUNTIFS(U38:XAA38,"Fail*",$U$3:$XAA$3,Summary!$G$43)&gt;0,"Fail","Not Executed")))</f>
        <v>Pass</v>
      </c>
      <c r="N38" s="109">
        <f t="shared" si="13"/>
        <v>4</v>
      </c>
      <c r="O38" s="135">
        <f t="shared" si="14"/>
        <v>1</v>
      </c>
      <c r="P38" s="135" t="str">
        <f>IF(VLOOKUP(C38,[1]!NXP_Defects,2,FALSE)=0,"",VLOOKUP(C38,[1]!NXP_Defects,2,FALSE))</f>
        <v/>
      </c>
      <c r="Q38" s="81" t="str">
        <f>IF(VLOOKUP(C38,[1]!NXP_Defects,3,FALSE)=0,"",VLOOKUP(C38,[1]!NXP_Defects,3,FALSE))</f>
        <v/>
      </c>
      <c r="R38" s="78" t="str">
        <f>IF(VLOOKUP(C38,[1]!NXP_Defects,4,FALSE)=0,"",VLOOKUP(C38,[1]!NXP_Defects,4,FALSE))</f>
        <v/>
      </c>
      <c r="S38" s="2" t="s">
        <v>476</v>
      </c>
      <c r="T38" s="319"/>
      <c r="U38" s="337" t="s">
        <v>243</v>
      </c>
      <c r="V38" s="95"/>
      <c r="W38" s="95"/>
      <c r="X38" s="95"/>
      <c r="Y38" s="95"/>
      <c r="Z38" s="95"/>
      <c r="AA38" s="95"/>
      <c r="AB38" s="95"/>
      <c r="AC38" s="95"/>
      <c r="AD38" s="95"/>
      <c r="AE38" s="95"/>
      <c r="AF38" s="95"/>
      <c r="AG38" s="95"/>
      <c r="AH38" s="95"/>
      <c r="AI38" s="95"/>
      <c r="AJ38" s="95"/>
      <c r="AK38" s="95"/>
      <c r="AL38" s="95" t="s">
        <v>243</v>
      </c>
      <c r="AM38" s="95"/>
      <c r="AN38" s="95"/>
      <c r="AO38" s="95"/>
      <c r="AP38" s="95"/>
      <c r="AQ38" s="95"/>
      <c r="AR38" s="95"/>
      <c r="AS38" s="95"/>
      <c r="AT38" s="95"/>
      <c r="AU38" s="95"/>
      <c r="AV38" s="95"/>
      <c r="AW38" s="95"/>
      <c r="AX38" s="95"/>
      <c r="AY38" s="95" t="s">
        <v>243</v>
      </c>
      <c r="AZ38" s="95" t="s">
        <v>243</v>
      </c>
      <c r="BA38" s="95"/>
      <c r="BB38" s="95"/>
      <c r="BC38" s="95"/>
      <c r="BD38" s="95"/>
      <c r="BE38" s="95"/>
      <c r="BF38" s="95"/>
      <c r="BG38" s="95"/>
      <c r="BH38" s="95"/>
      <c r="BI38" s="95"/>
      <c r="BJ38" s="95"/>
      <c r="BK38" s="95"/>
      <c r="BL38" s="95"/>
      <c r="BM38" s="95"/>
      <c r="BN38" s="95"/>
      <c r="BO38" s="95"/>
      <c r="BP38" s="95"/>
      <c r="BQ38" s="95"/>
      <c r="BR38" s="95"/>
      <c r="BS38" s="95"/>
      <c r="BT38" s="95"/>
      <c r="BU38" s="95"/>
      <c r="BV38" s="95"/>
      <c r="BW38" s="95"/>
      <c r="BX38" s="95"/>
      <c r="BY38" s="95"/>
      <c r="BZ38" s="95"/>
      <c r="CA38" s="95"/>
      <c r="CB38" s="95"/>
      <c r="CC38" s="95"/>
      <c r="CD38" s="95"/>
      <c r="CE38" s="338"/>
      <c r="CF38" s="338"/>
      <c r="CG38" s="338"/>
      <c r="CH38" s="338"/>
      <c r="CI38" s="338"/>
      <c r="CJ38" s="338"/>
      <c r="CK38" s="338"/>
      <c r="CL38" s="338"/>
      <c r="CM38" s="338"/>
      <c r="CN38" s="338"/>
      <c r="CO38" s="338"/>
      <c r="CP38" s="338"/>
      <c r="CQ38" s="338"/>
      <c r="CR38" s="338"/>
      <c r="CS38" s="338"/>
      <c r="CT38" s="338"/>
      <c r="CU38" s="338"/>
      <c r="CV38" s="338"/>
      <c r="CW38" s="338"/>
      <c r="CX38" s="338"/>
      <c r="CY38" s="338"/>
      <c r="CZ38" s="338"/>
      <c r="DA38" s="338"/>
      <c r="DB38" s="338"/>
      <c r="DC38" s="338"/>
      <c r="DD38" s="338"/>
      <c r="DE38" s="338"/>
      <c r="DF38" s="338"/>
      <c r="DG38" s="338"/>
      <c r="DH38" s="338"/>
      <c r="DI38" s="338"/>
      <c r="DJ38" s="338"/>
      <c r="DK38" s="338"/>
      <c r="DL38" s="338"/>
      <c r="DM38" s="338"/>
      <c r="DN38" s="338"/>
      <c r="DO38" s="338"/>
      <c r="DP38" s="338"/>
      <c r="DQ38" s="338"/>
      <c r="DR38" s="338"/>
      <c r="DS38" s="338"/>
      <c r="DT38" s="338"/>
      <c r="DU38" s="338"/>
      <c r="DV38" s="338"/>
      <c r="DW38" s="338"/>
      <c r="DX38" s="338"/>
      <c r="DY38" s="338"/>
      <c r="DZ38" s="338"/>
      <c r="EA38" s="338"/>
      <c r="EB38" s="338"/>
      <c r="EC38" s="338"/>
      <c r="ED38" s="338"/>
      <c r="EE38" s="338"/>
      <c r="EF38" s="338"/>
      <c r="EG38" s="338"/>
      <c r="EH38" s="338"/>
      <c r="EI38" s="338"/>
      <c r="EJ38" s="338"/>
      <c r="EK38" s="338"/>
      <c r="EL38" s="338"/>
      <c r="EM38" s="338"/>
      <c r="EN38" s="338"/>
      <c r="EO38" s="338"/>
      <c r="EP38" s="338"/>
      <c r="EQ38" s="338"/>
      <c r="ER38" s="338"/>
      <c r="ES38" s="338"/>
      <c r="ET38" s="338"/>
      <c r="EU38" s="338"/>
      <c r="EV38" s="338"/>
      <c r="EW38" s="338"/>
      <c r="EX38" s="338"/>
      <c r="EY38" s="338"/>
      <c r="EZ38" s="338"/>
      <c r="FA38" s="338"/>
      <c r="FB38" s="338"/>
      <c r="FC38" s="338"/>
      <c r="FD38" s="338"/>
      <c r="FE38" s="338"/>
      <c r="FF38" s="338"/>
      <c r="FG38" s="338"/>
      <c r="FH38" s="338"/>
      <c r="FI38" s="338"/>
      <c r="FJ38" s="338"/>
      <c r="FK38" s="338"/>
      <c r="FL38" s="338"/>
      <c r="FM38" s="338"/>
      <c r="FN38" s="338"/>
      <c r="FO38" s="338"/>
      <c r="FP38" s="338"/>
      <c r="FQ38" s="338"/>
      <c r="FR38" s="338"/>
      <c r="FS38" s="338"/>
      <c r="FT38" s="338"/>
      <c r="FU38" s="338"/>
      <c r="FV38" s="338"/>
      <c r="FW38" s="338"/>
      <c r="FX38" s="338"/>
      <c r="FY38" s="338"/>
      <c r="FZ38" s="338"/>
      <c r="GA38" s="338"/>
      <c r="GB38" s="338"/>
      <c r="GC38" s="338"/>
      <c r="GD38" s="338"/>
      <c r="GE38" s="338"/>
      <c r="GF38" s="338"/>
      <c r="GG38" s="338"/>
      <c r="GH38" s="338"/>
      <c r="GI38" s="338"/>
      <c r="GJ38" s="338"/>
      <c r="GK38" s="338"/>
      <c r="GL38" s="338"/>
      <c r="GM38" s="338"/>
      <c r="GN38" s="338"/>
      <c r="GO38" s="338"/>
      <c r="GP38" s="338"/>
      <c r="GQ38" s="338"/>
      <c r="GR38" s="338"/>
      <c r="GS38" s="338"/>
      <c r="GT38" s="338"/>
      <c r="GU38" s="338"/>
      <c r="GV38" s="338"/>
      <c r="GW38" s="338"/>
      <c r="GX38" s="338"/>
      <c r="GY38" s="338"/>
      <c r="GZ38" s="338"/>
      <c r="HA38" s="338"/>
      <c r="HB38" s="338"/>
      <c r="HC38" s="338"/>
      <c r="HD38" s="338"/>
      <c r="HE38" s="338"/>
      <c r="HF38" s="338"/>
      <c r="HG38" s="338"/>
      <c r="HH38" s="338"/>
      <c r="HI38" s="338"/>
      <c r="HJ38" s="338"/>
      <c r="HK38" s="338"/>
      <c r="HL38" s="338"/>
      <c r="HM38" s="338"/>
      <c r="HN38" s="338"/>
      <c r="HO38" s="338"/>
      <c r="HP38" s="338"/>
      <c r="HQ38" s="338"/>
      <c r="HR38" s="338"/>
      <c r="HS38" s="338"/>
      <c r="HT38" s="338"/>
      <c r="HU38" s="338"/>
      <c r="HV38" s="338"/>
      <c r="HW38" s="338"/>
      <c r="HX38" s="338"/>
      <c r="HY38" s="338"/>
      <c r="HZ38" s="338"/>
    </row>
    <row r="39" spans="1:234" s="131" customFormat="1" ht="24.75" x14ac:dyDescent="0.25">
      <c r="A39" s="123" t="s">
        <v>234</v>
      </c>
      <c r="B39" s="108" t="s">
        <v>122</v>
      </c>
      <c r="C39" s="108" t="s">
        <v>148</v>
      </c>
      <c r="D39" s="109" t="s">
        <v>237</v>
      </c>
      <c r="E39" s="109" t="s">
        <v>100</v>
      </c>
      <c r="F39" s="110">
        <f t="shared" si="12"/>
        <v>41138</v>
      </c>
      <c r="G39" s="109">
        <f>IF(L39="Not Executed","",INDEX($U$2:$ZY37,1,MATCH(REPT("z",255),$U39:$ZY39)))</f>
        <v>93</v>
      </c>
      <c r="H39" s="109" t="str">
        <f t="shared" si="5"/>
        <v>B0 Pinole C++</v>
      </c>
      <c r="I39" s="109" t="str">
        <f t="shared" si="6"/>
        <v>9200 + QFE0</v>
      </c>
      <c r="J39" s="109">
        <f t="shared" si="7"/>
        <v>9200</v>
      </c>
      <c r="K39" s="109" t="str">
        <f t="shared" si="8"/>
        <v>NXP 1.3.4.2</v>
      </c>
      <c r="L39" s="78" t="str">
        <f t="shared" si="9"/>
        <v>Pass</v>
      </c>
      <c r="M39" s="78" t="str">
        <f>IF(L39="NA","NA",IF(COUNTIFS(U39:XAA39,"Pass*",$U$3:$XAA$3,Summary!$G$43)&gt;0,"Pass",IF(COUNTIFS(U39:XAA39,"Fail*",$U$3:$XAA$3,Summary!$G$43)&gt;0,"Fail","Not Executed")))</f>
        <v>Pass</v>
      </c>
      <c r="N39" s="109">
        <f t="shared" si="13"/>
        <v>3</v>
      </c>
      <c r="O39" s="135">
        <f t="shared" si="14"/>
        <v>1</v>
      </c>
      <c r="P39" s="135" t="str">
        <f>IF(VLOOKUP(C39,[1]!NXP_Defects,2,FALSE)=0,"",VLOOKUP(C39,[1]!NXP_Defects,2,FALSE))</f>
        <v/>
      </c>
      <c r="Q39" s="78" t="str">
        <f>IF(VLOOKUP(C39,[1]!NXP_Defects,3,FALSE)=0,"",VLOOKUP(C39,[1]!NXP_Defects,3,FALSE))</f>
        <v/>
      </c>
      <c r="R39" s="78" t="str">
        <f>IF(VLOOKUP(C39,[1]!NXP_Defects,4,FALSE)=0,"",VLOOKUP(C39,[1]!NXP_Defects,4,FALSE))</f>
        <v/>
      </c>
      <c r="S39" s="2" t="s">
        <v>477</v>
      </c>
      <c r="T39" s="319"/>
      <c r="U39" s="337" t="s">
        <v>243</v>
      </c>
      <c r="V39" s="95"/>
      <c r="W39" s="95"/>
      <c r="X39" s="95"/>
      <c r="Y39" s="95"/>
      <c r="Z39" s="95"/>
      <c r="AA39" s="95"/>
      <c r="AB39" s="95"/>
      <c r="AC39" s="95"/>
      <c r="AD39" s="95"/>
      <c r="AE39" s="95"/>
      <c r="AF39" s="95"/>
      <c r="AG39" s="95"/>
      <c r="AH39" s="95"/>
      <c r="AI39" s="95"/>
      <c r="AJ39" s="95"/>
      <c r="AK39" s="95"/>
      <c r="AL39" s="95"/>
      <c r="AM39" s="95"/>
      <c r="AN39" s="95"/>
      <c r="AO39" s="95"/>
      <c r="AP39" s="95"/>
      <c r="AQ39" s="95"/>
      <c r="AR39" s="95"/>
      <c r="AS39" s="95"/>
      <c r="AT39" s="95"/>
      <c r="AU39" s="95"/>
      <c r="AV39" s="95"/>
      <c r="AW39" s="95"/>
      <c r="AX39" s="95"/>
      <c r="AY39" s="95" t="s">
        <v>243</v>
      </c>
      <c r="AZ39" s="95" t="s">
        <v>243</v>
      </c>
      <c r="BA39" s="95"/>
      <c r="BB39" s="95"/>
      <c r="BC39" s="95"/>
      <c r="BD39" s="95"/>
      <c r="BE39" s="95"/>
      <c r="BF39" s="95"/>
      <c r="BG39" s="95"/>
      <c r="BH39" s="95"/>
      <c r="BI39" s="95"/>
      <c r="BJ39" s="95"/>
      <c r="BK39" s="95"/>
      <c r="BL39" s="95"/>
      <c r="BM39" s="95"/>
      <c r="BN39" s="95"/>
      <c r="BO39" s="95"/>
      <c r="BP39" s="95"/>
      <c r="BQ39" s="95"/>
      <c r="BR39" s="95"/>
      <c r="BS39" s="95"/>
      <c r="BT39" s="95"/>
      <c r="BU39" s="95"/>
      <c r="BV39" s="95"/>
      <c r="BW39" s="95"/>
      <c r="BX39" s="95"/>
      <c r="BY39" s="95"/>
      <c r="BZ39" s="95"/>
      <c r="CA39" s="95"/>
      <c r="CB39" s="95"/>
      <c r="CC39" s="95"/>
      <c r="CD39" s="95"/>
      <c r="CE39" s="338"/>
      <c r="CF39" s="338"/>
      <c r="CG39" s="338"/>
      <c r="CH39" s="338"/>
      <c r="CI39" s="338"/>
      <c r="CJ39" s="338"/>
      <c r="CK39" s="338"/>
      <c r="CL39" s="338"/>
      <c r="CM39" s="338"/>
      <c r="CN39" s="338"/>
      <c r="CO39" s="338"/>
      <c r="CP39" s="338"/>
      <c r="CQ39" s="338"/>
      <c r="CR39" s="338"/>
      <c r="CS39" s="338"/>
      <c r="CT39" s="338"/>
      <c r="CU39" s="338"/>
      <c r="CV39" s="338"/>
      <c r="CW39" s="338"/>
      <c r="CX39" s="338"/>
      <c r="CY39" s="338"/>
      <c r="CZ39" s="338"/>
      <c r="DA39" s="338"/>
      <c r="DB39" s="338"/>
      <c r="DC39" s="338"/>
      <c r="DD39" s="338"/>
      <c r="DE39" s="338"/>
      <c r="DF39" s="338"/>
      <c r="DG39" s="338"/>
      <c r="DH39" s="338"/>
      <c r="DI39" s="338"/>
      <c r="DJ39" s="338"/>
      <c r="DK39" s="338"/>
      <c r="DL39" s="338"/>
      <c r="DM39" s="338"/>
      <c r="DN39" s="338"/>
      <c r="DO39" s="338"/>
      <c r="DP39" s="338"/>
      <c r="DQ39" s="338"/>
      <c r="DR39" s="338"/>
      <c r="DS39" s="338"/>
      <c r="DT39" s="338"/>
      <c r="DU39" s="338"/>
      <c r="DV39" s="338"/>
      <c r="DW39" s="338"/>
      <c r="DX39" s="338"/>
      <c r="DY39" s="338"/>
      <c r="DZ39" s="338"/>
      <c r="EA39" s="338"/>
      <c r="EB39" s="338"/>
      <c r="EC39" s="338"/>
      <c r="ED39" s="338"/>
      <c r="EE39" s="338"/>
      <c r="EF39" s="338"/>
      <c r="EG39" s="338"/>
      <c r="EH39" s="338"/>
      <c r="EI39" s="338"/>
      <c r="EJ39" s="338"/>
      <c r="EK39" s="338"/>
      <c r="EL39" s="338"/>
      <c r="EM39" s="338"/>
      <c r="EN39" s="338"/>
      <c r="EO39" s="338"/>
      <c r="EP39" s="338"/>
      <c r="EQ39" s="338"/>
      <c r="ER39" s="338"/>
      <c r="ES39" s="338"/>
      <c r="ET39" s="338"/>
      <c r="EU39" s="338"/>
      <c r="EV39" s="338"/>
      <c r="EW39" s="338"/>
      <c r="EX39" s="338"/>
      <c r="EY39" s="338"/>
      <c r="EZ39" s="338"/>
      <c r="FA39" s="338"/>
      <c r="FB39" s="338"/>
      <c r="FC39" s="338"/>
      <c r="FD39" s="338"/>
      <c r="FE39" s="338"/>
      <c r="FF39" s="338"/>
      <c r="FG39" s="338"/>
      <c r="FH39" s="338"/>
      <c r="FI39" s="338"/>
      <c r="FJ39" s="338"/>
      <c r="FK39" s="338"/>
      <c r="FL39" s="338"/>
      <c r="FM39" s="338"/>
      <c r="FN39" s="338"/>
      <c r="FO39" s="338"/>
      <c r="FP39" s="338"/>
      <c r="FQ39" s="338"/>
      <c r="FR39" s="338"/>
      <c r="FS39" s="338"/>
      <c r="FT39" s="338"/>
      <c r="FU39" s="338"/>
      <c r="FV39" s="338"/>
      <c r="FW39" s="338"/>
      <c r="FX39" s="338"/>
      <c r="FY39" s="338"/>
      <c r="FZ39" s="338"/>
      <c r="GA39" s="338"/>
      <c r="GB39" s="338"/>
      <c r="GC39" s="338"/>
      <c r="GD39" s="338"/>
      <c r="GE39" s="338"/>
      <c r="GF39" s="338"/>
      <c r="GG39" s="338"/>
      <c r="GH39" s="338"/>
      <c r="GI39" s="338"/>
      <c r="GJ39" s="338"/>
      <c r="GK39" s="338"/>
      <c r="GL39" s="338"/>
      <c r="GM39" s="338"/>
      <c r="GN39" s="338"/>
      <c r="GO39" s="338"/>
      <c r="GP39" s="338"/>
      <c r="GQ39" s="338"/>
      <c r="GR39" s="338"/>
      <c r="GS39" s="338"/>
      <c r="GT39" s="338"/>
      <c r="GU39" s="338"/>
      <c r="GV39" s="338"/>
      <c r="GW39" s="338"/>
      <c r="GX39" s="338"/>
      <c r="GY39" s="338"/>
      <c r="GZ39" s="338"/>
      <c r="HA39" s="338"/>
      <c r="HB39" s="338"/>
      <c r="HC39" s="338"/>
      <c r="HD39" s="338"/>
      <c r="HE39" s="338"/>
      <c r="HF39" s="338"/>
      <c r="HG39" s="338"/>
      <c r="HH39" s="338"/>
      <c r="HI39" s="338"/>
      <c r="HJ39" s="338"/>
      <c r="HK39" s="338"/>
      <c r="HL39" s="338"/>
      <c r="HM39" s="338"/>
      <c r="HN39" s="338"/>
      <c r="HO39" s="338"/>
      <c r="HP39" s="338"/>
      <c r="HQ39" s="338"/>
      <c r="HR39" s="338"/>
      <c r="HS39" s="338"/>
      <c r="HT39" s="338"/>
      <c r="HU39" s="338"/>
      <c r="HV39" s="338"/>
      <c r="HW39" s="338"/>
      <c r="HX39" s="338"/>
      <c r="HY39" s="338"/>
      <c r="HZ39" s="338"/>
    </row>
    <row r="40" spans="1:234" s="131" customFormat="1" ht="24.75" x14ac:dyDescent="0.25">
      <c r="A40" s="123" t="s">
        <v>234</v>
      </c>
      <c r="B40" s="108" t="s">
        <v>122</v>
      </c>
      <c r="C40" s="108" t="s">
        <v>150</v>
      </c>
      <c r="D40" s="109" t="s">
        <v>237</v>
      </c>
      <c r="E40" s="109" t="s">
        <v>100</v>
      </c>
      <c r="F40" s="110">
        <f t="shared" si="12"/>
        <v>41138</v>
      </c>
      <c r="G40" s="109">
        <f>IF(L40="Not Executed","",INDEX($U$2:$ZY38,1,MATCH(REPT("z",255),$U40:$ZY40)))</f>
        <v>93</v>
      </c>
      <c r="H40" s="109" t="str">
        <f t="shared" si="5"/>
        <v>B0 Pinole C++</v>
      </c>
      <c r="I40" s="109" t="str">
        <f t="shared" si="6"/>
        <v>9200 + QFE0</v>
      </c>
      <c r="J40" s="109">
        <f t="shared" si="7"/>
        <v>9200</v>
      </c>
      <c r="K40" s="109" t="str">
        <f t="shared" si="8"/>
        <v>NXP 1.3.4.2</v>
      </c>
      <c r="L40" s="78" t="str">
        <f t="shared" si="9"/>
        <v>Pass</v>
      </c>
      <c r="M40" s="78" t="str">
        <f>IF(L40="NA","NA",IF(COUNTIFS(U40:XAA40,"Pass*",$U$3:$XAA$3,Summary!$G$43)&gt;0,"Pass",IF(COUNTIFS(U40:XAA40,"Fail*",$U$3:$XAA$3,Summary!$G$43)&gt;0,"Fail","Not Executed")))</f>
        <v>Pass</v>
      </c>
      <c r="N40" s="109">
        <f t="shared" si="13"/>
        <v>3</v>
      </c>
      <c r="O40" s="135">
        <f t="shared" si="14"/>
        <v>1</v>
      </c>
      <c r="P40" s="135" t="str">
        <f>IF(VLOOKUP(C40,[1]!NXP_Defects,2,FALSE)=0,"",VLOOKUP(C40,[1]!NXP_Defects,2,FALSE))</f>
        <v/>
      </c>
      <c r="Q40" s="81" t="str">
        <f>IF(VLOOKUP(C40,[1]!NXP_Defects,3,FALSE)=0,"",VLOOKUP(C40,[1]!NXP_Defects,3,FALSE))</f>
        <v/>
      </c>
      <c r="R40" s="78" t="str">
        <f>IF(VLOOKUP(C40,[1]!NXP_Defects,4,FALSE)=0,"",VLOOKUP(C40,[1]!NXP_Defects,4,FALSE))</f>
        <v>3855499-CLOSED</v>
      </c>
      <c r="S40" s="2" t="s">
        <v>477</v>
      </c>
      <c r="T40" s="319"/>
      <c r="U40" s="337" t="s">
        <v>243</v>
      </c>
      <c r="V40" s="95"/>
      <c r="W40" s="95"/>
      <c r="X40" s="95"/>
      <c r="Y40" s="95"/>
      <c r="Z40" s="95"/>
      <c r="AA40" s="95"/>
      <c r="AB40" s="95"/>
      <c r="AC40" s="95"/>
      <c r="AD40" s="95"/>
      <c r="AE40" s="95"/>
      <c r="AF40" s="95"/>
      <c r="AG40" s="95"/>
      <c r="AH40" s="95"/>
      <c r="AI40" s="95"/>
      <c r="AJ40" s="95"/>
      <c r="AK40" s="95"/>
      <c r="AL40" s="95"/>
      <c r="AM40" s="95"/>
      <c r="AN40" s="95"/>
      <c r="AO40" s="95"/>
      <c r="AP40" s="95"/>
      <c r="AQ40" s="95"/>
      <c r="AR40" s="95"/>
      <c r="AS40" s="95"/>
      <c r="AT40" s="95"/>
      <c r="AU40" s="95"/>
      <c r="AV40" s="95"/>
      <c r="AW40" s="95"/>
      <c r="AX40" s="95"/>
      <c r="AY40" s="95" t="s">
        <v>243</v>
      </c>
      <c r="AZ40" s="95" t="s">
        <v>243</v>
      </c>
      <c r="BA40" s="95"/>
      <c r="BB40" s="95"/>
      <c r="BC40" s="95"/>
      <c r="BD40" s="95"/>
      <c r="BE40" s="95"/>
      <c r="BF40" s="95"/>
      <c r="BG40" s="95"/>
      <c r="BH40" s="95"/>
      <c r="BI40" s="95"/>
      <c r="BJ40" s="95"/>
      <c r="BK40" s="95"/>
      <c r="BL40" s="95"/>
      <c r="BM40" s="95"/>
      <c r="BN40" s="95"/>
      <c r="BO40" s="95"/>
      <c r="BP40" s="95"/>
      <c r="BQ40" s="95"/>
      <c r="BR40" s="95"/>
      <c r="BS40" s="95"/>
      <c r="BT40" s="95"/>
      <c r="BU40" s="95"/>
      <c r="BV40" s="95"/>
      <c r="BW40" s="95"/>
      <c r="BX40" s="95"/>
      <c r="BY40" s="95"/>
      <c r="BZ40" s="95"/>
      <c r="CA40" s="95"/>
      <c r="CB40" s="95"/>
      <c r="CC40" s="95"/>
      <c r="CD40" s="95"/>
      <c r="CE40" s="338"/>
      <c r="CF40" s="338"/>
      <c r="CG40" s="338"/>
      <c r="CH40" s="338"/>
      <c r="CI40" s="338"/>
      <c r="CJ40" s="338"/>
      <c r="CK40" s="338"/>
      <c r="CL40" s="338"/>
      <c r="CM40" s="338"/>
      <c r="CN40" s="338"/>
      <c r="CO40" s="338"/>
      <c r="CP40" s="338"/>
      <c r="CQ40" s="338"/>
      <c r="CR40" s="338"/>
      <c r="CS40" s="338"/>
      <c r="CT40" s="338"/>
      <c r="CU40" s="338"/>
      <c r="CV40" s="338"/>
      <c r="CW40" s="338"/>
      <c r="CX40" s="338"/>
      <c r="CY40" s="338"/>
      <c r="CZ40" s="338"/>
      <c r="DA40" s="338"/>
      <c r="DB40" s="338"/>
      <c r="DC40" s="338"/>
      <c r="DD40" s="338"/>
      <c r="DE40" s="338"/>
      <c r="DF40" s="338"/>
      <c r="DG40" s="338"/>
      <c r="DH40" s="338"/>
      <c r="DI40" s="338"/>
      <c r="DJ40" s="338"/>
      <c r="DK40" s="338"/>
      <c r="DL40" s="338"/>
      <c r="DM40" s="338"/>
      <c r="DN40" s="338"/>
      <c r="DO40" s="338"/>
      <c r="DP40" s="338"/>
      <c r="DQ40" s="338"/>
      <c r="DR40" s="338"/>
      <c r="DS40" s="338"/>
      <c r="DT40" s="338"/>
      <c r="DU40" s="338"/>
      <c r="DV40" s="338"/>
      <c r="DW40" s="338"/>
      <c r="DX40" s="338"/>
      <c r="DY40" s="338"/>
      <c r="DZ40" s="338"/>
      <c r="EA40" s="338"/>
      <c r="EB40" s="338"/>
      <c r="EC40" s="338"/>
      <c r="ED40" s="338"/>
      <c r="EE40" s="338"/>
      <c r="EF40" s="338"/>
      <c r="EG40" s="338"/>
      <c r="EH40" s="338"/>
      <c r="EI40" s="338"/>
      <c r="EJ40" s="338"/>
      <c r="EK40" s="338"/>
      <c r="EL40" s="338"/>
      <c r="EM40" s="338"/>
      <c r="EN40" s="338"/>
      <c r="EO40" s="338"/>
      <c r="EP40" s="338"/>
      <c r="EQ40" s="338"/>
      <c r="ER40" s="338"/>
      <c r="ES40" s="338"/>
      <c r="ET40" s="338"/>
      <c r="EU40" s="338"/>
      <c r="EV40" s="338"/>
      <c r="EW40" s="338"/>
      <c r="EX40" s="338"/>
      <c r="EY40" s="338"/>
      <c r="EZ40" s="338"/>
      <c r="FA40" s="338"/>
      <c r="FB40" s="338"/>
      <c r="FC40" s="338"/>
      <c r="FD40" s="338"/>
      <c r="FE40" s="338"/>
      <c r="FF40" s="338"/>
      <c r="FG40" s="338"/>
      <c r="FH40" s="338"/>
      <c r="FI40" s="338"/>
      <c r="FJ40" s="338"/>
      <c r="FK40" s="338"/>
      <c r="FL40" s="338"/>
      <c r="FM40" s="338"/>
      <c r="FN40" s="338"/>
      <c r="FO40" s="338"/>
      <c r="FP40" s="338"/>
      <c r="FQ40" s="338"/>
      <c r="FR40" s="338"/>
      <c r="FS40" s="338"/>
      <c r="FT40" s="338"/>
      <c r="FU40" s="338"/>
      <c r="FV40" s="338"/>
      <c r="FW40" s="338"/>
      <c r="FX40" s="338"/>
      <c r="FY40" s="338"/>
      <c r="FZ40" s="338"/>
      <c r="GA40" s="338"/>
      <c r="GB40" s="338"/>
      <c r="GC40" s="338"/>
      <c r="GD40" s="338"/>
      <c r="GE40" s="338"/>
      <c r="GF40" s="338"/>
      <c r="GG40" s="338"/>
      <c r="GH40" s="338"/>
      <c r="GI40" s="338"/>
      <c r="GJ40" s="338"/>
      <c r="GK40" s="338"/>
      <c r="GL40" s="338"/>
      <c r="GM40" s="338"/>
      <c r="GN40" s="338"/>
      <c r="GO40" s="338"/>
      <c r="GP40" s="338"/>
      <c r="GQ40" s="338"/>
      <c r="GR40" s="338"/>
      <c r="GS40" s="338"/>
      <c r="GT40" s="338"/>
      <c r="GU40" s="338"/>
      <c r="GV40" s="338"/>
      <c r="GW40" s="338"/>
      <c r="GX40" s="338"/>
      <c r="GY40" s="338"/>
      <c r="GZ40" s="338"/>
      <c r="HA40" s="338"/>
      <c r="HB40" s="338"/>
      <c r="HC40" s="338"/>
      <c r="HD40" s="338"/>
      <c r="HE40" s="338"/>
      <c r="HF40" s="338"/>
      <c r="HG40" s="338"/>
      <c r="HH40" s="338"/>
      <c r="HI40" s="338"/>
      <c r="HJ40" s="338"/>
      <c r="HK40" s="338"/>
      <c r="HL40" s="338"/>
      <c r="HM40" s="338"/>
      <c r="HN40" s="338"/>
      <c r="HO40" s="338"/>
      <c r="HP40" s="338"/>
      <c r="HQ40" s="338"/>
      <c r="HR40" s="338"/>
      <c r="HS40" s="338"/>
      <c r="HT40" s="338"/>
      <c r="HU40" s="338"/>
      <c r="HV40" s="338"/>
      <c r="HW40" s="338"/>
      <c r="HX40" s="338"/>
      <c r="HY40" s="338"/>
      <c r="HZ40" s="338"/>
    </row>
    <row r="41" spans="1:234" s="131" customFormat="1" ht="24.75" x14ac:dyDescent="0.25">
      <c r="A41" s="123" t="s">
        <v>234</v>
      </c>
      <c r="B41" s="108" t="s">
        <v>122</v>
      </c>
      <c r="C41" s="108" t="s">
        <v>121</v>
      </c>
      <c r="D41" s="109" t="s">
        <v>237</v>
      </c>
      <c r="E41" s="109" t="s">
        <v>100</v>
      </c>
      <c r="F41" s="110">
        <f t="shared" si="12"/>
        <v>41138</v>
      </c>
      <c r="G41" s="109">
        <f>IF(L41="Not Executed","",INDEX($U$2:$ZY39,1,MATCH(REPT("z",255),$U41:$ZY41)))</f>
        <v>93</v>
      </c>
      <c r="H41" s="109" t="str">
        <f t="shared" si="5"/>
        <v>B0 Pinole C++</v>
      </c>
      <c r="I41" s="109" t="str">
        <f t="shared" si="6"/>
        <v>9200 + QFE0</v>
      </c>
      <c r="J41" s="109">
        <f t="shared" si="7"/>
        <v>9200</v>
      </c>
      <c r="K41" s="109" t="str">
        <f t="shared" si="8"/>
        <v>NXP 1.3.4.2</v>
      </c>
      <c r="L41" s="78" t="str">
        <f t="shared" si="9"/>
        <v>Pass</v>
      </c>
      <c r="M41" s="78" t="str">
        <f>IF(L41="NA","NA",IF(COUNTIFS(U41:XAA41,"Pass*",$U$3:$XAA$3,Summary!$G$43)&gt;0,"Pass",IF(COUNTIFS(U41:XAA41,"Fail*",$U$3:$XAA$3,Summary!$G$43)&gt;0,"Fail","Not Executed")))</f>
        <v>Pass</v>
      </c>
      <c r="N41" s="109">
        <f t="shared" si="13"/>
        <v>3</v>
      </c>
      <c r="O41" s="135">
        <f t="shared" si="14"/>
        <v>1</v>
      </c>
      <c r="P41" s="135" t="str">
        <f>IF(VLOOKUP(C41,[1]!NXP_Defects,2,FALSE)=0,"",VLOOKUP(C41,[1]!NXP_Defects,2,FALSE))</f>
        <v/>
      </c>
      <c r="Q41" s="78" t="str">
        <f>IF(VLOOKUP(C41,[1]!NXP_Defects,3,FALSE)=0,"",VLOOKUP(C41,[1]!NXP_Defects,3,FALSE))</f>
        <v/>
      </c>
      <c r="R41" s="78" t="str">
        <f>IF(VLOOKUP(C41,[1]!NXP_Defects,4,FALSE)=0,"",VLOOKUP(C41,[1]!NXP_Defects,4,FALSE))</f>
        <v/>
      </c>
      <c r="S41" s="2" t="s">
        <v>477</v>
      </c>
      <c r="T41" s="319"/>
      <c r="U41" s="337" t="s">
        <v>243</v>
      </c>
      <c r="V41" s="95"/>
      <c r="W41" s="95"/>
      <c r="X41" s="95"/>
      <c r="Y41" s="95"/>
      <c r="Z41" s="95"/>
      <c r="AA41" s="95"/>
      <c r="AB41" s="95"/>
      <c r="AC41" s="95"/>
      <c r="AD41" s="95"/>
      <c r="AE41" s="95"/>
      <c r="AF41" s="95"/>
      <c r="AG41" s="95"/>
      <c r="AH41" s="95"/>
      <c r="AI41" s="95"/>
      <c r="AJ41" s="95"/>
      <c r="AK41" s="95"/>
      <c r="AL41" s="95"/>
      <c r="AM41" s="95"/>
      <c r="AN41" s="95"/>
      <c r="AO41" s="95"/>
      <c r="AP41" s="95"/>
      <c r="AQ41" s="95"/>
      <c r="AR41" s="95"/>
      <c r="AS41" s="95"/>
      <c r="AT41" s="95"/>
      <c r="AU41" s="95"/>
      <c r="AV41" s="95"/>
      <c r="AW41" s="95"/>
      <c r="AX41" s="95"/>
      <c r="AY41" s="95" t="s">
        <v>243</v>
      </c>
      <c r="AZ41" s="95" t="s">
        <v>243</v>
      </c>
      <c r="BA41" s="95"/>
      <c r="BB41" s="95"/>
      <c r="BC41" s="95"/>
      <c r="BD41" s="95"/>
      <c r="BE41" s="95"/>
      <c r="BF41" s="95"/>
      <c r="BG41" s="95"/>
      <c r="BH41" s="95"/>
      <c r="BI41" s="95"/>
      <c r="BJ41" s="95"/>
      <c r="BK41" s="95"/>
      <c r="BL41" s="95"/>
      <c r="BM41" s="95"/>
      <c r="BN41" s="95"/>
      <c r="BO41" s="95"/>
      <c r="BP41" s="95"/>
      <c r="BQ41" s="95"/>
      <c r="BR41" s="95"/>
      <c r="BS41" s="95"/>
      <c r="BT41" s="95"/>
      <c r="BU41" s="95"/>
      <c r="BV41" s="95"/>
      <c r="BW41" s="95"/>
      <c r="BX41" s="95"/>
      <c r="BY41" s="95"/>
      <c r="BZ41" s="95"/>
      <c r="CA41" s="95"/>
      <c r="CB41" s="95"/>
      <c r="CC41" s="95"/>
      <c r="CD41" s="95"/>
      <c r="CE41" s="338"/>
      <c r="CF41" s="338"/>
      <c r="CG41" s="338"/>
      <c r="CH41" s="338"/>
      <c r="CI41" s="338"/>
      <c r="CJ41" s="338"/>
      <c r="CK41" s="338"/>
      <c r="CL41" s="338"/>
      <c r="CM41" s="338"/>
      <c r="CN41" s="338"/>
      <c r="CO41" s="338"/>
      <c r="CP41" s="338"/>
      <c r="CQ41" s="338"/>
      <c r="CR41" s="338"/>
      <c r="CS41" s="338"/>
      <c r="CT41" s="338"/>
      <c r="CU41" s="338"/>
      <c r="CV41" s="338"/>
      <c r="CW41" s="338"/>
      <c r="CX41" s="338"/>
      <c r="CY41" s="338"/>
      <c r="CZ41" s="338"/>
      <c r="DA41" s="338"/>
      <c r="DB41" s="338"/>
      <c r="DC41" s="338"/>
      <c r="DD41" s="338"/>
      <c r="DE41" s="338"/>
      <c r="DF41" s="338"/>
      <c r="DG41" s="338"/>
      <c r="DH41" s="338"/>
      <c r="DI41" s="338"/>
      <c r="DJ41" s="338"/>
      <c r="DK41" s="338"/>
      <c r="DL41" s="338"/>
      <c r="DM41" s="338"/>
      <c r="DN41" s="338"/>
      <c r="DO41" s="338"/>
      <c r="DP41" s="338"/>
      <c r="DQ41" s="338"/>
      <c r="DR41" s="338"/>
      <c r="DS41" s="338"/>
      <c r="DT41" s="338"/>
      <c r="DU41" s="338"/>
      <c r="DV41" s="338"/>
      <c r="DW41" s="338"/>
      <c r="DX41" s="338"/>
      <c r="DY41" s="338"/>
      <c r="DZ41" s="338"/>
      <c r="EA41" s="338"/>
      <c r="EB41" s="338"/>
      <c r="EC41" s="338"/>
      <c r="ED41" s="338"/>
      <c r="EE41" s="338"/>
      <c r="EF41" s="338"/>
      <c r="EG41" s="338"/>
      <c r="EH41" s="338"/>
      <c r="EI41" s="338"/>
      <c r="EJ41" s="338"/>
      <c r="EK41" s="338"/>
      <c r="EL41" s="338"/>
      <c r="EM41" s="338"/>
      <c r="EN41" s="338"/>
      <c r="EO41" s="338"/>
      <c r="EP41" s="338"/>
      <c r="EQ41" s="338"/>
      <c r="ER41" s="338"/>
      <c r="ES41" s="338"/>
      <c r="ET41" s="338"/>
      <c r="EU41" s="338"/>
      <c r="EV41" s="338"/>
      <c r="EW41" s="338"/>
      <c r="EX41" s="338"/>
      <c r="EY41" s="338"/>
      <c r="EZ41" s="338"/>
      <c r="FA41" s="338"/>
      <c r="FB41" s="338"/>
      <c r="FC41" s="338"/>
      <c r="FD41" s="338"/>
      <c r="FE41" s="338"/>
      <c r="FF41" s="338"/>
      <c r="FG41" s="338"/>
      <c r="FH41" s="338"/>
      <c r="FI41" s="338"/>
      <c r="FJ41" s="338"/>
      <c r="FK41" s="338"/>
      <c r="FL41" s="338"/>
      <c r="FM41" s="338"/>
      <c r="FN41" s="338"/>
      <c r="FO41" s="338"/>
      <c r="FP41" s="338"/>
      <c r="FQ41" s="338"/>
      <c r="FR41" s="338"/>
      <c r="FS41" s="338"/>
      <c r="FT41" s="338"/>
      <c r="FU41" s="338"/>
      <c r="FV41" s="338"/>
      <c r="FW41" s="338"/>
      <c r="FX41" s="338"/>
      <c r="FY41" s="338"/>
      <c r="FZ41" s="338"/>
      <c r="GA41" s="338"/>
      <c r="GB41" s="338"/>
      <c r="GC41" s="338"/>
      <c r="GD41" s="338"/>
      <c r="GE41" s="338"/>
      <c r="GF41" s="338"/>
      <c r="GG41" s="338"/>
      <c r="GH41" s="338"/>
      <c r="GI41" s="338"/>
      <c r="GJ41" s="338"/>
      <c r="GK41" s="338"/>
      <c r="GL41" s="338"/>
      <c r="GM41" s="338"/>
      <c r="GN41" s="338"/>
      <c r="GO41" s="338"/>
      <c r="GP41" s="338"/>
      <c r="GQ41" s="338"/>
      <c r="GR41" s="338"/>
      <c r="GS41" s="338"/>
      <c r="GT41" s="338"/>
      <c r="GU41" s="338"/>
      <c r="GV41" s="338"/>
      <c r="GW41" s="338"/>
      <c r="GX41" s="338"/>
      <c r="GY41" s="338"/>
      <c r="GZ41" s="338"/>
      <c r="HA41" s="338"/>
      <c r="HB41" s="338"/>
      <c r="HC41" s="338"/>
      <c r="HD41" s="338"/>
      <c r="HE41" s="338"/>
      <c r="HF41" s="338"/>
      <c r="HG41" s="338"/>
      <c r="HH41" s="338"/>
      <c r="HI41" s="338"/>
      <c r="HJ41" s="338"/>
      <c r="HK41" s="338"/>
      <c r="HL41" s="338"/>
      <c r="HM41" s="338"/>
      <c r="HN41" s="338"/>
      <c r="HO41" s="338"/>
      <c r="HP41" s="338"/>
      <c r="HQ41" s="338"/>
      <c r="HR41" s="338"/>
      <c r="HS41" s="338"/>
      <c r="HT41" s="338"/>
      <c r="HU41" s="338"/>
      <c r="HV41" s="338"/>
      <c r="HW41" s="338"/>
      <c r="HX41" s="338"/>
      <c r="HY41" s="338"/>
      <c r="HZ41" s="338"/>
    </row>
    <row r="42" spans="1:234" s="131" customFormat="1" ht="15" customHeight="1" x14ac:dyDescent="0.25">
      <c r="A42" s="123" t="s">
        <v>234</v>
      </c>
      <c r="B42" s="108" t="s">
        <v>122</v>
      </c>
      <c r="C42" s="108" t="s">
        <v>195</v>
      </c>
      <c r="D42" s="109" t="s">
        <v>238</v>
      </c>
      <c r="E42" s="109" t="s">
        <v>100</v>
      </c>
      <c r="F42" s="110">
        <f t="shared" si="12"/>
        <v>41138</v>
      </c>
      <c r="G42" s="109">
        <f>IF(L42="Not Executed","",INDEX($U$2:$ZY40,1,MATCH(REPT("z",255),$U42:$ZY42)))</f>
        <v>93</v>
      </c>
      <c r="H42" s="109" t="str">
        <f t="shared" si="5"/>
        <v>B0 Pinole C++</v>
      </c>
      <c r="I42" s="109" t="str">
        <f t="shared" si="6"/>
        <v>9200 + QFE0</v>
      </c>
      <c r="J42" s="109">
        <f t="shared" si="7"/>
        <v>9200</v>
      </c>
      <c r="K42" s="109" t="str">
        <f t="shared" si="8"/>
        <v>NXP 1.3.4.2</v>
      </c>
      <c r="L42" s="78" t="str">
        <f t="shared" si="9"/>
        <v>Pass</v>
      </c>
      <c r="M42" s="78" t="str">
        <f>IF(L42="NA","NA",IF(COUNTIFS(U42:XAA42,"Pass*",$U$3:$XAA$3,Summary!$G$43)&gt;0,"Pass",IF(COUNTIFS(U42:XAA42,"Fail*",$U$3:$XAA$3,Summary!$G$43)&gt;0,"Fail","Not Executed")))</f>
        <v>Pass</v>
      </c>
      <c r="N42" s="109">
        <f t="shared" si="13"/>
        <v>3</v>
      </c>
      <c r="O42" s="135">
        <f t="shared" si="14"/>
        <v>1</v>
      </c>
      <c r="P42" s="135" t="str">
        <f>IF(VLOOKUP(C42,[1]!NXP_Defects,2,FALSE)=0,"",VLOOKUP(C42,[1]!NXP_Defects,2,FALSE))</f>
        <v/>
      </c>
      <c r="Q42" s="78" t="str">
        <f>IF(VLOOKUP(C42,[1]!NXP_Defects,3,FALSE)=0,"",VLOOKUP(C42,[1]!NXP_Defects,3,FALSE))</f>
        <v/>
      </c>
      <c r="R42" s="78" t="str">
        <f>IF(VLOOKUP(C42,[1]!NXP_Defects,4,FALSE)=0,"",VLOOKUP(C42,[1]!NXP_Defects,4,FALSE))</f>
        <v/>
      </c>
      <c r="S42" s="2" t="s">
        <v>476</v>
      </c>
      <c r="T42" s="319"/>
      <c r="U42" s="337" t="s">
        <v>243</v>
      </c>
      <c r="V42" s="95"/>
      <c r="W42" s="95"/>
      <c r="X42" s="95"/>
      <c r="Y42" s="95"/>
      <c r="Z42" s="95"/>
      <c r="AA42" s="95"/>
      <c r="AB42" s="95"/>
      <c r="AC42" s="95"/>
      <c r="AD42" s="95"/>
      <c r="AE42" s="95"/>
      <c r="AF42" s="95"/>
      <c r="AG42" s="95"/>
      <c r="AH42" s="95"/>
      <c r="AI42" s="95"/>
      <c r="AJ42" s="95"/>
      <c r="AK42" s="95"/>
      <c r="AL42" s="95"/>
      <c r="AM42" s="95"/>
      <c r="AN42" s="95"/>
      <c r="AO42" s="95"/>
      <c r="AP42" s="95"/>
      <c r="AQ42" s="95"/>
      <c r="AR42" s="95"/>
      <c r="AS42" s="95"/>
      <c r="AT42" s="95"/>
      <c r="AU42" s="95"/>
      <c r="AV42" s="95"/>
      <c r="AW42" s="95"/>
      <c r="AX42" s="95"/>
      <c r="AY42" s="95" t="s">
        <v>243</v>
      </c>
      <c r="AZ42" s="95" t="s">
        <v>243</v>
      </c>
      <c r="BA42" s="95"/>
      <c r="BB42" s="95"/>
      <c r="BC42" s="95"/>
      <c r="BD42" s="95"/>
      <c r="BE42" s="95"/>
      <c r="BF42" s="95"/>
      <c r="BG42" s="95"/>
      <c r="BH42" s="95"/>
      <c r="BI42" s="95"/>
      <c r="BJ42" s="95"/>
      <c r="BK42" s="95"/>
      <c r="BL42" s="95"/>
      <c r="BM42" s="95"/>
      <c r="BN42" s="95"/>
      <c r="BO42" s="95"/>
      <c r="BP42" s="95"/>
      <c r="BQ42" s="95"/>
      <c r="BR42" s="95"/>
      <c r="BS42" s="95"/>
      <c r="BT42" s="95"/>
      <c r="BU42" s="95"/>
      <c r="BV42" s="95"/>
      <c r="BW42" s="95"/>
      <c r="BX42" s="95"/>
      <c r="BY42" s="95"/>
      <c r="BZ42" s="95"/>
      <c r="CA42" s="95"/>
      <c r="CB42" s="95"/>
      <c r="CC42" s="95"/>
      <c r="CD42" s="95"/>
      <c r="CE42" s="338"/>
      <c r="CF42" s="338"/>
      <c r="CG42" s="338"/>
      <c r="CH42" s="338"/>
      <c r="CI42" s="338"/>
      <c r="CJ42" s="338"/>
      <c r="CK42" s="338"/>
      <c r="CL42" s="338"/>
      <c r="CM42" s="338"/>
      <c r="CN42" s="338"/>
      <c r="CO42" s="338"/>
      <c r="CP42" s="338"/>
      <c r="CQ42" s="338"/>
      <c r="CR42" s="338"/>
      <c r="CS42" s="338"/>
      <c r="CT42" s="338"/>
      <c r="CU42" s="338"/>
      <c r="CV42" s="338"/>
      <c r="CW42" s="338"/>
      <c r="CX42" s="338"/>
      <c r="CY42" s="338"/>
      <c r="CZ42" s="338"/>
      <c r="DA42" s="338"/>
      <c r="DB42" s="338"/>
      <c r="DC42" s="338"/>
      <c r="DD42" s="338"/>
      <c r="DE42" s="338"/>
      <c r="DF42" s="338"/>
      <c r="DG42" s="338"/>
      <c r="DH42" s="338"/>
      <c r="DI42" s="338"/>
      <c r="DJ42" s="338"/>
      <c r="DK42" s="338"/>
      <c r="DL42" s="338"/>
      <c r="DM42" s="338"/>
      <c r="DN42" s="338"/>
      <c r="DO42" s="338"/>
      <c r="DP42" s="338"/>
      <c r="DQ42" s="338"/>
      <c r="DR42" s="338"/>
      <c r="DS42" s="338"/>
      <c r="DT42" s="338"/>
      <c r="DU42" s="338"/>
      <c r="DV42" s="338"/>
      <c r="DW42" s="338"/>
      <c r="DX42" s="338"/>
      <c r="DY42" s="338"/>
      <c r="DZ42" s="338"/>
      <c r="EA42" s="338"/>
      <c r="EB42" s="338"/>
      <c r="EC42" s="338"/>
      <c r="ED42" s="338"/>
      <c r="EE42" s="338"/>
      <c r="EF42" s="338"/>
      <c r="EG42" s="338"/>
      <c r="EH42" s="338"/>
      <c r="EI42" s="338"/>
      <c r="EJ42" s="338"/>
      <c r="EK42" s="338"/>
      <c r="EL42" s="338"/>
      <c r="EM42" s="338"/>
      <c r="EN42" s="338"/>
      <c r="EO42" s="338"/>
      <c r="EP42" s="338"/>
      <c r="EQ42" s="338"/>
      <c r="ER42" s="338"/>
      <c r="ES42" s="338"/>
      <c r="ET42" s="338"/>
      <c r="EU42" s="338"/>
      <c r="EV42" s="338"/>
      <c r="EW42" s="338"/>
      <c r="EX42" s="338"/>
      <c r="EY42" s="338"/>
      <c r="EZ42" s="338"/>
      <c r="FA42" s="338"/>
      <c r="FB42" s="338"/>
      <c r="FC42" s="338"/>
      <c r="FD42" s="338"/>
      <c r="FE42" s="338"/>
      <c r="FF42" s="338"/>
      <c r="FG42" s="338"/>
      <c r="FH42" s="338"/>
      <c r="FI42" s="338"/>
      <c r="FJ42" s="338"/>
      <c r="FK42" s="338"/>
      <c r="FL42" s="338"/>
      <c r="FM42" s="338"/>
      <c r="FN42" s="338"/>
      <c r="FO42" s="338"/>
      <c r="FP42" s="338"/>
      <c r="FQ42" s="338"/>
      <c r="FR42" s="338"/>
      <c r="FS42" s="338"/>
      <c r="FT42" s="338"/>
      <c r="FU42" s="338"/>
      <c r="FV42" s="338"/>
      <c r="FW42" s="338"/>
      <c r="FX42" s="338"/>
      <c r="FY42" s="338"/>
      <c r="FZ42" s="338"/>
      <c r="GA42" s="338"/>
      <c r="GB42" s="338"/>
      <c r="GC42" s="338"/>
      <c r="GD42" s="338"/>
      <c r="GE42" s="338"/>
      <c r="GF42" s="338"/>
      <c r="GG42" s="338"/>
      <c r="GH42" s="338"/>
      <c r="GI42" s="338"/>
      <c r="GJ42" s="338"/>
      <c r="GK42" s="338"/>
      <c r="GL42" s="338"/>
      <c r="GM42" s="338"/>
      <c r="GN42" s="338"/>
      <c r="GO42" s="338"/>
      <c r="GP42" s="338"/>
      <c r="GQ42" s="338"/>
      <c r="GR42" s="338"/>
      <c r="GS42" s="338"/>
      <c r="GT42" s="338"/>
      <c r="GU42" s="338"/>
      <c r="GV42" s="338"/>
      <c r="GW42" s="338"/>
      <c r="GX42" s="338"/>
      <c r="GY42" s="338"/>
      <c r="GZ42" s="338"/>
      <c r="HA42" s="338"/>
      <c r="HB42" s="338"/>
      <c r="HC42" s="338"/>
      <c r="HD42" s="338"/>
      <c r="HE42" s="338"/>
      <c r="HF42" s="338"/>
      <c r="HG42" s="338"/>
      <c r="HH42" s="338"/>
      <c r="HI42" s="338"/>
      <c r="HJ42" s="338"/>
      <c r="HK42" s="338"/>
      <c r="HL42" s="338"/>
      <c r="HM42" s="338"/>
      <c r="HN42" s="338"/>
      <c r="HO42" s="338"/>
      <c r="HP42" s="338"/>
      <c r="HQ42" s="338"/>
      <c r="HR42" s="338"/>
      <c r="HS42" s="338"/>
      <c r="HT42" s="338"/>
      <c r="HU42" s="338"/>
      <c r="HV42" s="338"/>
      <c r="HW42" s="338"/>
      <c r="HX42" s="338"/>
      <c r="HY42" s="338"/>
      <c r="HZ42" s="338"/>
    </row>
    <row r="43" spans="1:234" s="131" customFormat="1" ht="24.75" x14ac:dyDescent="0.25">
      <c r="A43" s="123" t="s">
        <v>234</v>
      </c>
      <c r="B43" s="108" t="s">
        <v>122</v>
      </c>
      <c r="C43" s="108" t="s">
        <v>186</v>
      </c>
      <c r="D43" s="109" t="s">
        <v>238</v>
      </c>
      <c r="E43" s="109" t="s">
        <v>100</v>
      </c>
      <c r="F43" s="110">
        <f t="shared" si="12"/>
        <v>41138</v>
      </c>
      <c r="G43" s="109">
        <f>IF(L43="Not Executed","",INDEX($U$2:$ZY41,1,MATCH(REPT("z",255),$U43:$ZY43)))</f>
        <v>93</v>
      </c>
      <c r="H43" s="109" t="str">
        <f t="shared" si="5"/>
        <v>B0 Pinole C++</v>
      </c>
      <c r="I43" s="109" t="str">
        <f t="shared" si="6"/>
        <v>9200 + QFE0</v>
      </c>
      <c r="J43" s="109">
        <f t="shared" si="7"/>
        <v>9200</v>
      </c>
      <c r="K43" s="109" t="str">
        <f t="shared" si="8"/>
        <v>NXP 1.3.4.2</v>
      </c>
      <c r="L43" s="78" t="str">
        <f t="shared" si="9"/>
        <v>Pass</v>
      </c>
      <c r="M43" s="78" t="str">
        <f>IF(L43="NA","NA",IF(COUNTIFS(U43:XAA43,"Pass*",$U$3:$XAA$3,Summary!$G$43)&gt;0,"Pass",IF(COUNTIFS(U43:XAA43,"Fail*",$U$3:$XAA$3,Summary!$G$43)&gt;0,"Fail","Not Executed")))</f>
        <v>Pass</v>
      </c>
      <c r="N43" s="109">
        <f t="shared" si="13"/>
        <v>3</v>
      </c>
      <c r="O43" s="135">
        <f t="shared" si="14"/>
        <v>1</v>
      </c>
      <c r="P43" s="135" t="str">
        <f>IF(VLOOKUP(C43,[1]!NXP_Defects,2,FALSE)=0,"",VLOOKUP(C43,[1]!NXP_Defects,2,FALSE))</f>
        <v/>
      </c>
      <c r="Q43" s="78" t="str">
        <f>IF(VLOOKUP(C43,[1]!NXP_Defects,3,FALSE)=0,"",VLOOKUP(C43,[1]!NXP_Defects,3,FALSE))</f>
        <v/>
      </c>
      <c r="R43" s="78" t="str">
        <f>IF(VLOOKUP(C43,[1]!NXP_Defects,4,FALSE)=0,"",VLOOKUP(C43,[1]!NXP_Defects,4,FALSE))</f>
        <v/>
      </c>
      <c r="S43" s="2" t="s">
        <v>476</v>
      </c>
      <c r="T43" s="319"/>
      <c r="U43" s="337" t="s">
        <v>243</v>
      </c>
      <c r="V43" s="95"/>
      <c r="W43" s="95"/>
      <c r="X43" s="95"/>
      <c r="Y43" s="95"/>
      <c r="Z43" s="95"/>
      <c r="AA43" s="95"/>
      <c r="AB43" s="95"/>
      <c r="AC43" s="95"/>
      <c r="AD43" s="95"/>
      <c r="AE43" s="95"/>
      <c r="AF43" s="95"/>
      <c r="AG43" s="95"/>
      <c r="AH43" s="95"/>
      <c r="AI43" s="95"/>
      <c r="AJ43" s="95"/>
      <c r="AK43" s="95"/>
      <c r="AL43" s="95"/>
      <c r="AM43" s="95"/>
      <c r="AN43" s="95"/>
      <c r="AO43" s="95"/>
      <c r="AP43" s="95"/>
      <c r="AQ43" s="95"/>
      <c r="AR43" s="95"/>
      <c r="AS43" s="95"/>
      <c r="AT43" s="95"/>
      <c r="AU43" s="95"/>
      <c r="AV43" s="95"/>
      <c r="AW43" s="95"/>
      <c r="AX43" s="95"/>
      <c r="AY43" s="95" t="s">
        <v>243</v>
      </c>
      <c r="AZ43" s="95" t="s">
        <v>243</v>
      </c>
      <c r="BA43" s="95"/>
      <c r="BB43" s="95"/>
      <c r="BC43" s="95"/>
      <c r="BD43" s="95"/>
      <c r="BE43" s="95"/>
      <c r="BF43" s="95"/>
      <c r="BG43" s="95"/>
      <c r="BH43" s="95"/>
      <c r="BI43" s="95"/>
      <c r="BJ43" s="95"/>
      <c r="BK43" s="95"/>
      <c r="BL43" s="95"/>
      <c r="BM43" s="95"/>
      <c r="BN43" s="95"/>
      <c r="BO43" s="95"/>
      <c r="BP43" s="95"/>
      <c r="BQ43" s="95"/>
      <c r="BR43" s="95"/>
      <c r="BS43" s="95"/>
      <c r="BT43" s="95"/>
      <c r="BU43" s="95"/>
      <c r="BV43" s="95"/>
      <c r="BW43" s="95"/>
      <c r="BX43" s="95"/>
      <c r="BY43" s="95"/>
      <c r="BZ43" s="95"/>
      <c r="CA43" s="95"/>
      <c r="CB43" s="95"/>
      <c r="CC43" s="95"/>
      <c r="CD43" s="95"/>
      <c r="CE43" s="338"/>
      <c r="CF43" s="338"/>
      <c r="CG43" s="338"/>
      <c r="CH43" s="338"/>
      <c r="CI43" s="338"/>
      <c r="CJ43" s="338"/>
      <c r="CK43" s="338"/>
      <c r="CL43" s="338"/>
      <c r="CM43" s="338"/>
      <c r="CN43" s="338"/>
      <c r="CO43" s="338"/>
      <c r="CP43" s="338"/>
      <c r="CQ43" s="338"/>
      <c r="CR43" s="338"/>
      <c r="CS43" s="338"/>
      <c r="CT43" s="338"/>
      <c r="CU43" s="338"/>
      <c r="CV43" s="338"/>
      <c r="CW43" s="338"/>
      <c r="CX43" s="338"/>
      <c r="CY43" s="338"/>
      <c r="CZ43" s="338"/>
      <c r="DA43" s="338"/>
      <c r="DB43" s="338"/>
      <c r="DC43" s="338"/>
      <c r="DD43" s="338"/>
      <c r="DE43" s="338"/>
      <c r="DF43" s="338"/>
      <c r="DG43" s="338"/>
      <c r="DH43" s="338"/>
      <c r="DI43" s="338"/>
      <c r="DJ43" s="338"/>
      <c r="DK43" s="338"/>
      <c r="DL43" s="338"/>
      <c r="DM43" s="338"/>
      <c r="DN43" s="338"/>
      <c r="DO43" s="338"/>
      <c r="DP43" s="338"/>
      <c r="DQ43" s="338"/>
      <c r="DR43" s="338"/>
      <c r="DS43" s="338"/>
      <c r="DT43" s="338"/>
      <c r="DU43" s="338"/>
      <c r="DV43" s="338"/>
      <c r="DW43" s="338"/>
      <c r="DX43" s="338"/>
      <c r="DY43" s="338"/>
      <c r="DZ43" s="338"/>
      <c r="EA43" s="338"/>
      <c r="EB43" s="338"/>
      <c r="EC43" s="338"/>
      <c r="ED43" s="338"/>
      <c r="EE43" s="338"/>
      <c r="EF43" s="338"/>
      <c r="EG43" s="338"/>
      <c r="EH43" s="338"/>
      <c r="EI43" s="338"/>
      <c r="EJ43" s="338"/>
      <c r="EK43" s="338"/>
      <c r="EL43" s="338"/>
      <c r="EM43" s="338"/>
      <c r="EN43" s="338"/>
      <c r="EO43" s="338"/>
      <c r="EP43" s="338"/>
      <c r="EQ43" s="338"/>
      <c r="ER43" s="338"/>
      <c r="ES43" s="338"/>
      <c r="ET43" s="338"/>
      <c r="EU43" s="338"/>
      <c r="EV43" s="338"/>
      <c r="EW43" s="338"/>
      <c r="EX43" s="338"/>
      <c r="EY43" s="338"/>
      <c r="EZ43" s="338"/>
      <c r="FA43" s="338"/>
      <c r="FB43" s="338"/>
      <c r="FC43" s="338"/>
      <c r="FD43" s="338"/>
      <c r="FE43" s="338"/>
      <c r="FF43" s="338"/>
      <c r="FG43" s="338"/>
      <c r="FH43" s="338"/>
      <c r="FI43" s="338"/>
      <c r="FJ43" s="338"/>
      <c r="FK43" s="338"/>
      <c r="FL43" s="338"/>
      <c r="FM43" s="338"/>
      <c r="FN43" s="338"/>
      <c r="FO43" s="338"/>
      <c r="FP43" s="338"/>
      <c r="FQ43" s="338"/>
      <c r="FR43" s="338"/>
      <c r="FS43" s="338"/>
      <c r="FT43" s="338"/>
      <c r="FU43" s="338"/>
      <c r="FV43" s="338"/>
      <c r="FW43" s="338"/>
      <c r="FX43" s="338"/>
      <c r="FY43" s="338"/>
      <c r="FZ43" s="338"/>
      <c r="GA43" s="338"/>
      <c r="GB43" s="338"/>
      <c r="GC43" s="338"/>
      <c r="GD43" s="338"/>
      <c r="GE43" s="338"/>
      <c r="GF43" s="338"/>
      <c r="GG43" s="338"/>
      <c r="GH43" s="338"/>
      <c r="GI43" s="338"/>
      <c r="GJ43" s="338"/>
      <c r="GK43" s="338"/>
      <c r="GL43" s="338"/>
      <c r="GM43" s="338"/>
      <c r="GN43" s="338"/>
      <c r="GO43" s="338"/>
      <c r="GP43" s="338"/>
      <c r="GQ43" s="338"/>
      <c r="GR43" s="338"/>
      <c r="GS43" s="338"/>
      <c r="GT43" s="338"/>
      <c r="GU43" s="338"/>
      <c r="GV43" s="338"/>
      <c r="GW43" s="338"/>
      <c r="GX43" s="338"/>
      <c r="GY43" s="338"/>
      <c r="GZ43" s="338"/>
      <c r="HA43" s="338"/>
      <c r="HB43" s="338"/>
      <c r="HC43" s="338"/>
      <c r="HD43" s="338"/>
      <c r="HE43" s="338"/>
      <c r="HF43" s="338"/>
      <c r="HG43" s="338"/>
      <c r="HH43" s="338"/>
      <c r="HI43" s="338"/>
      <c r="HJ43" s="338"/>
      <c r="HK43" s="338"/>
      <c r="HL43" s="338"/>
      <c r="HM43" s="338"/>
      <c r="HN43" s="338"/>
      <c r="HO43" s="338"/>
      <c r="HP43" s="338"/>
      <c r="HQ43" s="338"/>
      <c r="HR43" s="338"/>
      <c r="HS43" s="338"/>
      <c r="HT43" s="338"/>
      <c r="HU43" s="338"/>
      <c r="HV43" s="338"/>
      <c r="HW43" s="338"/>
      <c r="HX43" s="338"/>
      <c r="HY43" s="338"/>
      <c r="HZ43" s="338"/>
    </row>
    <row r="44" spans="1:234" s="131" customFormat="1" ht="24.75" x14ac:dyDescent="0.25">
      <c r="A44" s="123" t="s">
        <v>234</v>
      </c>
      <c r="B44" s="108" t="s">
        <v>122</v>
      </c>
      <c r="C44" s="108" t="s">
        <v>197</v>
      </c>
      <c r="D44" s="109" t="s">
        <v>238</v>
      </c>
      <c r="E44" s="109" t="s">
        <v>100</v>
      </c>
      <c r="F44" s="110">
        <f t="shared" si="12"/>
        <v>41138</v>
      </c>
      <c r="G44" s="109">
        <f>IF(L44="Not Executed","",INDEX($U$2:$ZY42,1,MATCH(REPT("z",255),$U44:$ZY44)))</f>
        <v>93</v>
      </c>
      <c r="H44" s="109" t="str">
        <f t="shared" si="5"/>
        <v>B0 Pinole C++</v>
      </c>
      <c r="I44" s="109" t="str">
        <f t="shared" si="6"/>
        <v>9200 + QFE0</v>
      </c>
      <c r="J44" s="109">
        <f t="shared" si="7"/>
        <v>9200</v>
      </c>
      <c r="K44" s="109" t="str">
        <f t="shared" si="8"/>
        <v>NXP 1.3.4.2</v>
      </c>
      <c r="L44" s="78" t="str">
        <f t="shared" si="9"/>
        <v>Pass</v>
      </c>
      <c r="M44" s="78" t="str">
        <f>IF(L44="NA","NA",IF(COUNTIFS(U44:XAA44,"Pass*",$U$3:$XAA$3,Summary!$G$43)&gt;0,"Pass",IF(COUNTIFS(U44:XAA44,"Fail*",$U$3:$XAA$3,Summary!$G$43)&gt;0,"Fail","Not Executed")))</f>
        <v>Pass</v>
      </c>
      <c r="N44" s="109">
        <f t="shared" si="13"/>
        <v>3</v>
      </c>
      <c r="O44" s="135">
        <f t="shared" si="14"/>
        <v>1</v>
      </c>
      <c r="P44" s="135" t="str">
        <f>IF(VLOOKUP(C44,[1]!NXP_Defects,2,FALSE)=0,"",VLOOKUP(C44,[1]!NXP_Defects,2,FALSE))</f>
        <v/>
      </c>
      <c r="Q44" s="78" t="str">
        <f>IF(VLOOKUP(C44,[1]!NXP_Defects,3,FALSE)=0,"",VLOOKUP(C44,[1]!NXP_Defects,3,FALSE))</f>
        <v/>
      </c>
      <c r="R44" s="78" t="str">
        <f>IF(VLOOKUP(C44,[1]!NXP_Defects,4,FALSE)=0,"",VLOOKUP(C44,[1]!NXP_Defects,4,FALSE))</f>
        <v/>
      </c>
      <c r="S44" s="2" t="s">
        <v>476</v>
      </c>
      <c r="T44" s="319"/>
      <c r="U44" s="337" t="s">
        <v>243</v>
      </c>
      <c r="V44" s="95"/>
      <c r="W44" s="95"/>
      <c r="X44" s="95"/>
      <c r="Y44" s="95"/>
      <c r="Z44" s="95"/>
      <c r="AA44" s="95"/>
      <c r="AB44" s="95"/>
      <c r="AC44" s="95"/>
      <c r="AD44" s="95"/>
      <c r="AE44" s="95"/>
      <c r="AF44" s="95"/>
      <c r="AG44" s="95"/>
      <c r="AH44" s="95"/>
      <c r="AI44" s="95"/>
      <c r="AJ44" s="95"/>
      <c r="AK44" s="95"/>
      <c r="AL44" s="95"/>
      <c r="AM44" s="95"/>
      <c r="AN44" s="95"/>
      <c r="AO44" s="95"/>
      <c r="AP44" s="95"/>
      <c r="AQ44" s="95"/>
      <c r="AR44" s="95"/>
      <c r="AS44" s="95"/>
      <c r="AT44" s="95"/>
      <c r="AU44" s="95"/>
      <c r="AV44" s="95"/>
      <c r="AW44" s="95"/>
      <c r="AX44" s="95"/>
      <c r="AY44" s="95" t="s">
        <v>243</v>
      </c>
      <c r="AZ44" s="95" t="s">
        <v>243</v>
      </c>
      <c r="BA44" s="95"/>
      <c r="BB44" s="95"/>
      <c r="BC44" s="95"/>
      <c r="BD44" s="95"/>
      <c r="BE44" s="95"/>
      <c r="BF44" s="95"/>
      <c r="BG44" s="95"/>
      <c r="BH44" s="95"/>
      <c r="BI44" s="95"/>
      <c r="BJ44" s="95"/>
      <c r="BK44" s="95"/>
      <c r="BL44" s="95"/>
      <c r="BM44" s="95"/>
      <c r="BN44" s="95"/>
      <c r="BO44" s="95"/>
      <c r="BP44" s="95"/>
      <c r="BQ44" s="95"/>
      <c r="BR44" s="95"/>
      <c r="BS44" s="95"/>
      <c r="BT44" s="95"/>
      <c r="BU44" s="95"/>
      <c r="BV44" s="95"/>
      <c r="BW44" s="95"/>
      <c r="BX44" s="95"/>
      <c r="BY44" s="95"/>
      <c r="BZ44" s="95"/>
      <c r="CA44" s="95"/>
      <c r="CB44" s="95"/>
      <c r="CC44" s="95"/>
      <c r="CD44" s="95"/>
      <c r="CE44" s="338"/>
      <c r="CF44" s="338"/>
      <c r="CG44" s="338"/>
      <c r="CH44" s="338"/>
      <c r="CI44" s="338"/>
      <c r="CJ44" s="338"/>
      <c r="CK44" s="338"/>
      <c r="CL44" s="338"/>
      <c r="CM44" s="338"/>
      <c r="CN44" s="338"/>
      <c r="CO44" s="338"/>
      <c r="CP44" s="338"/>
      <c r="CQ44" s="338"/>
      <c r="CR44" s="338"/>
      <c r="CS44" s="338"/>
      <c r="CT44" s="338"/>
      <c r="CU44" s="338"/>
      <c r="CV44" s="338"/>
      <c r="CW44" s="338"/>
      <c r="CX44" s="338"/>
      <c r="CY44" s="338"/>
      <c r="CZ44" s="338"/>
      <c r="DA44" s="338"/>
      <c r="DB44" s="338"/>
      <c r="DC44" s="338"/>
      <c r="DD44" s="338"/>
      <c r="DE44" s="338"/>
      <c r="DF44" s="338"/>
      <c r="DG44" s="338"/>
      <c r="DH44" s="338"/>
      <c r="DI44" s="338"/>
      <c r="DJ44" s="338"/>
      <c r="DK44" s="338"/>
      <c r="DL44" s="338"/>
      <c r="DM44" s="338"/>
      <c r="DN44" s="338"/>
      <c r="DO44" s="338"/>
      <c r="DP44" s="338"/>
      <c r="DQ44" s="338"/>
      <c r="DR44" s="338"/>
      <c r="DS44" s="338"/>
      <c r="DT44" s="338"/>
      <c r="DU44" s="338"/>
      <c r="DV44" s="338"/>
      <c r="DW44" s="338"/>
      <c r="DX44" s="338"/>
      <c r="DY44" s="338"/>
      <c r="DZ44" s="338"/>
      <c r="EA44" s="338"/>
      <c r="EB44" s="338"/>
      <c r="EC44" s="338"/>
      <c r="ED44" s="338"/>
      <c r="EE44" s="338"/>
      <c r="EF44" s="338"/>
      <c r="EG44" s="338"/>
      <c r="EH44" s="338"/>
      <c r="EI44" s="338"/>
      <c r="EJ44" s="338"/>
      <c r="EK44" s="338"/>
      <c r="EL44" s="338"/>
      <c r="EM44" s="338"/>
      <c r="EN44" s="338"/>
      <c r="EO44" s="338"/>
      <c r="EP44" s="338"/>
      <c r="EQ44" s="338"/>
      <c r="ER44" s="338"/>
      <c r="ES44" s="338"/>
      <c r="ET44" s="338"/>
      <c r="EU44" s="338"/>
      <c r="EV44" s="338"/>
      <c r="EW44" s="338"/>
      <c r="EX44" s="338"/>
      <c r="EY44" s="338"/>
      <c r="EZ44" s="338"/>
      <c r="FA44" s="338"/>
      <c r="FB44" s="338"/>
      <c r="FC44" s="338"/>
      <c r="FD44" s="338"/>
      <c r="FE44" s="338"/>
      <c r="FF44" s="338"/>
      <c r="FG44" s="338"/>
      <c r="FH44" s="338"/>
      <c r="FI44" s="338"/>
      <c r="FJ44" s="338"/>
      <c r="FK44" s="338"/>
      <c r="FL44" s="338"/>
      <c r="FM44" s="338"/>
      <c r="FN44" s="338"/>
      <c r="FO44" s="338"/>
      <c r="FP44" s="338"/>
      <c r="FQ44" s="338"/>
      <c r="FR44" s="338"/>
      <c r="FS44" s="338"/>
      <c r="FT44" s="338"/>
      <c r="FU44" s="338"/>
      <c r="FV44" s="338"/>
      <c r="FW44" s="338"/>
      <c r="FX44" s="338"/>
      <c r="FY44" s="338"/>
      <c r="FZ44" s="338"/>
      <c r="GA44" s="338"/>
      <c r="GB44" s="338"/>
      <c r="GC44" s="338"/>
      <c r="GD44" s="338"/>
      <c r="GE44" s="338"/>
      <c r="GF44" s="338"/>
      <c r="GG44" s="338"/>
      <c r="GH44" s="338"/>
      <c r="GI44" s="338"/>
      <c r="GJ44" s="338"/>
      <c r="GK44" s="338"/>
      <c r="GL44" s="338"/>
      <c r="GM44" s="338"/>
      <c r="GN44" s="338"/>
      <c r="GO44" s="338"/>
      <c r="GP44" s="338"/>
      <c r="GQ44" s="338"/>
      <c r="GR44" s="338"/>
      <c r="GS44" s="338"/>
      <c r="GT44" s="338"/>
      <c r="GU44" s="338"/>
      <c r="GV44" s="338"/>
      <c r="GW44" s="338"/>
      <c r="GX44" s="338"/>
      <c r="GY44" s="338"/>
      <c r="GZ44" s="338"/>
      <c r="HA44" s="338"/>
      <c r="HB44" s="338"/>
      <c r="HC44" s="338"/>
      <c r="HD44" s="338"/>
      <c r="HE44" s="338"/>
      <c r="HF44" s="338"/>
      <c r="HG44" s="338"/>
      <c r="HH44" s="338"/>
      <c r="HI44" s="338"/>
      <c r="HJ44" s="338"/>
      <c r="HK44" s="338"/>
      <c r="HL44" s="338"/>
      <c r="HM44" s="338"/>
      <c r="HN44" s="338"/>
      <c r="HO44" s="338"/>
      <c r="HP44" s="338"/>
      <c r="HQ44" s="338"/>
      <c r="HR44" s="338"/>
      <c r="HS44" s="338"/>
      <c r="HT44" s="338"/>
      <c r="HU44" s="338"/>
      <c r="HV44" s="338"/>
      <c r="HW44" s="338"/>
      <c r="HX44" s="338"/>
      <c r="HY44" s="338"/>
      <c r="HZ44" s="338"/>
    </row>
    <row r="45" spans="1:234" s="131" customFormat="1" ht="24.75" x14ac:dyDescent="0.25">
      <c r="A45" s="123" t="s">
        <v>234</v>
      </c>
      <c r="B45" s="108" t="s">
        <v>122</v>
      </c>
      <c r="C45" s="108" t="s">
        <v>187</v>
      </c>
      <c r="D45" s="109" t="s">
        <v>238</v>
      </c>
      <c r="E45" s="109" t="s">
        <v>100</v>
      </c>
      <c r="F45" s="110">
        <f t="shared" si="12"/>
        <v>41138</v>
      </c>
      <c r="G45" s="109">
        <f>IF(L45="Not Executed","",INDEX($U$2:$ZY43,1,MATCH(REPT("z",255),$U45:$ZY45)))</f>
        <v>93</v>
      </c>
      <c r="H45" s="109" t="str">
        <f t="shared" si="5"/>
        <v>B0 Pinole C++</v>
      </c>
      <c r="I45" s="109" t="str">
        <f t="shared" si="6"/>
        <v>9200 + QFE0</v>
      </c>
      <c r="J45" s="109">
        <f t="shared" si="7"/>
        <v>9200</v>
      </c>
      <c r="K45" s="109" t="str">
        <f t="shared" si="8"/>
        <v>NXP 1.3.4.2</v>
      </c>
      <c r="L45" s="78" t="str">
        <f t="shared" si="9"/>
        <v>Pass</v>
      </c>
      <c r="M45" s="78" t="str">
        <f>IF(L45="NA","NA",IF(COUNTIFS(U45:XAA45,"Pass*",$U$3:$XAA$3,Summary!$G$43)&gt;0,"Pass",IF(COUNTIFS(U45:XAA45,"Fail*",$U$3:$XAA$3,Summary!$G$43)&gt;0,"Fail","Not Executed")))</f>
        <v>Pass</v>
      </c>
      <c r="N45" s="109">
        <f t="shared" si="13"/>
        <v>3</v>
      </c>
      <c r="O45" s="135">
        <f t="shared" si="14"/>
        <v>1</v>
      </c>
      <c r="P45" s="135" t="str">
        <f>IF(VLOOKUP(C45,[1]!NXP_Defects,2,FALSE)=0,"",VLOOKUP(C45,[1]!NXP_Defects,2,FALSE))</f>
        <v/>
      </c>
      <c r="Q45" s="78" t="str">
        <f>IF(VLOOKUP(C45,[1]!NXP_Defects,3,FALSE)=0,"",VLOOKUP(C45,[1]!NXP_Defects,3,FALSE))</f>
        <v/>
      </c>
      <c r="R45" s="78" t="str">
        <f>IF(VLOOKUP(C45,[1]!NXP_Defects,4,FALSE)=0,"",VLOOKUP(C45,[1]!NXP_Defects,4,FALSE))</f>
        <v/>
      </c>
      <c r="S45" s="2" t="s">
        <v>476</v>
      </c>
      <c r="T45" s="319"/>
      <c r="U45" s="337" t="s">
        <v>243</v>
      </c>
      <c r="V45" s="95"/>
      <c r="W45" s="95"/>
      <c r="X45" s="95"/>
      <c r="Y45" s="95"/>
      <c r="Z45" s="95"/>
      <c r="AA45" s="95"/>
      <c r="AB45" s="95"/>
      <c r="AC45" s="95"/>
      <c r="AD45" s="95"/>
      <c r="AE45" s="95"/>
      <c r="AF45" s="95"/>
      <c r="AG45" s="95"/>
      <c r="AH45" s="95"/>
      <c r="AI45" s="95"/>
      <c r="AJ45" s="95"/>
      <c r="AK45" s="95"/>
      <c r="AL45" s="95"/>
      <c r="AM45" s="95"/>
      <c r="AN45" s="95"/>
      <c r="AO45" s="95"/>
      <c r="AP45" s="95"/>
      <c r="AQ45" s="95"/>
      <c r="AR45" s="95"/>
      <c r="AS45" s="95"/>
      <c r="AT45" s="95"/>
      <c r="AU45" s="95"/>
      <c r="AV45" s="95"/>
      <c r="AW45" s="95"/>
      <c r="AX45" s="95"/>
      <c r="AY45" s="95" t="s">
        <v>243</v>
      </c>
      <c r="AZ45" s="95" t="s">
        <v>243</v>
      </c>
      <c r="BA45" s="95"/>
      <c r="BB45" s="95"/>
      <c r="BC45" s="95"/>
      <c r="BD45" s="95"/>
      <c r="BE45" s="95"/>
      <c r="BF45" s="95"/>
      <c r="BG45" s="95"/>
      <c r="BH45" s="95"/>
      <c r="BI45" s="95"/>
      <c r="BJ45" s="95"/>
      <c r="BK45" s="95"/>
      <c r="BL45" s="95"/>
      <c r="BM45" s="95"/>
      <c r="BN45" s="95"/>
      <c r="BO45" s="95"/>
      <c r="BP45" s="95"/>
      <c r="BQ45" s="95"/>
      <c r="BR45" s="95"/>
      <c r="BS45" s="95"/>
      <c r="BT45" s="95"/>
      <c r="BU45" s="95"/>
      <c r="BV45" s="95"/>
      <c r="BW45" s="95"/>
      <c r="BX45" s="95"/>
      <c r="BY45" s="95"/>
      <c r="BZ45" s="95"/>
      <c r="CA45" s="95"/>
      <c r="CB45" s="95"/>
      <c r="CC45" s="95"/>
      <c r="CD45" s="95"/>
      <c r="CE45" s="338"/>
      <c r="CF45" s="338"/>
      <c r="CG45" s="338"/>
      <c r="CH45" s="338"/>
      <c r="CI45" s="338"/>
      <c r="CJ45" s="338"/>
      <c r="CK45" s="338"/>
      <c r="CL45" s="338"/>
      <c r="CM45" s="338"/>
      <c r="CN45" s="338"/>
      <c r="CO45" s="338"/>
      <c r="CP45" s="338"/>
      <c r="CQ45" s="338"/>
      <c r="CR45" s="338"/>
      <c r="CS45" s="338"/>
      <c r="CT45" s="338"/>
      <c r="CU45" s="338"/>
      <c r="CV45" s="338"/>
      <c r="CW45" s="338"/>
      <c r="CX45" s="338"/>
      <c r="CY45" s="338"/>
      <c r="CZ45" s="338"/>
      <c r="DA45" s="338"/>
      <c r="DB45" s="338"/>
      <c r="DC45" s="338"/>
      <c r="DD45" s="338"/>
      <c r="DE45" s="338"/>
      <c r="DF45" s="338"/>
      <c r="DG45" s="338"/>
      <c r="DH45" s="338"/>
      <c r="DI45" s="338"/>
      <c r="DJ45" s="338"/>
      <c r="DK45" s="338"/>
      <c r="DL45" s="338"/>
      <c r="DM45" s="338"/>
      <c r="DN45" s="338"/>
      <c r="DO45" s="338"/>
      <c r="DP45" s="338"/>
      <c r="DQ45" s="338"/>
      <c r="DR45" s="338"/>
      <c r="DS45" s="338"/>
      <c r="DT45" s="338"/>
      <c r="DU45" s="338"/>
      <c r="DV45" s="338"/>
      <c r="DW45" s="338"/>
      <c r="DX45" s="338"/>
      <c r="DY45" s="338"/>
      <c r="DZ45" s="338"/>
      <c r="EA45" s="338"/>
      <c r="EB45" s="338"/>
      <c r="EC45" s="338"/>
      <c r="ED45" s="338"/>
      <c r="EE45" s="338"/>
      <c r="EF45" s="338"/>
      <c r="EG45" s="338"/>
      <c r="EH45" s="338"/>
      <c r="EI45" s="338"/>
      <c r="EJ45" s="338"/>
      <c r="EK45" s="338"/>
      <c r="EL45" s="338"/>
      <c r="EM45" s="338"/>
      <c r="EN45" s="338"/>
      <c r="EO45" s="338"/>
      <c r="EP45" s="338"/>
      <c r="EQ45" s="338"/>
      <c r="ER45" s="338"/>
      <c r="ES45" s="338"/>
      <c r="ET45" s="338"/>
      <c r="EU45" s="338"/>
      <c r="EV45" s="338"/>
      <c r="EW45" s="338"/>
      <c r="EX45" s="338"/>
      <c r="EY45" s="338"/>
      <c r="EZ45" s="338"/>
      <c r="FA45" s="338"/>
      <c r="FB45" s="338"/>
      <c r="FC45" s="338"/>
      <c r="FD45" s="338"/>
      <c r="FE45" s="338"/>
      <c r="FF45" s="338"/>
      <c r="FG45" s="338"/>
      <c r="FH45" s="338"/>
      <c r="FI45" s="338"/>
      <c r="FJ45" s="338"/>
      <c r="FK45" s="338"/>
      <c r="FL45" s="338"/>
      <c r="FM45" s="338"/>
      <c r="FN45" s="338"/>
      <c r="FO45" s="338"/>
      <c r="FP45" s="338"/>
      <c r="FQ45" s="338"/>
      <c r="FR45" s="338"/>
      <c r="FS45" s="338"/>
      <c r="FT45" s="338"/>
      <c r="FU45" s="338"/>
      <c r="FV45" s="338"/>
      <c r="FW45" s="338"/>
      <c r="FX45" s="338"/>
      <c r="FY45" s="338"/>
      <c r="FZ45" s="338"/>
      <c r="GA45" s="338"/>
      <c r="GB45" s="338"/>
      <c r="GC45" s="338"/>
      <c r="GD45" s="338"/>
      <c r="GE45" s="338"/>
      <c r="GF45" s="338"/>
      <c r="GG45" s="338"/>
      <c r="GH45" s="338"/>
      <c r="GI45" s="338"/>
      <c r="GJ45" s="338"/>
      <c r="GK45" s="338"/>
      <c r="GL45" s="338"/>
      <c r="GM45" s="338"/>
      <c r="GN45" s="338"/>
      <c r="GO45" s="338"/>
      <c r="GP45" s="338"/>
      <c r="GQ45" s="338"/>
      <c r="GR45" s="338"/>
      <c r="GS45" s="338"/>
      <c r="GT45" s="338"/>
      <c r="GU45" s="338"/>
      <c r="GV45" s="338"/>
      <c r="GW45" s="338"/>
      <c r="GX45" s="338"/>
      <c r="GY45" s="338"/>
      <c r="GZ45" s="338"/>
      <c r="HA45" s="338"/>
      <c r="HB45" s="338"/>
      <c r="HC45" s="338"/>
      <c r="HD45" s="338"/>
      <c r="HE45" s="338"/>
      <c r="HF45" s="338"/>
      <c r="HG45" s="338"/>
      <c r="HH45" s="338"/>
      <c r="HI45" s="338"/>
      <c r="HJ45" s="338"/>
      <c r="HK45" s="338"/>
      <c r="HL45" s="338"/>
      <c r="HM45" s="338"/>
      <c r="HN45" s="338"/>
      <c r="HO45" s="338"/>
      <c r="HP45" s="338"/>
      <c r="HQ45" s="338"/>
      <c r="HR45" s="338"/>
      <c r="HS45" s="338"/>
      <c r="HT45" s="338"/>
      <c r="HU45" s="338"/>
      <c r="HV45" s="338"/>
      <c r="HW45" s="338"/>
      <c r="HX45" s="338"/>
      <c r="HY45" s="338"/>
      <c r="HZ45" s="338"/>
    </row>
    <row r="46" spans="1:234" s="131" customFormat="1" ht="24.75" x14ac:dyDescent="0.25">
      <c r="A46" s="123" t="s">
        <v>234</v>
      </c>
      <c r="B46" s="108" t="s">
        <v>122</v>
      </c>
      <c r="C46" s="108" t="s">
        <v>190</v>
      </c>
      <c r="D46" s="109" t="s">
        <v>238</v>
      </c>
      <c r="E46" s="109" t="s">
        <v>100</v>
      </c>
      <c r="F46" s="110">
        <f t="shared" si="12"/>
        <v>41138</v>
      </c>
      <c r="G46" s="109">
        <f>IF(L46="Not Executed","",INDEX($U$2:$ZY44,1,MATCH(REPT("z",255),$U46:$ZY46)))</f>
        <v>93</v>
      </c>
      <c r="H46" s="109" t="str">
        <f t="shared" si="5"/>
        <v>B0 Pinole C++</v>
      </c>
      <c r="I46" s="109" t="str">
        <f t="shared" si="6"/>
        <v>9200 + QFE0</v>
      </c>
      <c r="J46" s="109">
        <f t="shared" si="7"/>
        <v>9200</v>
      </c>
      <c r="K46" s="109" t="str">
        <f t="shared" si="8"/>
        <v>NXP 1.3.4.2</v>
      </c>
      <c r="L46" s="78" t="str">
        <f t="shared" si="9"/>
        <v>Pass</v>
      </c>
      <c r="M46" s="78" t="str">
        <f>IF(L46="NA","NA",IF(COUNTIFS(U46:XAA46,"Pass*",$U$3:$XAA$3,Summary!$G$43)&gt;0,"Pass",IF(COUNTIFS(U46:XAA46,"Fail*",$U$3:$XAA$3,Summary!$G$43)&gt;0,"Fail","Not Executed")))</f>
        <v>Pass</v>
      </c>
      <c r="N46" s="109">
        <f t="shared" si="13"/>
        <v>3</v>
      </c>
      <c r="O46" s="135">
        <f t="shared" si="14"/>
        <v>1</v>
      </c>
      <c r="P46" s="135" t="str">
        <f>IF(VLOOKUP(C46,[1]!NXP_Defects,2,FALSE)=0,"",VLOOKUP(C46,[1]!NXP_Defects,2,FALSE))</f>
        <v/>
      </c>
      <c r="Q46" s="78" t="str">
        <f>IF(VLOOKUP(C46,[1]!NXP_Defects,3,FALSE)=0,"",VLOOKUP(C46,[1]!NXP_Defects,3,FALSE))</f>
        <v/>
      </c>
      <c r="R46" s="78" t="str">
        <f>IF(VLOOKUP(C46,[1]!NXP_Defects,4,FALSE)=0,"",VLOOKUP(C46,[1]!NXP_Defects,4,FALSE))</f>
        <v/>
      </c>
      <c r="S46" s="2" t="s">
        <v>476</v>
      </c>
      <c r="T46" s="319"/>
      <c r="U46" s="337" t="s">
        <v>243</v>
      </c>
      <c r="V46" s="95"/>
      <c r="W46" s="95"/>
      <c r="X46" s="95"/>
      <c r="Y46" s="95"/>
      <c r="Z46" s="95"/>
      <c r="AA46" s="95"/>
      <c r="AB46" s="95"/>
      <c r="AC46" s="95"/>
      <c r="AD46" s="95"/>
      <c r="AE46" s="95"/>
      <c r="AF46" s="95"/>
      <c r="AG46" s="95"/>
      <c r="AH46" s="95"/>
      <c r="AI46" s="95"/>
      <c r="AJ46" s="95"/>
      <c r="AK46" s="95"/>
      <c r="AL46" s="95"/>
      <c r="AM46" s="95"/>
      <c r="AN46" s="95"/>
      <c r="AO46" s="95"/>
      <c r="AP46" s="95"/>
      <c r="AQ46" s="95"/>
      <c r="AR46" s="95"/>
      <c r="AS46" s="95"/>
      <c r="AT46" s="95"/>
      <c r="AU46" s="95"/>
      <c r="AV46" s="95"/>
      <c r="AW46" s="95"/>
      <c r="AX46" s="95"/>
      <c r="AY46" s="95" t="s">
        <v>243</v>
      </c>
      <c r="AZ46" s="95" t="s">
        <v>243</v>
      </c>
      <c r="BA46" s="95"/>
      <c r="BB46" s="95"/>
      <c r="BC46" s="95"/>
      <c r="BD46" s="95"/>
      <c r="BE46" s="95"/>
      <c r="BF46" s="95"/>
      <c r="BG46" s="95"/>
      <c r="BH46" s="95"/>
      <c r="BI46" s="95"/>
      <c r="BJ46" s="95"/>
      <c r="BK46" s="95"/>
      <c r="BL46" s="95"/>
      <c r="BM46" s="95"/>
      <c r="BN46" s="95"/>
      <c r="BO46" s="95"/>
      <c r="BP46" s="95"/>
      <c r="BQ46" s="95"/>
      <c r="BR46" s="95"/>
      <c r="BS46" s="95"/>
      <c r="BT46" s="95"/>
      <c r="BU46" s="95"/>
      <c r="BV46" s="95"/>
      <c r="BW46" s="95"/>
      <c r="BX46" s="95"/>
      <c r="BY46" s="95"/>
      <c r="BZ46" s="95"/>
      <c r="CA46" s="95"/>
      <c r="CB46" s="95"/>
      <c r="CC46" s="95"/>
      <c r="CD46" s="95"/>
      <c r="CE46" s="338"/>
      <c r="CF46" s="338"/>
      <c r="CG46" s="338"/>
      <c r="CH46" s="338"/>
      <c r="CI46" s="338"/>
      <c r="CJ46" s="338"/>
      <c r="CK46" s="338"/>
      <c r="CL46" s="338"/>
      <c r="CM46" s="338"/>
      <c r="CN46" s="338"/>
      <c r="CO46" s="338"/>
      <c r="CP46" s="338"/>
      <c r="CQ46" s="338"/>
      <c r="CR46" s="338"/>
      <c r="CS46" s="338"/>
      <c r="CT46" s="338"/>
      <c r="CU46" s="338"/>
      <c r="CV46" s="338"/>
      <c r="CW46" s="338"/>
      <c r="CX46" s="338"/>
      <c r="CY46" s="338"/>
      <c r="CZ46" s="338"/>
      <c r="DA46" s="338"/>
      <c r="DB46" s="338"/>
      <c r="DC46" s="338"/>
      <c r="DD46" s="338"/>
      <c r="DE46" s="338"/>
      <c r="DF46" s="338"/>
      <c r="DG46" s="338"/>
      <c r="DH46" s="338"/>
      <c r="DI46" s="338"/>
      <c r="DJ46" s="338"/>
      <c r="DK46" s="338"/>
      <c r="DL46" s="338"/>
      <c r="DM46" s="338"/>
      <c r="DN46" s="338"/>
      <c r="DO46" s="338"/>
      <c r="DP46" s="338"/>
      <c r="DQ46" s="338"/>
      <c r="DR46" s="338"/>
      <c r="DS46" s="338"/>
      <c r="DT46" s="338"/>
      <c r="DU46" s="338"/>
      <c r="DV46" s="338"/>
      <c r="DW46" s="338"/>
      <c r="DX46" s="338"/>
      <c r="DY46" s="338"/>
      <c r="DZ46" s="338"/>
      <c r="EA46" s="338"/>
      <c r="EB46" s="338"/>
      <c r="EC46" s="338"/>
      <c r="ED46" s="338"/>
      <c r="EE46" s="338"/>
      <c r="EF46" s="338"/>
      <c r="EG46" s="338"/>
      <c r="EH46" s="338"/>
      <c r="EI46" s="338"/>
      <c r="EJ46" s="338"/>
      <c r="EK46" s="338"/>
      <c r="EL46" s="338"/>
      <c r="EM46" s="338"/>
      <c r="EN46" s="338"/>
      <c r="EO46" s="338"/>
      <c r="EP46" s="338"/>
      <c r="EQ46" s="338"/>
      <c r="ER46" s="338"/>
      <c r="ES46" s="338"/>
      <c r="ET46" s="338"/>
      <c r="EU46" s="338"/>
      <c r="EV46" s="338"/>
      <c r="EW46" s="338"/>
      <c r="EX46" s="338"/>
      <c r="EY46" s="338"/>
      <c r="EZ46" s="338"/>
      <c r="FA46" s="338"/>
      <c r="FB46" s="338"/>
      <c r="FC46" s="338"/>
      <c r="FD46" s="338"/>
      <c r="FE46" s="338"/>
      <c r="FF46" s="338"/>
      <c r="FG46" s="338"/>
      <c r="FH46" s="338"/>
      <c r="FI46" s="338"/>
      <c r="FJ46" s="338"/>
      <c r="FK46" s="338"/>
      <c r="FL46" s="338"/>
      <c r="FM46" s="338"/>
      <c r="FN46" s="338"/>
      <c r="FO46" s="338"/>
      <c r="FP46" s="338"/>
      <c r="FQ46" s="338"/>
      <c r="FR46" s="338"/>
      <c r="FS46" s="338"/>
      <c r="FT46" s="338"/>
      <c r="FU46" s="338"/>
      <c r="FV46" s="338"/>
      <c r="FW46" s="338"/>
      <c r="FX46" s="338"/>
      <c r="FY46" s="338"/>
      <c r="FZ46" s="338"/>
      <c r="GA46" s="338"/>
      <c r="GB46" s="338"/>
      <c r="GC46" s="338"/>
      <c r="GD46" s="338"/>
      <c r="GE46" s="338"/>
      <c r="GF46" s="338"/>
      <c r="GG46" s="338"/>
      <c r="GH46" s="338"/>
      <c r="GI46" s="338"/>
      <c r="GJ46" s="338"/>
      <c r="GK46" s="338"/>
      <c r="GL46" s="338"/>
      <c r="GM46" s="338"/>
      <c r="GN46" s="338"/>
      <c r="GO46" s="338"/>
      <c r="GP46" s="338"/>
      <c r="GQ46" s="338"/>
      <c r="GR46" s="338"/>
      <c r="GS46" s="338"/>
      <c r="GT46" s="338"/>
      <c r="GU46" s="338"/>
      <c r="GV46" s="338"/>
      <c r="GW46" s="338"/>
      <c r="GX46" s="338"/>
      <c r="GY46" s="338"/>
      <c r="GZ46" s="338"/>
      <c r="HA46" s="338"/>
      <c r="HB46" s="338"/>
      <c r="HC46" s="338"/>
      <c r="HD46" s="338"/>
      <c r="HE46" s="338"/>
      <c r="HF46" s="338"/>
      <c r="HG46" s="338"/>
      <c r="HH46" s="338"/>
      <c r="HI46" s="338"/>
      <c r="HJ46" s="338"/>
      <c r="HK46" s="338"/>
      <c r="HL46" s="338"/>
      <c r="HM46" s="338"/>
      <c r="HN46" s="338"/>
      <c r="HO46" s="338"/>
      <c r="HP46" s="338"/>
      <c r="HQ46" s="338"/>
      <c r="HR46" s="338"/>
      <c r="HS46" s="338"/>
      <c r="HT46" s="338"/>
      <c r="HU46" s="338"/>
      <c r="HV46" s="338"/>
      <c r="HW46" s="338"/>
      <c r="HX46" s="338"/>
      <c r="HY46" s="338"/>
      <c r="HZ46" s="338"/>
    </row>
    <row r="47" spans="1:234" s="131" customFormat="1" ht="24.75" x14ac:dyDescent="0.25">
      <c r="A47" s="123" t="s">
        <v>234</v>
      </c>
      <c r="B47" s="108" t="s">
        <v>122</v>
      </c>
      <c r="C47" s="108" t="s">
        <v>189</v>
      </c>
      <c r="D47" s="109" t="s">
        <v>238</v>
      </c>
      <c r="E47" s="109" t="s">
        <v>100</v>
      </c>
      <c r="F47" s="110">
        <f t="shared" si="12"/>
        <v>41138</v>
      </c>
      <c r="G47" s="109">
        <f>IF(L47="Not Executed","",INDEX($U$2:$ZY45,1,MATCH(REPT("z",255),$U47:$ZY47)))</f>
        <v>93</v>
      </c>
      <c r="H47" s="109" t="str">
        <f t="shared" si="5"/>
        <v>B0 Pinole C++</v>
      </c>
      <c r="I47" s="109" t="str">
        <f t="shared" si="6"/>
        <v>9200 + QFE0</v>
      </c>
      <c r="J47" s="109">
        <f t="shared" si="7"/>
        <v>9200</v>
      </c>
      <c r="K47" s="109" t="str">
        <f t="shared" si="8"/>
        <v>NXP 1.3.4.2</v>
      </c>
      <c r="L47" s="78" t="str">
        <f t="shared" si="9"/>
        <v>Pass</v>
      </c>
      <c r="M47" s="78" t="str">
        <f>IF(L47="NA","NA",IF(COUNTIFS(U47:XAA47,"Pass*",$U$3:$XAA$3,Summary!$G$43)&gt;0,"Pass",IF(COUNTIFS(U47:XAA47,"Fail*",$U$3:$XAA$3,Summary!$G$43)&gt;0,"Fail","Not Executed")))</f>
        <v>Pass</v>
      </c>
      <c r="N47" s="109">
        <f t="shared" si="13"/>
        <v>3</v>
      </c>
      <c r="O47" s="135">
        <f t="shared" si="14"/>
        <v>1</v>
      </c>
      <c r="P47" s="135" t="str">
        <f>IF(VLOOKUP(C47,[1]!NXP_Defects,2,FALSE)=0,"",VLOOKUP(C47,[1]!NXP_Defects,2,FALSE))</f>
        <v/>
      </c>
      <c r="Q47" s="78" t="str">
        <f>IF(VLOOKUP(C47,[1]!NXP_Defects,3,FALSE)=0,"",VLOOKUP(C47,[1]!NXP_Defects,3,FALSE))</f>
        <v/>
      </c>
      <c r="R47" s="78" t="str">
        <f>IF(VLOOKUP(C47,[1]!NXP_Defects,4,FALSE)=0,"",VLOOKUP(C47,[1]!NXP_Defects,4,FALSE))</f>
        <v/>
      </c>
      <c r="S47" s="2" t="s">
        <v>476</v>
      </c>
      <c r="T47" s="319"/>
      <c r="U47" s="337" t="s">
        <v>243</v>
      </c>
      <c r="V47" s="95"/>
      <c r="W47" s="95"/>
      <c r="X47" s="95"/>
      <c r="Y47" s="95"/>
      <c r="Z47" s="95"/>
      <c r="AA47" s="95"/>
      <c r="AB47" s="95"/>
      <c r="AC47" s="95"/>
      <c r="AD47" s="95"/>
      <c r="AE47" s="95"/>
      <c r="AF47" s="95"/>
      <c r="AG47" s="95"/>
      <c r="AH47" s="95"/>
      <c r="AI47" s="95"/>
      <c r="AJ47" s="95"/>
      <c r="AK47" s="95"/>
      <c r="AL47" s="95"/>
      <c r="AM47" s="95"/>
      <c r="AN47" s="95"/>
      <c r="AO47" s="95"/>
      <c r="AP47" s="95"/>
      <c r="AQ47" s="95"/>
      <c r="AR47" s="95"/>
      <c r="AS47" s="95"/>
      <c r="AT47" s="95"/>
      <c r="AU47" s="95"/>
      <c r="AV47" s="95"/>
      <c r="AW47" s="95"/>
      <c r="AX47" s="95"/>
      <c r="AY47" s="95" t="s">
        <v>243</v>
      </c>
      <c r="AZ47" s="95" t="s">
        <v>243</v>
      </c>
      <c r="BA47" s="95"/>
      <c r="BB47" s="95"/>
      <c r="BC47" s="95"/>
      <c r="BD47" s="95"/>
      <c r="BE47" s="95"/>
      <c r="BF47" s="95"/>
      <c r="BG47" s="95"/>
      <c r="BH47" s="95"/>
      <c r="BI47" s="95"/>
      <c r="BJ47" s="95"/>
      <c r="BK47" s="95"/>
      <c r="BL47" s="95"/>
      <c r="BM47" s="95"/>
      <c r="BN47" s="95"/>
      <c r="BO47" s="95"/>
      <c r="BP47" s="95"/>
      <c r="BQ47" s="95"/>
      <c r="BR47" s="95"/>
      <c r="BS47" s="95"/>
      <c r="BT47" s="95"/>
      <c r="BU47" s="95"/>
      <c r="BV47" s="95"/>
      <c r="BW47" s="95"/>
      <c r="BX47" s="95"/>
      <c r="BY47" s="95"/>
      <c r="BZ47" s="95"/>
      <c r="CA47" s="95"/>
      <c r="CB47" s="95"/>
      <c r="CC47" s="95"/>
      <c r="CD47" s="95"/>
      <c r="CE47" s="338"/>
      <c r="CF47" s="338"/>
      <c r="CG47" s="338"/>
      <c r="CH47" s="338"/>
      <c r="CI47" s="338"/>
      <c r="CJ47" s="338"/>
      <c r="CK47" s="338"/>
      <c r="CL47" s="338"/>
      <c r="CM47" s="338"/>
      <c r="CN47" s="338"/>
      <c r="CO47" s="338"/>
      <c r="CP47" s="338"/>
      <c r="CQ47" s="338"/>
      <c r="CR47" s="338"/>
      <c r="CS47" s="338"/>
      <c r="CT47" s="338"/>
      <c r="CU47" s="338"/>
      <c r="CV47" s="338"/>
      <c r="CW47" s="338"/>
      <c r="CX47" s="338"/>
      <c r="CY47" s="338"/>
      <c r="CZ47" s="338"/>
      <c r="DA47" s="338"/>
      <c r="DB47" s="338"/>
      <c r="DC47" s="338"/>
      <c r="DD47" s="338"/>
      <c r="DE47" s="338"/>
      <c r="DF47" s="338"/>
      <c r="DG47" s="338"/>
      <c r="DH47" s="338"/>
      <c r="DI47" s="338"/>
      <c r="DJ47" s="338"/>
      <c r="DK47" s="338"/>
      <c r="DL47" s="338"/>
      <c r="DM47" s="338"/>
      <c r="DN47" s="338"/>
      <c r="DO47" s="338"/>
      <c r="DP47" s="338"/>
      <c r="DQ47" s="338"/>
      <c r="DR47" s="338"/>
      <c r="DS47" s="338"/>
      <c r="DT47" s="338"/>
      <c r="DU47" s="338"/>
      <c r="DV47" s="338"/>
      <c r="DW47" s="338"/>
      <c r="DX47" s="338"/>
      <c r="DY47" s="338"/>
      <c r="DZ47" s="338"/>
      <c r="EA47" s="338"/>
      <c r="EB47" s="338"/>
      <c r="EC47" s="338"/>
      <c r="ED47" s="338"/>
      <c r="EE47" s="338"/>
      <c r="EF47" s="338"/>
      <c r="EG47" s="338"/>
      <c r="EH47" s="338"/>
      <c r="EI47" s="338"/>
      <c r="EJ47" s="338"/>
      <c r="EK47" s="338"/>
      <c r="EL47" s="338"/>
      <c r="EM47" s="338"/>
      <c r="EN47" s="338"/>
      <c r="EO47" s="338"/>
      <c r="EP47" s="338"/>
      <c r="EQ47" s="338"/>
      <c r="ER47" s="338"/>
      <c r="ES47" s="338"/>
      <c r="ET47" s="338"/>
      <c r="EU47" s="338"/>
      <c r="EV47" s="338"/>
      <c r="EW47" s="338"/>
      <c r="EX47" s="338"/>
      <c r="EY47" s="338"/>
      <c r="EZ47" s="338"/>
      <c r="FA47" s="338"/>
      <c r="FB47" s="338"/>
      <c r="FC47" s="338"/>
      <c r="FD47" s="338"/>
      <c r="FE47" s="338"/>
      <c r="FF47" s="338"/>
      <c r="FG47" s="338"/>
      <c r="FH47" s="338"/>
      <c r="FI47" s="338"/>
      <c r="FJ47" s="338"/>
      <c r="FK47" s="338"/>
      <c r="FL47" s="338"/>
      <c r="FM47" s="338"/>
      <c r="FN47" s="338"/>
      <c r="FO47" s="338"/>
      <c r="FP47" s="338"/>
      <c r="FQ47" s="338"/>
      <c r="FR47" s="338"/>
      <c r="FS47" s="338"/>
      <c r="FT47" s="338"/>
      <c r="FU47" s="338"/>
      <c r="FV47" s="338"/>
      <c r="FW47" s="338"/>
      <c r="FX47" s="338"/>
      <c r="FY47" s="338"/>
      <c r="FZ47" s="338"/>
      <c r="GA47" s="338"/>
      <c r="GB47" s="338"/>
      <c r="GC47" s="338"/>
      <c r="GD47" s="338"/>
      <c r="GE47" s="338"/>
      <c r="GF47" s="338"/>
      <c r="GG47" s="338"/>
      <c r="GH47" s="338"/>
      <c r="GI47" s="338"/>
      <c r="GJ47" s="338"/>
      <c r="GK47" s="338"/>
      <c r="GL47" s="338"/>
      <c r="GM47" s="338"/>
      <c r="GN47" s="338"/>
      <c r="GO47" s="338"/>
      <c r="GP47" s="338"/>
      <c r="GQ47" s="338"/>
      <c r="GR47" s="338"/>
      <c r="GS47" s="338"/>
      <c r="GT47" s="338"/>
      <c r="GU47" s="338"/>
      <c r="GV47" s="338"/>
      <c r="GW47" s="338"/>
      <c r="GX47" s="338"/>
      <c r="GY47" s="338"/>
      <c r="GZ47" s="338"/>
      <c r="HA47" s="338"/>
      <c r="HB47" s="338"/>
      <c r="HC47" s="338"/>
      <c r="HD47" s="338"/>
      <c r="HE47" s="338"/>
      <c r="HF47" s="338"/>
      <c r="HG47" s="338"/>
      <c r="HH47" s="338"/>
      <c r="HI47" s="338"/>
      <c r="HJ47" s="338"/>
      <c r="HK47" s="338"/>
      <c r="HL47" s="338"/>
      <c r="HM47" s="338"/>
      <c r="HN47" s="338"/>
      <c r="HO47" s="338"/>
      <c r="HP47" s="338"/>
      <c r="HQ47" s="338"/>
      <c r="HR47" s="338"/>
      <c r="HS47" s="338"/>
      <c r="HT47" s="338"/>
      <c r="HU47" s="338"/>
      <c r="HV47" s="338"/>
      <c r="HW47" s="338"/>
      <c r="HX47" s="338"/>
      <c r="HY47" s="338"/>
      <c r="HZ47" s="338"/>
    </row>
    <row r="48" spans="1:234" s="131" customFormat="1" ht="24.75" x14ac:dyDescent="0.25">
      <c r="A48" s="123" t="s">
        <v>234</v>
      </c>
      <c r="B48" s="108" t="s">
        <v>122</v>
      </c>
      <c r="C48" s="108" t="s">
        <v>198</v>
      </c>
      <c r="D48" s="109" t="s">
        <v>238</v>
      </c>
      <c r="E48" s="109" t="s">
        <v>100</v>
      </c>
      <c r="F48" s="110">
        <f t="shared" si="12"/>
        <v>41138</v>
      </c>
      <c r="G48" s="109">
        <f>IF(L48="Not Executed","",INDEX($U$2:$ZY46,1,MATCH(REPT("z",255),$U48:$ZY48)))</f>
        <v>93</v>
      </c>
      <c r="H48" s="109" t="str">
        <f t="shared" si="5"/>
        <v>B0 Pinole C++</v>
      </c>
      <c r="I48" s="109" t="str">
        <f t="shared" si="6"/>
        <v>9200 + QFE0</v>
      </c>
      <c r="J48" s="109">
        <f t="shared" si="7"/>
        <v>9200</v>
      </c>
      <c r="K48" s="109" t="str">
        <f t="shared" si="8"/>
        <v>NXP 1.3.4.2</v>
      </c>
      <c r="L48" s="78" t="str">
        <f t="shared" si="9"/>
        <v>Fail</v>
      </c>
      <c r="M48" s="78" t="str">
        <f>IF(L48="NA","NA",IF(COUNTIFS(U48:XAA48,"Pass*",$U$3:$XAA$3,Summary!$G$43)&gt;0,"Pass",IF(COUNTIFS(U48:XAA48,"Fail*",$U$3:$XAA$3,Summary!$G$43)&gt;0,"Fail","Not Executed")))</f>
        <v>Fail</v>
      </c>
      <c r="N48" s="109">
        <f t="shared" si="13"/>
        <v>3</v>
      </c>
      <c r="O48" s="135">
        <f t="shared" si="14"/>
        <v>0.33333333333333331</v>
      </c>
      <c r="P48" s="135" t="str">
        <f>IF(VLOOKUP(C48,[1]!NXP_Defects,2,FALSE)=0,"",VLOOKUP(C48,[1]!NXP_Defects,2,FALSE))</f>
        <v/>
      </c>
      <c r="Q48" s="81" t="str">
        <f>IF(VLOOKUP(C48,[1]!NXP_Defects,3,FALSE)=0,"",VLOOKUP(C48,[1]!NXP_Defects,3,FALSE))</f>
        <v/>
      </c>
      <c r="R48" s="78" t="str">
        <f>IF(VLOOKUP(C48,[1]!NXP_Defects,4,FALSE)=0,"",VLOOKUP(C48,[1]!NXP_Defects,4,FALSE))</f>
        <v/>
      </c>
      <c r="S48" s="2" t="s">
        <v>476</v>
      </c>
      <c r="T48" s="319"/>
      <c r="U48" s="337" t="s">
        <v>241</v>
      </c>
      <c r="V48" s="95"/>
      <c r="W48" s="95"/>
      <c r="X48" s="95"/>
      <c r="Y48" s="95"/>
      <c r="Z48" s="95"/>
      <c r="AA48" s="95"/>
      <c r="AB48" s="95"/>
      <c r="AC48" s="95"/>
      <c r="AD48" s="95"/>
      <c r="AE48" s="95"/>
      <c r="AF48" s="95"/>
      <c r="AG48" s="95"/>
      <c r="AH48" s="95"/>
      <c r="AI48" s="95"/>
      <c r="AJ48" s="95"/>
      <c r="AK48" s="95"/>
      <c r="AL48" s="95"/>
      <c r="AM48" s="95"/>
      <c r="AN48" s="95"/>
      <c r="AO48" s="95"/>
      <c r="AP48" s="95"/>
      <c r="AQ48" s="95"/>
      <c r="AR48" s="95"/>
      <c r="AS48" s="95"/>
      <c r="AT48" s="95"/>
      <c r="AU48" s="95"/>
      <c r="AV48" s="95"/>
      <c r="AW48" s="95"/>
      <c r="AX48" s="95"/>
      <c r="AY48" s="95" t="s">
        <v>243</v>
      </c>
      <c r="AZ48" s="95" t="s">
        <v>241</v>
      </c>
      <c r="BA48" s="95"/>
      <c r="BB48" s="95"/>
      <c r="BC48" s="95"/>
      <c r="BD48" s="95"/>
      <c r="BE48" s="95"/>
      <c r="BF48" s="95"/>
      <c r="BG48" s="95"/>
      <c r="BH48" s="95"/>
      <c r="BI48" s="95"/>
      <c r="BJ48" s="95"/>
      <c r="BK48" s="95"/>
      <c r="BL48" s="95"/>
      <c r="BM48" s="95"/>
      <c r="BN48" s="95"/>
      <c r="BO48" s="95"/>
      <c r="BP48" s="95"/>
      <c r="BQ48" s="95"/>
      <c r="BR48" s="95"/>
      <c r="BS48" s="95"/>
      <c r="BT48" s="95"/>
      <c r="BU48" s="95"/>
      <c r="BV48" s="95"/>
      <c r="BW48" s="95"/>
      <c r="BX48" s="95"/>
      <c r="BY48" s="95"/>
      <c r="BZ48" s="95"/>
      <c r="CA48" s="95"/>
      <c r="CB48" s="95"/>
      <c r="CC48" s="95"/>
      <c r="CD48" s="95"/>
      <c r="CE48" s="338"/>
      <c r="CF48" s="338"/>
      <c r="CG48" s="338"/>
      <c r="CH48" s="338"/>
      <c r="CI48" s="338"/>
      <c r="CJ48" s="338"/>
      <c r="CK48" s="338"/>
      <c r="CL48" s="338"/>
      <c r="CM48" s="338"/>
      <c r="CN48" s="338"/>
      <c r="CO48" s="338"/>
      <c r="CP48" s="338"/>
      <c r="CQ48" s="338"/>
      <c r="CR48" s="338"/>
      <c r="CS48" s="338"/>
      <c r="CT48" s="338"/>
      <c r="CU48" s="338"/>
      <c r="CV48" s="338"/>
      <c r="CW48" s="338"/>
      <c r="CX48" s="338"/>
      <c r="CY48" s="338"/>
      <c r="CZ48" s="338"/>
      <c r="DA48" s="338"/>
      <c r="DB48" s="338"/>
      <c r="DC48" s="338"/>
      <c r="DD48" s="338"/>
      <c r="DE48" s="338"/>
      <c r="DF48" s="338"/>
      <c r="DG48" s="338"/>
      <c r="DH48" s="338"/>
      <c r="DI48" s="338"/>
      <c r="DJ48" s="338"/>
      <c r="DK48" s="338"/>
      <c r="DL48" s="338"/>
      <c r="DM48" s="338"/>
      <c r="DN48" s="338"/>
      <c r="DO48" s="338"/>
      <c r="DP48" s="338"/>
      <c r="DQ48" s="338"/>
      <c r="DR48" s="338"/>
      <c r="DS48" s="338"/>
      <c r="DT48" s="338"/>
      <c r="DU48" s="338"/>
      <c r="DV48" s="338"/>
      <c r="DW48" s="338"/>
      <c r="DX48" s="338"/>
      <c r="DY48" s="338"/>
      <c r="DZ48" s="338"/>
      <c r="EA48" s="338"/>
      <c r="EB48" s="338"/>
      <c r="EC48" s="338"/>
      <c r="ED48" s="338"/>
      <c r="EE48" s="338"/>
      <c r="EF48" s="338"/>
      <c r="EG48" s="338"/>
      <c r="EH48" s="338"/>
      <c r="EI48" s="338"/>
      <c r="EJ48" s="338"/>
      <c r="EK48" s="338"/>
      <c r="EL48" s="338"/>
      <c r="EM48" s="338"/>
      <c r="EN48" s="338"/>
      <c r="EO48" s="338"/>
      <c r="EP48" s="338"/>
      <c r="EQ48" s="338"/>
      <c r="ER48" s="338"/>
      <c r="ES48" s="338"/>
      <c r="ET48" s="338"/>
      <c r="EU48" s="338"/>
      <c r="EV48" s="338"/>
      <c r="EW48" s="338"/>
      <c r="EX48" s="338"/>
      <c r="EY48" s="338"/>
      <c r="EZ48" s="338"/>
      <c r="FA48" s="338"/>
      <c r="FB48" s="338"/>
      <c r="FC48" s="338"/>
      <c r="FD48" s="338"/>
      <c r="FE48" s="338"/>
      <c r="FF48" s="338"/>
      <c r="FG48" s="338"/>
      <c r="FH48" s="338"/>
      <c r="FI48" s="338"/>
      <c r="FJ48" s="338"/>
      <c r="FK48" s="338"/>
      <c r="FL48" s="338"/>
      <c r="FM48" s="338"/>
      <c r="FN48" s="338"/>
      <c r="FO48" s="338"/>
      <c r="FP48" s="338"/>
      <c r="FQ48" s="338"/>
      <c r="FR48" s="338"/>
      <c r="FS48" s="338"/>
      <c r="FT48" s="338"/>
      <c r="FU48" s="338"/>
      <c r="FV48" s="338"/>
      <c r="FW48" s="338"/>
      <c r="FX48" s="338"/>
      <c r="FY48" s="338"/>
      <c r="FZ48" s="338"/>
      <c r="GA48" s="338"/>
      <c r="GB48" s="338"/>
      <c r="GC48" s="338"/>
      <c r="GD48" s="338"/>
      <c r="GE48" s="338"/>
      <c r="GF48" s="338"/>
      <c r="GG48" s="338"/>
      <c r="GH48" s="338"/>
      <c r="GI48" s="338"/>
      <c r="GJ48" s="338"/>
      <c r="GK48" s="338"/>
      <c r="GL48" s="338"/>
      <c r="GM48" s="338"/>
      <c r="GN48" s="338"/>
      <c r="GO48" s="338"/>
      <c r="GP48" s="338"/>
      <c r="GQ48" s="338"/>
      <c r="GR48" s="338"/>
      <c r="GS48" s="338"/>
      <c r="GT48" s="338"/>
      <c r="GU48" s="338"/>
      <c r="GV48" s="338"/>
      <c r="GW48" s="338"/>
      <c r="GX48" s="338"/>
      <c r="GY48" s="338"/>
      <c r="GZ48" s="338"/>
      <c r="HA48" s="338"/>
      <c r="HB48" s="338"/>
      <c r="HC48" s="338"/>
      <c r="HD48" s="338"/>
      <c r="HE48" s="338"/>
      <c r="HF48" s="338"/>
      <c r="HG48" s="338"/>
      <c r="HH48" s="338"/>
      <c r="HI48" s="338"/>
      <c r="HJ48" s="338"/>
      <c r="HK48" s="338"/>
      <c r="HL48" s="338"/>
      <c r="HM48" s="338"/>
      <c r="HN48" s="338"/>
      <c r="HO48" s="338"/>
      <c r="HP48" s="338"/>
      <c r="HQ48" s="338"/>
      <c r="HR48" s="338"/>
      <c r="HS48" s="338"/>
      <c r="HT48" s="338"/>
      <c r="HU48" s="338"/>
      <c r="HV48" s="338"/>
      <c r="HW48" s="338"/>
      <c r="HX48" s="338"/>
      <c r="HY48" s="338"/>
      <c r="HZ48" s="338"/>
    </row>
    <row r="49" spans="1:234" s="131" customFormat="1" ht="24.75" x14ac:dyDescent="0.25">
      <c r="A49" s="123" t="s">
        <v>234</v>
      </c>
      <c r="B49" s="108" t="s">
        <v>122</v>
      </c>
      <c r="C49" s="108" t="s">
        <v>205</v>
      </c>
      <c r="D49" s="109" t="s">
        <v>238</v>
      </c>
      <c r="E49" s="109" t="s">
        <v>100</v>
      </c>
      <c r="F49" s="110">
        <f t="shared" si="12"/>
        <v>41138</v>
      </c>
      <c r="G49" s="109">
        <f>IF(L49="Not Executed","",INDEX($U$2:$ZY47,1,MATCH(REPT("z",255),$U49:$ZY49)))</f>
        <v>93</v>
      </c>
      <c r="H49" s="109" t="str">
        <f t="shared" si="5"/>
        <v>B0 Pinole C++</v>
      </c>
      <c r="I49" s="109" t="str">
        <f t="shared" si="6"/>
        <v>9200 + QFE0</v>
      </c>
      <c r="J49" s="109">
        <f t="shared" si="7"/>
        <v>9200</v>
      </c>
      <c r="K49" s="109" t="str">
        <f t="shared" si="8"/>
        <v>NXP 1.3.4.2</v>
      </c>
      <c r="L49" s="78" t="str">
        <f t="shared" si="9"/>
        <v>Pass</v>
      </c>
      <c r="M49" s="78" t="str">
        <f>IF(L49="NA","NA",IF(COUNTIFS(U49:XAA49,"Pass*",$U$3:$XAA$3,Summary!$G$43)&gt;0,"Pass",IF(COUNTIFS(U49:XAA49,"Fail*",$U$3:$XAA$3,Summary!$G$43)&gt;0,"Fail","Not Executed")))</f>
        <v>Pass</v>
      </c>
      <c r="N49" s="109">
        <f t="shared" si="13"/>
        <v>3</v>
      </c>
      <c r="O49" s="135">
        <f t="shared" si="14"/>
        <v>1</v>
      </c>
      <c r="P49" s="135" t="str">
        <f>IF(VLOOKUP(C49,[1]!NXP_Defects,2,FALSE)=0,"",VLOOKUP(C49,[1]!NXP_Defects,2,FALSE))</f>
        <v/>
      </c>
      <c r="Q49" s="78" t="str">
        <f>IF(VLOOKUP(C49,[1]!NXP_Defects,3,FALSE)=0,"",VLOOKUP(C49,[1]!NXP_Defects,3,FALSE))</f>
        <v/>
      </c>
      <c r="R49" s="78" t="str">
        <f>IF(VLOOKUP(C49,[1]!NXP_Defects,4,FALSE)=0,"",VLOOKUP(C49,[1]!NXP_Defects,4,FALSE))</f>
        <v/>
      </c>
      <c r="S49" s="2" t="s">
        <v>476</v>
      </c>
      <c r="T49" s="319"/>
      <c r="U49" s="337" t="s">
        <v>243</v>
      </c>
      <c r="V49" s="95"/>
      <c r="W49" s="95"/>
      <c r="X49" s="95"/>
      <c r="Y49" s="95"/>
      <c r="Z49" s="95"/>
      <c r="AA49" s="95"/>
      <c r="AB49" s="95"/>
      <c r="AC49" s="95"/>
      <c r="AD49" s="95"/>
      <c r="AE49" s="95"/>
      <c r="AF49" s="95"/>
      <c r="AG49" s="95"/>
      <c r="AH49" s="95"/>
      <c r="AI49" s="95"/>
      <c r="AJ49" s="95"/>
      <c r="AK49" s="95"/>
      <c r="AL49" s="95"/>
      <c r="AM49" s="95"/>
      <c r="AN49" s="95"/>
      <c r="AO49" s="95"/>
      <c r="AP49" s="95"/>
      <c r="AQ49" s="95"/>
      <c r="AR49" s="95"/>
      <c r="AS49" s="95"/>
      <c r="AT49" s="95"/>
      <c r="AU49" s="95"/>
      <c r="AV49" s="95"/>
      <c r="AW49" s="95"/>
      <c r="AX49" s="95"/>
      <c r="AY49" s="95" t="s">
        <v>243</v>
      </c>
      <c r="AZ49" s="95" t="s">
        <v>243</v>
      </c>
      <c r="BA49" s="95"/>
      <c r="BB49" s="95"/>
      <c r="BC49" s="95"/>
      <c r="BD49" s="95"/>
      <c r="BE49" s="95"/>
      <c r="BF49" s="95"/>
      <c r="BG49" s="95"/>
      <c r="BH49" s="95"/>
      <c r="BI49" s="95"/>
      <c r="BJ49" s="95"/>
      <c r="BK49" s="95"/>
      <c r="BL49" s="95"/>
      <c r="BM49" s="95"/>
      <c r="BN49" s="95"/>
      <c r="BO49" s="95"/>
      <c r="BP49" s="95"/>
      <c r="BQ49" s="95"/>
      <c r="BR49" s="95"/>
      <c r="BS49" s="95"/>
      <c r="BT49" s="95"/>
      <c r="BU49" s="95"/>
      <c r="BV49" s="95"/>
      <c r="BW49" s="95"/>
      <c r="BX49" s="95"/>
      <c r="BY49" s="95"/>
      <c r="BZ49" s="95"/>
      <c r="CA49" s="95"/>
      <c r="CB49" s="95"/>
      <c r="CC49" s="95"/>
      <c r="CD49" s="95"/>
      <c r="CE49" s="338"/>
      <c r="CF49" s="338"/>
      <c r="CG49" s="338"/>
      <c r="CH49" s="338"/>
      <c r="CI49" s="338"/>
      <c r="CJ49" s="338"/>
      <c r="CK49" s="338"/>
      <c r="CL49" s="338"/>
      <c r="CM49" s="338"/>
      <c r="CN49" s="338"/>
      <c r="CO49" s="338"/>
      <c r="CP49" s="338"/>
      <c r="CQ49" s="338"/>
      <c r="CR49" s="338"/>
      <c r="CS49" s="338"/>
      <c r="CT49" s="338"/>
      <c r="CU49" s="338"/>
      <c r="CV49" s="338"/>
      <c r="CW49" s="338"/>
      <c r="CX49" s="338"/>
      <c r="CY49" s="338"/>
      <c r="CZ49" s="338"/>
      <c r="DA49" s="338"/>
      <c r="DB49" s="338"/>
      <c r="DC49" s="338"/>
      <c r="DD49" s="338"/>
      <c r="DE49" s="338"/>
      <c r="DF49" s="338"/>
      <c r="DG49" s="338"/>
      <c r="DH49" s="338"/>
      <c r="DI49" s="338"/>
      <c r="DJ49" s="338"/>
      <c r="DK49" s="338"/>
      <c r="DL49" s="338"/>
      <c r="DM49" s="338"/>
      <c r="DN49" s="338"/>
      <c r="DO49" s="338"/>
      <c r="DP49" s="338"/>
      <c r="DQ49" s="338"/>
      <c r="DR49" s="338"/>
      <c r="DS49" s="338"/>
      <c r="DT49" s="338"/>
      <c r="DU49" s="338"/>
      <c r="DV49" s="338"/>
      <c r="DW49" s="338"/>
      <c r="DX49" s="338"/>
      <c r="DY49" s="338"/>
      <c r="DZ49" s="338"/>
      <c r="EA49" s="338"/>
      <c r="EB49" s="338"/>
      <c r="EC49" s="338"/>
      <c r="ED49" s="338"/>
      <c r="EE49" s="338"/>
      <c r="EF49" s="338"/>
      <c r="EG49" s="338"/>
      <c r="EH49" s="338"/>
      <c r="EI49" s="338"/>
      <c r="EJ49" s="338"/>
      <c r="EK49" s="338"/>
      <c r="EL49" s="338"/>
      <c r="EM49" s="338"/>
      <c r="EN49" s="338"/>
      <c r="EO49" s="338"/>
      <c r="EP49" s="338"/>
      <c r="EQ49" s="338"/>
      <c r="ER49" s="338"/>
      <c r="ES49" s="338"/>
      <c r="ET49" s="338"/>
      <c r="EU49" s="338"/>
      <c r="EV49" s="338"/>
      <c r="EW49" s="338"/>
      <c r="EX49" s="338"/>
      <c r="EY49" s="338"/>
      <c r="EZ49" s="338"/>
      <c r="FA49" s="338"/>
      <c r="FB49" s="338"/>
      <c r="FC49" s="338"/>
      <c r="FD49" s="338"/>
      <c r="FE49" s="338"/>
      <c r="FF49" s="338"/>
      <c r="FG49" s="338"/>
      <c r="FH49" s="338"/>
      <c r="FI49" s="338"/>
      <c r="FJ49" s="338"/>
      <c r="FK49" s="338"/>
      <c r="FL49" s="338"/>
      <c r="FM49" s="338"/>
      <c r="FN49" s="338"/>
      <c r="FO49" s="338"/>
      <c r="FP49" s="338"/>
      <c r="FQ49" s="338"/>
      <c r="FR49" s="338"/>
      <c r="FS49" s="338"/>
      <c r="FT49" s="338"/>
      <c r="FU49" s="338"/>
      <c r="FV49" s="338"/>
      <c r="FW49" s="338"/>
      <c r="FX49" s="338"/>
      <c r="FY49" s="338"/>
      <c r="FZ49" s="338"/>
      <c r="GA49" s="338"/>
      <c r="GB49" s="338"/>
      <c r="GC49" s="338"/>
      <c r="GD49" s="338"/>
      <c r="GE49" s="338"/>
      <c r="GF49" s="338"/>
      <c r="GG49" s="338"/>
      <c r="GH49" s="338"/>
      <c r="GI49" s="338"/>
      <c r="GJ49" s="338"/>
      <c r="GK49" s="338"/>
      <c r="GL49" s="338"/>
      <c r="GM49" s="338"/>
      <c r="GN49" s="338"/>
      <c r="GO49" s="338"/>
      <c r="GP49" s="338"/>
      <c r="GQ49" s="338"/>
      <c r="GR49" s="338"/>
      <c r="GS49" s="338"/>
      <c r="GT49" s="338"/>
      <c r="GU49" s="338"/>
      <c r="GV49" s="338"/>
      <c r="GW49" s="338"/>
      <c r="GX49" s="338"/>
      <c r="GY49" s="338"/>
      <c r="GZ49" s="338"/>
      <c r="HA49" s="338"/>
      <c r="HB49" s="338"/>
      <c r="HC49" s="338"/>
      <c r="HD49" s="338"/>
      <c r="HE49" s="338"/>
      <c r="HF49" s="338"/>
      <c r="HG49" s="338"/>
      <c r="HH49" s="338"/>
      <c r="HI49" s="338"/>
      <c r="HJ49" s="338"/>
      <c r="HK49" s="338"/>
      <c r="HL49" s="338"/>
      <c r="HM49" s="338"/>
      <c r="HN49" s="338"/>
      <c r="HO49" s="338"/>
      <c r="HP49" s="338"/>
      <c r="HQ49" s="338"/>
      <c r="HR49" s="338"/>
      <c r="HS49" s="338"/>
      <c r="HT49" s="338"/>
      <c r="HU49" s="338"/>
      <c r="HV49" s="338"/>
      <c r="HW49" s="338"/>
      <c r="HX49" s="338"/>
      <c r="HY49" s="338"/>
      <c r="HZ49" s="338"/>
    </row>
    <row r="50" spans="1:234" s="131" customFormat="1" ht="24.75" x14ac:dyDescent="0.25">
      <c r="A50" s="123" t="s">
        <v>234</v>
      </c>
      <c r="B50" s="108" t="s">
        <v>122</v>
      </c>
      <c r="C50" s="108" t="s">
        <v>153</v>
      </c>
      <c r="D50" s="109" t="s">
        <v>237</v>
      </c>
      <c r="E50" s="109" t="s">
        <v>100</v>
      </c>
      <c r="F50" s="110">
        <f t="shared" si="12"/>
        <v>41138</v>
      </c>
      <c r="G50" s="109">
        <f>IF(L50="Not Executed","",INDEX($U$2:$ZY48,1,MATCH(REPT("z",255),$U50:$ZY50)))</f>
        <v>93</v>
      </c>
      <c r="H50" s="109" t="str">
        <f t="shared" si="5"/>
        <v>B0 Pinole C++</v>
      </c>
      <c r="I50" s="109" t="str">
        <f t="shared" si="6"/>
        <v>9200 + QFE0</v>
      </c>
      <c r="J50" s="109">
        <f t="shared" si="7"/>
        <v>9200</v>
      </c>
      <c r="K50" s="109" t="str">
        <f t="shared" si="8"/>
        <v>NXP 1.3.4.2</v>
      </c>
      <c r="L50" s="78" t="str">
        <f t="shared" si="9"/>
        <v>Pass</v>
      </c>
      <c r="M50" s="78" t="str">
        <f>IF(L50="NA","NA",IF(COUNTIFS(U50:XAA50,"Pass*",$U$3:$XAA$3,Summary!$G$43)&gt;0,"Pass",IF(COUNTIFS(U50:XAA50,"Fail*",$U$3:$XAA$3,Summary!$G$43)&gt;0,"Fail","Not Executed")))</f>
        <v>Pass</v>
      </c>
      <c r="N50" s="109">
        <f t="shared" si="13"/>
        <v>3</v>
      </c>
      <c r="O50" s="135">
        <f t="shared" si="14"/>
        <v>1</v>
      </c>
      <c r="P50" s="135" t="str">
        <f>IF(VLOOKUP(C50,[1]!NXP_Defects,2,FALSE)=0,"",VLOOKUP(C50,[1]!NXP_Defects,2,FALSE))</f>
        <v/>
      </c>
      <c r="Q50" s="78" t="str">
        <f>IF(VLOOKUP(C50,[1]!NXP_Defects,3,FALSE)=0,"",VLOOKUP(C50,[1]!NXP_Defects,3,FALSE))</f>
        <v/>
      </c>
      <c r="R50" s="78" t="str">
        <f>IF(VLOOKUP(C50,[1]!NXP_Defects,4,FALSE)=0,"",VLOOKUP(C50,[1]!NXP_Defects,4,FALSE))</f>
        <v/>
      </c>
      <c r="S50" s="2" t="s">
        <v>477</v>
      </c>
      <c r="T50" s="319"/>
      <c r="U50" s="337" t="s">
        <v>243</v>
      </c>
      <c r="V50" s="95"/>
      <c r="W50" s="95"/>
      <c r="X50" s="95"/>
      <c r="Y50" s="95"/>
      <c r="Z50" s="95"/>
      <c r="AA50" s="95"/>
      <c r="AB50" s="95"/>
      <c r="AC50" s="95"/>
      <c r="AD50" s="95"/>
      <c r="AE50" s="95"/>
      <c r="AF50" s="95"/>
      <c r="AG50" s="95"/>
      <c r="AH50" s="95"/>
      <c r="AI50" s="95"/>
      <c r="AJ50" s="95"/>
      <c r="AK50" s="95"/>
      <c r="AL50" s="95"/>
      <c r="AM50" s="95"/>
      <c r="AN50" s="95"/>
      <c r="AO50" s="95"/>
      <c r="AP50" s="95"/>
      <c r="AQ50" s="95"/>
      <c r="AR50" s="95"/>
      <c r="AS50" s="95"/>
      <c r="AT50" s="95"/>
      <c r="AU50" s="95"/>
      <c r="AV50" s="95"/>
      <c r="AW50" s="95"/>
      <c r="AX50" s="95"/>
      <c r="AY50" s="95" t="s">
        <v>243</v>
      </c>
      <c r="AZ50" s="95" t="s">
        <v>243</v>
      </c>
      <c r="BA50" s="95"/>
      <c r="BB50" s="95"/>
      <c r="BC50" s="95"/>
      <c r="BD50" s="95"/>
      <c r="BE50" s="95"/>
      <c r="BF50" s="95"/>
      <c r="BG50" s="95"/>
      <c r="BH50" s="95"/>
      <c r="BI50" s="95"/>
      <c r="BJ50" s="95"/>
      <c r="BK50" s="95"/>
      <c r="BL50" s="95"/>
      <c r="BM50" s="95"/>
      <c r="BN50" s="95"/>
      <c r="BO50" s="95"/>
      <c r="BP50" s="95"/>
      <c r="BQ50" s="95"/>
      <c r="BR50" s="95"/>
      <c r="BS50" s="95"/>
      <c r="BT50" s="95"/>
      <c r="BU50" s="95"/>
      <c r="BV50" s="95"/>
      <c r="BW50" s="95"/>
      <c r="BX50" s="95"/>
      <c r="BY50" s="95"/>
      <c r="BZ50" s="95"/>
      <c r="CA50" s="95"/>
      <c r="CB50" s="95"/>
      <c r="CC50" s="95"/>
      <c r="CD50" s="95"/>
      <c r="CE50" s="338"/>
      <c r="CF50" s="338"/>
      <c r="CG50" s="338"/>
      <c r="CH50" s="338"/>
      <c r="CI50" s="338"/>
      <c r="CJ50" s="338"/>
      <c r="CK50" s="338"/>
      <c r="CL50" s="338"/>
      <c r="CM50" s="338"/>
      <c r="CN50" s="338"/>
      <c r="CO50" s="338"/>
      <c r="CP50" s="338"/>
      <c r="CQ50" s="338"/>
      <c r="CR50" s="338"/>
      <c r="CS50" s="338"/>
      <c r="CT50" s="338"/>
      <c r="CU50" s="338"/>
      <c r="CV50" s="338"/>
      <c r="CW50" s="338"/>
      <c r="CX50" s="338"/>
      <c r="CY50" s="338"/>
      <c r="CZ50" s="338"/>
      <c r="DA50" s="338"/>
      <c r="DB50" s="338"/>
      <c r="DC50" s="338"/>
      <c r="DD50" s="338"/>
      <c r="DE50" s="338"/>
      <c r="DF50" s="338"/>
      <c r="DG50" s="338"/>
      <c r="DH50" s="338"/>
      <c r="DI50" s="338"/>
      <c r="DJ50" s="338"/>
      <c r="DK50" s="338"/>
      <c r="DL50" s="338"/>
      <c r="DM50" s="338"/>
      <c r="DN50" s="338"/>
      <c r="DO50" s="338"/>
      <c r="DP50" s="338"/>
      <c r="DQ50" s="338"/>
      <c r="DR50" s="338"/>
      <c r="DS50" s="338"/>
      <c r="DT50" s="338"/>
      <c r="DU50" s="338"/>
      <c r="DV50" s="338"/>
      <c r="DW50" s="338"/>
      <c r="DX50" s="338"/>
      <c r="DY50" s="338"/>
      <c r="DZ50" s="338"/>
      <c r="EA50" s="338"/>
      <c r="EB50" s="338"/>
      <c r="EC50" s="338"/>
      <c r="ED50" s="338"/>
      <c r="EE50" s="338"/>
      <c r="EF50" s="338"/>
      <c r="EG50" s="338"/>
      <c r="EH50" s="338"/>
      <c r="EI50" s="338"/>
      <c r="EJ50" s="338"/>
      <c r="EK50" s="338"/>
      <c r="EL50" s="338"/>
      <c r="EM50" s="338"/>
      <c r="EN50" s="338"/>
      <c r="EO50" s="338"/>
      <c r="EP50" s="338"/>
      <c r="EQ50" s="338"/>
      <c r="ER50" s="338"/>
      <c r="ES50" s="338"/>
      <c r="ET50" s="338"/>
      <c r="EU50" s="338"/>
      <c r="EV50" s="338"/>
      <c r="EW50" s="338"/>
      <c r="EX50" s="338"/>
      <c r="EY50" s="338"/>
      <c r="EZ50" s="338"/>
      <c r="FA50" s="338"/>
      <c r="FB50" s="338"/>
      <c r="FC50" s="338"/>
      <c r="FD50" s="338"/>
      <c r="FE50" s="338"/>
      <c r="FF50" s="338"/>
      <c r="FG50" s="338"/>
      <c r="FH50" s="338"/>
      <c r="FI50" s="338"/>
      <c r="FJ50" s="338"/>
      <c r="FK50" s="338"/>
      <c r="FL50" s="338"/>
      <c r="FM50" s="338"/>
      <c r="FN50" s="338"/>
      <c r="FO50" s="338"/>
      <c r="FP50" s="338"/>
      <c r="FQ50" s="338"/>
      <c r="FR50" s="338"/>
      <c r="FS50" s="338"/>
      <c r="FT50" s="338"/>
      <c r="FU50" s="338"/>
      <c r="FV50" s="338"/>
      <c r="FW50" s="338"/>
      <c r="FX50" s="338"/>
      <c r="FY50" s="338"/>
      <c r="FZ50" s="338"/>
      <c r="GA50" s="338"/>
      <c r="GB50" s="338"/>
      <c r="GC50" s="338"/>
      <c r="GD50" s="338"/>
      <c r="GE50" s="338"/>
      <c r="GF50" s="338"/>
      <c r="GG50" s="338"/>
      <c r="GH50" s="338"/>
      <c r="GI50" s="338"/>
      <c r="GJ50" s="338"/>
      <c r="GK50" s="338"/>
      <c r="GL50" s="338"/>
      <c r="GM50" s="338"/>
      <c r="GN50" s="338"/>
      <c r="GO50" s="338"/>
      <c r="GP50" s="338"/>
      <c r="GQ50" s="338"/>
      <c r="GR50" s="338"/>
      <c r="GS50" s="338"/>
      <c r="GT50" s="338"/>
      <c r="GU50" s="338"/>
      <c r="GV50" s="338"/>
      <c r="GW50" s="338"/>
      <c r="GX50" s="338"/>
      <c r="GY50" s="338"/>
      <c r="GZ50" s="338"/>
      <c r="HA50" s="338"/>
      <c r="HB50" s="338"/>
      <c r="HC50" s="338"/>
      <c r="HD50" s="338"/>
      <c r="HE50" s="338"/>
      <c r="HF50" s="338"/>
      <c r="HG50" s="338"/>
      <c r="HH50" s="338"/>
      <c r="HI50" s="338"/>
      <c r="HJ50" s="338"/>
      <c r="HK50" s="338"/>
      <c r="HL50" s="338"/>
      <c r="HM50" s="338"/>
      <c r="HN50" s="338"/>
      <c r="HO50" s="338"/>
      <c r="HP50" s="338"/>
      <c r="HQ50" s="338"/>
      <c r="HR50" s="338"/>
      <c r="HS50" s="338"/>
      <c r="HT50" s="338"/>
      <c r="HU50" s="338"/>
      <c r="HV50" s="338"/>
      <c r="HW50" s="338"/>
      <c r="HX50" s="338"/>
      <c r="HY50" s="338"/>
      <c r="HZ50" s="338"/>
    </row>
    <row r="51" spans="1:234" s="131" customFormat="1" ht="15" customHeight="1" x14ac:dyDescent="0.25">
      <c r="A51" s="123" t="s">
        <v>234</v>
      </c>
      <c r="B51" s="108" t="s">
        <v>122</v>
      </c>
      <c r="C51" s="108" t="s">
        <v>219</v>
      </c>
      <c r="D51" s="109" t="s">
        <v>238</v>
      </c>
      <c r="E51" s="109" t="s">
        <v>100</v>
      </c>
      <c r="F51" s="110">
        <f t="shared" si="12"/>
        <v>41138</v>
      </c>
      <c r="G51" s="109">
        <f>IF(L51="Not Executed","",INDEX($U$2:$ZY49,1,MATCH(REPT("z",255),$U51:$ZY51)))</f>
        <v>93</v>
      </c>
      <c r="H51" s="109" t="str">
        <f t="shared" si="5"/>
        <v>B0 Pinole C++</v>
      </c>
      <c r="I51" s="109" t="str">
        <f t="shared" si="6"/>
        <v>9200 + QFE0</v>
      </c>
      <c r="J51" s="109">
        <f t="shared" si="7"/>
        <v>9200</v>
      </c>
      <c r="K51" s="109" t="str">
        <f t="shared" si="8"/>
        <v>NXP 1.3.4.2</v>
      </c>
      <c r="L51" s="78" t="str">
        <f t="shared" si="9"/>
        <v>Pass</v>
      </c>
      <c r="M51" s="78" t="str">
        <f>IF(L51="NA","NA",IF(COUNTIFS(U51:XAA51,"Pass*",$U$3:$XAA$3,Summary!$G$43)&gt;0,"Pass",IF(COUNTIFS(U51:XAA51,"Fail*",$U$3:$XAA$3,Summary!$G$43)&gt;0,"Fail","Not Executed")))</f>
        <v>Pass</v>
      </c>
      <c r="N51" s="109">
        <f t="shared" si="13"/>
        <v>3</v>
      </c>
      <c r="O51" s="135">
        <f t="shared" si="14"/>
        <v>1</v>
      </c>
      <c r="P51" s="135" t="str">
        <f>IF(VLOOKUP(C51,[1]!NXP_Defects,2,FALSE)=0,"",VLOOKUP(C51,[1]!NXP_Defects,2,FALSE))</f>
        <v/>
      </c>
      <c r="Q51" s="78" t="str">
        <f>IF(VLOOKUP(C51,[1]!NXP_Defects,3,FALSE)=0,"",VLOOKUP(C51,[1]!NXP_Defects,3,FALSE))</f>
        <v/>
      </c>
      <c r="R51" s="78" t="str">
        <f>IF(VLOOKUP(C51,[1]!NXP_Defects,4,FALSE)=0,"",VLOOKUP(C51,[1]!NXP_Defects,4,FALSE))</f>
        <v/>
      </c>
      <c r="S51" s="2" t="s">
        <v>476</v>
      </c>
      <c r="T51" s="319"/>
      <c r="U51" s="337" t="s">
        <v>243</v>
      </c>
      <c r="V51" s="95"/>
      <c r="W51" s="95"/>
      <c r="X51" s="95"/>
      <c r="Y51" s="95"/>
      <c r="Z51" s="95"/>
      <c r="AA51" s="95"/>
      <c r="AB51" s="95"/>
      <c r="AC51" s="95"/>
      <c r="AD51" s="95"/>
      <c r="AE51" s="95"/>
      <c r="AF51" s="95"/>
      <c r="AG51" s="95"/>
      <c r="AH51" s="95"/>
      <c r="AI51" s="95"/>
      <c r="AJ51" s="95"/>
      <c r="AK51" s="95"/>
      <c r="AL51" s="95"/>
      <c r="AM51" s="95"/>
      <c r="AN51" s="95"/>
      <c r="AO51" s="95"/>
      <c r="AP51" s="95"/>
      <c r="AQ51" s="95"/>
      <c r="AR51" s="95"/>
      <c r="AS51" s="95"/>
      <c r="AT51" s="95"/>
      <c r="AU51" s="95"/>
      <c r="AV51" s="95"/>
      <c r="AW51" s="95"/>
      <c r="AX51" s="95"/>
      <c r="AY51" s="95" t="s">
        <v>243</v>
      </c>
      <c r="AZ51" s="95" t="s">
        <v>243</v>
      </c>
      <c r="BA51" s="95"/>
      <c r="BB51" s="95"/>
      <c r="BC51" s="95"/>
      <c r="BD51" s="95"/>
      <c r="BE51" s="95"/>
      <c r="BF51" s="95"/>
      <c r="BG51" s="95"/>
      <c r="BH51" s="95"/>
      <c r="BI51" s="95"/>
      <c r="BJ51" s="95"/>
      <c r="BK51" s="95"/>
      <c r="BL51" s="95"/>
      <c r="BM51" s="95"/>
      <c r="BN51" s="95"/>
      <c r="BO51" s="95"/>
      <c r="BP51" s="95"/>
      <c r="BQ51" s="95"/>
      <c r="BR51" s="95"/>
      <c r="BS51" s="95"/>
      <c r="BT51" s="95"/>
      <c r="BU51" s="95"/>
      <c r="BV51" s="95"/>
      <c r="BW51" s="95"/>
      <c r="BX51" s="95"/>
      <c r="BY51" s="95"/>
      <c r="BZ51" s="95"/>
      <c r="CA51" s="95"/>
      <c r="CB51" s="95"/>
      <c r="CC51" s="95"/>
      <c r="CD51" s="95"/>
      <c r="CE51" s="338"/>
      <c r="CF51" s="338"/>
      <c r="CG51" s="338"/>
      <c r="CH51" s="338"/>
      <c r="CI51" s="338"/>
      <c r="CJ51" s="338"/>
      <c r="CK51" s="338"/>
      <c r="CL51" s="338"/>
      <c r="CM51" s="338"/>
      <c r="CN51" s="338"/>
      <c r="CO51" s="338"/>
      <c r="CP51" s="338"/>
      <c r="CQ51" s="338"/>
      <c r="CR51" s="338"/>
      <c r="CS51" s="338"/>
      <c r="CT51" s="338"/>
      <c r="CU51" s="338"/>
      <c r="CV51" s="338"/>
      <c r="CW51" s="338"/>
      <c r="CX51" s="338"/>
      <c r="CY51" s="338"/>
      <c r="CZ51" s="338"/>
      <c r="DA51" s="338"/>
      <c r="DB51" s="338"/>
      <c r="DC51" s="338"/>
      <c r="DD51" s="338"/>
      <c r="DE51" s="338"/>
      <c r="DF51" s="338"/>
      <c r="DG51" s="338"/>
      <c r="DH51" s="338"/>
      <c r="DI51" s="338"/>
      <c r="DJ51" s="338"/>
      <c r="DK51" s="338"/>
      <c r="DL51" s="338"/>
      <c r="DM51" s="338"/>
      <c r="DN51" s="338"/>
      <c r="DO51" s="338"/>
      <c r="DP51" s="338"/>
      <c r="DQ51" s="338"/>
      <c r="DR51" s="338"/>
      <c r="DS51" s="338"/>
      <c r="DT51" s="338"/>
      <c r="DU51" s="338"/>
      <c r="DV51" s="338"/>
      <c r="DW51" s="338"/>
      <c r="DX51" s="338"/>
      <c r="DY51" s="338"/>
      <c r="DZ51" s="338"/>
      <c r="EA51" s="338"/>
      <c r="EB51" s="338"/>
      <c r="EC51" s="338"/>
      <c r="ED51" s="338"/>
      <c r="EE51" s="338"/>
      <c r="EF51" s="338"/>
      <c r="EG51" s="338"/>
      <c r="EH51" s="338"/>
      <c r="EI51" s="338"/>
      <c r="EJ51" s="338"/>
      <c r="EK51" s="338"/>
      <c r="EL51" s="338"/>
      <c r="EM51" s="338"/>
      <c r="EN51" s="338"/>
      <c r="EO51" s="338"/>
      <c r="EP51" s="338"/>
      <c r="EQ51" s="338"/>
      <c r="ER51" s="338"/>
      <c r="ES51" s="338"/>
      <c r="ET51" s="338"/>
      <c r="EU51" s="338"/>
      <c r="EV51" s="338"/>
      <c r="EW51" s="338"/>
      <c r="EX51" s="338"/>
      <c r="EY51" s="338"/>
      <c r="EZ51" s="338"/>
      <c r="FA51" s="338"/>
      <c r="FB51" s="338"/>
      <c r="FC51" s="338"/>
      <c r="FD51" s="338"/>
      <c r="FE51" s="338"/>
      <c r="FF51" s="338"/>
      <c r="FG51" s="338"/>
      <c r="FH51" s="338"/>
      <c r="FI51" s="338"/>
      <c r="FJ51" s="338"/>
      <c r="FK51" s="338"/>
      <c r="FL51" s="338"/>
      <c r="FM51" s="338"/>
      <c r="FN51" s="338"/>
      <c r="FO51" s="338"/>
      <c r="FP51" s="338"/>
      <c r="FQ51" s="338"/>
      <c r="FR51" s="338"/>
      <c r="FS51" s="338"/>
      <c r="FT51" s="338"/>
      <c r="FU51" s="338"/>
      <c r="FV51" s="338"/>
      <c r="FW51" s="338"/>
      <c r="FX51" s="338"/>
      <c r="FY51" s="338"/>
      <c r="FZ51" s="338"/>
      <c r="GA51" s="338"/>
      <c r="GB51" s="338"/>
      <c r="GC51" s="338"/>
      <c r="GD51" s="338"/>
      <c r="GE51" s="338"/>
      <c r="GF51" s="338"/>
      <c r="GG51" s="338"/>
      <c r="GH51" s="338"/>
      <c r="GI51" s="338"/>
      <c r="GJ51" s="338"/>
      <c r="GK51" s="338"/>
      <c r="GL51" s="338"/>
      <c r="GM51" s="338"/>
      <c r="GN51" s="338"/>
      <c r="GO51" s="338"/>
      <c r="GP51" s="338"/>
      <c r="GQ51" s="338"/>
      <c r="GR51" s="338"/>
      <c r="GS51" s="338"/>
      <c r="GT51" s="338"/>
      <c r="GU51" s="338"/>
      <c r="GV51" s="338"/>
      <c r="GW51" s="338"/>
      <c r="GX51" s="338"/>
      <c r="GY51" s="338"/>
      <c r="GZ51" s="338"/>
      <c r="HA51" s="338"/>
      <c r="HB51" s="338"/>
      <c r="HC51" s="338"/>
      <c r="HD51" s="338"/>
      <c r="HE51" s="338"/>
      <c r="HF51" s="338"/>
      <c r="HG51" s="338"/>
      <c r="HH51" s="338"/>
      <c r="HI51" s="338"/>
      <c r="HJ51" s="338"/>
      <c r="HK51" s="338"/>
      <c r="HL51" s="338"/>
      <c r="HM51" s="338"/>
      <c r="HN51" s="338"/>
      <c r="HO51" s="338"/>
      <c r="HP51" s="338"/>
      <c r="HQ51" s="338"/>
      <c r="HR51" s="338"/>
      <c r="HS51" s="338"/>
      <c r="HT51" s="338"/>
      <c r="HU51" s="338"/>
      <c r="HV51" s="338"/>
      <c r="HW51" s="338"/>
      <c r="HX51" s="338"/>
      <c r="HY51" s="338"/>
      <c r="HZ51" s="338"/>
    </row>
    <row r="52" spans="1:234" s="131" customFormat="1" ht="24.75" x14ac:dyDescent="0.25">
      <c r="A52" s="123" t="s">
        <v>234</v>
      </c>
      <c r="B52" s="108" t="s">
        <v>122</v>
      </c>
      <c r="C52" s="108" t="s">
        <v>218</v>
      </c>
      <c r="D52" s="109" t="s">
        <v>238</v>
      </c>
      <c r="E52" s="109" t="s">
        <v>100</v>
      </c>
      <c r="F52" s="110">
        <f t="shared" si="12"/>
        <v>41138</v>
      </c>
      <c r="G52" s="109">
        <f>IF(L52="Not Executed","",INDEX($U$2:$ZY50,1,MATCH(REPT("z",255),$U52:$ZY52)))</f>
        <v>93</v>
      </c>
      <c r="H52" s="109" t="str">
        <f t="shared" si="5"/>
        <v>B0 Pinole C++</v>
      </c>
      <c r="I52" s="109" t="str">
        <f t="shared" si="6"/>
        <v>9200 + QFE0</v>
      </c>
      <c r="J52" s="109">
        <f t="shared" si="7"/>
        <v>9200</v>
      </c>
      <c r="K52" s="109" t="str">
        <f t="shared" si="8"/>
        <v>NXP 1.3.4.2</v>
      </c>
      <c r="L52" s="78" t="str">
        <f t="shared" si="9"/>
        <v>Pass</v>
      </c>
      <c r="M52" s="78" t="str">
        <f>IF(L52="NA","NA",IF(COUNTIFS(U52:XAA52,"Pass*",$U$3:$XAA$3,Summary!$G$43)&gt;0,"Pass",IF(COUNTIFS(U52:XAA52,"Fail*",$U$3:$XAA$3,Summary!$G$43)&gt;0,"Fail","Not Executed")))</f>
        <v>Pass</v>
      </c>
      <c r="N52" s="109">
        <f t="shared" si="13"/>
        <v>3</v>
      </c>
      <c r="O52" s="135">
        <f t="shared" si="14"/>
        <v>1</v>
      </c>
      <c r="P52" s="135" t="str">
        <f>IF(VLOOKUP(C52,[1]!NXP_Defects,2,FALSE)=0,"",VLOOKUP(C52,[1]!NXP_Defects,2,FALSE))</f>
        <v/>
      </c>
      <c r="Q52" s="78" t="str">
        <f>IF(VLOOKUP(C52,[1]!NXP_Defects,3,FALSE)=0,"",VLOOKUP(C52,[1]!NXP_Defects,3,FALSE))</f>
        <v/>
      </c>
      <c r="R52" s="78" t="str">
        <f>IF(VLOOKUP(C52,[1]!NXP_Defects,4,FALSE)=0,"",VLOOKUP(C52,[1]!NXP_Defects,4,FALSE))</f>
        <v/>
      </c>
      <c r="S52" s="2" t="s">
        <v>476</v>
      </c>
      <c r="T52" s="319"/>
      <c r="U52" s="337" t="s">
        <v>243</v>
      </c>
      <c r="V52" s="95"/>
      <c r="W52" s="95"/>
      <c r="X52" s="95"/>
      <c r="Y52" s="95"/>
      <c r="Z52" s="95"/>
      <c r="AA52" s="95"/>
      <c r="AB52" s="95"/>
      <c r="AC52" s="95"/>
      <c r="AD52" s="95"/>
      <c r="AE52" s="95"/>
      <c r="AF52" s="95"/>
      <c r="AG52" s="95"/>
      <c r="AH52" s="95"/>
      <c r="AI52" s="95"/>
      <c r="AJ52" s="95"/>
      <c r="AK52" s="95"/>
      <c r="AL52" s="95"/>
      <c r="AM52" s="95"/>
      <c r="AN52" s="95"/>
      <c r="AO52" s="95"/>
      <c r="AP52" s="95"/>
      <c r="AQ52" s="95"/>
      <c r="AR52" s="95"/>
      <c r="AS52" s="95"/>
      <c r="AT52" s="95"/>
      <c r="AU52" s="95"/>
      <c r="AV52" s="95"/>
      <c r="AW52" s="95"/>
      <c r="AX52" s="95"/>
      <c r="AY52" s="95" t="s">
        <v>243</v>
      </c>
      <c r="AZ52" s="95" t="s">
        <v>243</v>
      </c>
      <c r="BA52" s="95"/>
      <c r="BB52" s="95"/>
      <c r="BC52" s="95"/>
      <c r="BD52" s="95"/>
      <c r="BE52" s="95"/>
      <c r="BF52" s="95"/>
      <c r="BG52" s="95"/>
      <c r="BH52" s="95"/>
      <c r="BI52" s="95"/>
      <c r="BJ52" s="95"/>
      <c r="BK52" s="95"/>
      <c r="BL52" s="95"/>
      <c r="BM52" s="95"/>
      <c r="BN52" s="95"/>
      <c r="BO52" s="95"/>
      <c r="BP52" s="95"/>
      <c r="BQ52" s="95"/>
      <c r="BR52" s="95"/>
      <c r="BS52" s="95"/>
      <c r="BT52" s="95"/>
      <c r="BU52" s="95"/>
      <c r="BV52" s="95"/>
      <c r="BW52" s="95"/>
      <c r="BX52" s="95"/>
      <c r="BY52" s="95"/>
      <c r="BZ52" s="95"/>
      <c r="CA52" s="95"/>
      <c r="CB52" s="95"/>
      <c r="CC52" s="95"/>
      <c r="CD52" s="95"/>
      <c r="CE52" s="338"/>
      <c r="CF52" s="338"/>
      <c r="CG52" s="338"/>
      <c r="CH52" s="338"/>
      <c r="CI52" s="338"/>
      <c r="CJ52" s="338"/>
      <c r="CK52" s="338"/>
      <c r="CL52" s="338"/>
      <c r="CM52" s="338"/>
      <c r="CN52" s="338"/>
      <c r="CO52" s="338"/>
      <c r="CP52" s="338"/>
      <c r="CQ52" s="338"/>
      <c r="CR52" s="338"/>
      <c r="CS52" s="338"/>
      <c r="CT52" s="338"/>
      <c r="CU52" s="338"/>
      <c r="CV52" s="338"/>
      <c r="CW52" s="338"/>
      <c r="CX52" s="338"/>
      <c r="CY52" s="338"/>
      <c r="CZ52" s="338"/>
      <c r="DA52" s="338"/>
      <c r="DB52" s="338"/>
      <c r="DC52" s="338"/>
      <c r="DD52" s="338"/>
      <c r="DE52" s="338"/>
      <c r="DF52" s="338"/>
      <c r="DG52" s="338"/>
      <c r="DH52" s="338"/>
      <c r="DI52" s="338"/>
      <c r="DJ52" s="338"/>
      <c r="DK52" s="338"/>
      <c r="DL52" s="338"/>
      <c r="DM52" s="338"/>
      <c r="DN52" s="338"/>
      <c r="DO52" s="338"/>
      <c r="DP52" s="338"/>
      <c r="DQ52" s="338"/>
      <c r="DR52" s="338"/>
      <c r="DS52" s="338"/>
      <c r="DT52" s="338"/>
      <c r="DU52" s="338"/>
      <c r="DV52" s="338"/>
      <c r="DW52" s="338"/>
      <c r="DX52" s="338"/>
      <c r="DY52" s="338"/>
      <c r="DZ52" s="338"/>
      <c r="EA52" s="338"/>
      <c r="EB52" s="338"/>
      <c r="EC52" s="338"/>
      <c r="ED52" s="338"/>
      <c r="EE52" s="338"/>
      <c r="EF52" s="338"/>
      <c r="EG52" s="338"/>
      <c r="EH52" s="338"/>
      <c r="EI52" s="338"/>
      <c r="EJ52" s="338"/>
      <c r="EK52" s="338"/>
      <c r="EL52" s="338"/>
      <c r="EM52" s="338"/>
      <c r="EN52" s="338"/>
      <c r="EO52" s="338"/>
      <c r="EP52" s="338"/>
      <c r="EQ52" s="338"/>
      <c r="ER52" s="338"/>
      <c r="ES52" s="338"/>
      <c r="ET52" s="338"/>
      <c r="EU52" s="338"/>
      <c r="EV52" s="338"/>
      <c r="EW52" s="338"/>
      <c r="EX52" s="338"/>
      <c r="EY52" s="338"/>
      <c r="EZ52" s="338"/>
      <c r="FA52" s="338"/>
      <c r="FB52" s="338"/>
      <c r="FC52" s="338"/>
      <c r="FD52" s="338"/>
      <c r="FE52" s="338"/>
      <c r="FF52" s="338"/>
      <c r="FG52" s="338"/>
      <c r="FH52" s="338"/>
      <c r="FI52" s="338"/>
      <c r="FJ52" s="338"/>
      <c r="FK52" s="338"/>
      <c r="FL52" s="338"/>
      <c r="FM52" s="338"/>
      <c r="FN52" s="338"/>
      <c r="FO52" s="338"/>
      <c r="FP52" s="338"/>
      <c r="FQ52" s="338"/>
      <c r="FR52" s="338"/>
      <c r="FS52" s="338"/>
      <c r="FT52" s="338"/>
      <c r="FU52" s="338"/>
      <c r="FV52" s="338"/>
      <c r="FW52" s="338"/>
      <c r="FX52" s="338"/>
      <c r="FY52" s="338"/>
      <c r="FZ52" s="338"/>
      <c r="GA52" s="338"/>
      <c r="GB52" s="338"/>
      <c r="GC52" s="338"/>
      <c r="GD52" s="338"/>
      <c r="GE52" s="338"/>
      <c r="GF52" s="338"/>
      <c r="GG52" s="338"/>
      <c r="GH52" s="338"/>
      <c r="GI52" s="338"/>
      <c r="GJ52" s="338"/>
      <c r="GK52" s="338"/>
      <c r="GL52" s="338"/>
      <c r="GM52" s="338"/>
      <c r="GN52" s="338"/>
      <c r="GO52" s="338"/>
      <c r="GP52" s="338"/>
      <c r="GQ52" s="338"/>
      <c r="GR52" s="338"/>
      <c r="GS52" s="338"/>
      <c r="GT52" s="338"/>
      <c r="GU52" s="338"/>
      <c r="GV52" s="338"/>
      <c r="GW52" s="338"/>
      <c r="GX52" s="338"/>
      <c r="GY52" s="338"/>
      <c r="GZ52" s="338"/>
      <c r="HA52" s="338"/>
      <c r="HB52" s="338"/>
      <c r="HC52" s="338"/>
      <c r="HD52" s="338"/>
      <c r="HE52" s="338"/>
      <c r="HF52" s="338"/>
      <c r="HG52" s="338"/>
      <c r="HH52" s="338"/>
      <c r="HI52" s="338"/>
      <c r="HJ52" s="338"/>
      <c r="HK52" s="338"/>
      <c r="HL52" s="338"/>
      <c r="HM52" s="338"/>
      <c r="HN52" s="338"/>
      <c r="HO52" s="338"/>
      <c r="HP52" s="338"/>
      <c r="HQ52" s="338"/>
      <c r="HR52" s="338"/>
      <c r="HS52" s="338"/>
      <c r="HT52" s="338"/>
      <c r="HU52" s="338"/>
      <c r="HV52" s="338"/>
      <c r="HW52" s="338"/>
      <c r="HX52" s="338"/>
      <c r="HY52" s="338"/>
      <c r="HZ52" s="338"/>
    </row>
    <row r="53" spans="1:234" s="131" customFormat="1" ht="24.75" x14ac:dyDescent="0.25">
      <c r="A53" s="123" t="s">
        <v>234</v>
      </c>
      <c r="B53" s="108" t="s">
        <v>122</v>
      </c>
      <c r="C53" s="108" t="s">
        <v>145</v>
      </c>
      <c r="D53" s="109" t="s">
        <v>237</v>
      </c>
      <c r="E53" s="109" t="s">
        <v>100</v>
      </c>
      <c r="F53" s="110">
        <f t="shared" si="12"/>
        <v>41138</v>
      </c>
      <c r="G53" s="109">
        <f>IF(L53="Not Executed","",INDEX($U$2:$ZY51,1,MATCH(REPT("z",255),$U53:$ZY53)))</f>
        <v>93</v>
      </c>
      <c r="H53" s="109" t="str">
        <f t="shared" si="5"/>
        <v>B0 Pinole C++</v>
      </c>
      <c r="I53" s="109" t="str">
        <f t="shared" si="6"/>
        <v>9200 + QFE0</v>
      </c>
      <c r="J53" s="109">
        <f t="shared" si="7"/>
        <v>9200</v>
      </c>
      <c r="K53" s="109" t="str">
        <f t="shared" si="8"/>
        <v>NXP 1.3.4.2</v>
      </c>
      <c r="L53" s="78" t="str">
        <f t="shared" si="9"/>
        <v>Pass</v>
      </c>
      <c r="M53" s="78" t="str">
        <f>IF(L53="NA","NA",IF(COUNTIFS(U53:XAA53,"Pass*",$U$3:$XAA$3,Summary!$G$43)&gt;0,"Pass",IF(COUNTIFS(U53:XAA53,"Fail*",$U$3:$XAA$3,Summary!$G$43)&gt;0,"Fail","Not Executed")))</f>
        <v>Pass</v>
      </c>
      <c r="N53" s="109">
        <f t="shared" si="13"/>
        <v>3</v>
      </c>
      <c r="O53" s="135">
        <f t="shared" si="14"/>
        <v>1</v>
      </c>
      <c r="P53" s="135" t="str">
        <f>IF(VLOOKUP(C53,[1]!NXP_Defects,2,FALSE)=0,"",VLOOKUP(C53,[1]!NXP_Defects,2,FALSE))</f>
        <v/>
      </c>
      <c r="Q53" s="78" t="str">
        <f>IF(VLOOKUP(C53,[1]!NXP_Defects,3,FALSE)=0,"",VLOOKUP(C53,[1]!NXP_Defects,3,FALSE))</f>
        <v/>
      </c>
      <c r="R53" s="78" t="str">
        <f>IF(VLOOKUP(C53,[1]!NXP_Defects,4,FALSE)=0,"",VLOOKUP(C53,[1]!NXP_Defects,4,FALSE))</f>
        <v/>
      </c>
      <c r="S53" s="2" t="s">
        <v>477</v>
      </c>
      <c r="T53" s="319"/>
      <c r="U53" s="337" t="s">
        <v>243</v>
      </c>
      <c r="V53" s="95"/>
      <c r="W53" s="95"/>
      <c r="X53" s="95"/>
      <c r="Y53" s="95"/>
      <c r="Z53" s="95"/>
      <c r="AA53" s="95"/>
      <c r="AB53" s="95"/>
      <c r="AC53" s="95"/>
      <c r="AD53" s="95"/>
      <c r="AE53" s="95"/>
      <c r="AF53" s="95"/>
      <c r="AG53" s="95"/>
      <c r="AH53" s="95"/>
      <c r="AI53" s="95"/>
      <c r="AJ53" s="95"/>
      <c r="AK53" s="95"/>
      <c r="AL53" s="95"/>
      <c r="AM53" s="95"/>
      <c r="AN53" s="95"/>
      <c r="AO53" s="95"/>
      <c r="AP53" s="95"/>
      <c r="AQ53" s="95"/>
      <c r="AR53" s="95"/>
      <c r="AS53" s="95"/>
      <c r="AT53" s="95"/>
      <c r="AU53" s="95"/>
      <c r="AV53" s="95"/>
      <c r="AW53" s="95"/>
      <c r="AX53" s="95"/>
      <c r="AY53" s="95" t="s">
        <v>243</v>
      </c>
      <c r="AZ53" s="95" t="s">
        <v>243</v>
      </c>
      <c r="BA53" s="95"/>
      <c r="BB53" s="95"/>
      <c r="BC53" s="95"/>
      <c r="BD53" s="95"/>
      <c r="BE53" s="95"/>
      <c r="BF53" s="95"/>
      <c r="BG53" s="95"/>
      <c r="BH53" s="95"/>
      <c r="BI53" s="95"/>
      <c r="BJ53" s="95"/>
      <c r="BK53" s="95"/>
      <c r="BL53" s="95"/>
      <c r="BM53" s="95"/>
      <c r="BN53" s="95"/>
      <c r="BO53" s="95"/>
      <c r="BP53" s="95"/>
      <c r="BQ53" s="95"/>
      <c r="BR53" s="95"/>
      <c r="BS53" s="95"/>
      <c r="BT53" s="95"/>
      <c r="BU53" s="95"/>
      <c r="BV53" s="95"/>
      <c r="BW53" s="95"/>
      <c r="BX53" s="95"/>
      <c r="BY53" s="95"/>
      <c r="BZ53" s="95"/>
      <c r="CA53" s="95"/>
      <c r="CB53" s="95"/>
      <c r="CC53" s="95"/>
      <c r="CD53" s="95"/>
      <c r="CE53" s="338"/>
      <c r="CF53" s="338"/>
      <c r="CG53" s="338"/>
      <c r="CH53" s="338"/>
      <c r="CI53" s="338"/>
      <c r="CJ53" s="338"/>
      <c r="CK53" s="338"/>
      <c r="CL53" s="338"/>
      <c r="CM53" s="338"/>
      <c r="CN53" s="338"/>
      <c r="CO53" s="338"/>
      <c r="CP53" s="338"/>
      <c r="CQ53" s="338"/>
      <c r="CR53" s="338"/>
      <c r="CS53" s="338"/>
      <c r="CT53" s="338"/>
      <c r="CU53" s="338"/>
      <c r="CV53" s="338"/>
      <c r="CW53" s="338"/>
      <c r="CX53" s="338"/>
      <c r="CY53" s="338"/>
      <c r="CZ53" s="338"/>
      <c r="DA53" s="338"/>
      <c r="DB53" s="338"/>
      <c r="DC53" s="338"/>
      <c r="DD53" s="338"/>
      <c r="DE53" s="338"/>
      <c r="DF53" s="338"/>
      <c r="DG53" s="338"/>
      <c r="DH53" s="338"/>
      <c r="DI53" s="338"/>
      <c r="DJ53" s="338"/>
      <c r="DK53" s="338"/>
      <c r="DL53" s="338"/>
      <c r="DM53" s="338"/>
      <c r="DN53" s="338"/>
      <c r="DO53" s="338"/>
      <c r="DP53" s="338"/>
      <c r="DQ53" s="338"/>
      <c r="DR53" s="338"/>
      <c r="DS53" s="338"/>
      <c r="DT53" s="338"/>
      <c r="DU53" s="338"/>
      <c r="DV53" s="338"/>
      <c r="DW53" s="338"/>
      <c r="DX53" s="338"/>
      <c r="DY53" s="338"/>
      <c r="DZ53" s="338"/>
      <c r="EA53" s="338"/>
      <c r="EB53" s="338"/>
      <c r="EC53" s="338"/>
      <c r="ED53" s="338"/>
      <c r="EE53" s="338"/>
      <c r="EF53" s="338"/>
      <c r="EG53" s="338"/>
      <c r="EH53" s="338"/>
      <c r="EI53" s="338"/>
      <c r="EJ53" s="338"/>
      <c r="EK53" s="338"/>
      <c r="EL53" s="338"/>
      <c r="EM53" s="338"/>
      <c r="EN53" s="338"/>
      <c r="EO53" s="338"/>
      <c r="EP53" s="338"/>
      <c r="EQ53" s="338"/>
      <c r="ER53" s="338"/>
      <c r="ES53" s="338"/>
      <c r="ET53" s="338"/>
      <c r="EU53" s="338"/>
      <c r="EV53" s="338"/>
      <c r="EW53" s="338"/>
      <c r="EX53" s="338"/>
      <c r="EY53" s="338"/>
      <c r="EZ53" s="338"/>
      <c r="FA53" s="338"/>
      <c r="FB53" s="338"/>
      <c r="FC53" s="338"/>
      <c r="FD53" s="338"/>
      <c r="FE53" s="338"/>
      <c r="FF53" s="338"/>
      <c r="FG53" s="338"/>
      <c r="FH53" s="338"/>
      <c r="FI53" s="338"/>
      <c r="FJ53" s="338"/>
      <c r="FK53" s="338"/>
      <c r="FL53" s="338"/>
      <c r="FM53" s="338"/>
      <c r="FN53" s="338"/>
      <c r="FO53" s="338"/>
      <c r="FP53" s="338"/>
      <c r="FQ53" s="338"/>
      <c r="FR53" s="338"/>
      <c r="FS53" s="338"/>
      <c r="FT53" s="338"/>
      <c r="FU53" s="338"/>
      <c r="FV53" s="338"/>
      <c r="FW53" s="338"/>
      <c r="FX53" s="338"/>
      <c r="FY53" s="338"/>
      <c r="FZ53" s="338"/>
      <c r="GA53" s="338"/>
      <c r="GB53" s="338"/>
      <c r="GC53" s="338"/>
      <c r="GD53" s="338"/>
      <c r="GE53" s="338"/>
      <c r="GF53" s="338"/>
      <c r="GG53" s="338"/>
      <c r="GH53" s="338"/>
      <c r="GI53" s="338"/>
      <c r="GJ53" s="338"/>
      <c r="GK53" s="338"/>
      <c r="GL53" s="338"/>
      <c r="GM53" s="338"/>
      <c r="GN53" s="338"/>
      <c r="GO53" s="338"/>
      <c r="GP53" s="338"/>
      <c r="GQ53" s="338"/>
      <c r="GR53" s="338"/>
      <c r="GS53" s="338"/>
      <c r="GT53" s="338"/>
      <c r="GU53" s="338"/>
      <c r="GV53" s="338"/>
      <c r="GW53" s="338"/>
      <c r="GX53" s="338"/>
      <c r="GY53" s="338"/>
      <c r="GZ53" s="338"/>
      <c r="HA53" s="338"/>
      <c r="HB53" s="338"/>
      <c r="HC53" s="338"/>
      <c r="HD53" s="338"/>
      <c r="HE53" s="338"/>
      <c r="HF53" s="338"/>
      <c r="HG53" s="338"/>
      <c r="HH53" s="338"/>
      <c r="HI53" s="338"/>
      <c r="HJ53" s="338"/>
      <c r="HK53" s="338"/>
      <c r="HL53" s="338"/>
      <c r="HM53" s="338"/>
      <c r="HN53" s="338"/>
      <c r="HO53" s="338"/>
      <c r="HP53" s="338"/>
      <c r="HQ53" s="338"/>
      <c r="HR53" s="338"/>
      <c r="HS53" s="338"/>
      <c r="HT53" s="338"/>
      <c r="HU53" s="338"/>
      <c r="HV53" s="338"/>
      <c r="HW53" s="338"/>
      <c r="HX53" s="338"/>
      <c r="HY53" s="338"/>
      <c r="HZ53" s="338"/>
    </row>
    <row r="54" spans="1:234" s="131" customFormat="1" ht="24.75" x14ac:dyDescent="0.25">
      <c r="A54" s="123" t="s">
        <v>234</v>
      </c>
      <c r="B54" s="108" t="s">
        <v>122</v>
      </c>
      <c r="C54" s="108" t="s">
        <v>135</v>
      </c>
      <c r="D54" s="109" t="s">
        <v>237</v>
      </c>
      <c r="E54" s="109" t="s">
        <v>100</v>
      </c>
      <c r="F54" s="110">
        <f t="shared" si="12"/>
        <v>41138</v>
      </c>
      <c r="G54" s="109">
        <f>IF(L54="Not Executed","",INDEX($U$2:$ZY52,1,MATCH(REPT("z",255),$U54:$ZY54)))</f>
        <v>93</v>
      </c>
      <c r="H54" s="109" t="str">
        <f t="shared" si="5"/>
        <v>B0 Pinole C++</v>
      </c>
      <c r="I54" s="109" t="str">
        <f t="shared" si="6"/>
        <v>9200 + QFE0</v>
      </c>
      <c r="J54" s="109">
        <f t="shared" si="7"/>
        <v>9200</v>
      </c>
      <c r="K54" s="109" t="str">
        <f t="shared" si="8"/>
        <v>NXP 1.3.4.2</v>
      </c>
      <c r="L54" s="78" t="str">
        <f t="shared" si="9"/>
        <v>Pass</v>
      </c>
      <c r="M54" s="78" t="str">
        <f>IF(L54="NA","NA",IF(COUNTIFS(U54:XAA54,"Pass*",$U$3:$XAA$3,Summary!$G$43)&gt;0,"Pass",IF(COUNTIFS(U54:XAA54,"Fail*",$U$3:$XAA$3,Summary!$G$43)&gt;0,"Fail","Not Executed")))</f>
        <v>Pass</v>
      </c>
      <c r="N54" s="109">
        <f t="shared" si="13"/>
        <v>3</v>
      </c>
      <c r="O54" s="135">
        <f t="shared" si="14"/>
        <v>1</v>
      </c>
      <c r="P54" s="135" t="str">
        <f>IF(VLOOKUP(C54,[1]!NXP_Defects,2,FALSE)=0,"",VLOOKUP(C54,[1]!NXP_Defects,2,FALSE))</f>
        <v/>
      </c>
      <c r="Q54" s="78" t="str">
        <f>IF(VLOOKUP(C54,[1]!NXP_Defects,3,FALSE)=0,"",VLOOKUP(C54,[1]!NXP_Defects,3,FALSE))</f>
        <v/>
      </c>
      <c r="R54" s="78" t="str">
        <f>IF(VLOOKUP(C54,[1]!NXP_Defects,4,FALSE)=0,"",VLOOKUP(C54,[1]!NXP_Defects,4,FALSE))</f>
        <v/>
      </c>
      <c r="S54" s="2" t="s">
        <v>477</v>
      </c>
      <c r="T54" s="319"/>
      <c r="U54" s="337" t="s">
        <v>243</v>
      </c>
      <c r="V54" s="95"/>
      <c r="W54" s="95"/>
      <c r="X54" s="95"/>
      <c r="Y54" s="95"/>
      <c r="Z54" s="95"/>
      <c r="AA54" s="95"/>
      <c r="AB54" s="95"/>
      <c r="AC54" s="95"/>
      <c r="AD54" s="95"/>
      <c r="AE54" s="95"/>
      <c r="AF54" s="95"/>
      <c r="AG54" s="95"/>
      <c r="AH54" s="95"/>
      <c r="AI54" s="95"/>
      <c r="AJ54" s="95"/>
      <c r="AK54" s="95"/>
      <c r="AL54" s="95"/>
      <c r="AM54" s="95"/>
      <c r="AN54" s="95"/>
      <c r="AO54" s="95"/>
      <c r="AP54" s="95"/>
      <c r="AQ54" s="95"/>
      <c r="AR54" s="95"/>
      <c r="AS54" s="95"/>
      <c r="AT54" s="95"/>
      <c r="AU54" s="95"/>
      <c r="AV54" s="95"/>
      <c r="AW54" s="95"/>
      <c r="AX54" s="95"/>
      <c r="AY54" s="95" t="s">
        <v>243</v>
      </c>
      <c r="AZ54" s="95" t="s">
        <v>243</v>
      </c>
      <c r="BA54" s="95"/>
      <c r="BB54" s="95"/>
      <c r="BC54" s="95"/>
      <c r="BD54" s="95"/>
      <c r="BE54" s="95"/>
      <c r="BF54" s="95"/>
      <c r="BG54" s="95"/>
      <c r="BH54" s="95"/>
      <c r="BI54" s="95"/>
      <c r="BJ54" s="95"/>
      <c r="BK54" s="95"/>
      <c r="BL54" s="95"/>
      <c r="BM54" s="95"/>
      <c r="BN54" s="95"/>
      <c r="BO54" s="95"/>
      <c r="BP54" s="95"/>
      <c r="BQ54" s="95"/>
      <c r="BR54" s="95"/>
      <c r="BS54" s="95"/>
      <c r="BT54" s="95"/>
      <c r="BU54" s="95"/>
      <c r="BV54" s="95"/>
      <c r="BW54" s="95"/>
      <c r="BX54" s="95"/>
      <c r="BY54" s="95"/>
      <c r="BZ54" s="95"/>
      <c r="CA54" s="95"/>
      <c r="CB54" s="95"/>
      <c r="CC54" s="95"/>
      <c r="CD54" s="95"/>
      <c r="CE54" s="338"/>
      <c r="CF54" s="338"/>
      <c r="CG54" s="338"/>
      <c r="CH54" s="338"/>
      <c r="CI54" s="338"/>
      <c r="CJ54" s="338"/>
      <c r="CK54" s="338"/>
      <c r="CL54" s="338"/>
      <c r="CM54" s="338"/>
      <c r="CN54" s="338"/>
      <c r="CO54" s="338"/>
      <c r="CP54" s="338"/>
      <c r="CQ54" s="338"/>
      <c r="CR54" s="338"/>
      <c r="CS54" s="338"/>
      <c r="CT54" s="338"/>
      <c r="CU54" s="338"/>
      <c r="CV54" s="338"/>
      <c r="CW54" s="338"/>
      <c r="CX54" s="338"/>
      <c r="CY54" s="338"/>
      <c r="CZ54" s="338"/>
      <c r="DA54" s="338"/>
      <c r="DB54" s="338"/>
      <c r="DC54" s="338"/>
      <c r="DD54" s="338"/>
      <c r="DE54" s="338"/>
      <c r="DF54" s="338"/>
      <c r="DG54" s="338"/>
      <c r="DH54" s="338"/>
      <c r="DI54" s="338"/>
      <c r="DJ54" s="338"/>
      <c r="DK54" s="338"/>
      <c r="DL54" s="338"/>
      <c r="DM54" s="338"/>
      <c r="DN54" s="338"/>
      <c r="DO54" s="338"/>
      <c r="DP54" s="338"/>
      <c r="DQ54" s="338"/>
      <c r="DR54" s="338"/>
      <c r="DS54" s="338"/>
      <c r="DT54" s="338"/>
      <c r="DU54" s="338"/>
      <c r="DV54" s="338"/>
      <c r="DW54" s="338"/>
      <c r="DX54" s="338"/>
      <c r="DY54" s="338"/>
      <c r="DZ54" s="338"/>
      <c r="EA54" s="338"/>
      <c r="EB54" s="338"/>
      <c r="EC54" s="338"/>
      <c r="ED54" s="338"/>
      <c r="EE54" s="338"/>
      <c r="EF54" s="338"/>
      <c r="EG54" s="338"/>
      <c r="EH54" s="338"/>
      <c r="EI54" s="338"/>
      <c r="EJ54" s="338"/>
      <c r="EK54" s="338"/>
      <c r="EL54" s="338"/>
      <c r="EM54" s="338"/>
      <c r="EN54" s="338"/>
      <c r="EO54" s="338"/>
      <c r="EP54" s="338"/>
      <c r="EQ54" s="338"/>
      <c r="ER54" s="338"/>
      <c r="ES54" s="338"/>
      <c r="ET54" s="338"/>
      <c r="EU54" s="338"/>
      <c r="EV54" s="338"/>
      <c r="EW54" s="338"/>
      <c r="EX54" s="338"/>
      <c r="EY54" s="338"/>
      <c r="EZ54" s="338"/>
      <c r="FA54" s="338"/>
      <c r="FB54" s="338"/>
      <c r="FC54" s="338"/>
      <c r="FD54" s="338"/>
      <c r="FE54" s="338"/>
      <c r="FF54" s="338"/>
      <c r="FG54" s="338"/>
      <c r="FH54" s="338"/>
      <c r="FI54" s="338"/>
      <c r="FJ54" s="338"/>
      <c r="FK54" s="338"/>
      <c r="FL54" s="338"/>
      <c r="FM54" s="338"/>
      <c r="FN54" s="338"/>
      <c r="FO54" s="338"/>
      <c r="FP54" s="338"/>
      <c r="FQ54" s="338"/>
      <c r="FR54" s="338"/>
      <c r="FS54" s="338"/>
      <c r="FT54" s="338"/>
      <c r="FU54" s="338"/>
      <c r="FV54" s="338"/>
      <c r="FW54" s="338"/>
      <c r="FX54" s="338"/>
      <c r="FY54" s="338"/>
      <c r="FZ54" s="338"/>
      <c r="GA54" s="338"/>
      <c r="GB54" s="338"/>
      <c r="GC54" s="338"/>
      <c r="GD54" s="338"/>
      <c r="GE54" s="338"/>
      <c r="GF54" s="338"/>
      <c r="GG54" s="338"/>
      <c r="GH54" s="338"/>
      <c r="GI54" s="338"/>
      <c r="GJ54" s="338"/>
      <c r="GK54" s="338"/>
      <c r="GL54" s="338"/>
      <c r="GM54" s="338"/>
      <c r="GN54" s="338"/>
      <c r="GO54" s="338"/>
      <c r="GP54" s="338"/>
      <c r="GQ54" s="338"/>
      <c r="GR54" s="338"/>
      <c r="GS54" s="338"/>
      <c r="GT54" s="338"/>
      <c r="GU54" s="338"/>
      <c r="GV54" s="338"/>
      <c r="GW54" s="338"/>
      <c r="GX54" s="338"/>
      <c r="GY54" s="338"/>
      <c r="GZ54" s="338"/>
      <c r="HA54" s="338"/>
      <c r="HB54" s="338"/>
      <c r="HC54" s="338"/>
      <c r="HD54" s="338"/>
      <c r="HE54" s="338"/>
      <c r="HF54" s="338"/>
      <c r="HG54" s="338"/>
      <c r="HH54" s="338"/>
      <c r="HI54" s="338"/>
      <c r="HJ54" s="338"/>
      <c r="HK54" s="338"/>
      <c r="HL54" s="338"/>
      <c r="HM54" s="338"/>
      <c r="HN54" s="338"/>
      <c r="HO54" s="338"/>
      <c r="HP54" s="338"/>
      <c r="HQ54" s="338"/>
      <c r="HR54" s="338"/>
      <c r="HS54" s="338"/>
      <c r="HT54" s="338"/>
      <c r="HU54" s="338"/>
      <c r="HV54" s="338"/>
      <c r="HW54" s="338"/>
      <c r="HX54" s="338"/>
      <c r="HY54" s="338"/>
      <c r="HZ54" s="338"/>
    </row>
    <row r="55" spans="1:234" s="131" customFormat="1" ht="24.75" x14ac:dyDescent="0.25">
      <c r="A55" s="123" t="s">
        <v>234</v>
      </c>
      <c r="B55" s="108" t="s">
        <v>122</v>
      </c>
      <c r="C55" s="108" t="s">
        <v>147</v>
      </c>
      <c r="D55" s="109" t="s">
        <v>237</v>
      </c>
      <c r="E55" s="109" t="s">
        <v>100</v>
      </c>
      <c r="F55" s="110">
        <f t="shared" si="12"/>
        <v>41138</v>
      </c>
      <c r="G55" s="109">
        <f>IF(L55="Not Executed","",INDEX($U$2:$ZY53,1,MATCH(REPT("z",255),$U55:$ZY55)))</f>
        <v>93</v>
      </c>
      <c r="H55" s="109" t="str">
        <f t="shared" si="5"/>
        <v>B0 Pinole C++</v>
      </c>
      <c r="I55" s="109" t="str">
        <f t="shared" si="6"/>
        <v>9200 + QFE0</v>
      </c>
      <c r="J55" s="109">
        <f t="shared" si="7"/>
        <v>9200</v>
      </c>
      <c r="K55" s="109" t="str">
        <f t="shared" si="8"/>
        <v>NXP 1.3.4.2</v>
      </c>
      <c r="L55" s="78" t="str">
        <f t="shared" si="9"/>
        <v>Pass</v>
      </c>
      <c r="M55" s="78" t="str">
        <f>IF(L55="NA","NA",IF(COUNTIFS(U55:XAA55,"Pass*",$U$3:$XAA$3,Summary!$G$43)&gt;0,"Pass",IF(COUNTIFS(U55:XAA55,"Fail*",$U$3:$XAA$3,Summary!$G$43)&gt;0,"Fail","Not Executed")))</f>
        <v>Pass</v>
      </c>
      <c r="N55" s="109">
        <f t="shared" si="13"/>
        <v>3</v>
      </c>
      <c r="O55" s="135">
        <f t="shared" si="14"/>
        <v>1</v>
      </c>
      <c r="P55" s="135" t="str">
        <f>IF(VLOOKUP(C55,[1]!NXP_Defects,2,FALSE)=0,"",VLOOKUP(C55,[1]!NXP_Defects,2,FALSE))</f>
        <v/>
      </c>
      <c r="Q55" s="78" t="str">
        <f>IF(VLOOKUP(C55,[1]!NXP_Defects,3,FALSE)=0,"",VLOOKUP(C55,[1]!NXP_Defects,3,FALSE))</f>
        <v/>
      </c>
      <c r="R55" s="78" t="str">
        <f>IF(VLOOKUP(C55,[1]!NXP_Defects,4,FALSE)=0,"",VLOOKUP(C55,[1]!NXP_Defects,4,FALSE))</f>
        <v/>
      </c>
      <c r="S55" s="2" t="s">
        <v>477</v>
      </c>
      <c r="T55" s="319"/>
      <c r="U55" s="337" t="s">
        <v>243</v>
      </c>
      <c r="V55" s="95"/>
      <c r="W55" s="95"/>
      <c r="X55" s="95"/>
      <c r="Y55" s="95"/>
      <c r="Z55" s="95"/>
      <c r="AA55" s="95"/>
      <c r="AB55" s="95"/>
      <c r="AC55" s="95"/>
      <c r="AD55" s="95"/>
      <c r="AE55" s="95"/>
      <c r="AF55" s="95"/>
      <c r="AG55" s="95"/>
      <c r="AH55" s="95"/>
      <c r="AI55" s="95"/>
      <c r="AJ55" s="95"/>
      <c r="AK55" s="95"/>
      <c r="AL55" s="95"/>
      <c r="AM55" s="95"/>
      <c r="AN55" s="95"/>
      <c r="AO55" s="95"/>
      <c r="AP55" s="95"/>
      <c r="AQ55" s="95"/>
      <c r="AR55" s="95"/>
      <c r="AS55" s="95"/>
      <c r="AT55" s="95"/>
      <c r="AU55" s="95"/>
      <c r="AV55" s="95"/>
      <c r="AW55" s="95"/>
      <c r="AX55" s="95"/>
      <c r="AY55" s="95" t="s">
        <v>243</v>
      </c>
      <c r="AZ55" s="95" t="s">
        <v>243</v>
      </c>
      <c r="BA55" s="95"/>
      <c r="BB55" s="95"/>
      <c r="BC55" s="95"/>
      <c r="BD55" s="95"/>
      <c r="BE55" s="95"/>
      <c r="BF55" s="95"/>
      <c r="BG55" s="95"/>
      <c r="BH55" s="95"/>
      <c r="BI55" s="95"/>
      <c r="BJ55" s="95"/>
      <c r="BK55" s="95"/>
      <c r="BL55" s="95"/>
      <c r="BM55" s="95"/>
      <c r="BN55" s="95"/>
      <c r="BO55" s="95"/>
      <c r="BP55" s="95"/>
      <c r="BQ55" s="95"/>
      <c r="BR55" s="95"/>
      <c r="BS55" s="95"/>
      <c r="BT55" s="95"/>
      <c r="BU55" s="95"/>
      <c r="BV55" s="95"/>
      <c r="BW55" s="95"/>
      <c r="BX55" s="95"/>
      <c r="BY55" s="95"/>
      <c r="BZ55" s="95"/>
      <c r="CA55" s="95"/>
      <c r="CB55" s="95"/>
      <c r="CC55" s="95"/>
      <c r="CD55" s="95"/>
      <c r="CE55" s="338"/>
      <c r="CF55" s="338"/>
      <c r="CG55" s="338"/>
      <c r="CH55" s="338"/>
      <c r="CI55" s="338"/>
      <c r="CJ55" s="338"/>
      <c r="CK55" s="338"/>
      <c r="CL55" s="338"/>
      <c r="CM55" s="338"/>
      <c r="CN55" s="338"/>
      <c r="CO55" s="338"/>
      <c r="CP55" s="338"/>
      <c r="CQ55" s="338"/>
      <c r="CR55" s="338"/>
      <c r="CS55" s="338"/>
      <c r="CT55" s="338"/>
      <c r="CU55" s="338"/>
      <c r="CV55" s="338"/>
      <c r="CW55" s="338"/>
      <c r="CX55" s="338"/>
      <c r="CY55" s="338"/>
      <c r="CZ55" s="338"/>
      <c r="DA55" s="338"/>
      <c r="DB55" s="338"/>
      <c r="DC55" s="338"/>
      <c r="DD55" s="338"/>
      <c r="DE55" s="338"/>
      <c r="DF55" s="338"/>
      <c r="DG55" s="338"/>
      <c r="DH55" s="338"/>
      <c r="DI55" s="338"/>
      <c r="DJ55" s="338"/>
      <c r="DK55" s="338"/>
      <c r="DL55" s="338"/>
      <c r="DM55" s="338"/>
      <c r="DN55" s="338"/>
      <c r="DO55" s="338"/>
      <c r="DP55" s="338"/>
      <c r="DQ55" s="338"/>
      <c r="DR55" s="338"/>
      <c r="DS55" s="338"/>
      <c r="DT55" s="338"/>
      <c r="DU55" s="338"/>
      <c r="DV55" s="338"/>
      <c r="DW55" s="338"/>
      <c r="DX55" s="338"/>
      <c r="DY55" s="338"/>
      <c r="DZ55" s="338"/>
      <c r="EA55" s="338"/>
      <c r="EB55" s="338"/>
      <c r="EC55" s="338"/>
      <c r="ED55" s="338"/>
      <c r="EE55" s="338"/>
      <c r="EF55" s="338"/>
      <c r="EG55" s="338"/>
      <c r="EH55" s="338"/>
      <c r="EI55" s="338"/>
      <c r="EJ55" s="338"/>
      <c r="EK55" s="338"/>
      <c r="EL55" s="338"/>
      <c r="EM55" s="338"/>
      <c r="EN55" s="338"/>
      <c r="EO55" s="338"/>
      <c r="EP55" s="338"/>
      <c r="EQ55" s="338"/>
      <c r="ER55" s="338"/>
      <c r="ES55" s="338"/>
      <c r="ET55" s="338"/>
      <c r="EU55" s="338"/>
      <c r="EV55" s="338"/>
      <c r="EW55" s="338"/>
      <c r="EX55" s="338"/>
      <c r="EY55" s="338"/>
      <c r="EZ55" s="338"/>
      <c r="FA55" s="338"/>
      <c r="FB55" s="338"/>
      <c r="FC55" s="338"/>
      <c r="FD55" s="338"/>
      <c r="FE55" s="338"/>
      <c r="FF55" s="338"/>
      <c r="FG55" s="338"/>
      <c r="FH55" s="338"/>
      <c r="FI55" s="338"/>
      <c r="FJ55" s="338"/>
      <c r="FK55" s="338"/>
      <c r="FL55" s="338"/>
      <c r="FM55" s="338"/>
      <c r="FN55" s="338"/>
      <c r="FO55" s="338"/>
      <c r="FP55" s="338"/>
      <c r="FQ55" s="338"/>
      <c r="FR55" s="338"/>
      <c r="FS55" s="338"/>
      <c r="FT55" s="338"/>
      <c r="FU55" s="338"/>
      <c r="FV55" s="338"/>
      <c r="FW55" s="338"/>
      <c r="FX55" s="338"/>
      <c r="FY55" s="338"/>
      <c r="FZ55" s="338"/>
      <c r="GA55" s="338"/>
      <c r="GB55" s="338"/>
      <c r="GC55" s="338"/>
      <c r="GD55" s="338"/>
      <c r="GE55" s="338"/>
      <c r="GF55" s="338"/>
      <c r="GG55" s="338"/>
      <c r="GH55" s="338"/>
      <c r="GI55" s="338"/>
      <c r="GJ55" s="338"/>
      <c r="GK55" s="338"/>
      <c r="GL55" s="338"/>
      <c r="GM55" s="338"/>
      <c r="GN55" s="338"/>
      <c r="GO55" s="338"/>
      <c r="GP55" s="338"/>
      <c r="GQ55" s="338"/>
      <c r="GR55" s="338"/>
      <c r="GS55" s="338"/>
      <c r="GT55" s="338"/>
      <c r="GU55" s="338"/>
      <c r="GV55" s="338"/>
      <c r="GW55" s="338"/>
      <c r="GX55" s="338"/>
      <c r="GY55" s="338"/>
      <c r="GZ55" s="338"/>
      <c r="HA55" s="338"/>
      <c r="HB55" s="338"/>
      <c r="HC55" s="338"/>
      <c r="HD55" s="338"/>
      <c r="HE55" s="338"/>
      <c r="HF55" s="338"/>
      <c r="HG55" s="338"/>
      <c r="HH55" s="338"/>
      <c r="HI55" s="338"/>
      <c r="HJ55" s="338"/>
      <c r="HK55" s="338"/>
      <c r="HL55" s="338"/>
      <c r="HM55" s="338"/>
      <c r="HN55" s="338"/>
      <c r="HO55" s="338"/>
      <c r="HP55" s="338"/>
      <c r="HQ55" s="338"/>
      <c r="HR55" s="338"/>
      <c r="HS55" s="338"/>
      <c r="HT55" s="338"/>
      <c r="HU55" s="338"/>
      <c r="HV55" s="338"/>
      <c r="HW55" s="338"/>
      <c r="HX55" s="338"/>
      <c r="HY55" s="338"/>
      <c r="HZ55" s="338"/>
    </row>
    <row r="56" spans="1:234" s="131" customFormat="1" ht="24.75" x14ac:dyDescent="0.25">
      <c r="A56" s="123" t="s">
        <v>234</v>
      </c>
      <c r="B56" s="108" t="s">
        <v>122</v>
      </c>
      <c r="C56" s="108" t="s">
        <v>146</v>
      </c>
      <c r="D56" s="109" t="s">
        <v>237</v>
      </c>
      <c r="E56" s="109" t="s">
        <v>100</v>
      </c>
      <c r="F56" s="110">
        <f t="shared" si="12"/>
        <v>41138</v>
      </c>
      <c r="G56" s="109">
        <f>IF(L56="Not Executed","",INDEX($U$2:$ZY54,1,MATCH(REPT("z",255),$U56:$ZY56)))</f>
        <v>93</v>
      </c>
      <c r="H56" s="109" t="str">
        <f t="shared" si="5"/>
        <v>B0 Pinole C++</v>
      </c>
      <c r="I56" s="109" t="str">
        <f t="shared" si="6"/>
        <v>9200 + QFE0</v>
      </c>
      <c r="J56" s="109">
        <f t="shared" si="7"/>
        <v>9200</v>
      </c>
      <c r="K56" s="109" t="str">
        <f t="shared" si="8"/>
        <v>NXP 1.3.4.2</v>
      </c>
      <c r="L56" s="78" t="str">
        <f t="shared" si="9"/>
        <v>Pass</v>
      </c>
      <c r="M56" s="78" t="str">
        <f>IF(L56="NA","NA",IF(COUNTIFS(U56:XAA56,"Pass*",$U$3:$XAA$3,Summary!$G$43)&gt;0,"Pass",IF(COUNTIFS(U56:XAA56,"Fail*",$U$3:$XAA$3,Summary!$G$43)&gt;0,"Fail","Not Executed")))</f>
        <v>Pass</v>
      </c>
      <c r="N56" s="109">
        <f t="shared" si="13"/>
        <v>3</v>
      </c>
      <c r="O56" s="135">
        <f t="shared" si="14"/>
        <v>1</v>
      </c>
      <c r="P56" s="135" t="str">
        <f>IF(VLOOKUP(C56,[1]!NXP_Defects,2,FALSE)=0,"",VLOOKUP(C56,[1]!NXP_Defects,2,FALSE))</f>
        <v/>
      </c>
      <c r="Q56" s="78" t="str">
        <f>IF(VLOOKUP(C56,[1]!NXP_Defects,3,FALSE)=0,"",VLOOKUP(C56,[1]!NXP_Defects,3,FALSE))</f>
        <v/>
      </c>
      <c r="R56" s="78" t="str">
        <f>IF(VLOOKUP(C56,[1]!NXP_Defects,4,FALSE)=0,"",VLOOKUP(C56,[1]!NXP_Defects,4,FALSE))</f>
        <v/>
      </c>
      <c r="S56" s="2" t="s">
        <v>477</v>
      </c>
      <c r="T56" s="319"/>
      <c r="U56" s="337" t="s">
        <v>243</v>
      </c>
      <c r="V56" s="95"/>
      <c r="W56" s="95"/>
      <c r="X56" s="95"/>
      <c r="Y56" s="95"/>
      <c r="Z56" s="95"/>
      <c r="AA56" s="95"/>
      <c r="AB56" s="95"/>
      <c r="AC56" s="95"/>
      <c r="AD56" s="95"/>
      <c r="AE56" s="95"/>
      <c r="AF56" s="95"/>
      <c r="AG56" s="95"/>
      <c r="AH56" s="95"/>
      <c r="AI56" s="95"/>
      <c r="AJ56" s="95"/>
      <c r="AK56" s="95"/>
      <c r="AL56" s="95"/>
      <c r="AM56" s="95"/>
      <c r="AN56" s="95"/>
      <c r="AO56" s="95"/>
      <c r="AP56" s="95"/>
      <c r="AQ56" s="95"/>
      <c r="AR56" s="95"/>
      <c r="AS56" s="95"/>
      <c r="AT56" s="95"/>
      <c r="AU56" s="95"/>
      <c r="AV56" s="95"/>
      <c r="AW56" s="95"/>
      <c r="AX56" s="95"/>
      <c r="AY56" s="95" t="s">
        <v>243</v>
      </c>
      <c r="AZ56" s="95" t="s">
        <v>243</v>
      </c>
      <c r="BA56" s="95"/>
      <c r="BB56" s="95"/>
      <c r="BC56" s="95"/>
      <c r="BD56" s="95"/>
      <c r="BE56" s="95"/>
      <c r="BF56" s="95"/>
      <c r="BG56" s="95"/>
      <c r="BH56" s="95"/>
      <c r="BI56" s="95"/>
      <c r="BJ56" s="95"/>
      <c r="BK56" s="95"/>
      <c r="BL56" s="95"/>
      <c r="BM56" s="95"/>
      <c r="BN56" s="95"/>
      <c r="BO56" s="95"/>
      <c r="BP56" s="95"/>
      <c r="BQ56" s="95"/>
      <c r="BR56" s="95"/>
      <c r="BS56" s="95"/>
      <c r="BT56" s="95"/>
      <c r="BU56" s="95"/>
      <c r="BV56" s="95"/>
      <c r="BW56" s="95"/>
      <c r="BX56" s="95"/>
      <c r="BY56" s="95"/>
      <c r="BZ56" s="95"/>
      <c r="CA56" s="95"/>
      <c r="CB56" s="95"/>
      <c r="CC56" s="95"/>
      <c r="CD56" s="95"/>
      <c r="CE56" s="338"/>
      <c r="CF56" s="338"/>
      <c r="CG56" s="338"/>
      <c r="CH56" s="338"/>
      <c r="CI56" s="338"/>
      <c r="CJ56" s="338"/>
      <c r="CK56" s="338"/>
      <c r="CL56" s="338"/>
      <c r="CM56" s="338"/>
      <c r="CN56" s="338"/>
      <c r="CO56" s="338"/>
      <c r="CP56" s="338"/>
      <c r="CQ56" s="338"/>
      <c r="CR56" s="338"/>
      <c r="CS56" s="338"/>
      <c r="CT56" s="338"/>
      <c r="CU56" s="338"/>
      <c r="CV56" s="338"/>
      <c r="CW56" s="338"/>
      <c r="CX56" s="338"/>
      <c r="CY56" s="338"/>
      <c r="CZ56" s="338"/>
      <c r="DA56" s="338"/>
      <c r="DB56" s="338"/>
      <c r="DC56" s="338"/>
      <c r="DD56" s="338"/>
      <c r="DE56" s="338"/>
      <c r="DF56" s="338"/>
      <c r="DG56" s="338"/>
      <c r="DH56" s="338"/>
      <c r="DI56" s="338"/>
      <c r="DJ56" s="338"/>
      <c r="DK56" s="338"/>
      <c r="DL56" s="338"/>
      <c r="DM56" s="338"/>
      <c r="DN56" s="338"/>
      <c r="DO56" s="338"/>
      <c r="DP56" s="338"/>
      <c r="DQ56" s="338"/>
      <c r="DR56" s="338"/>
      <c r="DS56" s="338"/>
      <c r="DT56" s="338"/>
      <c r="DU56" s="338"/>
      <c r="DV56" s="338"/>
      <c r="DW56" s="338"/>
      <c r="DX56" s="338"/>
      <c r="DY56" s="338"/>
      <c r="DZ56" s="338"/>
      <c r="EA56" s="338"/>
      <c r="EB56" s="338"/>
      <c r="EC56" s="338"/>
      <c r="ED56" s="338"/>
      <c r="EE56" s="338"/>
      <c r="EF56" s="338"/>
      <c r="EG56" s="338"/>
      <c r="EH56" s="338"/>
      <c r="EI56" s="338"/>
      <c r="EJ56" s="338"/>
      <c r="EK56" s="338"/>
      <c r="EL56" s="338"/>
      <c r="EM56" s="338"/>
      <c r="EN56" s="338"/>
      <c r="EO56" s="338"/>
      <c r="EP56" s="338"/>
      <c r="EQ56" s="338"/>
      <c r="ER56" s="338"/>
      <c r="ES56" s="338"/>
      <c r="ET56" s="338"/>
      <c r="EU56" s="338"/>
      <c r="EV56" s="338"/>
      <c r="EW56" s="338"/>
      <c r="EX56" s="338"/>
      <c r="EY56" s="338"/>
      <c r="EZ56" s="338"/>
      <c r="FA56" s="338"/>
      <c r="FB56" s="338"/>
      <c r="FC56" s="338"/>
      <c r="FD56" s="338"/>
      <c r="FE56" s="338"/>
      <c r="FF56" s="338"/>
      <c r="FG56" s="338"/>
      <c r="FH56" s="338"/>
      <c r="FI56" s="338"/>
      <c r="FJ56" s="338"/>
      <c r="FK56" s="338"/>
      <c r="FL56" s="338"/>
      <c r="FM56" s="338"/>
      <c r="FN56" s="338"/>
      <c r="FO56" s="338"/>
      <c r="FP56" s="338"/>
      <c r="FQ56" s="338"/>
      <c r="FR56" s="338"/>
      <c r="FS56" s="338"/>
      <c r="FT56" s="338"/>
      <c r="FU56" s="338"/>
      <c r="FV56" s="338"/>
      <c r="FW56" s="338"/>
      <c r="FX56" s="338"/>
      <c r="FY56" s="338"/>
      <c r="FZ56" s="338"/>
      <c r="GA56" s="338"/>
      <c r="GB56" s="338"/>
      <c r="GC56" s="338"/>
      <c r="GD56" s="338"/>
      <c r="GE56" s="338"/>
      <c r="GF56" s="338"/>
      <c r="GG56" s="338"/>
      <c r="GH56" s="338"/>
      <c r="GI56" s="338"/>
      <c r="GJ56" s="338"/>
      <c r="GK56" s="338"/>
      <c r="GL56" s="338"/>
      <c r="GM56" s="338"/>
      <c r="GN56" s="338"/>
      <c r="GO56" s="338"/>
      <c r="GP56" s="338"/>
      <c r="GQ56" s="338"/>
      <c r="GR56" s="338"/>
      <c r="GS56" s="338"/>
      <c r="GT56" s="338"/>
      <c r="GU56" s="338"/>
      <c r="GV56" s="338"/>
      <c r="GW56" s="338"/>
      <c r="GX56" s="338"/>
      <c r="GY56" s="338"/>
      <c r="GZ56" s="338"/>
      <c r="HA56" s="338"/>
      <c r="HB56" s="338"/>
      <c r="HC56" s="338"/>
      <c r="HD56" s="338"/>
      <c r="HE56" s="338"/>
      <c r="HF56" s="338"/>
      <c r="HG56" s="338"/>
      <c r="HH56" s="338"/>
      <c r="HI56" s="338"/>
      <c r="HJ56" s="338"/>
      <c r="HK56" s="338"/>
      <c r="HL56" s="338"/>
      <c r="HM56" s="338"/>
      <c r="HN56" s="338"/>
      <c r="HO56" s="338"/>
      <c r="HP56" s="338"/>
      <c r="HQ56" s="338"/>
      <c r="HR56" s="338"/>
      <c r="HS56" s="338"/>
      <c r="HT56" s="338"/>
      <c r="HU56" s="338"/>
      <c r="HV56" s="338"/>
      <c r="HW56" s="338"/>
      <c r="HX56" s="338"/>
      <c r="HY56" s="338"/>
      <c r="HZ56" s="338"/>
    </row>
    <row r="57" spans="1:234" s="131" customFormat="1" ht="15" customHeight="1" x14ac:dyDescent="0.25">
      <c r="A57" s="123" t="s">
        <v>234</v>
      </c>
      <c r="B57" s="108" t="s">
        <v>122</v>
      </c>
      <c r="C57" s="108" t="s">
        <v>222</v>
      </c>
      <c r="D57" s="109" t="s">
        <v>238</v>
      </c>
      <c r="E57" s="109" t="s">
        <v>100</v>
      </c>
      <c r="F57" s="110">
        <f t="shared" si="12"/>
        <v>41138</v>
      </c>
      <c r="G57" s="109">
        <f>IF(L57="Not Executed","",INDEX($U$2:$ZY55,1,MATCH(REPT("z",255),$U57:$ZY57)))</f>
        <v>93</v>
      </c>
      <c r="H57" s="109" t="str">
        <f t="shared" si="5"/>
        <v>B0 Pinole C++</v>
      </c>
      <c r="I57" s="109" t="str">
        <f t="shared" si="6"/>
        <v>9200 + QFE0</v>
      </c>
      <c r="J57" s="109">
        <f t="shared" si="7"/>
        <v>9200</v>
      </c>
      <c r="K57" s="109" t="str">
        <f t="shared" si="8"/>
        <v>NXP 1.3.4.2</v>
      </c>
      <c r="L57" s="78" t="str">
        <f t="shared" si="9"/>
        <v>Pass</v>
      </c>
      <c r="M57" s="78" t="str">
        <f>IF(L57="NA","NA",IF(COUNTIFS(U57:XAA57,"Pass*",$U$3:$XAA$3,Summary!$G$43)&gt;0,"Pass",IF(COUNTIFS(U57:XAA57,"Fail*",$U$3:$XAA$3,Summary!$G$43)&gt;0,"Fail","Not Executed")))</f>
        <v>Pass</v>
      </c>
      <c r="N57" s="109">
        <f t="shared" si="13"/>
        <v>3</v>
      </c>
      <c r="O57" s="135">
        <f t="shared" si="14"/>
        <v>1</v>
      </c>
      <c r="P57" s="135" t="str">
        <f>IF(VLOOKUP(C57,[1]!NXP_Defects,2,FALSE)=0,"",VLOOKUP(C57,[1]!NXP_Defects,2,FALSE))</f>
        <v/>
      </c>
      <c r="Q57" s="78" t="str">
        <f>IF(VLOOKUP(C57,[1]!NXP_Defects,3,FALSE)=0,"",VLOOKUP(C57,[1]!NXP_Defects,3,FALSE))</f>
        <v/>
      </c>
      <c r="R57" s="78" t="str">
        <f>IF(VLOOKUP(C57,[1]!NXP_Defects,4,FALSE)=0,"",VLOOKUP(C57,[1]!NXP_Defects,4,FALSE))</f>
        <v/>
      </c>
      <c r="S57" s="2" t="s">
        <v>476</v>
      </c>
      <c r="T57" s="319"/>
      <c r="U57" s="337" t="s">
        <v>243</v>
      </c>
      <c r="V57" s="95"/>
      <c r="W57" s="95"/>
      <c r="X57" s="95"/>
      <c r="Y57" s="95"/>
      <c r="Z57" s="95"/>
      <c r="AA57" s="95"/>
      <c r="AB57" s="95"/>
      <c r="AC57" s="95"/>
      <c r="AD57" s="95"/>
      <c r="AE57" s="95"/>
      <c r="AF57" s="95"/>
      <c r="AG57" s="95"/>
      <c r="AH57" s="95"/>
      <c r="AI57" s="95"/>
      <c r="AJ57" s="95"/>
      <c r="AK57" s="95"/>
      <c r="AL57" s="95"/>
      <c r="AM57" s="95"/>
      <c r="AN57" s="95"/>
      <c r="AO57" s="95"/>
      <c r="AP57" s="95"/>
      <c r="AQ57" s="95"/>
      <c r="AR57" s="95"/>
      <c r="AS57" s="95"/>
      <c r="AT57" s="95"/>
      <c r="AU57" s="95"/>
      <c r="AV57" s="95"/>
      <c r="AW57" s="95"/>
      <c r="AX57" s="95"/>
      <c r="AY57" s="95" t="s">
        <v>243</v>
      </c>
      <c r="AZ57" s="95" t="s">
        <v>243</v>
      </c>
      <c r="BA57" s="95"/>
      <c r="BB57" s="95"/>
      <c r="BC57" s="95"/>
      <c r="BD57" s="95"/>
      <c r="BE57" s="95"/>
      <c r="BF57" s="95"/>
      <c r="BG57" s="95"/>
      <c r="BH57" s="95"/>
      <c r="BI57" s="95"/>
      <c r="BJ57" s="95"/>
      <c r="BK57" s="95"/>
      <c r="BL57" s="95"/>
      <c r="BM57" s="95"/>
      <c r="BN57" s="95"/>
      <c r="BO57" s="95"/>
      <c r="BP57" s="95"/>
      <c r="BQ57" s="95"/>
      <c r="BR57" s="95"/>
      <c r="BS57" s="95"/>
      <c r="BT57" s="95"/>
      <c r="BU57" s="95"/>
      <c r="BV57" s="95"/>
      <c r="BW57" s="95"/>
      <c r="BX57" s="95"/>
      <c r="BY57" s="95"/>
      <c r="BZ57" s="95"/>
      <c r="CA57" s="95"/>
      <c r="CB57" s="95"/>
      <c r="CC57" s="95"/>
      <c r="CD57" s="95"/>
      <c r="CE57" s="338"/>
      <c r="CF57" s="338"/>
      <c r="CG57" s="338"/>
      <c r="CH57" s="338"/>
      <c r="CI57" s="338"/>
      <c r="CJ57" s="338"/>
      <c r="CK57" s="338"/>
      <c r="CL57" s="338"/>
      <c r="CM57" s="338"/>
      <c r="CN57" s="338"/>
      <c r="CO57" s="338"/>
      <c r="CP57" s="338"/>
      <c r="CQ57" s="338"/>
      <c r="CR57" s="338"/>
      <c r="CS57" s="338"/>
      <c r="CT57" s="338"/>
      <c r="CU57" s="338"/>
      <c r="CV57" s="338"/>
      <c r="CW57" s="338"/>
      <c r="CX57" s="338"/>
      <c r="CY57" s="338"/>
      <c r="CZ57" s="338"/>
      <c r="DA57" s="338"/>
      <c r="DB57" s="338"/>
      <c r="DC57" s="338"/>
      <c r="DD57" s="338"/>
      <c r="DE57" s="338"/>
      <c r="DF57" s="338"/>
      <c r="DG57" s="338"/>
      <c r="DH57" s="338"/>
      <c r="DI57" s="338"/>
      <c r="DJ57" s="338"/>
      <c r="DK57" s="338"/>
      <c r="DL57" s="338"/>
      <c r="DM57" s="338"/>
      <c r="DN57" s="338"/>
      <c r="DO57" s="338"/>
      <c r="DP57" s="338"/>
      <c r="DQ57" s="338"/>
      <c r="DR57" s="338"/>
      <c r="DS57" s="338"/>
      <c r="DT57" s="338"/>
      <c r="DU57" s="338"/>
      <c r="DV57" s="338"/>
      <c r="DW57" s="338"/>
      <c r="DX57" s="338"/>
      <c r="DY57" s="338"/>
      <c r="DZ57" s="338"/>
      <c r="EA57" s="338"/>
      <c r="EB57" s="338"/>
      <c r="EC57" s="338"/>
      <c r="ED57" s="338"/>
      <c r="EE57" s="338"/>
      <c r="EF57" s="338"/>
      <c r="EG57" s="338"/>
      <c r="EH57" s="338"/>
      <c r="EI57" s="338"/>
      <c r="EJ57" s="338"/>
      <c r="EK57" s="338"/>
      <c r="EL57" s="338"/>
      <c r="EM57" s="338"/>
      <c r="EN57" s="338"/>
      <c r="EO57" s="338"/>
      <c r="EP57" s="338"/>
      <c r="EQ57" s="338"/>
      <c r="ER57" s="338"/>
      <c r="ES57" s="338"/>
      <c r="ET57" s="338"/>
      <c r="EU57" s="338"/>
      <c r="EV57" s="338"/>
      <c r="EW57" s="338"/>
      <c r="EX57" s="338"/>
      <c r="EY57" s="338"/>
      <c r="EZ57" s="338"/>
      <c r="FA57" s="338"/>
      <c r="FB57" s="338"/>
      <c r="FC57" s="338"/>
      <c r="FD57" s="338"/>
      <c r="FE57" s="338"/>
      <c r="FF57" s="338"/>
      <c r="FG57" s="338"/>
      <c r="FH57" s="338"/>
      <c r="FI57" s="338"/>
      <c r="FJ57" s="338"/>
      <c r="FK57" s="338"/>
      <c r="FL57" s="338"/>
      <c r="FM57" s="338"/>
      <c r="FN57" s="338"/>
      <c r="FO57" s="338"/>
      <c r="FP57" s="338"/>
      <c r="FQ57" s="338"/>
      <c r="FR57" s="338"/>
      <c r="FS57" s="338"/>
      <c r="FT57" s="338"/>
      <c r="FU57" s="338"/>
      <c r="FV57" s="338"/>
      <c r="FW57" s="338"/>
      <c r="FX57" s="338"/>
      <c r="FY57" s="338"/>
      <c r="FZ57" s="338"/>
      <c r="GA57" s="338"/>
      <c r="GB57" s="338"/>
      <c r="GC57" s="338"/>
      <c r="GD57" s="338"/>
      <c r="GE57" s="338"/>
      <c r="GF57" s="338"/>
      <c r="GG57" s="338"/>
      <c r="GH57" s="338"/>
      <c r="GI57" s="338"/>
      <c r="GJ57" s="338"/>
      <c r="GK57" s="338"/>
      <c r="GL57" s="338"/>
      <c r="GM57" s="338"/>
      <c r="GN57" s="338"/>
      <c r="GO57" s="338"/>
      <c r="GP57" s="338"/>
      <c r="GQ57" s="338"/>
      <c r="GR57" s="338"/>
      <c r="GS57" s="338"/>
      <c r="GT57" s="338"/>
      <c r="GU57" s="338"/>
      <c r="GV57" s="338"/>
      <c r="GW57" s="338"/>
      <c r="GX57" s="338"/>
      <c r="GY57" s="338"/>
      <c r="GZ57" s="338"/>
      <c r="HA57" s="338"/>
      <c r="HB57" s="338"/>
      <c r="HC57" s="338"/>
      <c r="HD57" s="338"/>
      <c r="HE57" s="338"/>
      <c r="HF57" s="338"/>
      <c r="HG57" s="338"/>
      <c r="HH57" s="338"/>
      <c r="HI57" s="338"/>
      <c r="HJ57" s="338"/>
      <c r="HK57" s="338"/>
      <c r="HL57" s="338"/>
      <c r="HM57" s="338"/>
      <c r="HN57" s="338"/>
      <c r="HO57" s="338"/>
      <c r="HP57" s="338"/>
      <c r="HQ57" s="338"/>
      <c r="HR57" s="338"/>
      <c r="HS57" s="338"/>
      <c r="HT57" s="338"/>
      <c r="HU57" s="338"/>
      <c r="HV57" s="338"/>
      <c r="HW57" s="338"/>
      <c r="HX57" s="338"/>
      <c r="HY57" s="338"/>
      <c r="HZ57" s="338"/>
    </row>
    <row r="58" spans="1:234" s="131" customFormat="1" ht="24.75" x14ac:dyDescent="0.25">
      <c r="A58" s="123" t="s">
        <v>234</v>
      </c>
      <c r="B58" s="108" t="s">
        <v>122</v>
      </c>
      <c r="C58" s="108" t="s">
        <v>201</v>
      </c>
      <c r="D58" s="109" t="s">
        <v>238</v>
      </c>
      <c r="E58" s="109" t="s">
        <v>100</v>
      </c>
      <c r="F58" s="110">
        <f t="shared" si="12"/>
        <v>41138</v>
      </c>
      <c r="G58" s="109">
        <f>IF(L58="Not Executed","",INDEX($U$2:$ZY56,1,MATCH(REPT("z",255),$U58:$ZY58)))</f>
        <v>93</v>
      </c>
      <c r="H58" s="109" t="str">
        <f t="shared" si="5"/>
        <v>B0 Pinole C++</v>
      </c>
      <c r="I58" s="109" t="str">
        <f t="shared" si="6"/>
        <v>9200 + QFE0</v>
      </c>
      <c r="J58" s="109">
        <f t="shared" si="7"/>
        <v>9200</v>
      </c>
      <c r="K58" s="109" t="str">
        <f t="shared" si="8"/>
        <v>NXP 1.3.4.2</v>
      </c>
      <c r="L58" s="78" t="str">
        <f t="shared" si="9"/>
        <v>Pass</v>
      </c>
      <c r="M58" s="78" t="str">
        <f>IF(L58="NA","NA",IF(COUNTIFS(U58:XAA58,"Pass*",$U$3:$XAA$3,Summary!$G$43)&gt;0,"Pass",IF(COUNTIFS(U58:XAA58,"Fail*",$U$3:$XAA$3,Summary!$G$43)&gt;0,"Fail","Not Executed")))</f>
        <v>Pass</v>
      </c>
      <c r="N58" s="109">
        <f t="shared" si="13"/>
        <v>3</v>
      </c>
      <c r="O58" s="135">
        <f t="shared" si="14"/>
        <v>1</v>
      </c>
      <c r="P58" s="135" t="str">
        <f>IF(VLOOKUP(C58,[1]!NXP_Defects,2,FALSE)=0,"",VLOOKUP(C58,[1]!NXP_Defects,2,FALSE))</f>
        <v/>
      </c>
      <c r="Q58" s="78" t="str">
        <f>IF(VLOOKUP(C58,[1]!NXP_Defects,3,FALSE)=0,"",VLOOKUP(C58,[1]!NXP_Defects,3,FALSE))</f>
        <v/>
      </c>
      <c r="R58" s="78" t="str">
        <f>IF(VLOOKUP(C58,[1]!NXP_Defects,4,FALSE)=0,"",VLOOKUP(C58,[1]!NXP_Defects,4,FALSE))</f>
        <v/>
      </c>
      <c r="S58" s="2" t="s">
        <v>476</v>
      </c>
      <c r="T58" s="319"/>
      <c r="U58" s="337" t="s">
        <v>243</v>
      </c>
      <c r="V58" s="95"/>
      <c r="W58" s="95"/>
      <c r="X58" s="95"/>
      <c r="Y58" s="95"/>
      <c r="Z58" s="95"/>
      <c r="AA58" s="95"/>
      <c r="AB58" s="95"/>
      <c r="AC58" s="95"/>
      <c r="AD58" s="95"/>
      <c r="AE58" s="95"/>
      <c r="AF58" s="95"/>
      <c r="AG58" s="95"/>
      <c r="AH58" s="95"/>
      <c r="AI58" s="95"/>
      <c r="AJ58" s="95"/>
      <c r="AK58" s="95"/>
      <c r="AL58" s="95"/>
      <c r="AM58" s="95"/>
      <c r="AN58" s="95"/>
      <c r="AO58" s="95"/>
      <c r="AP58" s="95"/>
      <c r="AQ58" s="95"/>
      <c r="AR58" s="95"/>
      <c r="AS58" s="95"/>
      <c r="AT58" s="95"/>
      <c r="AU58" s="95"/>
      <c r="AV58" s="95"/>
      <c r="AW58" s="95"/>
      <c r="AX58" s="95"/>
      <c r="AY58" s="95" t="s">
        <v>243</v>
      </c>
      <c r="AZ58" s="95" t="s">
        <v>243</v>
      </c>
      <c r="BA58" s="95"/>
      <c r="BB58" s="95"/>
      <c r="BC58" s="95"/>
      <c r="BD58" s="95"/>
      <c r="BE58" s="95"/>
      <c r="BF58" s="95"/>
      <c r="BG58" s="95"/>
      <c r="BH58" s="95"/>
      <c r="BI58" s="95"/>
      <c r="BJ58" s="95"/>
      <c r="BK58" s="95"/>
      <c r="BL58" s="95"/>
      <c r="BM58" s="95"/>
      <c r="BN58" s="95"/>
      <c r="BO58" s="95"/>
      <c r="BP58" s="95"/>
      <c r="BQ58" s="95"/>
      <c r="BR58" s="95"/>
      <c r="BS58" s="95"/>
      <c r="BT58" s="95"/>
      <c r="BU58" s="95"/>
      <c r="BV58" s="95"/>
      <c r="BW58" s="95"/>
      <c r="BX58" s="95"/>
      <c r="BY58" s="95"/>
      <c r="BZ58" s="95"/>
      <c r="CA58" s="95"/>
      <c r="CB58" s="95"/>
      <c r="CC58" s="95"/>
      <c r="CD58" s="95"/>
      <c r="CE58" s="338"/>
      <c r="CF58" s="338"/>
      <c r="CG58" s="338"/>
      <c r="CH58" s="338"/>
      <c r="CI58" s="338"/>
      <c r="CJ58" s="338"/>
      <c r="CK58" s="338"/>
      <c r="CL58" s="338"/>
      <c r="CM58" s="338"/>
      <c r="CN58" s="338"/>
      <c r="CO58" s="338"/>
      <c r="CP58" s="338"/>
      <c r="CQ58" s="338"/>
      <c r="CR58" s="338"/>
      <c r="CS58" s="338"/>
      <c r="CT58" s="338"/>
      <c r="CU58" s="338"/>
      <c r="CV58" s="338"/>
      <c r="CW58" s="338"/>
      <c r="CX58" s="338"/>
      <c r="CY58" s="338"/>
      <c r="CZ58" s="338"/>
      <c r="DA58" s="338"/>
      <c r="DB58" s="338"/>
      <c r="DC58" s="338"/>
      <c r="DD58" s="338"/>
      <c r="DE58" s="338"/>
      <c r="DF58" s="338"/>
      <c r="DG58" s="338"/>
      <c r="DH58" s="338"/>
      <c r="DI58" s="338"/>
      <c r="DJ58" s="338"/>
      <c r="DK58" s="338"/>
      <c r="DL58" s="338"/>
      <c r="DM58" s="338"/>
      <c r="DN58" s="338"/>
      <c r="DO58" s="338"/>
      <c r="DP58" s="338"/>
      <c r="DQ58" s="338"/>
      <c r="DR58" s="338"/>
      <c r="DS58" s="338"/>
      <c r="DT58" s="338"/>
      <c r="DU58" s="338"/>
      <c r="DV58" s="338"/>
      <c r="DW58" s="338"/>
      <c r="DX58" s="338"/>
      <c r="DY58" s="338"/>
      <c r="DZ58" s="338"/>
      <c r="EA58" s="338"/>
      <c r="EB58" s="338"/>
      <c r="EC58" s="338"/>
      <c r="ED58" s="338"/>
      <c r="EE58" s="338"/>
      <c r="EF58" s="338"/>
      <c r="EG58" s="338"/>
      <c r="EH58" s="338"/>
      <c r="EI58" s="338"/>
      <c r="EJ58" s="338"/>
      <c r="EK58" s="338"/>
      <c r="EL58" s="338"/>
      <c r="EM58" s="338"/>
      <c r="EN58" s="338"/>
      <c r="EO58" s="338"/>
      <c r="EP58" s="338"/>
      <c r="EQ58" s="338"/>
      <c r="ER58" s="338"/>
      <c r="ES58" s="338"/>
      <c r="ET58" s="338"/>
      <c r="EU58" s="338"/>
      <c r="EV58" s="338"/>
      <c r="EW58" s="338"/>
      <c r="EX58" s="338"/>
      <c r="EY58" s="338"/>
      <c r="EZ58" s="338"/>
      <c r="FA58" s="338"/>
      <c r="FB58" s="338"/>
      <c r="FC58" s="338"/>
      <c r="FD58" s="338"/>
      <c r="FE58" s="338"/>
      <c r="FF58" s="338"/>
      <c r="FG58" s="338"/>
      <c r="FH58" s="338"/>
      <c r="FI58" s="338"/>
      <c r="FJ58" s="338"/>
      <c r="FK58" s="338"/>
      <c r="FL58" s="338"/>
      <c r="FM58" s="338"/>
      <c r="FN58" s="338"/>
      <c r="FO58" s="338"/>
      <c r="FP58" s="338"/>
      <c r="FQ58" s="338"/>
      <c r="FR58" s="338"/>
      <c r="FS58" s="338"/>
      <c r="FT58" s="338"/>
      <c r="FU58" s="338"/>
      <c r="FV58" s="338"/>
      <c r="FW58" s="338"/>
      <c r="FX58" s="338"/>
      <c r="FY58" s="338"/>
      <c r="FZ58" s="338"/>
      <c r="GA58" s="338"/>
      <c r="GB58" s="338"/>
      <c r="GC58" s="338"/>
      <c r="GD58" s="338"/>
      <c r="GE58" s="338"/>
      <c r="GF58" s="338"/>
      <c r="GG58" s="338"/>
      <c r="GH58" s="338"/>
      <c r="GI58" s="338"/>
      <c r="GJ58" s="338"/>
      <c r="GK58" s="338"/>
      <c r="GL58" s="338"/>
      <c r="GM58" s="338"/>
      <c r="GN58" s="338"/>
      <c r="GO58" s="338"/>
      <c r="GP58" s="338"/>
      <c r="GQ58" s="338"/>
      <c r="GR58" s="338"/>
      <c r="GS58" s="338"/>
      <c r="GT58" s="338"/>
      <c r="GU58" s="338"/>
      <c r="GV58" s="338"/>
      <c r="GW58" s="338"/>
      <c r="GX58" s="338"/>
      <c r="GY58" s="338"/>
      <c r="GZ58" s="338"/>
      <c r="HA58" s="338"/>
      <c r="HB58" s="338"/>
      <c r="HC58" s="338"/>
      <c r="HD58" s="338"/>
      <c r="HE58" s="338"/>
      <c r="HF58" s="338"/>
      <c r="HG58" s="338"/>
      <c r="HH58" s="338"/>
      <c r="HI58" s="338"/>
      <c r="HJ58" s="338"/>
      <c r="HK58" s="338"/>
      <c r="HL58" s="338"/>
      <c r="HM58" s="338"/>
      <c r="HN58" s="338"/>
      <c r="HO58" s="338"/>
      <c r="HP58" s="338"/>
      <c r="HQ58" s="338"/>
      <c r="HR58" s="338"/>
      <c r="HS58" s="338"/>
      <c r="HT58" s="338"/>
      <c r="HU58" s="338"/>
      <c r="HV58" s="338"/>
      <c r="HW58" s="338"/>
      <c r="HX58" s="338"/>
      <c r="HY58" s="338"/>
      <c r="HZ58" s="338"/>
    </row>
    <row r="59" spans="1:234" s="131" customFormat="1" ht="24.75" x14ac:dyDescent="0.25">
      <c r="A59" s="123" t="s">
        <v>234</v>
      </c>
      <c r="B59" s="108" t="s">
        <v>122</v>
      </c>
      <c r="C59" s="108" t="s">
        <v>142</v>
      </c>
      <c r="D59" s="109" t="s">
        <v>237</v>
      </c>
      <c r="E59" s="109" t="s">
        <v>100</v>
      </c>
      <c r="F59" s="110">
        <f t="shared" si="12"/>
        <v>41138</v>
      </c>
      <c r="G59" s="109">
        <f>IF(L59="Not Executed","",INDEX($U$2:$ZY57,1,MATCH(REPT("z",255),$U59:$ZY59)))</f>
        <v>93</v>
      </c>
      <c r="H59" s="109" t="str">
        <f t="shared" si="5"/>
        <v>B0 Pinole C++</v>
      </c>
      <c r="I59" s="109" t="str">
        <f t="shared" si="6"/>
        <v>9200 + QFE0</v>
      </c>
      <c r="J59" s="109">
        <f t="shared" si="7"/>
        <v>9200</v>
      </c>
      <c r="K59" s="109" t="str">
        <f t="shared" si="8"/>
        <v>NXP 1.3.4.2</v>
      </c>
      <c r="L59" s="78" t="str">
        <f t="shared" si="9"/>
        <v>Pass</v>
      </c>
      <c r="M59" s="78" t="str">
        <f>IF(L59="NA","NA",IF(COUNTIFS(U59:XAA59,"Pass*",$U$3:$XAA$3,Summary!$G$43)&gt;0,"Pass",IF(COUNTIFS(U59:XAA59,"Fail*",$U$3:$XAA$3,Summary!$G$43)&gt;0,"Fail","Not Executed")))</f>
        <v>Pass</v>
      </c>
      <c r="N59" s="109">
        <f t="shared" si="13"/>
        <v>3</v>
      </c>
      <c r="O59" s="135">
        <f t="shared" si="14"/>
        <v>1</v>
      </c>
      <c r="P59" s="135" t="str">
        <f>IF(VLOOKUP(C59,[1]!NXP_Defects,2,FALSE)=0,"",VLOOKUP(C59,[1]!NXP_Defects,2,FALSE))</f>
        <v/>
      </c>
      <c r="Q59" s="78" t="str">
        <f>IF(VLOOKUP(C59,[1]!NXP_Defects,3,FALSE)=0,"",VLOOKUP(C59,[1]!NXP_Defects,3,FALSE))</f>
        <v/>
      </c>
      <c r="R59" s="78" t="str">
        <f>IF(VLOOKUP(C59,[1]!NXP_Defects,4,FALSE)=0,"",VLOOKUP(C59,[1]!NXP_Defects,4,FALSE))</f>
        <v/>
      </c>
      <c r="S59" s="2" t="s">
        <v>477</v>
      </c>
      <c r="T59" s="319"/>
      <c r="U59" s="337" t="s">
        <v>243</v>
      </c>
      <c r="V59" s="95"/>
      <c r="W59" s="95"/>
      <c r="X59" s="95"/>
      <c r="Y59" s="95"/>
      <c r="Z59" s="95"/>
      <c r="AA59" s="95"/>
      <c r="AB59" s="95"/>
      <c r="AC59" s="95"/>
      <c r="AD59" s="95"/>
      <c r="AE59" s="95"/>
      <c r="AF59" s="95"/>
      <c r="AG59" s="95"/>
      <c r="AH59" s="95"/>
      <c r="AI59" s="95"/>
      <c r="AJ59" s="95"/>
      <c r="AK59" s="95"/>
      <c r="AL59" s="95"/>
      <c r="AM59" s="95"/>
      <c r="AN59" s="95"/>
      <c r="AO59" s="95"/>
      <c r="AP59" s="95"/>
      <c r="AQ59" s="95"/>
      <c r="AR59" s="95"/>
      <c r="AS59" s="95"/>
      <c r="AT59" s="95"/>
      <c r="AU59" s="95"/>
      <c r="AV59" s="95"/>
      <c r="AW59" s="95"/>
      <c r="AX59" s="95"/>
      <c r="AY59" s="95" t="s">
        <v>243</v>
      </c>
      <c r="AZ59" s="95" t="s">
        <v>243</v>
      </c>
      <c r="BA59" s="95"/>
      <c r="BB59" s="95"/>
      <c r="BC59" s="95"/>
      <c r="BD59" s="95"/>
      <c r="BE59" s="95"/>
      <c r="BF59" s="95"/>
      <c r="BG59" s="95"/>
      <c r="BH59" s="95"/>
      <c r="BI59" s="95"/>
      <c r="BJ59" s="95"/>
      <c r="BK59" s="95"/>
      <c r="BL59" s="95"/>
      <c r="BM59" s="95"/>
      <c r="BN59" s="95"/>
      <c r="BO59" s="95"/>
      <c r="BP59" s="95"/>
      <c r="BQ59" s="95"/>
      <c r="BR59" s="95"/>
      <c r="BS59" s="95"/>
      <c r="BT59" s="95"/>
      <c r="BU59" s="95"/>
      <c r="BV59" s="95"/>
      <c r="BW59" s="95"/>
      <c r="BX59" s="95"/>
      <c r="BY59" s="95"/>
      <c r="BZ59" s="95"/>
      <c r="CA59" s="95"/>
      <c r="CB59" s="95"/>
      <c r="CC59" s="95"/>
      <c r="CD59" s="95"/>
      <c r="CE59" s="338"/>
      <c r="CF59" s="338"/>
      <c r="CG59" s="338"/>
      <c r="CH59" s="338"/>
      <c r="CI59" s="338"/>
      <c r="CJ59" s="338"/>
      <c r="CK59" s="338"/>
      <c r="CL59" s="338"/>
      <c r="CM59" s="338"/>
      <c r="CN59" s="338"/>
      <c r="CO59" s="338"/>
      <c r="CP59" s="338"/>
      <c r="CQ59" s="338"/>
      <c r="CR59" s="338"/>
      <c r="CS59" s="338"/>
      <c r="CT59" s="338"/>
      <c r="CU59" s="338"/>
      <c r="CV59" s="338"/>
      <c r="CW59" s="338"/>
      <c r="CX59" s="338"/>
      <c r="CY59" s="338"/>
      <c r="CZ59" s="338"/>
      <c r="DA59" s="338"/>
      <c r="DB59" s="338"/>
      <c r="DC59" s="338"/>
      <c r="DD59" s="338"/>
      <c r="DE59" s="338"/>
      <c r="DF59" s="338"/>
      <c r="DG59" s="338"/>
      <c r="DH59" s="338"/>
      <c r="DI59" s="338"/>
      <c r="DJ59" s="338"/>
      <c r="DK59" s="338"/>
      <c r="DL59" s="338"/>
      <c r="DM59" s="338"/>
      <c r="DN59" s="338"/>
      <c r="DO59" s="338"/>
      <c r="DP59" s="338"/>
      <c r="DQ59" s="338"/>
      <c r="DR59" s="338"/>
      <c r="DS59" s="338"/>
      <c r="DT59" s="338"/>
      <c r="DU59" s="338"/>
      <c r="DV59" s="338"/>
      <c r="DW59" s="338"/>
      <c r="DX59" s="338"/>
      <c r="DY59" s="338"/>
      <c r="DZ59" s="338"/>
      <c r="EA59" s="338"/>
      <c r="EB59" s="338"/>
      <c r="EC59" s="338"/>
      <c r="ED59" s="338"/>
      <c r="EE59" s="338"/>
      <c r="EF59" s="338"/>
      <c r="EG59" s="338"/>
      <c r="EH59" s="338"/>
      <c r="EI59" s="338"/>
      <c r="EJ59" s="338"/>
      <c r="EK59" s="338"/>
      <c r="EL59" s="338"/>
      <c r="EM59" s="338"/>
      <c r="EN59" s="338"/>
      <c r="EO59" s="338"/>
      <c r="EP59" s="338"/>
      <c r="EQ59" s="338"/>
      <c r="ER59" s="338"/>
      <c r="ES59" s="338"/>
      <c r="ET59" s="338"/>
      <c r="EU59" s="338"/>
      <c r="EV59" s="338"/>
      <c r="EW59" s="338"/>
      <c r="EX59" s="338"/>
      <c r="EY59" s="338"/>
      <c r="EZ59" s="338"/>
      <c r="FA59" s="338"/>
      <c r="FB59" s="338"/>
      <c r="FC59" s="338"/>
      <c r="FD59" s="338"/>
      <c r="FE59" s="338"/>
      <c r="FF59" s="338"/>
      <c r="FG59" s="338"/>
      <c r="FH59" s="338"/>
      <c r="FI59" s="338"/>
      <c r="FJ59" s="338"/>
      <c r="FK59" s="338"/>
      <c r="FL59" s="338"/>
      <c r="FM59" s="338"/>
      <c r="FN59" s="338"/>
      <c r="FO59" s="338"/>
      <c r="FP59" s="338"/>
      <c r="FQ59" s="338"/>
      <c r="FR59" s="338"/>
      <c r="FS59" s="338"/>
      <c r="FT59" s="338"/>
      <c r="FU59" s="338"/>
      <c r="FV59" s="338"/>
      <c r="FW59" s="338"/>
      <c r="FX59" s="338"/>
      <c r="FY59" s="338"/>
      <c r="FZ59" s="338"/>
      <c r="GA59" s="338"/>
      <c r="GB59" s="338"/>
      <c r="GC59" s="338"/>
      <c r="GD59" s="338"/>
      <c r="GE59" s="338"/>
      <c r="GF59" s="338"/>
      <c r="GG59" s="338"/>
      <c r="GH59" s="338"/>
      <c r="GI59" s="338"/>
      <c r="GJ59" s="338"/>
      <c r="GK59" s="338"/>
      <c r="GL59" s="338"/>
      <c r="GM59" s="338"/>
      <c r="GN59" s="338"/>
      <c r="GO59" s="338"/>
      <c r="GP59" s="338"/>
      <c r="GQ59" s="338"/>
      <c r="GR59" s="338"/>
      <c r="GS59" s="338"/>
      <c r="GT59" s="338"/>
      <c r="GU59" s="338"/>
      <c r="GV59" s="338"/>
      <c r="GW59" s="338"/>
      <c r="GX59" s="338"/>
      <c r="GY59" s="338"/>
      <c r="GZ59" s="338"/>
      <c r="HA59" s="338"/>
      <c r="HB59" s="338"/>
      <c r="HC59" s="338"/>
      <c r="HD59" s="338"/>
      <c r="HE59" s="338"/>
      <c r="HF59" s="338"/>
      <c r="HG59" s="338"/>
      <c r="HH59" s="338"/>
      <c r="HI59" s="338"/>
      <c r="HJ59" s="338"/>
      <c r="HK59" s="338"/>
      <c r="HL59" s="338"/>
      <c r="HM59" s="338"/>
      <c r="HN59" s="338"/>
      <c r="HO59" s="338"/>
      <c r="HP59" s="338"/>
      <c r="HQ59" s="338"/>
      <c r="HR59" s="338"/>
      <c r="HS59" s="338"/>
      <c r="HT59" s="338"/>
      <c r="HU59" s="338"/>
      <c r="HV59" s="338"/>
      <c r="HW59" s="338"/>
      <c r="HX59" s="338"/>
      <c r="HY59" s="338"/>
      <c r="HZ59" s="338"/>
    </row>
    <row r="60" spans="1:234" s="131" customFormat="1" ht="24.75" x14ac:dyDescent="0.25">
      <c r="A60" s="123" t="s">
        <v>234</v>
      </c>
      <c r="B60" s="108" t="s">
        <v>122</v>
      </c>
      <c r="C60" s="108" t="s">
        <v>141</v>
      </c>
      <c r="D60" s="109" t="s">
        <v>237</v>
      </c>
      <c r="E60" s="109" t="s">
        <v>100</v>
      </c>
      <c r="F60" s="110">
        <f t="shared" si="12"/>
        <v>41138</v>
      </c>
      <c r="G60" s="109">
        <f>IF(L60="Not Executed","",INDEX($U$2:$ZY58,1,MATCH(REPT("z",255),$U60:$ZY60)))</f>
        <v>93</v>
      </c>
      <c r="H60" s="109" t="str">
        <f t="shared" si="5"/>
        <v>B0 Pinole C++</v>
      </c>
      <c r="I60" s="109" t="str">
        <f t="shared" si="6"/>
        <v>9200 + QFE0</v>
      </c>
      <c r="J60" s="109">
        <f t="shared" si="7"/>
        <v>9200</v>
      </c>
      <c r="K60" s="109" t="str">
        <f t="shared" si="8"/>
        <v>NXP 1.3.4.2</v>
      </c>
      <c r="L60" s="78" t="str">
        <f t="shared" si="9"/>
        <v>Pass</v>
      </c>
      <c r="M60" s="78" t="str">
        <f>IF(L60="NA","NA",IF(COUNTIFS(U60:XAA60,"Pass*",$U$3:$XAA$3,Summary!$G$43)&gt;0,"Pass",IF(COUNTIFS(U60:XAA60,"Fail*",$U$3:$XAA$3,Summary!$G$43)&gt;0,"Fail","Not Executed")))</f>
        <v>Pass</v>
      </c>
      <c r="N60" s="109">
        <f t="shared" si="13"/>
        <v>3</v>
      </c>
      <c r="O60" s="135">
        <f t="shared" si="14"/>
        <v>1</v>
      </c>
      <c r="P60" s="135" t="str">
        <f>IF(VLOOKUP(C60,[1]!NXP_Defects,2,FALSE)=0,"",VLOOKUP(C60,[1]!NXP_Defects,2,FALSE))</f>
        <v/>
      </c>
      <c r="Q60" s="78" t="str">
        <f>IF(VLOOKUP(C60,[1]!NXP_Defects,3,FALSE)=0,"",VLOOKUP(C60,[1]!NXP_Defects,3,FALSE))</f>
        <v/>
      </c>
      <c r="R60" s="78" t="str">
        <f>IF(VLOOKUP(C60,[1]!NXP_Defects,4,FALSE)=0,"",VLOOKUP(C60,[1]!NXP_Defects,4,FALSE))</f>
        <v/>
      </c>
      <c r="S60" s="2" t="s">
        <v>477</v>
      </c>
      <c r="T60" s="319"/>
      <c r="U60" s="337" t="s">
        <v>243</v>
      </c>
      <c r="V60" s="95"/>
      <c r="W60" s="95"/>
      <c r="X60" s="95"/>
      <c r="Y60" s="95"/>
      <c r="Z60" s="95"/>
      <c r="AA60" s="95"/>
      <c r="AB60" s="95"/>
      <c r="AC60" s="95"/>
      <c r="AD60" s="95"/>
      <c r="AE60" s="95"/>
      <c r="AF60" s="95"/>
      <c r="AG60" s="95"/>
      <c r="AH60" s="95"/>
      <c r="AI60" s="95"/>
      <c r="AJ60" s="95"/>
      <c r="AK60" s="95"/>
      <c r="AL60" s="95"/>
      <c r="AM60" s="95"/>
      <c r="AN60" s="95"/>
      <c r="AO60" s="95"/>
      <c r="AP60" s="95"/>
      <c r="AQ60" s="95"/>
      <c r="AR60" s="95"/>
      <c r="AS60" s="95"/>
      <c r="AT60" s="95"/>
      <c r="AU60" s="95"/>
      <c r="AV60" s="95"/>
      <c r="AW60" s="95"/>
      <c r="AX60" s="95"/>
      <c r="AY60" s="95" t="s">
        <v>243</v>
      </c>
      <c r="AZ60" s="95" t="s">
        <v>243</v>
      </c>
      <c r="BA60" s="95"/>
      <c r="BB60" s="95"/>
      <c r="BC60" s="95"/>
      <c r="BD60" s="95"/>
      <c r="BE60" s="95"/>
      <c r="BF60" s="95"/>
      <c r="BG60" s="95"/>
      <c r="BH60" s="95"/>
      <c r="BI60" s="95"/>
      <c r="BJ60" s="95"/>
      <c r="BK60" s="95"/>
      <c r="BL60" s="95"/>
      <c r="BM60" s="95"/>
      <c r="BN60" s="95"/>
      <c r="BO60" s="95"/>
      <c r="BP60" s="95"/>
      <c r="BQ60" s="95"/>
      <c r="BR60" s="95"/>
      <c r="BS60" s="95"/>
      <c r="BT60" s="95"/>
      <c r="BU60" s="95"/>
      <c r="BV60" s="95"/>
      <c r="BW60" s="95"/>
      <c r="BX60" s="95"/>
      <c r="BY60" s="95"/>
      <c r="BZ60" s="95"/>
      <c r="CA60" s="95"/>
      <c r="CB60" s="95"/>
      <c r="CC60" s="95"/>
      <c r="CD60" s="95"/>
      <c r="CE60" s="338"/>
      <c r="CF60" s="338"/>
      <c r="CG60" s="338"/>
      <c r="CH60" s="338"/>
      <c r="CI60" s="338"/>
      <c r="CJ60" s="338"/>
      <c r="CK60" s="338"/>
      <c r="CL60" s="338"/>
      <c r="CM60" s="338"/>
      <c r="CN60" s="338"/>
      <c r="CO60" s="338"/>
      <c r="CP60" s="338"/>
      <c r="CQ60" s="338"/>
      <c r="CR60" s="338"/>
      <c r="CS60" s="338"/>
      <c r="CT60" s="338"/>
      <c r="CU60" s="338"/>
      <c r="CV60" s="338"/>
      <c r="CW60" s="338"/>
      <c r="CX60" s="338"/>
      <c r="CY60" s="338"/>
      <c r="CZ60" s="338"/>
      <c r="DA60" s="338"/>
      <c r="DB60" s="338"/>
      <c r="DC60" s="338"/>
      <c r="DD60" s="338"/>
      <c r="DE60" s="338"/>
      <c r="DF60" s="338"/>
      <c r="DG60" s="338"/>
      <c r="DH60" s="338"/>
      <c r="DI60" s="338"/>
      <c r="DJ60" s="338"/>
      <c r="DK60" s="338"/>
      <c r="DL60" s="338"/>
      <c r="DM60" s="338"/>
      <c r="DN60" s="338"/>
      <c r="DO60" s="338"/>
      <c r="DP60" s="338"/>
      <c r="DQ60" s="338"/>
      <c r="DR60" s="338"/>
      <c r="DS60" s="338"/>
      <c r="DT60" s="338"/>
      <c r="DU60" s="338"/>
      <c r="DV60" s="338"/>
      <c r="DW60" s="338"/>
      <c r="DX60" s="338"/>
      <c r="DY60" s="338"/>
      <c r="DZ60" s="338"/>
      <c r="EA60" s="338"/>
      <c r="EB60" s="338"/>
      <c r="EC60" s="338"/>
      <c r="ED60" s="338"/>
      <c r="EE60" s="338"/>
      <c r="EF60" s="338"/>
      <c r="EG60" s="338"/>
      <c r="EH60" s="338"/>
      <c r="EI60" s="338"/>
      <c r="EJ60" s="338"/>
      <c r="EK60" s="338"/>
      <c r="EL60" s="338"/>
      <c r="EM60" s="338"/>
      <c r="EN60" s="338"/>
      <c r="EO60" s="338"/>
      <c r="EP60" s="338"/>
      <c r="EQ60" s="338"/>
      <c r="ER60" s="338"/>
      <c r="ES60" s="338"/>
      <c r="ET60" s="338"/>
      <c r="EU60" s="338"/>
      <c r="EV60" s="338"/>
      <c r="EW60" s="338"/>
      <c r="EX60" s="338"/>
      <c r="EY60" s="338"/>
      <c r="EZ60" s="338"/>
      <c r="FA60" s="338"/>
      <c r="FB60" s="338"/>
      <c r="FC60" s="338"/>
      <c r="FD60" s="338"/>
      <c r="FE60" s="338"/>
      <c r="FF60" s="338"/>
      <c r="FG60" s="338"/>
      <c r="FH60" s="338"/>
      <c r="FI60" s="338"/>
      <c r="FJ60" s="338"/>
      <c r="FK60" s="338"/>
      <c r="FL60" s="338"/>
      <c r="FM60" s="338"/>
      <c r="FN60" s="338"/>
      <c r="FO60" s="338"/>
      <c r="FP60" s="338"/>
      <c r="FQ60" s="338"/>
      <c r="FR60" s="338"/>
      <c r="FS60" s="338"/>
      <c r="FT60" s="338"/>
      <c r="FU60" s="338"/>
      <c r="FV60" s="338"/>
      <c r="FW60" s="338"/>
      <c r="FX60" s="338"/>
      <c r="FY60" s="338"/>
      <c r="FZ60" s="338"/>
      <c r="GA60" s="338"/>
      <c r="GB60" s="338"/>
      <c r="GC60" s="338"/>
      <c r="GD60" s="338"/>
      <c r="GE60" s="338"/>
      <c r="GF60" s="338"/>
      <c r="GG60" s="338"/>
      <c r="GH60" s="338"/>
      <c r="GI60" s="338"/>
      <c r="GJ60" s="338"/>
      <c r="GK60" s="338"/>
      <c r="GL60" s="338"/>
      <c r="GM60" s="338"/>
      <c r="GN60" s="338"/>
      <c r="GO60" s="338"/>
      <c r="GP60" s="338"/>
      <c r="GQ60" s="338"/>
      <c r="GR60" s="338"/>
      <c r="GS60" s="338"/>
      <c r="GT60" s="338"/>
      <c r="GU60" s="338"/>
      <c r="GV60" s="338"/>
      <c r="GW60" s="338"/>
      <c r="GX60" s="338"/>
      <c r="GY60" s="338"/>
      <c r="GZ60" s="338"/>
      <c r="HA60" s="338"/>
      <c r="HB60" s="338"/>
      <c r="HC60" s="338"/>
      <c r="HD60" s="338"/>
      <c r="HE60" s="338"/>
      <c r="HF60" s="338"/>
      <c r="HG60" s="338"/>
      <c r="HH60" s="338"/>
      <c r="HI60" s="338"/>
      <c r="HJ60" s="338"/>
      <c r="HK60" s="338"/>
      <c r="HL60" s="338"/>
      <c r="HM60" s="338"/>
      <c r="HN60" s="338"/>
      <c r="HO60" s="338"/>
      <c r="HP60" s="338"/>
      <c r="HQ60" s="338"/>
      <c r="HR60" s="338"/>
      <c r="HS60" s="338"/>
      <c r="HT60" s="338"/>
      <c r="HU60" s="338"/>
      <c r="HV60" s="338"/>
      <c r="HW60" s="338"/>
      <c r="HX60" s="338"/>
      <c r="HY60" s="338"/>
      <c r="HZ60" s="338"/>
    </row>
    <row r="61" spans="1:234" s="131" customFormat="1" ht="24.75" x14ac:dyDescent="0.25">
      <c r="A61" s="123" t="s">
        <v>234</v>
      </c>
      <c r="B61" s="108" t="s">
        <v>122</v>
      </c>
      <c r="C61" s="108" t="s">
        <v>204</v>
      </c>
      <c r="D61" s="109" t="s">
        <v>238</v>
      </c>
      <c r="E61" s="109" t="s">
        <v>100</v>
      </c>
      <c r="F61" s="110">
        <f t="shared" si="12"/>
        <v>41138</v>
      </c>
      <c r="G61" s="109">
        <f>IF(L61="Not Executed","",INDEX($U$2:$ZY59,1,MATCH(REPT("z",255),$U61:$ZY61)))</f>
        <v>93</v>
      </c>
      <c r="H61" s="109" t="str">
        <f t="shared" si="5"/>
        <v>B0 Pinole C++</v>
      </c>
      <c r="I61" s="109" t="str">
        <f t="shared" si="6"/>
        <v>9200 + QFE0</v>
      </c>
      <c r="J61" s="109">
        <f t="shared" si="7"/>
        <v>9200</v>
      </c>
      <c r="K61" s="109" t="str">
        <f t="shared" si="8"/>
        <v>NXP 1.3.4.2</v>
      </c>
      <c r="L61" s="78" t="str">
        <f t="shared" si="9"/>
        <v>Fail</v>
      </c>
      <c r="M61" s="78" t="str">
        <f>IF(L61="NA","NA",IF(COUNTIFS(U61:XAA61,"Pass*",$U$3:$XAA$3,Summary!$G$43)&gt;0,"Pass",IF(COUNTIFS(U61:XAA61,"Fail*",$U$3:$XAA$3,Summary!$G$43)&gt;0,"Fail","Not Executed")))</f>
        <v>Fail</v>
      </c>
      <c r="N61" s="109">
        <f t="shared" si="13"/>
        <v>3</v>
      </c>
      <c r="O61" s="135">
        <f t="shared" si="14"/>
        <v>0</v>
      </c>
      <c r="P61" s="135" t="str">
        <f>IF(VLOOKUP(C61,[1]!NXP_Defects,2,FALSE)=0,"",VLOOKUP(C61,[1]!NXP_Defects,2,FALSE))</f>
        <v/>
      </c>
      <c r="Q61" s="81" t="str">
        <f>IF(VLOOKUP(C61,[1]!NXP_Defects,3,FALSE)=0,"",VLOOKUP(C61,[1]!NXP_Defects,3,FALSE))</f>
        <v/>
      </c>
      <c r="R61" s="78">
        <f>IF(VLOOKUP(C61,[1]!NXP_Defects,4,FALSE)=0,"",VLOOKUP(C61,[1]!NXP_Defects,4,FALSE))</f>
        <v>3855510</v>
      </c>
      <c r="S61" s="2" t="s">
        <v>476</v>
      </c>
      <c r="T61" s="319"/>
      <c r="U61" s="337" t="s">
        <v>241</v>
      </c>
      <c r="V61" s="95"/>
      <c r="W61" s="95"/>
      <c r="X61" s="95"/>
      <c r="Y61" s="95"/>
      <c r="Z61" s="95"/>
      <c r="AA61" s="95"/>
      <c r="AB61" s="95"/>
      <c r="AC61" s="95"/>
      <c r="AD61" s="95"/>
      <c r="AE61" s="95"/>
      <c r="AF61" s="95"/>
      <c r="AG61" s="95"/>
      <c r="AH61" s="95"/>
      <c r="AI61" s="95"/>
      <c r="AJ61" s="95"/>
      <c r="AK61" s="95"/>
      <c r="AL61" s="95"/>
      <c r="AM61" s="95"/>
      <c r="AN61" s="95"/>
      <c r="AO61" s="95"/>
      <c r="AP61" s="95"/>
      <c r="AQ61" s="95"/>
      <c r="AR61" s="95"/>
      <c r="AS61" s="95"/>
      <c r="AT61" s="95"/>
      <c r="AU61" s="95"/>
      <c r="AV61" s="95"/>
      <c r="AW61" s="95"/>
      <c r="AX61" s="95"/>
      <c r="AY61" s="95" t="s">
        <v>241</v>
      </c>
      <c r="AZ61" s="95" t="s">
        <v>241</v>
      </c>
      <c r="BA61" s="95"/>
      <c r="BB61" s="95"/>
      <c r="BC61" s="95"/>
      <c r="BD61" s="95"/>
      <c r="BE61" s="95"/>
      <c r="BF61" s="95"/>
      <c r="BG61" s="95"/>
      <c r="BH61" s="95"/>
      <c r="BI61" s="95"/>
      <c r="BJ61" s="95"/>
      <c r="BK61" s="95"/>
      <c r="BL61" s="95"/>
      <c r="BM61" s="95"/>
      <c r="BN61" s="95"/>
      <c r="BO61" s="95"/>
      <c r="BP61" s="95"/>
      <c r="BQ61" s="95"/>
      <c r="BR61" s="95"/>
      <c r="BS61" s="95"/>
      <c r="BT61" s="95"/>
      <c r="BU61" s="95"/>
      <c r="BV61" s="95"/>
      <c r="BW61" s="95"/>
      <c r="BX61" s="95"/>
      <c r="BY61" s="95"/>
      <c r="BZ61" s="95"/>
      <c r="CA61" s="95"/>
      <c r="CB61" s="95"/>
      <c r="CC61" s="95"/>
      <c r="CD61" s="95"/>
      <c r="CE61" s="338"/>
      <c r="CF61" s="338"/>
      <c r="CG61" s="338"/>
      <c r="CH61" s="338"/>
      <c r="CI61" s="338"/>
      <c r="CJ61" s="338"/>
      <c r="CK61" s="338"/>
      <c r="CL61" s="338"/>
      <c r="CM61" s="338"/>
      <c r="CN61" s="338"/>
      <c r="CO61" s="338"/>
      <c r="CP61" s="338"/>
      <c r="CQ61" s="338"/>
      <c r="CR61" s="338"/>
      <c r="CS61" s="338"/>
      <c r="CT61" s="338"/>
      <c r="CU61" s="338"/>
      <c r="CV61" s="338"/>
      <c r="CW61" s="338"/>
      <c r="CX61" s="338"/>
      <c r="CY61" s="338"/>
      <c r="CZ61" s="338"/>
      <c r="DA61" s="338"/>
      <c r="DB61" s="338"/>
      <c r="DC61" s="338"/>
      <c r="DD61" s="338"/>
      <c r="DE61" s="338"/>
      <c r="DF61" s="338"/>
      <c r="DG61" s="338"/>
      <c r="DH61" s="338"/>
      <c r="DI61" s="338"/>
      <c r="DJ61" s="338"/>
      <c r="DK61" s="338"/>
      <c r="DL61" s="338"/>
      <c r="DM61" s="338"/>
      <c r="DN61" s="338"/>
      <c r="DO61" s="338"/>
      <c r="DP61" s="338"/>
      <c r="DQ61" s="338"/>
      <c r="DR61" s="338"/>
      <c r="DS61" s="338"/>
      <c r="DT61" s="338"/>
      <c r="DU61" s="338"/>
      <c r="DV61" s="338"/>
      <c r="DW61" s="338"/>
      <c r="DX61" s="338"/>
      <c r="DY61" s="338"/>
      <c r="DZ61" s="338"/>
      <c r="EA61" s="338"/>
      <c r="EB61" s="338"/>
      <c r="EC61" s="338"/>
      <c r="ED61" s="338"/>
      <c r="EE61" s="338"/>
      <c r="EF61" s="338"/>
      <c r="EG61" s="338"/>
      <c r="EH61" s="338"/>
      <c r="EI61" s="338"/>
      <c r="EJ61" s="338"/>
      <c r="EK61" s="338"/>
      <c r="EL61" s="338"/>
      <c r="EM61" s="338"/>
      <c r="EN61" s="338"/>
      <c r="EO61" s="338"/>
      <c r="EP61" s="338"/>
      <c r="EQ61" s="338"/>
      <c r="ER61" s="338"/>
      <c r="ES61" s="338"/>
      <c r="ET61" s="338"/>
      <c r="EU61" s="338"/>
      <c r="EV61" s="338"/>
      <c r="EW61" s="338"/>
      <c r="EX61" s="338"/>
      <c r="EY61" s="338"/>
      <c r="EZ61" s="338"/>
      <c r="FA61" s="338"/>
      <c r="FB61" s="338"/>
      <c r="FC61" s="338"/>
      <c r="FD61" s="338"/>
      <c r="FE61" s="338"/>
      <c r="FF61" s="338"/>
      <c r="FG61" s="338"/>
      <c r="FH61" s="338"/>
      <c r="FI61" s="338"/>
      <c r="FJ61" s="338"/>
      <c r="FK61" s="338"/>
      <c r="FL61" s="338"/>
      <c r="FM61" s="338"/>
      <c r="FN61" s="338"/>
      <c r="FO61" s="338"/>
      <c r="FP61" s="338"/>
      <c r="FQ61" s="338"/>
      <c r="FR61" s="338"/>
      <c r="FS61" s="338"/>
      <c r="FT61" s="338"/>
      <c r="FU61" s="338"/>
      <c r="FV61" s="338"/>
      <c r="FW61" s="338"/>
      <c r="FX61" s="338"/>
      <c r="FY61" s="338"/>
      <c r="FZ61" s="338"/>
      <c r="GA61" s="338"/>
      <c r="GB61" s="338"/>
      <c r="GC61" s="338"/>
      <c r="GD61" s="338"/>
      <c r="GE61" s="338"/>
      <c r="GF61" s="338"/>
      <c r="GG61" s="338"/>
      <c r="GH61" s="338"/>
      <c r="GI61" s="338"/>
      <c r="GJ61" s="338"/>
      <c r="GK61" s="338"/>
      <c r="GL61" s="338"/>
      <c r="GM61" s="338"/>
      <c r="GN61" s="338"/>
      <c r="GO61" s="338"/>
      <c r="GP61" s="338"/>
      <c r="GQ61" s="338"/>
      <c r="GR61" s="338"/>
      <c r="GS61" s="338"/>
      <c r="GT61" s="338"/>
      <c r="GU61" s="338"/>
      <c r="GV61" s="338"/>
      <c r="GW61" s="338"/>
      <c r="GX61" s="338"/>
      <c r="GY61" s="338"/>
      <c r="GZ61" s="338"/>
      <c r="HA61" s="338"/>
      <c r="HB61" s="338"/>
      <c r="HC61" s="338"/>
      <c r="HD61" s="338"/>
      <c r="HE61" s="338"/>
      <c r="HF61" s="338"/>
      <c r="HG61" s="338"/>
      <c r="HH61" s="338"/>
      <c r="HI61" s="338"/>
      <c r="HJ61" s="338"/>
      <c r="HK61" s="338"/>
      <c r="HL61" s="338"/>
      <c r="HM61" s="338"/>
      <c r="HN61" s="338"/>
      <c r="HO61" s="338"/>
      <c r="HP61" s="338"/>
      <c r="HQ61" s="338"/>
      <c r="HR61" s="338"/>
      <c r="HS61" s="338"/>
      <c r="HT61" s="338"/>
      <c r="HU61" s="338"/>
      <c r="HV61" s="338"/>
      <c r="HW61" s="338"/>
      <c r="HX61" s="338"/>
      <c r="HY61" s="338"/>
      <c r="HZ61" s="338"/>
    </row>
    <row r="62" spans="1:234" s="131" customFormat="1" ht="24.75" x14ac:dyDescent="0.25">
      <c r="A62" s="123" t="s">
        <v>234</v>
      </c>
      <c r="B62" s="108" t="s">
        <v>122</v>
      </c>
      <c r="C62" s="108" t="s">
        <v>149</v>
      </c>
      <c r="D62" s="109" t="s">
        <v>237</v>
      </c>
      <c r="E62" s="109" t="s">
        <v>100</v>
      </c>
      <c r="F62" s="110">
        <f t="shared" si="12"/>
        <v>41138</v>
      </c>
      <c r="G62" s="109">
        <f>IF(L62="Not Executed","",INDEX($U$2:$ZY60,1,MATCH(REPT("z",255),$U62:$ZY62)))</f>
        <v>93</v>
      </c>
      <c r="H62" s="109" t="str">
        <f t="shared" si="5"/>
        <v>B0 Pinole C++</v>
      </c>
      <c r="I62" s="109" t="str">
        <f t="shared" si="6"/>
        <v>9200 + QFE0</v>
      </c>
      <c r="J62" s="109">
        <f t="shared" si="7"/>
        <v>9200</v>
      </c>
      <c r="K62" s="109" t="str">
        <f t="shared" si="8"/>
        <v>NXP 1.3.4.2</v>
      </c>
      <c r="L62" s="78" t="str">
        <f t="shared" si="9"/>
        <v>Pass</v>
      </c>
      <c r="M62" s="78" t="str">
        <f>IF(L62="NA","NA",IF(COUNTIFS(U62:XAA62,"Pass*",$U$3:$XAA$3,Summary!$G$43)&gt;0,"Pass",IF(COUNTIFS(U62:XAA62,"Fail*",$U$3:$XAA$3,Summary!$G$43)&gt;0,"Fail","Not Executed")))</f>
        <v>Pass</v>
      </c>
      <c r="N62" s="109">
        <f t="shared" si="13"/>
        <v>3</v>
      </c>
      <c r="O62" s="135">
        <f t="shared" si="14"/>
        <v>1</v>
      </c>
      <c r="P62" s="135" t="str">
        <f>IF(VLOOKUP(C62,[1]!NXP_Defects,2,FALSE)=0,"",VLOOKUP(C62,[1]!NXP_Defects,2,FALSE))</f>
        <v/>
      </c>
      <c r="Q62" s="78" t="str">
        <f>IF(VLOOKUP(C62,[1]!NXP_Defects,3,FALSE)=0,"",VLOOKUP(C62,[1]!NXP_Defects,3,FALSE))</f>
        <v/>
      </c>
      <c r="R62" s="78" t="str">
        <f>IF(VLOOKUP(C62,[1]!NXP_Defects,4,FALSE)=0,"",VLOOKUP(C62,[1]!NXP_Defects,4,FALSE))</f>
        <v/>
      </c>
      <c r="S62" s="2" t="s">
        <v>477</v>
      </c>
      <c r="T62" s="319"/>
      <c r="U62" s="337" t="s">
        <v>243</v>
      </c>
      <c r="V62" s="95"/>
      <c r="W62" s="95"/>
      <c r="X62" s="95"/>
      <c r="Y62" s="95"/>
      <c r="Z62" s="95"/>
      <c r="AA62" s="95"/>
      <c r="AB62" s="95"/>
      <c r="AC62" s="95"/>
      <c r="AD62" s="95"/>
      <c r="AE62" s="95"/>
      <c r="AF62" s="95"/>
      <c r="AG62" s="95"/>
      <c r="AH62" s="95"/>
      <c r="AI62" s="95"/>
      <c r="AJ62" s="95"/>
      <c r="AK62" s="95"/>
      <c r="AL62" s="95"/>
      <c r="AM62" s="95"/>
      <c r="AN62" s="95"/>
      <c r="AO62" s="95"/>
      <c r="AP62" s="95"/>
      <c r="AQ62" s="95"/>
      <c r="AR62" s="95"/>
      <c r="AS62" s="95"/>
      <c r="AT62" s="95"/>
      <c r="AU62" s="95"/>
      <c r="AV62" s="95"/>
      <c r="AW62" s="95"/>
      <c r="AX62" s="95"/>
      <c r="AY62" s="95" t="s">
        <v>243</v>
      </c>
      <c r="AZ62" s="95" t="s">
        <v>243</v>
      </c>
      <c r="BA62" s="95"/>
      <c r="BB62" s="95"/>
      <c r="BC62" s="95"/>
      <c r="BD62" s="95"/>
      <c r="BE62" s="95"/>
      <c r="BF62" s="95"/>
      <c r="BG62" s="95"/>
      <c r="BH62" s="95"/>
      <c r="BI62" s="95"/>
      <c r="BJ62" s="95"/>
      <c r="BK62" s="95"/>
      <c r="BL62" s="95"/>
      <c r="BM62" s="95"/>
      <c r="BN62" s="95"/>
      <c r="BO62" s="95"/>
      <c r="BP62" s="95"/>
      <c r="BQ62" s="95"/>
      <c r="BR62" s="95"/>
      <c r="BS62" s="95"/>
      <c r="BT62" s="95"/>
      <c r="BU62" s="95"/>
      <c r="BV62" s="95"/>
      <c r="BW62" s="95"/>
      <c r="BX62" s="95"/>
      <c r="BY62" s="95"/>
      <c r="BZ62" s="95"/>
      <c r="CA62" s="95"/>
      <c r="CB62" s="95"/>
      <c r="CC62" s="95"/>
      <c r="CD62" s="95"/>
      <c r="CE62" s="338"/>
      <c r="CF62" s="338"/>
      <c r="CG62" s="338"/>
      <c r="CH62" s="338"/>
      <c r="CI62" s="338"/>
      <c r="CJ62" s="338"/>
      <c r="CK62" s="338"/>
      <c r="CL62" s="338"/>
      <c r="CM62" s="338"/>
      <c r="CN62" s="338"/>
      <c r="CO62" s="338"/>
      <c r="CP62" s="338"/>
      <c r="CQ62" s="338"/>
      <c r="CR62" s="338"/>
      <c r="CS62" s="338"/>
      <c r="CT62" s="338"/>
      <c r="CU62" s="338"/>
      <c r="CV62" s="338"/>
      <c r="CW62" s="338"/>
      <c r="CX62" s="338"/>
      <c r="CY62" s="338"/>
      <c r="CZ62" s="338"/>
      <c r="DA62" s="338"/>
      <c r="DB62" s="338"/>
      <c r="DC62" s="338"/>
      <c r="DD62" s="338"/>
      <c r="DE62" s="338"/>
      <c r="DF62" s="338"/>
      <c r="DG62" s="338"/>
      <c r="DH62" s="338"/>
      <c r="DI62" s="338"/>
      <c r="DJ62" s="338"/>
      <c r="DK62" s="338"/>
      <c r="DL62" s="338"/>
      <c r="DM62" s="338"/>
      <c r="DN62" s="338"/>
      <c r="DO62" s="338"/>
      <c r="DP62" s="338"/>
      <c r="DQ62" s="338"/>
      <c r="DR62" s="338"/>
      <c r="DS62" s="338"/>
      <c r="DT62" s="338"/>
      <c r="DU62" s="338"/>
      <c r="DV62" s="338"/>
      <c r="DW62" s="338"/>
      <c r="DX62" s="338"/>
      <c r="DY62" s="338"/>
      <c r="DZ62" s="338"/>
      <c r="EA62" s="338"/>
      <c r="EB62" s="338"/>
      <c r="EC62" s="338"/>
      <c r="ED62" s="338"/>
      <c r="EE62" s="338"/>
      <c r="EF62" s="338"/>
      <c r="EG62" s="338"/>
      <c r="EH62" s="338"/>
      <c r="EI62" s="338"/>
      <c r="EJ62" s="338"/>
      <c r="EK62" s="338"/>
      <c r="EL62" s="338"/>
      <c r="EM62" s="338"/>
      <c r="EN62" s="338"/>
      <c r="EO62" s="338"/>
      <c r="EP62" s="338"/>
      <c r="EQ62" s="338"/>
      <c r="ER62" s="338"/>
      <c r="ES62" s="338"/>
      <c r="ET62" s="338"/>
      <c r="EU62" s="338"/>
      <c r="EV62" s="338"/>
      <c r="EW62" s="338"/>
      <c r="EX62" s="338"/>
      <c r="EY62" s="338"/>
      <c r="EZ62" s="338"/>
      <c r="FA62" s="338"/>
      <c r="FB62" s="338"/>
      <c r="FC62" s="338"/>
      <c r="FD62" s="338"/>
      <c r="FE62" s="338"/>
      <c r="FF62" s="338"/>
      <c r="FG62" s="338"/>
      <c r="FH62" s="338"/>
      <c r="FI62" s="338"/>
      <c r="FJ62" s="338"/>
      <c r="FK62" s="338"/>
      <c r="FL62" s="338"/>
      <c r="FM62" s="338"/>
      <c r="FN62" s="338"/>
      <c r="FO62" s="338"/>
      <c r="FP62" s="338"/>
      <c r="FQ62" s="338"/>
      <c r="FR62" s="338"/>
      <c r="FS62" s="338"/>
      <c r="FT62" s="338"/>
      <c r="FU62" s="338"/>
      <c r="FV62" s="338"/>
      <c r="FW62" s="338"/>
      <c r="FX62" s="338"/>
      <c r="FY62" s="338"/>
      <c r="FZ62" s="338"/>
      <c r="GA62" s="338"/>
      <c r="GB62" s="338"/>
      <c r="GC62" s="338"/>
      <c r="GD62" s="338"/>
      <c r="GE62" s="338"/>
      <c r="GF62" s="338"/>
      <c r="GG62" s="338"/>
      <c r="GH62" s="338"/>
      <c r="GI62" s="338"/>
      <c r="GJ62" s="338"/>
      <c r="GK62" s="338"/>
      <c r="GL62" s="338"/>
      <c r="GM62" s="338"/>
      <c r="GN62" s="338"/>
      <c r="GO62" s="338"/>
      <c r="GP62" s="338"/>
      <c r="GQ62" s="338"/>
      <c r="GR62" s="338"/>
      <c r="GS62" s="338"/>
      <c r="GT62" s="338"/>
      <c r="GU62" s="338"/>
      <c r="GV62" s="338"/>
      <c r="GW62" s="338"/>
      <c r="GX62" s="338"/>
      <c r="GY62" s="338"/>
      <c r="GZ62" s="338"/>
      <c r="HA62" s="338"/>
      <c r="HB62" s="338"/>
      <c r="HC62" s="338"/>
      <c r="HD62" s="338"/>
      <c r="HE62" s="338"/>
      <c r="HF62" s="338"/>
      <c r="HG62" s="338"/>
      <c r="HH62" s="338"/>
      <c r="HI62" s="338"/>
      <c r="HJ62" s="338"/>
      <c r="HK62" s="338"/>
      <c r="HL62" s="338"/>
      <c r="HM62" s="338"/>
      <c r="HN62" s="338"/>
      <c r="HO62" s="338"/>
      <c r="HP62" s="338"/>
      <c r="HQ62" s="338"/>
      <c r="HR62" s="338"/>
      <c r="HS62" s="338"/>
      <c r="HT62" s="338"/>
      <c r="HU62" s="338"/>
      <c r="HV62" s="338"/>
      <c r="HW62" s="338"/>
      <c r="HX62" s="338"/>
      <c r="HY62" s="338"/>
      <c r="HZ62" s="338"/>
    </row>
    <row r="63" spans="1:234" s="131" customFormat="1" ht="15" customHeight="1" x14ac:dyDescent="0.25">
      <c r="A63" s="123" t="s">
        <v>234</v>
      </c>
      <c r="B63" s="108" t="s">
        <v>122</v>
      </c>
      <c r="C63" s="108" t="s">
        <v>202</v>
      </c>
      <c r="D63" s="109" t="s">
        <v>238</v>
      </c>
      <c r="E63" s="109" t="s">
        <v>100</v>
      </c>
      <c r="F63" s="110">
        <f t="shared" si="12"/>
        <v>41138</v>
      </c>
      <c r="G63" s="109">
        <f>IF(L63="Not Executed","",INDEX($U$2:$ZY61,1,MATCH(REPT("z",255),$U63:$ZY63)))</f>
        <v>93</v>
      </c>
      <c r="H63" s="109" t="str">
        <f t="shared" si="5"/>
        <v>B0 Pinole C++</v>
      </c>
      <c r="I63" s="109" t="str">
        <f t="shared" si="6"/>
        <v>9200 + QFE0</v>
      </c>
      <c r="J63" s="109">
        <f t="shared" si="7"/>
        <v>9200</v>
      </c>
      <c r="K63" s="109" t="str">
        <f t="shared" si="8"/>
        <v>NXP 1.3.4.2</v>
      </c>
      <c r="L63" s="78" t="str">
        <f t="shared" si="9"/>
        <v>Pass</v>
      </c>
      <c r="M63" s="78" t="str">
        <f>IF(L63="NA","NA",IF(COUNTIFS(U63:XAA63,"Pass*",$U$3:$XAA$3,Summary!$G$43)&gt;0,"Pass",IF(COUNTIFS(U63:XAA63,"Fail*",$U$3:$XAA$3,Summary!$G$43)&gt;0,"Fail","Not Executed")))</f>
        <v>Pass</v>
      </c>
      <c r="N63" s="109">
        <f t="shared" si="13"/>
        <v>3</v>
      </c>
      <c r="O63" s="135">
        <f t="shared" si="14"/>
        <v>1</v>
      </c>
      <c r="P63" s="135" t="str">
        <f>IF(VLOOKUP(C63,[1]!NXP_Defects,2,FALSE)=0,"",VLOOKUP(C63,[1]!NXP_Defects,2,FALSE))</f>
        <v/>
      </c>
      <c r="Q63" s="78" t="str">
        <f>IF(VLOOKUP(C63,[1]!NXP_Defects,3,FALSE)=0,"",VLOOKUP(C63,[1]!NXP_Defects,3,FALSE))</f>
        <v/>
      </c>
      <c r="R63" s="78" t="str">
        <f>IF(VLOOKUP(C63,[1]!NXP_Defects,4,FALSE)=0,"",VLOOKUP(C63,[1]!NXP_Defects,4,FALSE))</f>
        <v/>
      </c>
      <c r="S63" s="2" t="s">
        <v>476</v>
      </c>
      <c r="T63" s="319"/>
      <c r="U63" s="337" t="s">
        <v>243</v>
      </c>
      <c r="V63" s="95"/>
      <c r="W63" s="95"/>
      <c r="X63" s="95"/>
      <c r="Y63" s="95"/>
      <c r="Z63" s="95"/>
      <c r="AA63" s="95"/>
      <c r="AB63" s="95"/>
      <c r="AC63" s="95"/>
      <c r="AD63" s="95"/>
      <c r="AE63" s="95"/>
      <c r="AF63" s="95"/>
      <c r="AG63" s="95"/>
      <c r="AH63" s="95"/>
      <c r="AI63" s="95"/>
      <c r="AJ63" s="95"/>
      <c r="AK63" s="95"/>
      <c r="AL63" s="95"/>
      <c r="AM63" s="95"/>
      <c r="AN63" s="95"/>
      <c r="AO63" s="95"/>
      <c r="AP63" s="95"/>
      <c r="AQ63" s="95"/>
      <c r="AR63" s="95"/>
      <c r="AS63" s="95"/>
      <c r="AT63" s="95"/>
      <c r="AU63" s="95"/>
      <c r="AV63" s="95"/>
      <c r="AW63" s="95"/>
      <c r="AX63" s="95"/>
      <c r="AY63" s="95" t="s">
        <v>243</v>
      </c>
      <c r="AZ63" s="95" t="s">
        <v>243</v>
      </c>
      <c r="BA63" s="95"/>
      <c r="BB63" s="95"/>
      <c r="BC63" s="95"/>
      <c r="BD63" s="95"/>
      <c r="BE63" s="95"/>
      <c r="BF63" s="95"/>
      <c r="BG63" s="95"/>
      <c r="BH63" s="95"/>
      <c r="BI63" s="95"/>
      <c r="BJ63" s="95"/>
      <c r="BK63" s="95"/>
      <c r="BL63" s="95"/>
      <c r="BM63" s="95"/>
      <c r="BN63" s="95"/>
      <c r="BO63" s="95"/>
      <c r="BP63" s="95"/>
      <c r="BQ63" s="95"/>
      <c r="BR63" s="95"/>
      <c r="BS63" s="95"/>
      <c r="BT63" s="95"/>
      <c r="BU63" s="95"/>
      <c r="BV63" s="95"/>
      <c r="BW63" s="95"/>
      <c r="BX63" s="95"/>
      <c r="BY63" s="95"/>
      <c r="BZ63" s="95"/>
      <c r="CA63" s="95"/>
      <c r="CB63" s="95"/>
      <c r="CC63" s="95"/>
      <c r="CD63" s="95"/>
      <c r="CE63" s="338"/>
      <c r="CF63" s="338"/>
      <c r="CG63" s="338"/>
      <c r="CH63" s="338"/>
      <c r="CI63" s="338"/>
      <c r="CJ63" s="338"/>
      <c r="CK63" s="338"/>
      <c r="CL63" s="338"/>
      <c r="CM63" s="338"/>
      <c r="CN63" s="338"/>
      <c r="CO63" s="338"/>
      <c r="CP63" s="338"/>
      <c r="CQ63" s="338"/>
      <c r="CR63" s="338"/>
      <c r="CS63" s="338"/>
      <c r="CT63" s="338"/>
      <c r="CU63" s="338"/>
      <c r="CV63" s="338"/>
      <c r="CW63" s="338"/>
      <c r="CX63" s="338"/>
      <c r="CY63" s="338"/>
      <c r="CZ63" s="338"/>
      <c r="DA63" s="338"/>
      <c r="DB63" s="338"/>
      <c r="DC63" s="338"/>
      <c r="DD63" s="338"/>
      <c r="DE63" s="338"/>
      <c r="DF63" s="338"/>
      <c r="DG63" s="338"/>
      <c r="DH63" s="338"/>
      <c r="DI63" s="338"/>
      <c r="DJ63" s="338"/>
      <c r="DK63" s="338"/>
      <c r="DL63" s="338"/>
      <c r="DM63" s="338"/>
      <c r="DN63" s="338"/>
      <c r="DO63" s="338"/>
      <c r="DP63" s="338"/>
      <c r="DQ63" s="338"/>
      <c r="DR63" s="338"/>
      <c r="DS63" s="338"/>
      <c r="DT63" s="338"/>
      <c r="DU63" s="338"/>
      <c r="DV63" s="338"/>
      <c r="DW63" s="338"/>
      <c r="DX63" s="338"/>
      <c r="DY63" s="338"/>
      <c r="DZ63" s="338"/>
      <c r="EA63" s="338"/>
      <c r="EB63" s="338"/>
      <c r="EC63" s="338"/>
      <c r="ED63" s="338"/>
      <c r="EE63" s="338"/>
      <c r="EF63" s="338"/>
      <c r="EG63" s="338"/>
      <c r="EH63" s="338"/>
      <c r="EI63" s="338"/>
      <c r="EJ63" s="338"/>
      <c r="EK63" s="338"/>
      <c r="EL63" s="338"/>
      <c r="EM63" s="338"/>
      <c r="EN63" s="338"/>
      <c r="EO63" s="338"/>
      <c r="EP63" s="338"/>
      <c r="EQ63" s="338"/>
      <c r="ER63" s="338"/>
      <c r="ES63" s="338"/>
      <c r="ET63" s="338"/>
      <c r="EU63" s="338"/>
      <c r="EV63" s="338"/>
      <c r="EW63" s="338"/>
      <c r="EX63" s="338"/>
      <c r="EY63" s="338"/>
      <c r="EZ63" s="338"/>
      <c r="FA63" s="338"/>
      <c r="FB63" s="338"/>
      <c r="FC63" s="338"/>
      <c r="FD63" s="338"/>
      <c r="FE63" s="338"/>
      <c r="FF63" s="338"/>
      <c r="FG63" s="338"/>
      <c r="FH63" s="338"/>
      <c r="FI63" s="338"/>
      <c r="FJ63" s="338"/>
      <c r="FK63" s="338"/>
      <c r="FL63" s="338"/>
      <c r="FM63" s="338"/>
      <c r="FN63" s="338"/>
      <c r="FO63" s="338"/>
      <c r="FP63" s="338"/>
      <c r="FQ63" s="338"/>
      <c r="FR63" s="338"/>
      <c r="FS63" s="338"/>
      <c r="FT63" s="338"/>
      <c r="FU63" s="338"/>
      <c r="FV63" s="338"/>
      <c r="FW63" s="338"/>
      <c r="FX63" s="338"/>
      <c r="FY63" s="338"/>
      <c r="FZ63" s="338"/>
      <c r="GA63" s="338"/>
      <c r="GB63" s="338"/>
      <c r="GC63" s="338"/>
      <c r="GD63" s="338"/>
      <c r="GE63" s="338"/>
      <c r="GF63" s="338"/>
      <c r="GG63" s="338"/>
      <c r="GH63" s="338"/>
      <c r="GI63" s="338"/>
      <c r="GJ63" s="338"/>
      <c r="GK63" s="338"/>
      <c r="GL63" s="338"/>
      <c r="GM63" s="338"/>
      <c r="GN63" s="338"/>
      <c r="GO63" s="338"/>
      <c r="GP63" s="338"/>
      <c r="GQ63" s="338"/>
      <c r="GR63" s="338"/>
      <c r="GS63" s="338"/>
      <c r="GT63" s="338"/>
      <c r="GU63" s="338"/>
      <c r="GV63" s="338"/>
      <c r="GW63" s="338"/>
      <c r="GX63" s="338"/>
      <c r="GY63" s="338"/>
      <c r="GZ63" s="338"/>
      <c r="HA63" s="338"/>
      <c r="HB63" s="338"/>
      <c r="HC63" s="338"/>
      <c r="HD63" s="338"/>
      <c r="HE63" s="338"/>
      <c r="HF63" s="338"/>
      <c r="HG63" s="338"/>
      <c r="HH63" s="338"/>
      <c r="HI63" s="338"/>
      <c r="HJ63" s="338"/>
      <c r="HK63" s="338"/>
      <c r="HL63" s="338"/>
      <c r="HM63" s="338"/>
      <c r="HN63" s="338"/>
      <c r="HO63" s="338"/>
      <c r="HP63" s="338"/>
      <c r="HQ63" s="338"/>
      <c r="HR63" s="338"/>
      <c r="HS63" s="338"/>
      <c r="HT63" s="338"/>
      <c r="HU63" s="338"/>
      <c r="HV63" s="338"/>
      <c r="HW63" s="338"/>
      <c r="HX63" s="338"/>
      <c r="HY63" s="338"/>
      <c r="HZ63" s="338"/>
    </row>
    <row r="64" spans="1:234" s="131" customFormat="1" ht="24.75" x14ac:dyDescent="0.25">
      <c r="A64" s="123" t="s">
        <v>234</v>
      </c>
      <c r="B64" s="108" t="s">
        <v>122</v>
      </c>
      <c r="C64" s="108" t="s">
        <v>199</v>
      </c>
      <c r="D64" s="109" t="s">
        <v>238</v>
      </c>
      <c r="E64" s="109" t="s">
        <v>100</v>
      </c>
      <c r="F64" s="110">
        <f t="shared" si="12"/>
        <v>41138</v>
      </c>
      <c r="G64" s="109">
        <f>IF(L64="Not Executed","",INDEX($U$2:$ZY62,1,MATCH(REPT("z",255),$U64:$ZY64)))</f>
        <v>93</v>
      </c>
      <c r="H64" s="109" t="str">
        <f t="shared" si="5"/>
        <v>B0 Pinole C++</v>
      </c>
      <c r="I64" s="109" t="str">
        <f t="shared" si="6"/>
        <v>9200 + QFE0</v>
      </c>
      <c r="J64" s="109">
        <f t="shared" si="7"/>
        <v>9200</v>
      </c>
      <c r="K64" s="109" t="str">
        <f t="shared" si="8"/>
        <v>NXP 1.3.4.2</v>
      </c>
      <c r="L64" s="78" t="str">
        <f t="shared" si="9"/>
        <v>Pass</v>
      </c>
      <c r="M64" s="78" t="str">
        <f>IF(L64="NA","NA",IF(COUNTIFS(U64:XAA64,"Pass*",$U$3:$XAA$3,Summary!$G$43)&gt;0,"Pass",IF(COUNTIFS(U64:XAA64,"Fail*",$U$3:$XAA$3,Summary!$G$43)&gt;0,"Fail","Not Executed")))</f>
        <v>Pass</v>
      </c>
      <c r="N64" s="109">
        <f t="shared" si="13"/>
        <v>3</v>
      </c>
      <c r="O64" s="135">
        <f t="shared" si="14"/>
        <v>1</v>
      </c>
      <c r="P64" s="135" t="str">
        <f>IF(VLOOKUP(C64,[1]!NXP_Defects,2,FALSE)=0,"",VLOOKUP(C64,[1]!NXP_Defects,2,FALSE))</f>
        <v/>
      </c>
      <c r="Q64" s="78" t="str">
        <f>IF(VLOOKUP(C64,[1]!NXP_Defects,3,FALSE)=0,"",VLOOKUP(C64,[1]!NXP_Defects,3,FALSE))</f>
        <v/>
      </c>
      <c r="R64" s="78" t="str">
        <f>IF(VLOOKUP(C64,[1]!NXP_Defects,4,FALSE)=0,"",VLOOKUP(C64,[1]!NXP_Defects,4,FALSE))</f>
        <v/>
      </c>
      <c r="S64" s="2" t="s">
        <v>476</v>
      </c>
      <c r="T64" s="319"/>
      <c r="U64" s="337" t="s">
        <v>243</v>
      </c>
      <c r="V64" s="95"/>
      <c r="W64" s="95"/>
      <c r="X64" s="95"/>
      <c r="Y64" s="95"/>
      <c r="Z64" s="95"/>
      <c r="AA64" s="95"/>
      <c r="AB64" s="95"/>
      <c r="AC64" s="95"/>
      <c r="AD64" s="95"/>
      <c r="AE64" s="95"/>
      <c r="AF64" s="95"/>
      <c r="AG64" s="95"/>
      <c r="AH64" s="95"/>
      <c r="AI64" s="95"/>
      <c r="AJ64" s="95"/>
      <c r="AK64" s="95"/>
      <c r="AL64" s="95"/>
      <c r="AM64" s="95"/>
      <c r="AN64" s="95"/>
      <c r="AO64" s="95"/>
      <c r="AP64" s="95"/>
      <c r="AQ64" s="95"/>
      <c r="AR64" s="95"/>
      <c r="AS64" s="95"/>
      <c r="AT64" s="95"/>
      <c r="AU64" s="95"/>
      <c r="AV64" s="95"/>
      <c r="AW64" s="95"/>
      <c r="AX64" s="95"/>
      <c r="AY64" s="95" t="s">
        <v>243</v>
      </c>
      <c r="AZ64" s="95" t="s">
        <v>243</v>
      </c>
      <c r="BA64" s="95"/>
      <c r="BB64" s="95"/>
      <c r="BC64" s="95"/>
      <c r="BD64" s="95"/>
      <c r="BE64" s="95"/>
      <c r="BF64" s="95"/>
      <c r="BG64" s="95"/>
      <c r="BH64" s="95"/>
      <c r="BI64" s="95"/>
      <c r="BJ64" s="95"/>
      <c r="BK64" s="95"/>
      <c r="BL64" s="95"/>
      <c r="BM64" s="95"/>
      <c r="BN64" s="95"/>
      <c r="BO64" s="95"/>
      <c r="BP64" s="95"/>
      <c r="BQ64" s="95"/>
      <c r="BR64" s="95"/>
      <c r="BS64" s="95"/>
      <c r="BT64" s="95"/>
      <c r="BU64" s="95"/>
      <c r="BV64" s="95"/>
      <c r="BW64" s="95"/>
      <c r="BX64" s="95"/>
      <c r="BY64" s="95"/>
      <c r="BZ64" s="95"/>
      <c r="CA64" s="95"/>
      <c r="CB64" s="95"/>
      <c r="CC64" s="95"/>
      <c r="CD64" s="95"/>
      <c r="CE64" s="338"/>
      <c r="CF64" s="338"/>
      <c r="CG64" s="338"/>
      <c r="CH64" s="338"/>
      <c r="CI64" s="338"/>
      <c r="CJ64" s="338"/>
      <c r="CK64" s="338"/>
      <c r="CL64" s="338"/>
      <c r="CM64" s="338"/>
      <c r="CN64" s="338"/>
      <c r="CO64" s="338"/>
      <c r="CP64" s="338"/>
      <c r="CQ64" s="338"/>
      <c r="CR64" s="338"/>
      <c r="CS64" s="338"/>
      <c r="CT64" s="338"/>
      <c r="CU64" s="338"/>
      <c r="CV64" s="338"/>
      <c r="CW64" s="338"/>
      <c r="CX64" s="338"/>
      <c r="CY64" s="338"/>
      <c r="CZ64" s="338"/>
      <c r="DA64" s="338"/>
      <c r="DB64" s="338"/>
      <c r="DC64" s="338"/>
      <c r="DD64" s="338"/>
      <c r="DE64" s="338"/>
      <c r="DF64" s="338"/>
      <c r="DG64" s="338"/>
      <c r="DH64" s="338"/>
      <c r="DI64" s="338"/>
      <c r="DJ64" s="338"/>
      <c r="DK64" s="338"/>
      <c r="DL64" s="338"/>
      <c r="DM64" s="338"/>
      <c r="DN64" s="338"/>
      <c r="DO64" s="338"/>
      <c r="DP64" s="338"/>
      <c r="DQ64" s="338"/>
      <c r="DR64" s="338"/>
      <c r="DS64" s="338"/>
      <c r="DT64" s="338"/>
      <c r="DU64" s="338"/>
      <c r="DV64" s="338"/>
      <c r="DW64" s="338"/>
      <c r="DX64" s="338"/>
      <c r="DY64" s="338"/>
      <c r="DZ64" s="338"/>
      <c r="EA64" s="338"/>
      <c r="EB64" s="338"/>
      <c r="EC64" s="338"/>
      <c r="ED64" s="338"/>
      <c r="EE64" s="338"/>
      <c r="EF64" s="338"/>
      <c r="EG64" s="338"/>
      <c r="EH64" s="338"/>
      <c r="EI64" s="338"/>
      <c r="EJ64" s="338"/>
      <c r="EK64" s="338"/>
      <c r="EL64" s="338"/>
      <c r="EM64" s="338"/>
      <c r="EN64" s="338"/>
      <c r="EO64" s="338"/>
      <c r="EP64" s="338"/>
      <c r="EQ64" s="338"/>
      <c r="ER64" s="338"/>
      <c r="ES64" s="338"/>
      <c r="ET64" s="338"/>
      <c r="EU64" s="338"/>
      <c r="EV64" s="338"/>
      <c r="EW64" s="338"/>
      <c r="EX64" s="338"/>
      <c r="EY64" s="338"/>
      <c r="EZ64" s="338"/>
      <c r="FA64" s="338"/>
      <c r="FB64" s="338"/>
      <c r="FC64" s="338"/>
      <c r="FD64" s="338"/>
      <c r="FE64" s="338"/>
      <c r="FF64" s="338"/>
      <c r="FG64" s="338"/>
      <c r="FH64" s="338"/>
      <c r="FI64" s="338"/>
      <c r="FJ64" s="338"/>
      <c r="FK64" s="338"/>
      <c r="FL64" s="338"/>
      <c r="FM64" s="338"/>
      <c r="FN64" s="338"/>
      <c r="FO64" s="338"/>
      <c r="FP64" s="338"/>
      <c r="FQ64" s="338"/>
      <c r="FR64" s="338"/>
      <c r="FS64" s="338"/>
      <c r="FT64" s="338"/>
      <c r="FU64" s="338"/>
      <c r="FV64" s="338"/>
      <c r="FW64" s="338"/>
      <c r="FX64" s="338"/>
      <c r="FY64" s="338"/>
      <c r="FZ64" s="338"/>
      <c r="GA64" s="338"/>
      <c r="GB64" s="338"/>
      <c r="GC64" s="338"/>
      <c r="GD64" s="338"/>
      <c r="GE64" s="338"/>
      <c r="GF64" s="338"/>
      <c r="GG64" s="338"/>
      <c r="GH64" s="338"/>
      <c r="GI64" s="338"/>
      <c r="GJ64" s="338"/>
      <c r="GK64" s="338"/>
      <c r="GL64" s="338"/>
      <c r="GM64" s="338"/>
      <c r="GN64" s="338"/>
      <c r="GO64" s="338"/>
      <c r="GP64" s="338"/>
      <c r="GQ64" s="338"/>
      <c r="GR64" s="338"/>
      <c r="GS64" s="338"/>
      <c r="GT64" s="338"/>
      <c r="GU64" s="338"/>
      <c r="GV64" s="338"/>
      <c r="GW64" s="338"/>
      <c r="GX64" s="338"/>
      <c r="GY64" s="338"/>
      <c r="GZ64" s="338"/>
      <c r="HA64" s="338"/>
      <c r="HB64" s="338"/>
      <c r="HC64" s="338"/>
      <c r="HD64" s="338"/>
      <c r="HE64" s="338"/>
      <c r="HF64" s="338"/>
      <c r="HG64" s="338"/>
      <c r="HH64" s="338"/>
      <c r="HI64" s="338"/>
      <c r="HJ64" s="338"/>
      <c r="HK64" s="338"/>
      <c r="HL64" s="338"/>
      <c r="HM64" s="338"/>
      <c r="HN64" s="338"/>
      <c r="HO64" s="338"/>
      <c r="HP64" s="338"/>
      <c r="HQ64" s="338"/>
      <c r="HR64" s="338"/>
      <c r="HS64" s="338"/>
      <c r="HT64" s="338"/>
      <c r="HU64" s="338"/>
      <c r="HV64" s="338"/>
      <c r="HW64" s="338"/>
      <c r="HX64" s="338"/>
      <c r="HY64" s="338"/>
      <c r="HZ64" s="338"/>
    </row>
    <row r="65" spans="1:234" s="131" customFormat="1" ht="24.75" x14ac:dyDescent="0.25">
      <c r="A65" s="123" t="s">
        <v>234</v>
      </c>
      <c r="B65" s="108" t="s">
        <v>122</v>
      </c>
      <c r="C65" s="108" t="s">
        <v>216</v>
      </c>
      <c r="D65" s="109" t="s">
        <v>238</v>
      </c>
      <c r="E65" s="109" t="s">
        <v>100</v>
      </c>
      <c r="F65" s="110">
        <f t="shared" si="12"/>
        <v>41138</v>
      </c>
      <c r="G65" s="109">
        <f>IF(L65="Not Executed","",INDEX($U$2:$ZY63,1,MATCH(REPT("z",255),$U65:$ZY65)))</f>
        <v>93</v>
      </c>
      <c r="H65" s="109" t="str">
        <f t="shared" si="5"/>
        <v>B0 Pinole C++</v>
      </c>
      <c r="I65" s="109" t="str">
        <f t="shared" si="6"/>
        <v>9200 + QFE0</v>
      </c>
      <c r="J65" s="109">
        <f t="shared" si="7"/>
        <v>9200</v>
      </c>
      <c r="K65" s="109" t="str">
        <f t="shared" si="8"/>
        <v>NXP 1.3.4.2</v>
      </c>
      <c r="L65" s="78" t="str">
        <f t="shared" si="9"/>
        <v>Pass</v>
      </c>
      <c r="M65" s="78" t="str">
        <f>IF(L65="NA","NA",IF(COUNTIFS(U65:XAA65,"Pass*",$U$3:$XAA$3,Summary!$G$43)&gt;0,"Pass",IF(COUNTIFS(U65:XAA65,"Fail*",$U$3:$XAA$3,Summary!$G$43)&gt;0,"Fail","Not Executed")))</f>
        <v>Pass</v>
      </c>
      <c r="N65" s="109">
        <f t="shared" si="13"/>
        <v>3</v>
      </c>
      <c r="O65" s="135">
        <f t="shared" si="14"/>
        <v>0.66666666666666663</v>
      </c>
      <c r="P65" s="135" t="str">
        <f>IF(VLOOKUP(C65,[1]!NXP_Defects,2,FALSE)=0,"",VLOOKUP(C65,[1]!NXP_Defects,2,FALSE))</f>
        <v/>
      </c>
      <c r="Q65" s="81" t="str">
        <f>IF(VLOOKUP(C65,[1]!NXP_Defects,3,FALSE)=0,"",VLOOKUP(C65,[1]!NXP_Defects,3,FALSE))</f>
        <v/>
      </c>
      <c r="R65" s="78" t="str">
        <f>IF(VLOOKUP(C65,[1]!NXP_Defects,4,FALSE)=0,"",VLOOKUP(C65,[1]!NXP_Defects,4,FALSE))</f>
        <v/>
      </c>
      <c r="S65" s="2" t="s">
        <v>476</v>
      </c>
      <c r="T65" s="319"/>
      <c r="U65" s="337" t="s">
        <v>241</v>
      </c>
      <c r="V65" s="95"/>
      <c r="W65" s="95"/>
      <c r="X65" s="95"/>
      <c r="Y65" s="95"/>
      <c r="Z65" s="95"/>
      <c r="AA65" s="95"/>
      <c r="AB65" s="95"/>
      <c r="AC65" s="95"/>
      <c r="AD65" s="95"/>
      <c r="AE65" s="95"/>
      <c r="AF65" s="95"/>
      <c r="AG65" s="95"/>
      <c r="AH65" s="95"/>
      <c r="AI65" s="95"/>
      <c r="AJ65" s="95"/>
      <c r="AK65" s="95"/>
      <c r="AL65" s="95"/>
      <c r="AM65" s="95"/>
      <c r="AN65" s="95"/>
      <c r="AO65" s="95"/>
      <c r="AP65" s="95"/>
      <c r="AQ65" s="95"/>
      <c r="AR65" s="95"/>
      <c r="AS65" s="95"/>
      <c r="AT65" s="95"/>
      <c r="AU65" s="95"/>
      <c r="AV65" s="95"/>
      <c r="AW65" s="95"/>
      <c r="AX65" s="95"/>
      <c r="AY65" s="95" t="s">
        <v>243</v>
      </c>
      <c r="AZ65" s="95" t="s">
        <v>243</v>
      </c>
      <c r="BA65" s="95"/>
      <c r="BB65" s="95"/>
      <c r="BC65" s="95"/>
      <c r="BD65" s="95"/>
      <c r="BE65" s="95"/>
      <c r="BF65" s="95"/>
      <c r="BG65" s="95"/>
      <c r="BH65" s="95"/>
      <c r="BI65" s="95"/>
      <c r="BJ65" s="95"/>
      <c r="BK65" s="95"/>
      <c r="BL65" s="95"/>
      <c r="BM65" s="95"/>
      <c r="BN65" s="95"/>
      <c r="BO65" s="95"/>
      <c r="BP65" s="95"/>
      <c r="BQ65" s="95"/>
      <c r="BR65" s="95"/>
      <c r="BS65" s="95"/>
      <c r="BT65" s="95"/>
      <c r="BU65" s="95"/>
      <c r="BV65" s="95"/>
      <c r="BW65" s="95"/>
      <c r="BX65" s="95"/>
      <c r="BY65" s="95"/>
      <c r="BZ65" s="95"/>
      <c r="CA65" s="95"/>
      <c r="CB65" s="95"/>
      <c r="CC65" s="95"/>
      <c r="CD65" s="95"/>
      <c r="CE65" s="338"/>
      <c r="CF65" s="338"/>
      <c r="CG65" s="338"/>
      <c r="CH65" s="338"/>
      <c r="CI65" s="338"/>
      <c r="CJ65" s="338"/>
      <c r="CK65" s="338"/>
      <c r="CL65" s="338"/>
      <c r="CM65" s="338"/>
      <c r="CN65" s="338"/>
      <c r="CO65" s="338"/>
      <c r="CP65" s="338"/>
      <c r="CQ65" s="338"/>
      <c r="CR65" s="338"/>
      <c r="CS65" s="338"/>
      <c r="CT65" s="338"/>
      <c r="CU65" s="338"/>
      <c r="CV65" s="338"/>
      <c r="CW65" s="338"/>
      <c r="CX65" s="338"/>
      <c r="CY65" s="338"/>
      <c r="CZ65" s="338"/>
      <c r="DA65" s="338"/>
      <c r="DB65" s="338"/>
      <c r="DC65" s="338"/>
      <c r="DD65" s="338"/>
      <c r="DE65" s="338"/>
      <c r="DF65" s="338"/>
      <c r="DG65" s="338"/>
      <c r="DH65" s="338"/>
      <c r="DI65" s="338"/>
      <c r="DJ65" s="338"/>
      <c r="DK65" s="338"/>
      <c r="DL65" s="338"/>
      <c r="DM65" s="338"/>
      <c r="DN65" s="338"/>
      <c r="DO65" s="338"/>
      <c r="DP65" s="338"/>
      <c r="DQ65" s="338"/>
      <c r="DR65" s="338"/>
      <c r="DS65" s="338"/>
      <c r="DT65" s="338"/>
      <c r="DU65" s="338"/>
      <c r="DV65" s="338"/>
      <c r="DW65" s="338"/>
      <c r="DX65" s="338"/>
      <c r="DY65" s="338"/>
      <c r="DZ65" s="338"/>
      <c r="EA65" s="338"/>
      <c r="EB65" s="338"/>
      <c r="EC65" s="338"/>
      <c r="ED65" s="338"/>
      <c r="EE65" s="338"/>
      <c r="EF65" s="338"/>
      <c r="EG65" s="338"/>
      <c r="EH65" s="338"/>
      <c r="EI65" s="338"/>
      <c r="EJ65" s="338"/>
      <c r="EK65" s="338"/>
      <c r="EL65" s="338"/>
      <c r="EM65" s="338"/>
      <c r="EN65" s="338"/>
      <c r="EO65" s="338"/>
      <c r="EP65" s="338"/>
      <c r="EQ65" s="338"/>
      <c r="ER65" s="338"/>
      <c r="ES65" s="338"/>
      <c r="ET65" s="338"/>
      <c r="EU65" s="338"/>
      <c r="EV65" s="338"/>
      <c r="EW65" s="338"/>
      <c r="EX65" s="338"/>
      <c r="EY65" s="338"/>
      <c r="EZ65" s="338"/>
      <c r="FA65" s="338"/>
      <c r="FB65" s="338"/>
      <c r="FC65" s="338"/>
      <c r="FD65" s="338"/>
      <c r="FE65" s="338"/>
      <c r="FF65" s="338"/>
      <c r="FG65" s="338"/>
      <c r="FH65" s="338"/>
      <c r="FI65" s="338"/>
      <c r="FJ65" s="338"/>
      <c r="FK65" s="338"/>
      <c r="FL65" s="338"/>
      <c r="FM65" s="338"/>
      <c r="FN65" s="338"/>
      <c r="FO65" s="338"/>
      <c r="FP65" s="338"/>
      <c r="FQ65" s="338"/>
      <c r="FR65" s="338"/>
      <c r="FS65" s="338"/>
      <c r="FT65" s="338"/>
      <c r="FU65" s="338"/>
      <c r="FV65" s="338"/>
      <c r="FW65" s="338"/>
      <c r="FX65" s="338"/>
      <c r="FY65" s="338"/>
      <c r="FZ65" s="338"/>
      <c r="GA65" s="338"/>
      <c r="GB65" s="338"/>
      <c r="GC65" s="338"/>
      <c r="GD65" s="338"/>
      <c r="GE65" s="338"/>
      <c r="GF65" s="338"/>
      <c r="GG65" s="338"/>
      <c r="GH65" s="338"/>
      <c r="GI65" s="338"/>
      <c r="GJ65" s="338"/>
      <c r="GK65" s="338"/>
      <c r="GL65" s="338"/>
      <c r="GM65" s="338"/>
      <c r="GN65" s="338"/>
      <c r="GO65" s="338"/>
      <c r="GP65" s="338"/>
      <c r="GQ65" s="338"/>
      <c r="GR65" s="338"/>
      <c r="GS65" s="338"/>
      <c r="GT65" s="338"/>
      <c r="GU65" s="338"/>
      <c r="GV65" s="338"/>
      <c r="GW65" s="338"/>
      <c r="GX65" s="338"/>
      <c r="GY65" s="338"/>
      <c r="GZ65" s="338"/>
      <c r="HA65" s="338"/>
      <c r="HB65" s="338"/>
      <c r="HC65" s="338"/>
      <c r="HD65" s="338"/>
      <c r="HE65" s="338"/>
      <c r="HF65" s="338"/>
      <c r="HG65" s="338"/>
      <c r="HH65" s="338"/>
      <c r="HI65" s="338"/>
      <c r="HJ65" s="338"/>
      <c r="HK65" s="338"/>
      <c r="HL65" s="338"/>
      <c r="HM65" s="338"/>
      <c r="HN65" s="338"/>
      <c r="HO65" s="338"/>
      <c r="HP65" s="338"/>
      <c r="HQ65" s="338"/>
      <c r="HR65" s="338"/>
      <c r="HS65" s="338"/>
      <c r="HT65" s="338"/>
      <c r="HU65" s="338"/>
      <c r="HV65" s="338"/>
      <c r="HW65" s="338"/>
      <c r="HX65" s="338"/>
      <c r="HY65" s="338"/>
      <c r="HZ65" s="338"/>
    </row>
    <row r="66" spans="1:234" s="131" customFormat="1" ht="24.75" x14ac:dyDescent="0.25">
      <c r="A66" s="123" t="s">
        <v>234</v>
      </c>
      <c r="B66" s="108" t="s">
        <v>122</v>
      </c>
      <c r="C66" s="108" t="s">
        <v>191</v>
      </c>
      <c r="D66" s="109" t="s">
        <v>238</v>
      </c>
      <c r="E66" s="109" t="s">
        <v>100</v>
      </c>
      <c r="F66" s="110">
        <f t="shared" si="12"/>
        <v>41138</v>
      </c>
      <c r="G66" s="109">
        <f>IF(L66="Not Executed","",INDEX($U$2:$ZY64,1,MATCH(REPT("z",255),$U66:$ZY66)))</f>
        <v>93</v>
      </c>
      <c r="H66" s="109" t="str">
        <f t="shared" si="5"/>
        <v>B0 Pinole C++</v>
      </c>
      <c r="I66" s="109" t="str">
        <f t="shared" si="6"/>
        <v>9200 + QFE0</v>
      </c>
      <c r="J66" s="109">
        <f t="shared" si="7"/>
        <v>9200</v>
      </c>
      <c r="K66" s="109" t="str">
        <f t="shared" si="8"/>
        <v>NXP 1.3.4.2</v>
      </c>
      <c r="L66" s="78" t="str">
        <f t="shared" si="9"/>
        <v>Pass</v>
      </c>
      <c r="M66" s="78" t="str">
        <f>IF(L66="NA","NA",IF(COUNTIFS(U66:XAA66,"Pass*",$U$3:$XAA$3,Summary!$G$43)&gt;0,"Pass",IF(COUNTIFS(U66:XAA66,"Fail*",$U$3:$XAA$3,Summary!$G$43)&gt;0,"Fail","Not Executed")))</f>
        <v>Pass</v>
      </c>
      <c r="N66" s="109">
        <f t="shared" si="13"/>
        <v>4</v>
      </c>
      <c r="O66" s="135">
        <f t="shared" si="14"/>
        <v>1</v>
      </c>
      <c r="P66" s="135" t="str">
        <f>IF(VLOOKUP(C66,[1]!NXP_Defects,2,FALSE)=0,"",VLOOKUP(C66,[1]!NXP_Defects,2,FALSE))</f>
        <v/>
      </c>
      <c r="Q66" s="81" t="str">
        <f>IF(VLOOKUP(C66,[1]!NXP_Defects,3,FALSE)=0,"",VLOOKUP(C66,[1]!NXP_Defects,3,FALSE))</f>
        <v/>
      </c>
      <c r="R66" s="78" t="str">
        <f>IF(VLOOKUP(C66,[1]!NXP_Defects,4,FALSE)=0,"",VLOOKUP(C66,[1]!NXP_Defects,4,FALSE))</f>
        <v>3855506-CLOSED</v>
      </c>
      <c r="S66" s="2" t="s">
        <v>476</v>
      </c>
      <c r="T66" s="319"/>
      <c r="U66" s="337" t="s">
        <v>243</v>
      </c>
      <c r="V66" s="95"/>
      <c r="W66" s="95"/>
      <c r="X66" s="95"/>
      <c r="Y66" s="95"/>
      <c r="Z66" s="95"/>
      <c r="AA66" s="95"/>
      <c r="AB66" s="95"/>
      <c r="AC66" s="95"/>
      <c r="AD66" s="95"/>
      <c r="AE66" s="95"/>
      <c r="AF66" s="95"/>
      <c r="AG66" s="95"/>
      <c r="AH66" s="95"/>
      <c r="AI66" s="95"/>
      <c r="AJ66" s="95"/>
      <c r="AK66" s="95"/>
      <c r="AL66" s="95" t="s">
        <v>243</v>
      </c>
      <c r="AM66" s="95"/>
      <c r="AN66" s="95"/>
      <c r="AO66" s="95"/>
      <c r="AP66" s="95"/>
      <c r="AQ66" s="95"/>
      <c r="AR66" s="95"/>
      <c r="AS66" s="95"/>
      <c r="AT66" s="95"/>
      <c r="AU66" s="95"/>
      <c r="AV66" s="95"/>
      <c r="AW66" s="95"/>
      <c r="AX66" s="95"/>
      <c r="AY66" s="95" t="s">
        <v>243</v>
      </c>
      <c r="AZ66" s="95" t="s">
        <v>243</v>
      </c>
      <c r="BA66" s="95"/>
      <c r="BB66" s="95"/>
      <c r="BC66" s="95"/>
      <c r="BD66" s="95"/>
      <c r="BE66" s="95"/>
      <c r="BF66" s="95"/>
      <c r="BG66" s="95"/>
      <c r="BH66" s="95"/>
      <c r="BI66" s="95"/>
      <c r="BJ66" s="95"/>
      <c r="BK66" s="95"/>
      <c r="BL66" s="95"/>
      <c r="BM66" s="95"/>
      <c r="BN66" s="95"/>
      <c r="BO66" s="95"/>
      <c r="BP66" s="95"/>
      <c r="BQ66" s="95"/>
      <c r="BR66" s="95"/>
      <c r="BS66" s="95"/>
      <c r="BT66" s="95"/>
      <c r="BU66" s="95"/>
      <c r="BV66" s="95"/>
      <c r="BW66" s="95"/>
      <c r="BX66" s="95"/>
      <c r="BY66" s="95"/>
      <c r="BZ66" s="95"/>
      <c r="CA66" s="95"/>
      <c r="CB66" s="95"/>
      <c r="CC66" s="95"/>
      <c r="CD66" s="95"/>
      <c r="CE66" s="338"/>
      <c r="CF66" s="338"/>
      <c r="CG66" s="338"/>
      <c r="CH66" s="338"/>
      <c r="CI66" s="338"/>
      <c r="CJ66" s="338"/>
      <c r="CK66" s="338"/>
      <c r="CL66" s="338"/>
      <c r="CM66" s="338"/>
      <c r="CN66" s="338"/>
      <c r="CO66" s="338"/>
      <c r="CP66" s="338"/>
      <c r="CQ66" s="338"/>
      <c r="CR66" s="338"/>
      <c r="CS66" s="338"/>
      <c r="CT66" s="338"/>
      <c r="CU66" s="338"/>
      <c r="CV66" s="338"/>
      <c r="CW66" s="338"/>
      <c r="CX66" s="338"/>
      <c r="CY66" s="338"/>
      <c r="CZ66" s="338"/>
      <c r="DA66" s="338"/>
      <c r="DB66" s="338"/>
      <c r="DC66" s="338"/>
      <c r="DD66" s="338"/>
      <c r="DE66" s="338"/>
      <c r="DF66" s="338"/>
      <c r="DG66" s="338"/>
      <c r="DH66" s="338"/>
      <c r="DI66" s="338"/>
      <c r="DJ66" s="338"/>
      <c r="DK66" s="338"/>
      <c r="DL66" s="338"/>
      <c r="DM66" s="338"/>
      <c r="DN66" s="338"/>
      <c r="DO66" s="338"/>
      <c r="DP66" s="338"/>
      <c r="DQ66" s="338"/>
      <c r="DR66" s="338"/>
      <c r="DS66" s="338"/>
      <c r="DT66" s="338"/>
      <c r="DU66" s="338"/>
      <c r="DV66" s="338"/>
      <c r="DW66" s="338"/>
      <c r="DX66" s="338"/>
      <c r="DY66" s="338"/>
      <c r="DZ66" s="338"/>
      <c r="EA66" s="338"/>
      <c r="EB66" s="338"/>
      <c r="EC66" s="338"/>
      <c r="ED66" s="338"/>
      <c r="EE66" s="338"/>
      <c r="EF66" s="338"/>
      <c r="EG66" s="338"/>
      <c r="EH66" s="338"/>
      <c r="EI66" s="338"/>
      <c r="EJ66" s="338"/>
      <c r="EK66" s="338"/>
      <c r="EL66" s="338"/>
      <c r="EM66" s="338"/>
      <c r="EN66" s="338"/>
      <c r="EO66" s="338"/>
      <c r="EP66" s="338"/>
      <c r="EQ66" s="338"/>
      <c r="ER66" s="338"/>
      <c r="ES66" s="338"/>
      <c r="ET66" s="338"/>
      <c r="EU66" s="338"/>
      <c r="EV66" s="338"/>
      <c r="EW66" s="338"/>
      <c r="EX66" s="338"/>
      <c r="EY66" s="338"/>
      <c r="EZ66" s="338"/>
      <c r="FA66" s="338"/>
      <c r="FB66" s="338"/>
      <c r="FC66" s="338"/>
      <c r="FD66" s="338"/>
      <c r="FE66" s="338"/>
      <c r="FF66" s="338"/>
      <c r="FG66" s="338"/>
      <c r="FH66" s="338"/>
      <c r="FI66" s="338"/>
      <c r="FJ66" s="338"/>
      <c r="FK66" s="338"/>
      <c r="FL66" s="338"/>
      <c r="FM66" s="338"/>
      <c r="FN66" s="338"/>
      <c r="FO66" s="338"/>
      <c r="FP66" s="338"/>
      <c r="FQ66" s="338"/>
      <c r="FR66" s="338"/>
      <c r="FS66" s="338"/>
      <c r="FT66" s="338"/>
      <c r="FU66" s="338"/>
      <c r="FV66" s="338"/>
      <c r="FW66" s="338"/>
      <c r="FX66" s="338"/>
      <c r="FY66" s="338"/>
      <c r="FZ66" s="338"/>
      <c r="GA66" s="338"/>
      <c r="GB66" s="338"/>
      <c r="GC66" s="338"/>
      <c r="GD66" s="338"/>
      <c r="GE66" s="338"/>
      <c r="GF66" s="338"/>
      <c r="GG66" s="338"/>
      <c r="GH66" s="338"/>
      <c r="GI66" s="338"/>
      <c r="GJ66" s="338"/>
      <c r="GK66" s="338"/>
      <c r="GL66" s="338"/>
      <c r="GM66" s="338"/>
      <c r="GN66" s="338"/>
      <c r="GO66" s="338"/>
      <c r="GP66" s="338"/>
      <c r="GQ66" s="338"/>
      <c r="GR66" s="338"/>
      <c r="GS66" s="338"/>
      <c r="GT66" s="338"/>
      <c r="GU66" s="338"/>
      <c r="GV66" s="338"/>
      <c r="GW66" s="338"/>
      <c r="GX66" s="338"/>
      <c r="GY66" s="338"/>
      <c r="GZ66" s="338"/>
      <c r="HA66" s="338"/>
      <c r="HB66" s="338"/>
      <c r="HC66" s="338"/>
      <c r="HD66" s="338"/>
      <c r="HE66" s="338"/>
      <c r="HF66" s="338"/>
      <c r="HG66" s="338"/>
      <c r="HH66" s="338"/>
      <c r="HI66" s="338"/>
      <c r="HJ66" s="338"/>
      <c r="HK66" s="338"/>
      <c r="HL66" s="338"/>
      <c r="HM66" s="338"/>
      <c r="HN66" s="338"/>
      <c r="HO66" s="338"/>
      <c r="HP66" s="338"/>
      <c r="HQ66" s="338"/>
      <c r="HR66" s="338"/>
      <c r="HS66" s="338"/>
      <c r="HT66" s="338"/>
      <c r="HU66" s="338"/>
      <c r="HV66" s="338"/>
      <c r="HW66" s="338"/>
      <c r="HX66" s="338"/>
      <c r="HY66" s="338"/>
      <c r="HZ66" s="338"/>
    </row>
    <row r="67" spans="1:234" s="131" customFormat="1" ht="24.75" x14ac:dyDescent="0.25">
      <c r="A67" s="123" t="s">
        <v>234</v>
      </c>
      <c r="B67" s="108" t="s">
        <v>122</v>
      </c>
      <c r="C67" s="108" t="s">
        <v>193</v>
      </c>
      <c r="D67" s="109" t="s">
        <v>238</v>
      </c>
      <c r="E67" s="109" t="s">
        <v>100</v>
      </c>
      <c r="F67" s="110">
        <f t="shared" si="12"/>
        <v>41138</v>
      </c>
      <c r="G67" s="109">
        <f>IF(L67="Not Executed","",INDEX($U$2:$ZY65,1,MATCH(REPT("z",255),$U67:$ZY67)))</f>
        <v>93</v>
      </c>
      <c r="H67" s="109" t="str">
        <f t="shared" si="5"/>
        <v>B0 Pinole C++</v>
      </c>
      <c r="I67" s="109" t="str">
        <f t="shared" si="6"/>
        <v>9200 + QFE0</v>
      </c>
      <c r="J67" s="109">
        <f t="shared" si="7"/>
        <v>9200</v>
      </c>
      <c r="K67" s="109" t="str">
        <f t="shared" si="8"/>
        <v>NXP 1.3.4.2</v>
      </c>
      <c r="L67" s="78" t="str">
        <f t="shared" si="9"/>
        <v>Pass</v>
      </c>
      <c r="M67" s="78" t="str">
        <f>IF(L67="NA","NA",IF(COUNTIFS(U67:XAA67,"Pass*",$U$3:$XAA$3,Summary!$G$43)&gt;0,"Pass",IF(COUNTIFS(U67:XAA67,"Fail*",$U$3:$XAA$3,Summary!$G$43)&gt;0,"Fail","Not Executed")))</f>
        <v>Pass</v>
      </c>
      <c r="N67" s="109">
        <f t="shared" si="13"/>
        <v>3</v>
      </c>
      <c r="O67" s="135">
        <f t="shared" si="14"/>
        <v>1</v>
      </c>
      <c r="P67" s="135" t="str">
        <f>IF(VLOOKUP(C67,[1]!NXP_Defects,2,FALSE)=0,"",VLOOKUP(C67,[1]!NXP_Defects,2,FALSE))</f>
        <v/>
      </c>
      <c r="Q67" s="78" t="str">
        <f>IF(VLOOKUP(C67,[1]!NXP_Defects,3,FALSE)=0,"",VLOOKUP(C67,[1]!NXP_Defects,3,FALSE))</f>
        <v/>
      </c>
      <c r="R67" s="78" t="str">
        <f>IF(VLOOKUP(C67,[1]!NXP_Defects,4,FALSE)=0,"",VLOOKUP(C67,[1]!NXP_Defects,4,FALSE))</f>
        <v/>
      </c>
      <c r="S67" s="2" t="s">
        <v>476</v>
      </c>
      <c r="T67" s="319"/>
      <c r="U67" s="337" t="s">
        <v>243</v>
      </c>
      <c r="V67" s="95"/>
      <c r="W67" s="95"/>
      <c r="X67" s="95"/>
      <c r="Y67" s="95"/>
      <c r="Z67" s="95"/>
      <c r="AA67" s="95"/>
      <c r="AB67" s="95"/>
      <c r="AC67" s="95"/>
      <c r="AD67" s="95"/>
      <c r="AE67" s="95"/>
      <c r="AF67" s="95"/>
      <c r="AG67" s="95"/>
      <c r="AH67" s="95"/>
      <c r="AI67" s="95"/>
      <c r="AJ67" s="95"/>
      <c r="AK67" s="95"/>
      <c r="AL67" s="95"/>
      <c r="AM67" s="95"/>
      <c r="AN67" s="95"/>
      <c r="AO67" s="95"/>
      <c r="AP67" s="95"/>
      <c r="AQ67" s="95"/>
      <c r="AR67" s="95"/>
      <c r="AS67" s="95"/>
      <c r="AT67" s="95"/>
      <c r="AU67" s="95"/>
      <c r="AV67" s="95"/>
      <c r="AW67" s="95"/>
      <c r="AX67" s="95"/>
      <c r="AY67" s="95" t="s">
        <v>243</v>
      </c>
      <c r="AZ67" s="95" t="s">
        <v>243</v>
      </c>
      <c r="BA67" s="95"/>
      <c r="BB67" s="95"/>
      <c r="BC67" s="95"/>
      <c r="BD67" s="95"/>
      <c r="BE67" s="95"/>
      <c r="BF67" s="95"/>
      <c r="BG67" s="95"/>
      <c r="BH67" s="95"/>
      <c r="BI67" s="95"/>
      <c r="BJ67" s="95"/>
      <c r="BK67" s="95"/>
      <c r="BL67" s="95"/>
      <c r="BM67" s="95"/>
      <c r="BN67" s="95"/>
      <c r="BO67" s="95"/>
      <c r="BP67" s="95"/>
      <c r="BQ67" s="95"/>
      <c r="BR67" s="95"/>
      <c r="BS67" s="95"/>
      <c r="BT67" s="95"/>
      <c r="BU67" s="95"/>
      <c r="BV67" s="95"/>
      <c r="BW67" s="95"/>
      <c r="BX67" s="95"/>
      <c r="BY67" s="95"/>
      <c r="BZ67" s="95"/>
      <c r="CA67" s="95"/>
      <c r="CB67" s="95"/>
      <c r="CC67" s="95"/>
      <c r="CD67" s="95"/>
      <c r="CE67" s="338"/>
      <c r="CF67" s="338"/>
      <c r="CG67" s="338"/>
      <c r="CH67" s="338"/>
      <c r="CI67" s="338"/>
      <c r="CJ67" s="338"/>
      <c r="CK67" s="338"/>
      <c r="CL67" s="338"/>
      <c r="CM67" s="338"/>
      <c r="CN67" s="338"/>
      <c r="CO67" s="338"/>
      <c r="CP67" s="338"/>
      <c r="CQ67" s="338"/>
      <c r="CR67" s="338"/>
      <c r="CS67" s="338"/>
      <c r="CT67" s="338"/>
      <c r="CU67" s="338"/>
      <c r="CV67" s="338"/>
      <c r="CW67" s="338"/>
      <c r="CX67" s="338"/>
      <c r="CY67" s="338"/>
      <c r="CZ67" s="338"/>
      <c r="DA67" s="338"/>
      <c r="DB67" s="338"/>
      <c r="DC67" s="338"/>
      <c r="DD67" s="338"/>
      <c r="DE67" s="338"/>
      <c r="DF67" s="338"/>
      <c r="DG67" s="338"/>
      <c r="DH67" s="338"/>
      <c r="DI67" s="338"/>
      <c r="DJ67" s="338"/>
      <c r="DK67" s="338"/>
      <c r="DL67" s="338"/>
      <c r="DM67" s="338"/>
      <c r="DN67" s="338"/>
      <c r="DO67" s="338"/>
      <c r="DP67" s="338"/>
      <c r="DQ67" s="338"/>
      <c r="DR67" s="338"/>
      <c r="DS67" s="338"/>
      <c r="DT67" s="338"/>
      <c r="DU67" s="338"/>
      <c r="DV67" s="338"/>
      <c r="DW67" s="338"/>
      <c r="DX67" s="338"/>
      <c r="DY67" s="338"/>
      <c r="DZ67" s="338"/>
      <c r="EA67" s="338"/>
      <c r="EB67" s="338"/>
      <c r="EC67" s="338"/>
      <c r="ED67" s="338"/>
      <c r="EE67" s="338"/>
      <c r="EF67" s="338"/>
      <c r="EG67" s="338"/>
      <c r="EH67" s="338"/>
      <c r="EI67" s="338"/>
      <c r="EJ67" s="338"/>
      <c r="EK67" s="338"/>
      <c r="EL67" s="338"/>
      <c r="EM67" s="338"/>
      <c r="EN67" s="338"/>
      <c r="EO67" s="338"/>
      <c r="EP67" s="338"/>
      <c r="EQ67" s="338"/>
      <c r="ER67" s="338"/>
      <c r="ES67" s="338"/>
      <c r="ET67" s="338"/>
      <c r="EU67" s="338"/>
      <c r="EV67" s="338"/>
      <c r="EW67" s="338"/>
      <c r="EX67" s="338"/>
      <c r="EY67" s="338"/>
      <c r="EZ67" s="338"/>
      <c r="FA67" s="338"/>
      <c r="FB67" s="338"/>
      <c r="FC67" s="338"/>
      <c r="FD67" s="338"/>
      <c r="FE67" s="338"/>
      <c r="FF67" s="338"/>
      <c r="FG67" s="338"/>
      <c r="FH67" s="338"/>
      <c r="FI67" s="338"/>
      <c r="FJ67" s="338"/>
      <c r="FK67" s="338"/>
      <c r="FL67" s="338"/>
      <c r="FM67" s="338"/>
      <c r="FN67" s="338"/>
      <c r="FO67" s="338"/>
      <c r="FP67" s="338"/>
      <c r="FQ67" s="338"/>
      <c r="FR67" s="338"/>
      <c r="FS67" s="338"/>
      <c r="FT67" s="338"/>
      <c r="FU67" s="338"/>
      <c r="FV67" s="338"/>
      <c r="FW67" s="338"/>
      <c r="FX67" s="338"/>
      <c r="FY67" s="338"/>
      <c r="FZ67" s="338"/>
      <c r="GA67" s="338"/>
      <c r="GB67" s="338"/>
      <c r="GC67" s="338"/>
      <c r="GD67" s="338"/>
      <c r="GE67" s="338"/>
      <c r="GF67" s="338"/>
      <c r="GG67" s="338"/>
      <c r="GH67" s="338"/>
      <c r="GI67" s="338"/>
      <c r="GJ67" s="338"/>
      <c r="GK67" s="338"/>
      <c r="GL67" s="338"/>
      <c r="GM67" s="338"/>
      <c r="GN67" s="338"/>
      <c r="GO67" s="338"/>
      <c r="GP67" s="338"/>
      <c r="GQ67" s="338"/>
      <c r="GR67" s="338"/>
      <c r="GS67" s="338"/>
      <c r="GT67" s="338"/>
      <c r="GU67" s="338"/>
      <c r="GV67" s="338"/>
      <c r="GW67" s="338"/>
      <c r="GX67" s="338"/>
      <c r="GY67" s="338"/>
      <c r="GZ67" s="338"/>
      <c r="HA67" s="338"/>
      <c r="HB67" s="338"/>
      <c r="HC67" s="338"/>
      <c r="HD67" s="338"/>
      <c r="HE67" s="338"/>
      <c r="HF67" s="338"/>
      <c r="HG67" s="338"/>
      <c r="HH67" s="338"/>
      <c r="HI67" s="338"/>
      <c r="HJ67" s="338"/>
      <c r="HK67" s="338"/>
      <c r="HL67" s="338"/>
      <c r="HM67" s="338"/>
      <c r="HN67" s="338"/>
      <c r="HO67" s="338"/>
      <c r="HP67" s="338"/>
      <c r="HQ67" s="338"/>
      <c r="HR67" s="338"/>
      <c r="HS67" s="338"/>
      <c r="HT67" s="338"/>
      <c r="HU67" s="338"/>
      <c r="HV67" s="338"/>
      <c r="HW67" s="338"/>
      <c r="HX67" s="338"/>
      <c r="HY67" s="338"/>
      <c r="HZ67" s="338"/>
    </row>
    <row r="68" spans="1:234" s="131" customFormat="1" ht="24.75" x14ac:dyDescent="0.25">
      <c r="A68" s="123" t="s">
        <v>234</v>
      </c>
      <c r="B68" s="108" t="s">
        <v>122</v>
      </c>
      <c r="C68" s="108" t="s">
        <v>129</v>
      </c>
      <c r="D68" s="109" t="s">
        <v>237</v>
      </c>
      <c r="E68" s="109" t="s">
        <v>100</v>
      </c>
      <c r="F68" s="110">
        <f t="shared" si="12"/>
        <v>41138</v>
      </c>
      <c r="G68" s="109">
        <f>IF(L68="Not Executed","",INDEX($U$2:$ZY66,1,MATCH(REPT("z",255),$U68:$ZY68)))</f>
        <v>93</v>
      </c>
      <c r="H68" s="109" t="str">
        <f t="shared" si="5"/>
        <v>B0 Pinole C++</v>
      </c>
      <c r="I68" s="109" t="str">
        <f t="shared" si="6"/>
        <v>9200 + QFE0</v>
      </c>
      <c r="J68" s="109">
        <f t="shared" si="7"/>
        <v>9200</v>
      </c>
      <c r="K68" s="109" t="str">
        <f t="shared" si="8"/>
        <v>NXP 1.3.4.2</v>
      </c>
      <c r="L68" s="78" t="str">
        <f t="shared" si="9"/>
        <v>Pass</v>
      </c>
      <c r="M68" s="78" t="str">
        <f>IF(L68="NA","NA",IF(COUNTIFS(U68:XAA68,"Pass*",$U$3:$XAA$3,Summary!$G$43)&gt;0,"Pass",IF(COUNTIFS(U68:XAA68,"Fail*",$U$3:$XAA$3,Summary!$G$43)&gt;0,"Fail","Not Executed")))</f>
        <v>Pass</v>
      </c>
      <c r="N68" s="109">
        <f t="shared" si="13"/>
        <v>4</v>
      </c>
      <c r="O68" s="135">
        <f t="shared" si="14"/>
        <v>1</v>
      </c>
      <c r="P68" s="135" t="str">
        <f>IF(VLOOKUP(C68,[1]!NXP_Defects,2,FALSE)=0,"",VLOOKUP(C68,[1]!NXP_Defects,2,FALSE))</f>
        <v/>
      </c>
      <c r="Q68" s="78" t="str">
        <f>IF(VLOOKUP(C68,[1]!NXP_Defects,3,FALSE)=0,"",VLOOKUP(C68,[1]!NXP_Defects,3,FALSE))</f>
        <v/>
      </c>
      <c r="R68" s="78" t="str">
        <f>IF(VLOOKUP(C68,[1]!NXP_Defects,4,FALSE)=0,"",VLOOKUP(C68,[1]!NXP_Defects,4,FALSE))</f>
        <v/>
      </c>
      <c r="S68" s="2" t="s">
        <v>477</v>
      </c>
      <c r="T68" s="319"/>
      <c r="U68" s="337" t="s">
        <v>243</v>
      </c>
      <c r="V68" s="95"/>
      <c r="W68" s="95"/>
      <c r="X68" s="95"/>
      <c r="Y68" s="95"/>
      <c r="Z68" s="95"/>
      <c r="AA68" s="95"/>
      <c r="AB68" s="95"/>
      <c r="AC68" s="95"/>
      <c r="AD68" s="95"/>
      <c r="AE68" s="95"/>
      <c r="AF68" s="95"/>
      <c r="AG68" s="95"/>
      <c r="AH68" s="95"/>
      <c r="AI68" s="95"/>
      <c r="AJ68" s="95"/>
      <c r="AK68" s="95"/>
      <c r="AL68" s="95" t="s">
        <v>243</v>
      </c>
      <c r="AM68" s="95"/>
      <c r="AN68" s="95"/>
      <c r="AO68" s="95"/>
      <c r="AP68" s="95"/>
      <c r="AQ68" s="95"/>
      <c r="AR68" s="95"/>
      <c r="AS68" s="95"/>
      <c r="AT68" s="95"/>
      <c r="AU68" s="95"/>
      <c r="AV68" s="95"/>
      <c r="AW68" s="95"/>
      <c r="AX68" s="95"/>
      <c r="AY68" s="95" t="s">
        <v>243</v>
      </c>
      <c r="AZ68" s="95" t="s">
        <v>243</v>
      </c>
      <c r="BA68" s="95"/>
      <c r="BB68" s="95"/>
      <c r="BC68" s="95"/>
      <c r="BD68" s="95"/>
      <c r="BE68" s="95"/>
      <c r="BF68" s="95"/>
      <c r="BG68" s="95"/>
      <c r="BH68" s="95"/>
      <c r="BI68" s="95"/>
      <c r="BJ68" s="95"/>
      <c r="BK68" s="95"/>
      <c r="BL68" s="95"/>
      <c r="BM68" s="95"/>
      <c r="BN68" s="95"/>
      <c r="BO68" s="95"/>
      <c r="BP68" s="95"/>
      <c r="BQ68" s="95"/>
      <c r="BR68" s="95"/>
      <c r="BS68" s="95"/>
      <c r="BT68" s="95"/>
      <c r="BU68" s="95"/>
      <c r="BV68" s="95"/>
      <c r="BW68" s="95"/>
      <c r="BX68" s="95"/>
      <c r="BY68" s="95"/>
      <c r="BZ68" s="95"/>
      <c r="CA68" s="95"/>
      <c r="CB68" s="95"/>
      <c r="CC68" s="95"/>
      <c r="CD68" s="95"/>
      <c r="CE68" s="338"/>
      <c r="CF68" s="338"/>
      <c r="CG68" s="338"/>
      <c r="CH68" s="338"/>
      <c r="CI68" s="338"/>
      <c r="CJ68" s="338"/>
      <c r="CK68" s="338"/>
      <c r="CL68" s="338"/>
      <c r="CM68" s="338"/>
      <c r="CN68" s="338"/>
      <c r="CO68" s="338"/>
      <c r="CP68" s="338"/>
      <c r="CQ68" s="338"/>
      <c r="CR68" s="338"/>
      <c r="CS68" s="338"/>
      <c r="CT68" s="338"/>
      <c r="CU68" s="338"/>
      <c r="CV68" s="338"/>
      <c r="CW68" s="338"/>
      <c r="CX68" s="338"/>
      <c r="CY68" s="338"/>
      <c r="CZ68" s="338"/>
      <c r="DA68" s="338"/>
      <c r="DB68" s="338"/>
      <c r="DC68" s="338"/>
      <c r="DD68" s="338"/>
      <c r="DE68" s="338"/>
      <c r="DF68" s="338"/>
      <c r="DG68" s="338"/>
      <c r="DH68" s="338"/>
      <c r="DI68" s="338"/>
      <c r="DJ68" s="338"/>
      <c r="DK68" s="338"/>
      <c r="DL68" s="338"/>
      <c r="DM68" s="338"/>
      <c r="DN68" s="338"/>
      <c r="DO68" s="338"/>
      <c r="DP68" s="338"/>
      <c r="DQ68" s="338"/>
      <c r="DR68" s="338"/>
      <c r="DS68" s="338"/>
      <c r="DT68" s="338"/>
      <c r="DU68" s="338"/>
      <c r="DV68" s="338"/>
      <c r="DW68" s="338"/>
      <c r="DX68" s="338"/>
      <c r="DY68" s="338"/>
      <c r="DZ68" s="338"/>
      <c r="EA68" s="338"/>
      <c r="EB68" s="338"/>
      <c r="EC68" s="338"/>
      <c r="ED68" s="338"/>
      <c r="EE68" s="338"/>
      <c r="EF68" s="338"/>
      <c r="EG68" s="338"/>
      <c r="EH68" s="338"/>
      <c r="EI68" s="338"/>
      <c r="EJ68" s="338"/>
      <c r="EK68" s="338"/>
      <c r="EL68" s="338"/>
      <c r="EM68" s="338"/>
      <c r="EN68" s="338"/>
      <c r="EO68" s="338"/>
      <c r="EP68" s="338"/>
      <c r="EQ68" s="338"/>
      <c r="ER68" s="338"/>
      <c r="ES68" s="338"/>
      <c r="ET68" s="338"/>
      <c r="EU68" s="338"/>
      <c r="EV68" s="338"/>
      <c r="EW68" s="338"/>
      <c r="EX68" s="338"/>
      <c r="EY68" s="338"/>
      <c r="EZ68" s="338"/>
      <c r="FA68" s="338"/>
      <c r="FB68" s="338"/>
      <c r="FC68" s="338"/>
      <c r="FD68" s="338"/>
      <c r="FE68" s="338"/>
      <c r="FF68" s="338"/>
      <c r="FG68" s="338"/>
      <c r="FH68" s="338"/>
      <c r="FI68" s="338"/>
      <c r="FJ68" s="338"/>
      <c r="FK68" s="338"/>
      <c r="FL68" s="338"/>
      <c r="FM68" s="338"/>
      <c r="FN68" s="338"/>
      <c r="FO68" s="338"/>
      <c r="FP68" s="338"/>
      <c r="FQ68" s="338"/>
      <c r="FR68" s="338"/>
      <c r="FS68" s="338"/>
      <c r="FT68" s="338"/>
      <c r="FU68" s="338"/>
      <c r="FV68" s="338"/>
      <c r="FW68" s="338"/>
      <c r="FX68" s="338"/>
      <c r="FY68" s="338"/>
      <c r="FZ68" s="338"/>
      <c r="GA68" s="338"/>
      <c r="GB68" s="338"/>
      <c r="GC68" s="338"/>
      <c r="GD68" s="338"/>
      <c r="GE68" s="338"/>
      <c r="GF68" s="338"/>
      <c r="GG68" s="338"/>
      <c r="GH68" s="338"/>
      <c r="GI68" s="338"/>
      <c r="GJ68" s="338"/>
      <c r="GK68" s="338"/>
      <c r="GL68" s="338"/>
      <c r="GM68" s="338"/>
      <c r="GN68" s="338"/>
      <c r="GO68" s="338"/>
      <c r="GP68" s="338"/>
      <c r="GQ68" s="338"/>
      <c r="GR68" s="338"/>
      <c r="GS68" s="338"/>
      <c r="GT68" s="338"/>
      <c r="GU68" s="338"/>
      <c r="GV68" s="338"/>
      <c r="GW68" s="338"/>
      <c r="GX68" s="338"/>
      <c r="GY68" s="338"/>
      <c r="GZ68" s="338"/>
      <c r="HA68" s="338"/>
      <c r="HB68" s="338"/>
      <c r="HC68" s="338"/>
      <c r="HD68" s="338"/>
      <c r="HE68" s="338"/>
      <c r="HF68" s="338"/>
      <c r="HG68" s="338"/>
      <c r="HH68" s="338"/>
      <c r="HI68" s="338"/>
      <c r="HJ68" s="338"/>
      <c r="HK68" s="338"/>
      <c r="HL68" s="338"/>
      <c r="HM68" s="338"/>
      <c r="HN68" s="338"/>
      <c r="HO68" s="338"/>
      <c r="HP68" s="338"/>
      <c r="HQ68" s="338"/>
      <c r="HR68" s="338"/>
      <c r="HS68" s="338"/>
      <c r="HT68" s="338"/>
      <c r="HU68" s="338"/>
      <c r="HV68" s="338"/>
      <c r="HW68" s="338"/>
      <c r="HX68" s="338"/>
      <c r="HY68" s="338"/>
      <c r="HZ68" s="338"/>
    </row>
    <row r="69" spans="1:234" s="131" customFormat="1" ht="24.75" x14ac:dyDescent="0.25">
      <c r="A69" s="123" t="s">
        <v>234</v>
      </c>
      <c r="B69" s="108" t="s">
        <v>122</v>
      </c>
      <c r="C69" s="108" t="s">
        <v>130</v>
      </c>
      <c r="D69" s="109" t="s">
        <v>237</v>
      </c>
      <c r="E69" s="109" t="s">
        <v>100</v>
      </c>
      <c r="F69" s="110">
        <f t="shared" ref="F69:F100" si="15">IF(L69="Not Executed","",INDEX($U$1:$ZY$1,1,MATCH(REPT("z",255),$U69:$ZY69)))</f>
        <v>41138</v>
      </c>
      <c r="G69" s="109">
        <f>IF(L69="Not Executed","",INDEX($U$2:$ZY67,1,MATCH(REPT("z",255),$U69:$ZY69)))</f>
        <v>93</v>
      </c>
      <c r="H69" s="109" t="str">
        <f t="shared" ref="H69:H88" si="16">IF($L69="Not Executed","",VLOOKUP($G69,Config_Table,3))</f>
        <v>B0 Pinole C++</v>
      </c>
      <c r="I69" s="109" t="str">
        <f t="shared" ref="I69:I88" si="17">IF($L69="Not Executed","",VLOOKUP($G69,Config_Table,4))</f>
        <v>9200 + QFE0</v>
      </c>
      <c r="J69" s="109">
        <f t="shared" ref="J69:J88" si="18">IF($L69="Not Executed","",VLOOKUP($G69,Config_Table,5))</f>
        <v>9200</v>
      </c>
      <c r="K69" s="109" t="str">
        <f t="shared" ref="K69:K88" si="19">IF($L69="Not Executed","",IF(ISBLANK(VLOOKUP($G69,Config_Table,10)),VLOOKUP($G69,Config_Table,7),VLOOKUP($G69,Config_Table,10)))</f>
        <v>NXP 1.3.4.2</v>
      </c>
      <c r="L69" s="78" t="str">
        <f t="shared" ref="L69:L88" si="20">IF(ISNA(INDEX($U69:$ZY69,MATCH(REPT("z",255),$U69:$ZY69))),"Not Executed",INDEX($U69:$ZY69,MATCH(REPT("z",255),$U69:$ZY69)))</f>
        <v>Pass</v>
      </c>
      <c r="M69" s="78" t="str">
        <f>IF(L69="NA","NA",IF(COUNTIFS(U69:XAA69,"Pass*",$U$3:$XAA$3,Summary!$G$43)&gt;0,"Pass",IF(COUNTIFS(U69:XAA69,"Fail*",$U$3:$XAA$3,Summary!$G$43)&gt;0,"Fail","Not Executed")))</f>
        <v>Pass</v>
      </c>
      <c r="N69" s="109">
        <f t="shared" ref="N69:N100" si="21">COUNTIF(U69:CC69,"Pass")+COUNTIF(U69:CC69,"Fail")</f>
        <v>4</v>
      </c>
      <c r="O69" s="135">
        <f t="shared" ref="O69:O100" si="22">IF(N69&gt;0,COUNTIF(U69:CC69,"Pass")/N69,"")</f>
        <v>0.75</v>
      </c>
      <c r="P69" s="135" t="str">
        <f>IF(VLOOKUP(C69,[1]!NXP_Defects,2,FALSE)=0,"",VLOOKUP(C69,[1]!NXP_Defects,2,FALSE))</f>
        <v/>
      </c>
      <c r="Q69" s="81" t="str">
        <f>IF(VLOOKUP(C69,[1]!NXP_Defects,3,FALSE)=0,"",VLOOKUP(C69,[1]!NXP_Defects,3,FALSE))</f>
        <v/>
      </c>
      <c r="R69" s="78" t="str">
        <f>IF(VLOOKUP(C69,[1]!NXP_Defects,4,FALSE)=0,"",VLOOKUP(C69,[1]!NXP_Defects,4,FALSE))</f>
        <v>3855501-CLOSED</v>
      </c>
      <c r="S69" s="2" t="s">
        <v>477</v>
      </c>
      <c r="T69" s="319"/>
      <c r="U69" s="337" t="s">
        <v>241</v>
      </c>
      <c r="V69" s="95"/>
      <c r="W69" s="95"/>
      <c r="X69" s="95"/>
      <c r="Y69" s="95"/>
      <c r="Z69" s="95"/>
      <c r="AA69" s="95"/>
      <c r="AB69" s="95"/>
      <c r="AC69" s="95"/>
      <c r="AD69" s="95"/>
      <c r="AE69" s="95"/>
      <c r="AF69" s="95"/>
      <c r="AG69" s="95"/>
      <c r="AH69" s="95"/>
      <c r="AI69" s="95"/>
      <c r="AJ69" s="95"/>
      <c r="AK69" s="95"/>
      <c r="AL69" s="95" t="s">
        <v>243</v>
      </c>
      <c r="AM69" s="95"/>
      <c r="AN69" s="95"/>
      <c r="AO69" s="95"/>
      <c r="AP69" s="95"/>
      <c r="AQ69" s="95"/>
      <c r="AR69" s="95"/>
      <c r="AS69" s="95"/>
      <c r="AT69" s="95"/>
      <c r="AU69" s="95"/>
      <c r="AV69" s="95"/>
      <c r="AW69" s="95"/>
      <c r="AX69" s="95"/>
      <c r="AY69" s="95" t="s">
        <v>243</v>
      </c>
      <c r="AZ69" s="95" t="s">
        <v>243</v>
      </c>
      <c r="BA69" s="95"/>
      <c r="BB69" s="95"/>
      <c r="BC69" s="95"/>
      <c r="BD69" s="95"/>
      <c r="BE69" s="95"/>
      <c r="BF69" s="95"/>
      <c r="BG69" s="95"/>
      <c r="BH69" s="95"/>
      <c r="BI69" s="95"/>
      <c r="BJ69" s="95"/>
      <c r="BK69" s="95"/>
      <c r="BL69" s="95"/>
      <c r="BM69" s="95"/>
      <c r="BN69" s="95"/>
      <c r="BO69" s="95"/>
      <c r="BP69" s="95"/>
      <c r="BQ69" s="95"/>
      <c r="BR69" s="95"/>
      <c r="BS69" s="95"/>
      <c r="BT69" s="95"/>
      <c r="BU69" s="95"/>
      <c r="BV69" s="95"/>
      <c r="BW69" s="95"/>
      <c r="BX69" s="95"/>
      <c r="BY69" s="95"/>
      <c r="BZ69" s="95"/>
      <c r="CA69" s="95"/>
      <c r="CB69" s="95"/>
      <c r="CC69" s="95"/>
      <c r="CD69" s="95"/>
      <c r="CE69" s="338"/>
      <c r="CF69" s="338"/>
      <c r="CG69" s="338"/>
      <c r="CH69" s="338"/>
      <c r="CI69" s="338"/>
      <c r="CJ69" s="338"/>
      <c r="CK69" s="338"/>
      <c r="CL69" s="338"/>
      <c r="CM69" s="338"/>
      <c r="CN69" s="338"/>
      <c r="CO69" s="338"/>
      <c r="CP69" s="338"/>
      <c r="CQ69" s="338"/>
      <c r="CR69" s="338"/>
      <c r="CS69" s="338"/>
      <c r="CT69" s="338"/>
      <c r="CU69" s="338"/>
      <c r="CV69" s="338"/>
      <c r="CW69" s="338"/>
      <c r="CX69" s="338"/>
      <c r="CY69" s="338"/>
      <c r="CZ69" s="338"/>
      <c r="DA69" s="338"/>
      <c r="DB69" s="338"/>
      <c r="DC69" s="338"/>
      <c r="DD69" s="338"/>
      <c r="DE69" s="338"/>
      <c r="DF69" s="338"/>
      <c r="DG69" s="338"/>
      <c r="DH69" s="338"/>
      <c r="DI69" s="338"/>
      <c r="DJ69" s="338"/>
      <c r="DK69" s="338"/>
      <c r="DL69" s="338"/>
      <c r="DM69" s="338"/>
      <c r="DN69" s="338"/>
      <c r="DO69" s="338"/>
      <c r="DP69" s="338"/>
      <c r="DQ69" s="338"/>
      <c r="DR69" s="338"/>
      <c r="DS69" s="338"/>
      <c r="DT69" s="338"/>
      <c r="DU69" s="338"/>
      <c r="DV69" s="338"/>
      <c r="DW69" s="338"/>
      <c r="DX69" s="338"/>
      <c r="DY69" s="338"/>
      <c r="DZ69" s="338"/>
      <c r="EA69" s="338"/>
      <c r="EB69" s="338"/>
      <c r="EC69" s="338"/>
      <c r="ED69" s="338"/>
      <c r="EE69" s="338"/>
      <c r="EF69" s="338"/>
      <c r="EG69" s="338"/>
      <c r="EH69" s="338"/>
      <c r="EI69" s="338"/>
      <c r="EJ69" s="338"/>
      <c r="EK69" s="338"/>
      <c r="EL69" s="338"/>
      <c r="EM69" s="338"/>
      <c r="EN69" s="338"/>
      <c r="EO69" s="338"/>
      <c r="EP69" s="338"/>
      <c r="EQ69" s="338"/>
      <c r="ER69" s="338"/>
      <c r="ES69" s="338"/>
      <c r="ET69" s="338"/>
      <c r="EU69" s="338"/>
      <c r="EV69" s="338"/>
      <c r="EW69" s="338"/>
      <c r="EX69" s="338"/>
      <c r="EY69" s="338"/>
      <c r="EZ69" s="338"/>
      <c r="FA69" s="338"/>
      <c r="FB69" s="338"/>
      <c r="FC69" s="338"/>
      <c r="FD69" s="338"/>
      <c r="FE69" s="338"/>
      <c r="FF69" s="338"/>
      <c r="FG69" s="338"/>
      <c r="FH69" s="338"/>
      <c r="FI69" s="338"/>
      <c r="FJ69" s="338"/>
      <c r="FK69" s="338"/>
      <c r="FL69" s="338"/>
      <c r="FM69" s="338"/>
      <c r="FN69" s="338"/>
      <c r="FO69" s="338"/>
      <c r="FP69" s="338"/>
      <c r="FQ69" s="338"/>
      <c r="FR69" s="338"/>
      <c r="FS69" s="338"/>
      <c r="FT69" s="338"/>
      <c r="FU69" s="338"/>
      <c r="FV69" s="338"/>
      <c r="FW69" s="338"/>
      <c r="FX69" s="338"/>
      <c r="FY69" s="338"/>
      <c r="FZ69" s="338"/>
      <c r="GA69" s="338"/>
      <c r="GB69" s="338"/>
      <c r="GC69" s="338"/>
      <c r="GD69" s="338"/>
      <c r="GE69" s="338"/>
      <c r="GF69" s="338"/>
      <c r="GG69" s="338"/>
      <c r="GH69" s="338"/>
      <c r="GI69" s="338"/>
      <c r="GJ69" s="338"/>
      <c r="GK69" s="338"/>
      <c r="GL69" s="338"/>
      <c r="GM69" s="338"/>
      <c r="GN69" s="338"/>
      <c r="GO69" s="338"/>
      <c r="GP69" s="338"/>
      <c r="GQ69" s="338"/>
      <c r="GR69" s="338"/>
      <c r="GS69" s="338"/>
      <c r="GT69" s="338"/>
      <c r="GU69" s="338"/>
      <c r="GV69" s="338"/>
      <c r="GW69" s="338"/>
      <c r="GX69" s="338"/>
      <c r="GY69" s="338"/>
      <c r="GZ69" s="338"/>
      <c r="HA69" s="338"/>
      <c r="HB69" s="338"/>
      <c r="HC69" s="338"/>
      <c r="HD69" s="338"/>
      <c r="HE69" s="338"/>
      <c r="HF69" s="338"/>
      <c r="HG69" s="338"/>
      <c r="HH69" s="338"/>
      <c r="HI69" s="338"/>
      <c r="HJ69" s="338"/>
      <c r="HK69" s="338"/>
      <c r="HL69" s="338"/>
      <c r="HM69" s="338"/>
      <c r="HN69" s="338"/>
      <c r="HO69" s="338"/>
      <c r="HP69" s="338"/>
      <c r="HQ69" s="338"/>
      <c r="HR69" s="338"/>
      <c r="HS69" s="338"/>
      <c r="HT69" s="338"/>
      <c r="HU69" s="338"/>
      <c r="HV69" s="338"/>
      <c r="HW69" s="338"/>
      <c r="HX69" s="338"/>
      <c r="HY69" s="338"/>
      <c r="HZ69" s="338"/>
    </row>
    <row r="70" spans="1:234" s="131" customFormat="1" ht="24.75" x14ac:dyDescent="0.25">
      <c r="A70" s="123" t="s">
        <v>234</v>
      </c>
      <c r="B70" s="108" t="s">
        <v>122</v>
      </c>
      <c r="C70" s="108" t="s">
        <v>128</v>
      </c>
      <c r="D70" s="109" t="s">
        <v>237</v>
      </c>
      <c r="E70" s="109" t="s">
        <v>100</v>
      </c>
      <c r="F70" s="110">
        <f t="shared" si="15"/>
        <v>41138</v>
      </c>
      <c r="G70" s="109">
        <f>IF(L70="Not Executed","",INDEX($U$2:$ZY68,1,MATCH(REPT("z",255),$U70:$ZY70)))</f>
        <v>93</v>
      </c>
      <c r="H70" s="109" t="str">
        <f t="shared" si="16"/>
        <v>B0 Pinole C++</v>
      </c>
      <c r="I70" s="109" t="str">
        <f t="shared" si="17"/>
        <v>9200 + QFE0</v>
      </c>
      <c r="J70" s="109">
        <f t="shared" si="18"/>
        <v>9200</v>
      </c>
      <c r="K70" s="109" t="str">
        <f t="shared" si="19"/>
        <v>NXP 1.3.4.2</v>
      </c>
      <c r="L70" s="78" t="str">
        <f t="shared" si="20"/>
        <v>Pass</v>
      </c>
      <c r="M70" s="78" t="str">
        <f>IF(L70="NA","NA",IF(COUNTIFS(U70:XAA70,"Pass*",$U$3:$XAA$3,Summary!$G$43)&gt;0,"Pass",IF(COUNTIFS(U70:XAA70,"Fail*",$U$3:$XAA$3,Summary!$G$43)&gt;0,"Fail","Not Executed")))</f>
        <v>Pass</v>
      </c>
      <c r="N70" s="109">
        <f t="shared" si="21"/>
        <v>4</v>
      </c>
      <c r="O70" s="135">
        <f t="shared" si="22"/>
        <v>0.75</v>
      </c>
      <c r="P70" s="135" t="str">
        <f>IF(VLOOKUP(C70,[1]!NXP_Defects,2,FALSE)=0,"",VLOOKUP(C70,[1]!NXP_Defects,2,FALSE))</f>
        <v/>
      </c>
      <c r="Q70" s="81" t="str">
        <f>IF(VLOOKUP(C70,[1]!NXP_Defects,3,FALSE)=0,"",VLOOKUP(C70,[1]!NXP_Defects,3,FALSE))</f>
        <v/>
      </c>
      <c r="R70" s="78" t="str">
        <f>IF(VLOOKUP(C70,[1]!NXP_Defects,4,FALSE)=0,"",VLOOKUP(C70,[1]!NXP_Defects,4,FALSE))</f>
        <v>3855500-CLOSED</v>
      </c>
      <c r="S70" s="2" t="s">
        <v>477</v>
      </c>
      <c r="T70" s="319"/>
      <c r="U70" s="337" t="s">
        <v>241</v>
      </c>
      <c r="V70" s="95"/>
      <c r="W70" s="95"/>
      <c r="X70" s="95"/>
      <c r="Y70" s="95"/>
      <c r="Z70" s="95"/>
      <c r="AA70" s="95"/>
      <c r="AB70" s="95"/>
      <c r="AC70" s="95"/>
      <c r="AD70" s="95"/>
      <c r="AE70" s="95"/>
      <c r="AF70" s="95"/>
      <c r="AG70" s="95"/>
      <c r="AH70" s="95"/>
      <c r="AI70" s="95"/>
      <c r="AJ70" s="95"/>
      <c r="AK70" s="95"/>
      <c r="AL70" s="95" t="s">
        <v>243</v>
      </c>
      <c r="AM70" s="95"/>
      <c r="AN70" s="95"/>
      <c r="AO70" s="95"/>
      <c r="AP70" s="95"/>
      <c r="AQ70" s="95"/>
      <c r="AR70" s="95"/>
      <c r="AS70" s="95"/>
      <c r="AT70" s="95"/>
      <c r="AU70" s="95"/>
      <c r="AV70" s="95"/>
      <c r="AW70" s="95"/>
      <c r="AX70" s="95"/>
      <c r="AY70" s="95" t="s">
        <v>243</v>
      </c>
      <c r="AZ70" s="95" t="s">
        <v>243</v>
      </c>
      <c r="BA70" s="95"/>
      <c r="BB70" s="95"/>
      <c r="BC70" s="95"/>
      <c r="BD70" s="95"/>
      <c r="BE70" s="95"/>
      <c r="BF70" s="95"/>
      <c r="BG70" s="95"/>
      <c r="BH70" s="95"/>
      <c r="BI70" s="95"/>
      <c r="BJ70" s="95"/>
      <c r="BK70" s="95"/>
      <c r="BL70" s="95"/>
      <c r="BM70" s="95"/>
      <c r="BN70" s="95"/>
      <c r="BO70" s="95"/>
      <c r="BP70" s="95"/>
      <c r="BQ70" s="95"/>
      <c r="BR70" s="95"/>
      <c r="BS70" s="95"/>
      <c r="BT70" s="95"/>
      <c r="BU70" s="95"/>
      <c r="BV70" s="95"/>
      <c r="BW70" s="95"/>
      <c r="BX70" s="95"/>
      <c r="BY70" s="95"/>
      <c r="BZ70" s="95"/>
      <c r="CA70" s="95"/>
      <c r="CB70" s="95"/>
      <c r="CC70" s="95"/>
      <c r="CD70" s="95"/>
      <c r="CE70" s="338"/>
      <c r="CF70" s="338"/>
      <c r="CG70" s="338"/>
      <c r="CH70" s="338"/>
      <c r="CI70" s="338"/>
      <c r="CJ70" s="338"/>
      <c r="CK70" s="338"/>
      <c r="CL70" s="338"/>
      <c r="CM70" s="338"/>
      <c r="CN70" s="338"/>
      <c r="CO70" s="338"/>
      <c r="CP70" s="338"/>
      <c r="CQ70" s="338"/>
      <c r="CR70" s="338"/>
      <c r="CS70" s="338"/>
      <c r="CT70" s="338"/>
      <c r="CU70" s="338"/>
      <c r="CV70" s="338"/>
      <c r="CW70" s="338"/>
      <c r="CX70" s="338"/>
      <c r="CY70" s="338"/>
      <c r="CZ70" s="338"/>
      <c r="DA70" s="338"/>
      <c r="DB70" s="338"/>
      <c r="DC70" s="338"/>
      <c r="DD70" s="338"/>
      <c r="DE70" s="338"/>
      <c r="DF70" s="338"/>
      <c r="DG70" s="338"/>
      <c r="DH70" s="338"/>
      <c r="DI70" s="338"/>
      <c r="DJ70" s="338"/>
      <c r="DK70" s="338"/>
      <c r="DL70" s="338"/>
      <c r="DM70" s="338"/>
      <c r="DN70" s="338"/>
      <c r="DO70" s="338"/>
      <c r="DP70" s="338"/>
      <c r="DQ70" s="338"/>
      <c r="DR70" s="338"/>
      <c r="DS70" s="338"/>
      <c r="DT70" s="338"/>
      <c r="DU70" s="338"/>
      <c r="DV70" s="338"/>
      <c r="DW70" s="338"/>
      <c r="DX70" s="338"/>
      <c r="DY70" s="338"/>
      <c r="DZ70" s="338"/>
      <c r="EA70" s="338"/>
      <c r="EB70" s="338"/>
      <c r="EC70" s="338"/>
      <c r="ED70" s="338"/>
      <c r="EE70" s="338"/>
      <c r="EF70" s="338"/>
      <c r="EG70" s="338"/>
      <c r="EH70" s="338"/>
      <c r="EI70" s="338"/>
      <c r="EJ70" s="338"/>
      <c r="EK70" s="338"/>
      <c r="EL70" s="338"/>
      <c r="EM70" s="338"/>
      <c r="EN70" s="338"/>
      <c r="EO70" s="338"/>
      <c r="EP70" s="338"/>
      <c r="EQ70" s="338"/>
      <c r="ER70" s="338"/>
      <c r="ES70" s="338"/>
      <c r="ET70" s="338"/>
      <c r="EU70" s="338"/>
      <c r="EV70" s="338"/>
      <c r="EW70" s="338"/>
      <c r="EX70" s="338"/>
      <c r="EY70" s="338"/>
      <c r="EZ70" s="338"/>
      <c r="FA70" s="338"/>
      <c r="FB70" s="338"/>
      <c r="FC70" s="338"/>
      <c r="FD70" s="338"/>
      <c r="FE70" s="338"/>
      <c r="FF70" s="338"/>
      <c r="FG70" s="338"/>
      <c r="FH70" s="338"/>
      <c r="FI70" s="338"/>
      <c r="FJ70" s="338"/>
      <c r="FK70" s="338"/>
      <c r="FL70" s="338"/>
      <c r="FM70" s="338"/>
      <c r="FN70" s="338"/>
      <c r="FO70" s="338"/>
      <c r="FP70" s="338"/>
      <c r="FQ70" s="338"/>
      <c r="FR70" s="338"/>
      <c r="FS70" s="338"/>
      <c r="FT70" s="338"/>
      <c r="FU70" s="338"/>
      <c r="FV70" s="338"/>
      <c r="FW70" s="338"/>
      <c r="FX70" s="338"/>
      <c r="FY70" s="338"/>
      <c r="FZ70" s="338"/>
      <c r="GA70" s="338"/>
      <c r="GB70" s="338"/>
      <c r="GC70" s="338"/>
      <c r="GD70" s="338"/>
      <c r="GE70" s="338"/>
      <c r="GF70" s="338"/>
      <c r="GG70" s="338"/>
      <c r="GH70" s="338"/>
      <c r="GI70" s="338"/>
      <c r="GJ70" s="338"/>
      <c r="GK70" s="338"/>
      <c r="GL70" s="338"/>
      <c r="GM70" s="338"/>
      <c r="GN70" s="338"/>
      <c r="GO70" s="338"/>
      <c r="GP70" s="338"/>
      <c r="GQ70" s="338"/>
      <c r="GR70" s="338"/>
      <c r="GS70" s="338"/>
      <c r="GT70" s="338"/>
      <c r="GU70" s="338"/>
      <c r="GV70" s="338"/>
      <c r="GW70" s="338"/>
      <c r="GX70" s="338"/>
      <c r="GY70" s="338"/>
      <c r="GZ70" s="338"/>
      <c r="HA70" s="338"/>
      <c r="HB70" s="338"/>
      <c r="HC70" s="338"/>
      <c r="HD70" s="338"/>
      <c r="HE70" s="338"/>
      <c r="HF70" s="338"/>
      <c r="HG70" s="338"/>
      <c r="HH70" s="338"/>
      <c r="HI70" s="338"/>
      <c r="HJ70" s="338"/>
      <c r="HK70" s="338"/>
      <c r="HL70" s="338"/>
      <c r="HM70" s="338"/>
      <c r="HN70" s="338"/>
      <c r="HO70" s="338"/>
      <c r="HP70" s="338"/>
      <c r="HQ70" s="338"/>
      <c r="HR70" s="338"/>
      <c r="HS70" s="338"/>
      <c r="HT70" s="338"/>
      <c r="HU70" s="338"/>
      <c r="HV70" s="338"/>
      <c r="HW70" s="338"/>
      <c r="HX70" s="338"/>
      <c r="HY70" s="338"/>
      <c r="HZ70" s="338"/>
    </row>
    <row r="71" spans="1:234" s="131" customFormat="1" ht="24.75" x14ac:dyDescent="0.25">
      <c r="A71" s="123" t="s">
        <v>234</v>
      </c>
      <c r="B71" s="108" t="s">
        <v>122</v>
      </c>
      <c r="C71" s="108" t="s">
        <v>131</v>
      </c>
      <c r="D71" s="109" t="s">
        <v>237</v>
      </c>
      <c r="E71" s="109" t="s">
        <v>100</v>
      </c>
      <c r="F71" s="110">
        <f t="shared" si="15"/>
        <v>41138</v>
      </c>
      <c r="G71" s="109">
        <f>IF(L71="Not Executed","",INDEX($U$2:$ZY69,1,MATCH(REPT("z",255),$U71:$ZY71)))</f>
        <v>93</v>
      </c>
      <c r="H71" s="109" t="str">
        <f t="shared" si="16"/>
        <v>B0 Pinole C++</v>
      </c>
      <c r="I71" s="109" t="str">
        <f t="shared" si="17"/>
        <v>9200 + QFE0</v>
      </c>
      <c r="J71" s="109">
        <f t="shared" si="18"/>
        <v>9200</v>
      </c>
      <c r="K71" s="109" t="str">
        <f t="shared" si="19"/>
        <v>NXP 1.3.4.2</v>
      </c>
      <c r="L71" s="78" t="str">
        <f t="shared" si="20"/>
        <v>Pass</v>
      </c>
      <c r="M71" s="78" t="str">
        <f>IF(L71="NA","NA",IF(COUNTIFS(U71:XAA71,"Pass*",$U$3:$XAA$3,Summary!$G$43)&gt;0,"Pass",IF(COUNTIFS(U71:XAA71,"Fail*",$U$3:$XAA$3,Summary!$G$43)&gt;0,"Fail","Not Executed")))</f>
        <v>Pass</v>
      </c>
      <c r="N71" s="109">
        <f t="shared" si="21"/>
        <v>4</v>
      </c>
      <c r="O71" s="135">
        <f t="shared" si="22"/>
        <v>0.75</v>
      </c>
      <c r="P71" s="135" t="str">
        <f>IF(VLOOKUP(C71,[1]!NXP_Defects,2,FALSE)=0,"",VLOOKUP(C71,[1]!NXP_Defects,2,FALSE))</f>
        <v/>
      </c>
      <c r="Q71" s="81" t="str">
        <f>IF(VLOOKUP(C71,[1]!NXP_Defects,3,FALSE)=0,"",VLOOKUP(C71,[1]!NXP_Defects,3,FALSE))</f>
        <v/>
      </c>
      <c r="R71" s="78" t="str">
        <f>IF(VLOOKUP(C71,[1]!NXP_Defects,4,FALSE)=0,"",VLOOKUP(C71,[1]!NXP_Defects,4,FALSE))</f>
        <v>3855496-CLOSED</v>
      </c>
      <c r="S71" s="2" t="s">
        <v>477</v>
      </c>
      <c r="T71" s="319"/>
      <c r="U71" s="337" t="s">
        <v>241</v>
      </c>
      <c r="V71" s="95"/>
      <c r="W71" s="95"/>
      <c r="X71" s="95"/>
      <c r="Y71" s="95"/>
      <c r="Z71" s="95"/>
      <c r="AA71" s="95"/>
      <c r="AB71" s="95"/>
      <c r="AC71" s="95"/>
      <c r="AD71" s="95"/>
      <c r="AE71" s="95"/>
      <c r="AF71" s="95"/>
      <c r="AG71" s="95"/>
      <c r="AH71" s="95"/>
      <c r="AI71" s="95"/>
      <c r="AJ71" s="95"/>
      <c r="AK71" s="95"/>
      <c r="AL71" s="95" t="s">
        <v>243</v>
      </c>
      <c r="AM71" s="95"/>
      <c r="AN71" s="95"/>
      <c r="AO71" s="95"/>
      <c r="AP71" s="95"/>
      <c r="AQ71" s="95"/>
      <c r="AR71" s="95"/>
      <c r="AS71" s="95"/>
      <c r="AT71" s="95"/>
      <c r="AU71" s="95"/>
      <c r="AV71" s="95"/>
      <c r="AW71" s="95"/>
      <c r="AX71" s="95"/>
      <c r="AY71" s="95" t="s">
        <v>243</v>
      </c>
      <c r="AZ71" s="95" t="s">
        <v>243</v>
      </c>
      <c r="BA71" s="95"/>
      <c r="BB71" s="95"/>
      <c r="BC71" s="95"/>
      <c r="BD71" s="95"/>
      <c r="BE71" s="95"/>
      <c r="BF71" s="95"/>
      <c r="BG71" s="95"/>
      <c r="BH71" s="95"/>
      <c r="BI71" s="95"/>
      <c r="BJ71" s="95"/>
      <c r="BK71" s="95"/>
      <c r="BL71" s="95"/>
      <c r="BM71" s="95"/>
      <c r="BN71" s="95"/>
      <c r="BO71" s="95"/>
      <c r="BP71" s="95"/>
      <c r="BQ71" s="95"/>
      <c r="BR71" s="95"/>
      <c r="BS71" s="95"/>
      <c r="BT71" s="95"/>
      <c r="BU71" s="95"/>
      <c r="BV71" s="95"/>
      <c r="BW71" s="95"/>
      <c r="BX71" s="95"/>
      <c r="BY71" s="95"/>
      <c r="BZ71" s="95"/>
      <c r="CA71" s="95"/>
      <c r="CB71" s="95"/>
      <c r="CC71" s="95"/>
      <c r="CD71" s="95"/>
      <c r="CE71" s="338"/>
      <c r="CF71" s="338"/>
      <c r="CG71" s="338"/>
      <c r="CH71" s="338"/>
      <c r="CI71" s="338"/>
      <c r="CJ71" s="338"/>
      <c r="CK71" s="338"/>
      <c r="CL71" s="338"/>
      <c r="CM71" s="338"/>
      <c r="CN71" s="338"/>
      <c r="CO71" s="338"/>
      <c r="CP71" s="338"/>
      <c r="CQ71" s="338"/>
      <c r="CR71" s="338"/>
      <c r="CS71" s="338"/>
      <c r="CT71" s="338"/>
      <c r="CU71" s="338"/>
      <c r="CV71" s="338"/>
      <c r="CW71" s="338"/>
      <c r="CX71" s="338"/>
      <c r="CY71" s="338"/>
      <c r="CZ71" s="338"/>
      <c r="DA71" s="338"/>
      <c r="DB71" s="338"/>
      <c r="DC71" s="338"/>
      <c r="DD71" s="338"/>
      <c r="DE71" s="338"/>
      <c r="DF71" s="338"/>
      <c r="DG71" s="338"/>
      <c r="DH71" s="338"/>
      <c r="DI71" s="338"/>
      <c r="DJ71" s="338"/>
      <c r="DK71" s="338"/>
      <c r="DL71" s="338"/>
      <c r="DM71" s="338"/>
      <c r="DN71" s="338"/>
      <c r="DO71" s="338"/>
      <c r="DP71" s="338"/>
      <c r="DQ71" s="338"/>
      <c r="DR71" s="338"/>
      <c r="DS71" s="338"/>
      <c r="DT71" s="338"/>
      <c r="DU71" s="338"/>
      <c r="DV71" s="338"/>
      <c r="DW71" s="338"/>
      <c r="DX71" s="338"/>
      <c r="DY71" s="338"/>
      <c r="DZ71" s="338"/>
      <c r="EA71" s="338"/>
      <c r="EB71" s="338"/>
      <c r="EC71" s="338"/>
      <c r="ED71" s="338"/>
      <c r="EE71" s="338"/>
      <c r="EF71" s="338"/>
      <c r="EG71" s="338"/>
      <c r="EH71" s="338"/>
      <c r="EI71" s="338"/>
      <c r="EJ71" s="338"/>
      <c r="EK71" s="338"/>
      <c r="EL71" s="338"/>
      <c r="EM71" s="338"/>
      <c r="EN71" s="338"/>
      <c r="EO71" s="338"/>
      <c r="EP71" s="338"/>
      <c r="EQ71" s="338"/>
      <c r="ER71" s="338"/>
      <c r="ES71" s="338"/>
      <c r="ET71" s="338"/>
      <c r="EU71" s="338"/>
      <c r="EV71" s="338"/>
      <c r="EW71" s="338"/>
      <c r="EX71" s="338"/>
      <c r="EY71" s="338"/>
      <c r="EZ71" s="338"/>
      <c r="FA71" s="338"/>
      <c r="FB71" s="338"/>
      <c r="FC71" s="338"/>
      <c r="FD71" s="338"/>
      <c r="FE71" s="338"/>
      <c r="FF71" s="338"/>
      <c r="FG71" s="338"/>
      <c r="FH71" s="338"/>
      <c r="FI71" s="338"/>
      <c r="FJ71" s="338"/>
      <c r="FK71" s="338"/>
      <c r="FL71" s="338"/>
      <c r="FM71" s="338"/>
      <c r="FN71" s="338"/>
      <c r="FO71" s="338"/>
      <c r="FP71" s="338"/>
      <c r="FQ71" s="338"/>
      <c r="FR71" s="338"/>
      <c r="FS71" s="338"/>
      <c r="FT71" s="338"/>
      <c r="FU71" s="338"/>
      <c r="FV71" s="338"/>
      <c r="FW71" s="338"/>
      <c r="FX71" s="338"/>
      <c r="FY71" s="338"/>
      <c r="FZ71" s="338"/>
      <c r="GA71" s="338"/>
      <c r="GB71" s="338"/>
      <c r="GC71" s="338"/>
      <c r="GD71" s="338"/>
      <c r="GE71" s="338"/>
      <c r="GF71" s="338"/>
      <c r="GG71" s="338"/>
      <c r="GH71" s="338"/>
      <c r="GI71" s="338"/>
      <c r="GJ71" s="338"/>
      <c r="GK71" s="338"/>
      <c r="GL71" s="338"/>
      <c r="GM71" s="338"/>
      <c r="GN71" s="338"/>
      <c r="GO71" s="338"/>
      <c r="GP71" s="338"/>
      <c r="GQ71" s="338"/>
      <c r="GR71" s="338"/>
      <c r="GS71" s="338"/>
      <c r="GT71" s="338"/>
      <c r="GU71" s="338"/>
      <c r="GV71" s="338"/>
      <c r="GW71" s="338"/>
      <c r="GX71" s="338"/>
      <c r="GY71" s="338"/>
      <c r="GZ71" s="338"/>
      <c r="HA71" s="338"/>
      <c r="HB71" s="338"/>
      <c r="HC71" s="338"/>
      <c r="HD71" s="338"/>
      <c r="HE71" s="338"/>
      <c r="HF71" s="338"/>
      <c r="HG71" s="338"/>
      <c r="HH71" s="338"/>
      <c r="HI71" s="338"/>
      <c r="HJ71" s="338"/>
      <c r="HK71" s="338"/>
      <c r="HL71" s="338"/>
      <c r="HM71" s="338"/>
      <c r="HN71" s="338"/>
      <c r="HO71" s="338"/>
      <c r="HP71" s="338"/>
      <c r="HQ71" s="338"/>
      <c r="HR71" s="338"/>
      <c r="HS71" s="338"/>
      <c r="HT71" s="338"/>
      <c r="HU71" s="338"/>
      <c r="HV71" s="338"/>
      <c r="HW71" s="338"/>
      <c r="HX71" s="338"/>
      <c r="HY71" s="338"/>
      <c r="HZ71" s="338"/>
    </row>
    <row r="72" spans="1:234" s="131" customFormat="1" ht="15" customHeight="1" x14ac:dyDescent="0.25">
      <c r="A72" s="123" t="s">
        <v>234</v>
      </c>
      <c r="B72" s="108" t="s">
        <v>122</v>
      </c>
      <c r="C72" s="108" t="s">
        <v>223</v>
      </c>
      <c r="D72" s="109" t="s">
        <v>238</v>
      </c>
      <c r="E72" s="109" t="s">
        <v>100</v>
      </c>
      <c r="F72" s="110">
        <f t="shared" si="15"/>
        <v>41138</v>
      </c>
      <c r="G72" s="109">
        <f>IF(L72="Not Executed","",INDEX($U$2:$ZY70,1,MATCH(REPT("z",255),$U72:$ZY72)))</f>
        <v>93</v>
      </c>
      <c r="H72" s="109" t="str">
        <f t="shared" si="16"/>
        <v>B0 Pinole C++</v>
      </c>
      <c r="I72" s="109" t="str">
        <f t="shared" si="17"/>
        <v>9200 + QFE0</v>
      </c>
      <c r="J72" s="109">
        <f t="shared" si="18"/>
        <v>9200</v>
      </c>
      <c r="K72" s="109" t="str">
        <f t="shared" si="19"/>
        <v>NXP 1.3.4.2</v>
      </c>
      <c r="L72" s="78" t="str">
        <f t="shared" si="20"/>
        <v>Pass</v>
      </c>
      <c r="M72" s="78" t="str">
        <f>IF(L72="NA","NA",IF(COUNTIFS(U72:XAA72,"Pass*",$U$3:$XAA$3,Summary!$G$43)&gt;0,"Pass",IF(COUNTIFS(U72:XAA72,"Fail*",$U$3:$XAA$3,Summary!$G$43)&gt;0,"Fail","Not Executed")))</f>
        <v>Pass</v>
      </c>
      <c r="N72" s="109">
        <f t="shared" si="21"/>
        <v>4</v>
      </c>
      <c r="O72" s="135">
        <f t="shared" si="22"/>
        <v>1</v>
      </c>
      <c r="P72" s="135" t="str">
        <f>IF(VLOOKUP(C72,[1]!NXP_Defects,2,FALSE)=0,"",VLOOKUP(C72,[1]!NXP_Defects,2,FALSE))</f>
        <v/>
      </c>
      <c r="Q72" s="81" t="str">
        <f>IF(VLOOKUP(C72,[1]!NXP_Defects,3,FALSE)=0,"",VLOOKUP(C72,[1]!NXP_Defects,3,FALSE))</f>
        <v/>
      </c>
      <c r="R72" s="78" t="str">
        <f>IF(VLOOKUP(C72,[1]!NXP_Defects,4,FALSE)=0,"",VLOOKUP(C72,[1]!NXP_Defects,4,FALSE))</f>
        <v>3855508-CLOSED</v>
      </c>
      <c r="S72" s="2" t="s">
        <v>476</v>
      </c>
      <c r="T72" s="319"/>
      <c r="U72" s="337" t="s">
        <v>243</v>
      </c>
      <c r="V72" s="95"/>
      <c r="W72" s="95"/>
      <c r="X72" s="95"/>
      <c r="Y72" s="95"/>
      <c r="Z72" s="95"/>
      <c r="AA72" s="95"/>
      <c r="AB72" s="95"/>
      <c r="AC72" s="95"/>
      <c r="AD72" s="95"/>
      <c r="AE72" s="95"/>
      <c r="AF72" s="95"/>
      <c r="AG72" s="95"/>
      <c r="AH72" s="95"/>
      <c r="AI72" s="95"/>
      <c r="AJ72" s="95"/>
      <c r="AK72" s="95"/>
      <c r="AL72" s="95" t="s">
        <v>243</v>
      </c>
      <c r="AM72" s="95"/>
      <c r="AN72" s="95"/>
      <c r="AO72" s="95"/>
      <c r="AP72" s="95"/>
      <c r="AQ72" s="95"/>
      <c r="AR72" s="95"/>
      <c r="AS72" s="95"/>
      <c r="AT72" s="95"/>
      <c r="AU72" s="95"/>
      <c r="AV72" s="95"/>
      <c r="AW72" s="95"/>
      <c r="AX72" s="95"/>
      <c r="AY72" s="95" t="s">
        <v>243</v>
      </c>
      <c r="AZ72" s="95" t="s">
        <v>243</v>
      </c>
      <c r="BA72" s="95"/>
      <c r="BB72" s="95"/>
      <c r="BC72" s="95"/>
      <c r="BD72" s="95"/>
      <c r="BE72" s="95"/>
      <c r="BF72" s="95"/>
      <c r="BG72" s="95"/>
      <c r="BH72" s="95"/>
      <c r="BI72" s="95"/>
      <c r="BJ72" s="95"/>
      <c r="BK72" s="95"/>
      <c r="BL72" s="95"/>
      <c r="BM72" s="95"/>
      <c r="BN72" s="95"/>
      <c r="BO72" s="95"/>
      <c r="BP72" s="95"/>
      <c r="BQ72" s="95"/>
      <c r="BR72" s="95"/>
      <c r="BS72" s="95"/>
      <c r="BT72" s="95"/>
      <c r="BU72" s="95"/>
      <c r="BV72" s="95"/>
      <c r="BW72" s="95"/>
      <c r="BX72" s="95"/>
      <c r="BY72" s="95"/>
      <c r="BZ72" s="95"/>
      <c r="CA72" s="95"/>
      <c r="CB72" s="95"/>
      <c r="CC72" s="95"/>
      <c r="CD72" s="95"/>
      <c r="CE72" s="338"/>
      <c r="CF72" s="338"/>
      <c r="CG72" s="338"/>
      <c r="CH72" s="338"/>
      <c r="CI72" s="338"/>
      <c r="CJ72" s="338"/>
      <c r="CK72" s="338"/>
      <c r="CL72" s="338"/>
      <c r="CM72" s="338"/>
      <c r="CN72" s="338"/>
      <c r="CO72" s="338"/>
      <c r="CP72" s="338"/>
      <c r="CQ72" s="338"/>
      <c r="CR72" s="338"/>
      <c r="CS72" s="338"/>
      <c r="CT72" s="338"/>
      <c r="CU72" s="338"/>
      <c r="CV72" s="338"/>
      <c r="CW72" s="338"/>
      <c r="CX72" s="338"/>
      <c r="CY72" s="338"/>
      <c r="CZ72" s="338"/>
      <c r="DA72" s="338"/>
      <c r="DB72" s="338"/>
      <c r="DC72" s="338"/>
      <c r="DD72" s="338"/>
      <c r="DE72" s="338"/>
      <c r="DF72" s="338"/>
      <c r="DG72" s="338"/>
      <c r="DH72" s="338"/>
      <c r="DI72" s="338"/>
      <c r="DJ72" s="338"/>
      <c r="DK72" s="338"/>
      <c r="DL72" s="338"/>
      <c r="DM72" s="338"/>
      <c r="DN72" s="338"/>
      <c r="DO72" s="338"/>
      <c r="DP72" s="338"/>
      <c r="DQ72" s="338"/>
      <c r="DR72" s="338"/>
      <c r="DS72" s="338"/>
      <c r="DT72" s="338"/>
      <c r="DU72" s="338"/>
      <c r="DV72" s="338"/>
      <c r="DW72" s="338"/>
      <c r="DX72" s="338"/>
      <c r="DY72" s="338"/>
      <c r="DZ72" s="338"/>
      <c r="EA72" s="338"/>
      <c r="EB72" s="338"/>
      <c r="EC72" s="338"/>
      <c r="ED72" s="338"/>
      <c r="EE72" s="338"/>
      <c r="EF72" s="338"/>
      <c r="EG72" s="338"/>
      <c r="EH72" s="338"/>
      <c r="EI72" s="338"/>
      <c r="EJ72" s="338"/>
      <c r="EK72" s="338"/>
      <c r="EL72" s="338"/>
      <c r="EM72" s="338"/>
      <c r="EN72" s="338"/>
      <c r="EO72" s="338"/>
      <c r="EP72" s="338"/>
      <c r="EQ72" s="338"/>
      <c r="ER72" s="338"/>
      <c r="ES72" s="338"/>
      <c r="ET72" s="338"/>
      <c r="EU72" s="338"/>
      <c r="EV72" s="338"/>
      <c r="EW72" s="338"/>
      <c r="EX72" s="338"/>
      <c r="EY72" s="338"/>
      <c r="EZ72" s="338"/>
      <c r="FA72" s="338"/>
      <c r="FB72" s="338"/>
      <c r="FC72" s="338"/>
      <c r="FD72" s="338"/>
      <c r="FE72" s="338"/>
      <c r="FF72" s="338"/>
      <c r="FG72" s="338"/>
      <c r="FH72" s="338"/>
      <c r="FI72" s="338"/>
      <c r="FJ72" s="338"/>
      <c r="FK72" s="338"/>
      <c r="FL72" s="338"/>
      <c r="FM72" s="338"/>
      <c r="FN72" s="338"/>
      <c r="FO72" s="338"/>
      <c r="FP72" s="338"/>
      <c r="FQ72" s="338"/>
      <c r="FR72" s="338"/>
      <c r="FS72" s="338"/>
      <c r="FT72" s="338"/>
      <c r="FU72" s="338"/>
      <c r="FV72" s="338"/>
      <c r="FW72" s="338"/>
      <c r="FX72" s="338"/>
      <c r="FY72" s="338"/>
      <c r="FZ72" s="338"/>
      <c r="GA72" s="338"/>
      <c r="GB72" s="338"/>
      <c r="GC72" s="338"/>
      <c r="GD72" s="338"/>
      <c r="GE72" s="338"/>
      <c r="GF72" s="338"/>
      <c r="GG72" s="338"/>
      <c r="GH72" s="338"/>
      <c r="GI72" s="338"/>
      <c r="GJ72" s="338"/>
      <c r="GK72" s="338"/>
      <c r="GL72" s="338"/>
      <c r="GM72" s="338"/>
      <c r="GN72" s="338"/>
      <c r="GO72" s="338"/>
      <c r="GP72" s="338"/>
      <c r="GQ72" s="338"/>
      <c r="GR72" s="338"/>
      <c r="GS72" s="338"/>
      <c r="GT72" s="338"/>
      <c r="GU72" s="338"/>
      <c r="GV72" s="338"/>
      <c r="GW72" s="338"/>
      <c r="GX72" s="338"/>
      <c r="GY72" s="338"/>
      <c r="GZ72" s="338"/>
      <c r="HA72" s="338"/>
      <c r="HB72" s="338"/>
      <c r="HC72" s="338"/>
      <c r="HD72" s="338"/>
      <c r="HE72" s="338"/>
      <c r="HF72" s="338"/>
      <c r="HG72" s="338"/>
      <c r="HH72" s="338"/>
      <c r="HI72" s="338"/>
      <c r="HJ72" s="338"/>
      <c r="HK72" s="338"/>
      <c r="HL72" s="338"/>
      <c r="HM72" s="338"/>
      <c r="HN72" s="338"/>
      <c r="HO72" s="338"/>
      <c r="HP72" s="338"/>
      <c r="HQ72" s="338"/>
      <c r="HR72" s="338"/>
      <c r="HS72" s="338"/>
      <c r="HT72" s="338"/>
      <c r="HU72" s="338"/>
      <c r="HV72" s="338"/>
      <c r="HW72" s="338"/>
      <c r="HX72" s="338"/>
      <c r="HY72" s="338"/>
      <c r="HZ72" s="338"/>
    </row>
    <row r="73" spans="1:234" s="131" customFormat="1" ht="24.75" x14ac:dyDescent="0.25">
      <c r="A73" s="123" t="s">
        <v>234</v>
      </c>
      <c r="B73" s="108" t="s">
        <v>122</v>
      </c>
      <c r="C73" s="108" t="s">
        <v>227</v>
      </c>
      <c r="D73" s="109" t="s">
        <v>238</v>
      </c>
      <c r="E73" s="109" t="s">
        <v>100</v>
      </c>
      <c r="F73" s="110">
        <f t="shared" si="15"/>
        <v>41138</v>
      </c>
      <c r="G73" s="109">
        <f>IF(L73="Not Executed","",INDEX($U$2:$ZY71,1,MATCH(REPT("z",255),$U73:$ZY73)))</f>
        <v>93</v>
      </c>
      <c r="H73" s="109" t="str">
        <f t="shared" si="16"/>
        <v>B0 Pinole C++</v>
      </c>
      <c r="I73" s="109" t="str">
        <f t="shared" si="17"/>
        <v>9200 + QFE0</v>
      </c>
      <c r="J73" s="109">
        <f t="shared" si="18"/>
        <v>9200</v>
      </c>
      <c r="K73" s="109" t="str">
        <f t="shared" si="19"/>
        <v>NXP 1.3.4.2</v>
      </c>
      <c r="L73" s="78" t="str">
        <f t="shared" si="20"/>
        <v>Pass</v>
      </c>
      <c r="M73" s="78" t="str">
        <f>IF(L73="NA","NA",IF(COUNTIFS(U73:XAA73,"Pass*",$U$3:$XAA$3,Summary!$G$43)&gt;0,"Pass",IF(COUNTIFS(U73:XAA73,"Fail*",$U$3:$XAA$3,Summary!$G$43)&gt;0,"Fail","Not Executed")))</f>
        <v>Pass</v>
      </c>
      <c r="N73" s="109">
        <f t="shared" si="21"/>
        <v>3</v>
      </c>
      <c r="O73" s="135">
        <f t="shared" si="22"/>
        <v>0.66666666666666663</v>
      </c>
      <c r="P73" s="135" t="str">
        <f>IF(VLOOKUP(C73,[1]!NXP_Defects,2,FALSE)=0,"",VLOOKUP(C73,[1]!NXP_Defects,2,FALSE))</f>
        <v>Win8-845615-CLOSED</v>
      </c>
      <c r="Q73" s="81" t="str">
        <f>IF(VLOOKUP(C73,[1]!NXP_Defects,3,FALSE)=0,"",VLOOKUP(C73,[1]!NXP_Defects,3,FALSE))</f>
        <v/>
      </c>
      <c r="R73" s="78" t="str">
        <f>IF(VLOOKUP(C73,[1]!NXP_Defects,4,FALSE)=0,"",VLOOKUP(C73,[1]!NXP_Defects,4,FALSE))</f>
        <v>3855511-CLOSED</v>
      </c>
      <c r="S73" s="2" t="s">
        <v>476</v>
      </c>
      <c r="T73" s="319"/>
      <c r="U73" s="337" t="s">
        <v>243</v>
      </c>
      <c r="V73" s="95"/>
      <c r="W73" s="95"/>
      <c r="X73" s="95"/>
      <c r="Y73" s="95"/>
      <c r="Z73" s="95"/>
      <c r="AA73" s="95"/>
      <c r="AB73" s="95"/>
      <c r="AC73" s="95"/>
      <c r="AD73" s="95"/>
      <c r="AE73" s="95"/>
      <c r="AF73" s="95"/>
      <c r="AG73" s="95"/>
      <c r="AH73" s="95"/>
      <c r="AI73" s="95"/>
      <c r="AJ73" s="95"/>
      <c r="AK73" s="95"/>
      <c r="AL73" s="95"/>
      <c r="AM73" s="95"/>
      <c r="AN73" s="95"/>
      <c r="AO73" s="95"/>
      <c r="AP73" s="95"/>
      <c r="AQ73" s="95"/>
      <c r="AR73" s="95"/>
      <c r="AS73" s="95"/>
      <c r="AT73" s="95"/>
      <c r="AU73" s="95"/>
      <c r="AV73" s="95"/>
      <c r="AW73" s="95"/>
      <c r="AX73" s="95"/>
      <c r="AY73" s="95" t="s">
        <v>241</v>
      </c>
      <c r="AZ73" s="95" t="s">
        <v>243</v>
      </c>
      <c r="BA73" s="95"/>
      <c r="BB73" s="95"/>
      <c r="BC73" s="95"/>
      <c r="BD73" s="95"/>
      <c r="BE73" s="95"/>
      <c r="BF73" s="95"/>
      <c r="BG73" s="95"/>
      <c r="BH73" s="95"/>
      <c r="BI73" s="95"/>
      <c r="BJ73" s="95"/>
      <c r="BK73" s="95"/>
      <c r="BL73" s="95"/>
      <c r="BM73" s="95"/>
      <c r="BN73" s="95"/>
      <c r="BO73" s="95"/>
      <c r="BP73" s="95"/>
      <c r="BQ73" s="95"/>
      <c r="BR73" s="95"/>
      <c r="BS73" s="95"/>
      <c r="BT73" s="95"/>
      <c r="BU73" s="95"/>
      <c r="BV73" s="95"/>
      <c r="BW73" s="95"/>
      <c r="BX73" s="95"/>
      <c r="BY73" s="95"/>
      <c r="BZ73" s="95"/>
      <c r="CA73" s="95"/>
      <c r="CB73" s="95"/>
      <c r="CC73" s="95"/>
      <c r="CD73" s="95"/>
      <c r="CE73" s="338"/>
      <c r="CF73" s="338"/>
      <c r="CG73" s="338"/>
      <c r="CH73" s="338"/>
      <c r="CI73" s="338"/>
      <c r="CJ73" s="338"/>
      <c r="CK73" s="338"/>
      <c r="CL73" s="338"/>
      <c r="CM73" s="338"/>
      <c r="CN73" s="338"/>
      <c r="CO73" s="338"/>
      <c r="CP73" s="338"/>
      <c r="CQ73" s="338"/>
      <c r="CR73" s="338"/>
      <c r="CS73" s="338"/>
      <c r="CT73" s="338"/>
      <c r="CU73" s="338"/>
      <c r="CV73" s="338"/>
      <c r="CW73" s="338"/>
      <c r="CX73" s="338"/>
      <c r="CY73" s="338"/>
      <c r="CZ73" s="338"/>
      <c r="DA73" s="338"/>
      <c r="DB73" s="338"/>
      <c r="DC73" s="338"/>
      <c r="DD73" s="338"/>
      <c r="DE73" s="338"/>
      <c r="DF73" s="338"/>
      <c r="DG73" s="338"/>
      <c r="DH73" s="338"/>
      <c r="DI73" s="338"/>
      <c r="DJ73" s="338"/>
      <c r="DK73" s="338"/>
      <c r="DL73" s="338"/>
      <c r="DM73" s="338"/>
      <c r="DN73" s="338"/>
      <c r="DO73" s="338"/>
      <c r="DP73" s="338"/>
      <c r="DQ73" s="338"/>
      <c r="DR73" s="338"/>
      <c r="DS73" s="338"/>
      <c r="DT73" s="338"/>
      <c r="DU73" s="338"/>
      <c r="DV73" s="338"/>
      <c r="DW73" s="338"/>
      <c r="DX73" s="338"/>
      <c r="DY73" s="338"/>
      <c r="DZ73" s="338"/>
      <c r="EA73" s="338"/>
      <c r="EB73" s="338"/>
      <c r="EC73" s="338"/>
      <c r="ED73" s="338"/>
      <c r="EE73" s="338"/>
      <c r="EF73" s="338"/>
      <c r="EG73" s="338"/>
      <c r="EH73" s="338"/>
      <c r="EI73" s="338"/>
      <c r="EJ73" s="338"/>
      <c r="EK73" s="338"/>
      <c r="EL73" s="338"/>
      <c r="EM73" s="338"/>
      <c r="EN73" s="338"/>
      <c r="EO73" s="338"/>
      <c r="EP73" s="338"/>
      <c r="EQ73" s="338"/>
      <c r="ER73" s="338"/>
      <c r="ES73" s="338"/>
      <c r="ET73" s="338"/>
      <c r="EU73" s="338"/>
      <c r="EV73" s="338"/>
      <c r="EW73" s="338"/>
      <c r="EX73" s="338"/>
      <c r="EY73" s="338"/>
      <c r="EZ73" s="338"/>
      <c r="FA73" s="338"/>
      <c r="FB73" s="338"/>
      <c r="FC73" s="338"/>
      <c r="FD73" s="338"/>
      <c r="FE73" s="338"/>
      <c r="FF73" s="338"/>
      <c r="FG73" s="338"/>
      <c r="FH73" s="338"/>
      <c r="FI73" s="338"/>
      <c r="FJ73" s="338"/>
      <c r="FK73" s="338"/>
      <c r="FL73" s="338"/>
      <c r="FM73" s="338"/>
      <c r="FN73" s="338"/>
      <c r="FO73" s="338"/>
      <c r="FP73" s="338"/>
      <c r="FQ73" s="338"/>
      <c r="FR73" s="338"/>
      <c r="FS73" s="338"/>
      <c r="FT73" s="338"/>
      <c r="FU73" s="338"/>
      <c r="FV73" s="338"/>
      <c r="FW73" s="338"/>
      <c r="FX73" s="338"/>
      <c r="FY73" s="338"/>
      <c r="FZ73" s="338"/>
      <c r="GA73" s="338"/>
      <c r="GB73" s="338"/>
      <c r="GC73" s="338"/>
      <c r="GD73" s="338"/>
      <c r="GE73" s="338"/>
      <c r="GF73" s="338"/>
      <c r="GG73" s="338"/>
      <c r="GH73" s="338"/>
      <c r="GI73" s="338"/>
      <c r="GJ73" s="338"/>
      <c r="GK73" s="338"/>
      <c r="GL73" s="338"/>
      <c r="GM73" s="338"/>
      <c r="GN73" s="338"/>
      <c r="GO73" s="338"/>
      <c r="GP73" s="338"/>
      <c r="GQ73" s="338"/>
      <c r="GR73" s="338"/>
      <c r="GS73" s="338"/>
      <c r="GT73" s="338"/>
      <c r="GU73" s="338"/>
      <c r="GV73" s="338"/>
      <c r="GW73" s="338"/>
      <c r="GX73" s="338"/>
      <c r="GY73" s="338"/>
      <c r="GZ73" s="338"/>
      <c r="HA73" s="338"/>
      <c r="HB73" s="338"/>
      <c r="HC73" s="338"/>
      <c r="HD73" s="338"/>
      <c r="HE73" s="338"/>
      <c r="HF73" s="338"/>
      <c r="HG73" s="338"/>
      <c r="HH73" s="338"/>
      <c r="HI73" s="338"/>
      <c r="HJ73" s="338"/>
      <c r="HK73" s="338"/>
      <c r="HL73" s="338"/>
      <c r="HM73" s="338"/>
      <c r="HN73" s="338"/>
      <c r="HO73" s="338"/>
      <c r="HP73" s="338"/>
      <c r="HQ73" s="338"/>
      <c r="HR73" s="338"/>
      <c r="HS73" s="338"/>
      <c r="HT73" s="338"/>
      <c r="HU73" s="338"/>
      <c r="HV73" s="338"/>
      <c r="HW73" s="338"/>
      <c r="HX73" s="338"/>
      <c r="HY73" s="338"/>
      <c r="HZ73" s="338"/>
    </row>
    <row r="74" spans="1:234" s="131" customFormat="1" ht="24.75" x14ac:dyDescent="0.25">
      <c r="A74" s="123" t="s">
        <v>234</v>
      </c>
      <c r="B74" s="108" t="s">
        <v>122</v>
      </c>
      <c r="C74" s="108" t="s">
        <v>154</v>
      </c>
      <c r="D74" s="109" t="s">
        <v>237</v>
      </c>
      <c r="E74" s="109" t="s">
        <v>100</v>
      </c>
      <c r="F74" s="110">
        <f t="shared" si="15"/>
        <v>41138</v>
      </c>
      <c r="G74" s="109">
        <f>IF(L74="Not Executed","",INDEX($U$2:$ZY72,1,MATCH(REPT("z",255),$U74:$ZY74)))</f>
        <v>93</v>
      </c>
      <c r="H74" s="109" t="str">
        <f t="shared" si="16"/>
        <v>B0 Pinole C++</v>
      </c>
      <c r="I74" s="109" t="str">
        <f t="shared" si="17"/>
        <v>9200 + QFE0</v>
      </c>
      <c r="J74" s="109">
        <f t="shared" si="18"/>
        <v>9200</v>
      </c>
      <c r="K74" s="109" t="str">
        <f t="shared" si="19"/>
        <v>NXP 1.3.4.2</v>
      </c>
      <c r="L74" s="78" t="str">
        <f t="shared" si="20"/>
        <v>Pass</v>
      </c>
      <c r="M74" s="78" t="str">
        <f>IF(L74="NA","NA",IF(COUNTIFS(U74:XAA74,"Pass*",$U$3:$XAA$3,Summary!$G$43)&gt;0,"Pass",IF(COUNTIFS(U74:XAA74,"Fail*",$U$3:$XAA$3,Summary!$G$43)&gt;0,"Fail","Not Executed")))</f>
        <v>Pass</v>
      </c>
      <c r="N74" s="109">
        <f t="shared" si="21"/>
        <v>3</v>
      </c>
      <c r="O74" s="135">
        <f t="shared" si="22"/>
        <v>1</v>
      </c>
      <c r="P74" s="135" t="str">
        <f>IF(VLOOKUP(C74,[1]!NXP_Defects,2,FALSE)=0,"",VLOOKUP(C74,[1]!NXP_Defects,2,FALSE))</f>
        <v/>
      </c>
      <c r="Q74" s="78" t="str">
        <f>IF(VLOOKUP(C74,[1]!NXP_Defects,3,FALSE)=0,"",VLOOKUP(C74,[1]!NXP_Defects,3,FALSE))</f>
        <v/>
      </c>
      <c r="R74" s="78" t="str">
        <f>IF(VLOOKUP(C74,[1]!NXP_Defects,4,FALSE)=0,"",VLOOKUP(C74,[1]!NXP_Defects,4,FALSE))</f>
        <v/>
      </c>
      <c r="S74" s="2" t="s">
        <v>477</v>
      </c>
      <c r="T74" s="319"/>
      <c r="U74" s="337" t="s">
        <v>243</v>
      </c>
      <c r="V74" s="95"/>
      <c r="W74" s="95"/>
      <c r="X74" s="95"/>
      <c r="Y74" s="95"/>
      <c r="Z74" s="95"/>
      <c r="AA74" s="95"/>
      <c r="AB74" s="95"/>
      <c r="AC74" s="95"/>
      <c r="AD74" s="95"/>
      <c r="AE74" s="95"/>
      <c r="AF74" s="95"/>
      <c r="AG74" s="95"/>
      <c r="AH74" s="95"/>
      <c r="AI74" s="95"/>
      <c r="AJ74" s="95"/>
      <c r="AK74" s="95"/>
      <c r="AL74" s="95"/>
      <c r="AM74" s="95"/>
      <c r="AN74" s="95"/>
      <c r="AO74" s="95"/>
      <c r="AP74" s="95"/>
      <c r="AQ74" s="95"/>
      <c r="AR74" s="95"/>
      <c r="AS74" s="95"/>
      <c r="AT74" s="95"/>
      <c r="AU74" s="95"/>
      <c r="AV74" s="95"/>
      <c r="AW74" s="95"/>
      <c r="AX74" s="95"/>
      <c r="AY74" s="95" t="s">
        <v>243</v>
      </c>
      <c r="AZ74" s="95" t="s">
        <v>243</v>
      </c>
      <c r="BA74" s="95"/>
      <c r="BB74" s="95"/>
      <c r="BC74" s="95"/>
      <c r="BD74" s="95"/>
      <c r="BE74" s="95"/>
      <c r="BF74" s="95"/>
      <c r="BG74" s="95"/>
      <c r="BH74" s="95"/>
      <c r="BI74" s="95"/>
      <c r="BJ74" s="95"/>
      <c r="BK74" s="95"/>
      <c r="BL74" s="95"/>
      <c r="BM74" s="95"/>
      <c r="BN74" s="95"/>
      <c r="BO74" s="95"/>
      <c r="BP74" s="95"/>
      <c r="BQ74" s="95"/>
      <c r="BR74" s="95"/>
      <c r="BS74" s="95"/>
      <c r="BT74" s="95"/>
      <c r="BU74" s="95"/>
      <c r="BV74" s="95"/>
      <c r="BW74" s="95"/>
      <c r="BX74" s="95"/>
      <c r="BY74" s="95"/>
      <c r="BZ74" s="95"/>
      <c r="CA74" s="95"/>
      <c r="CB74" s="95"/>
      <c r="CC74" s="95"/>
      <c r="CD74" s="95"/>
      <c r="CE74" s="338"/>
      <c r="CF74" s="338"/>
      <c r="CG74" s="338"/>
      <c r="CH74" s="338"/>
      <c r="CI74" s="338"/>
      <c r="CJ74" s="338"/>
      <c r="CK74" s="338"/>
      <c r="CL74" s="338"/>
      <c r="CM74" s="338"/>
      <c r="CN74" s="338"/>
      <c r="CO74" s="338"/>
      <c r="CP74" s="338"/>
      <c r="CQ74" s="338"/>
      <c r="CR74" s="338"/>
      <c r="CS74" s="338"/>
      <c r="CT74" s="338"/>
      <c r="CU74" s="338"/>
      <c r="CV74" s="338"/>
      <c r="CW74" s="338"/>
      <c r="CX74" s="338"/>
      <c r="CY74" s="338"/>
      <c r="CZ74" s="338"/>
      <c r="DA74" s="338"/>
      <c r="DB74" s="338"/>
      <c r="DC74" s="338"/>
      <c r="DD74" s="338"/>
      <c r="DE74" s="338"/>
      <c r="DF74" s="338"/>
      <c r="DG74" s="338"/>
      <c r="DH74" s="338"/>
      <c r="DI74" s="338"/>
      <c r="DJ74" s="338"/>
      <c r="DK74" s="338"/>
      <c r="DL74" s="338"/>
      <c r="DM74" s="338"/>
      <c r="DN74" s="338"/>
      <c r="DO74" s="338"/>
      <c r="DP74" s="338"/>
      <c r="DQ74" s="338"/>
      <c r="DR74" s="338"/>
      <c r="DS74" s="338"/>
      <c r="DT74" s="338"/>
      <c r="DU74" s="338"/>
      <c r="DV74" s="338"/>
      <c r="DW74" s="338"/>
      <c r="DX74" s="338"/>
      <c r="DY74" s="338"/>
      <c r="DZ74" s="338"/>
      <c r="EA74" s="338"/>
      <c r="EB74" s="338"/>
      <c r="EC74" s="338"/>
      <c r="ED74" s="338"/>
      <c r="EE74" s="338"/>
      <c r="EF74" s="338"/>
      <c r="EG74" s="338"/>
      <c r="EH74" s="338"/>
      <c r="EI74" s="338"/>
      <c r="EJ74" s="338"/>
      <c r="EK74" s="338"/>
      <c r="EL74" s="338"/>
      <c r="EM74" s="338"/>
      <c r="EN74" s="338"/>
      <c r="EO74" s="338"/>
      <c r="EP74" s="338"/>
      <c r="EQ74" s="338"/>
      <c r="ER74" s="338"/>
      <c r="ES74" s="338"/>
      <c r="ET74" s="338"/>
      <c r="EU74" s="338"/>
      <c r="EV74" s="338"/>
      <c r="EW74" s="338"/>
      <c r="EX74" s="338"/>
      <c r="EY74" s="338"/>
      <c r="EZ74" s="338"/>
      <c r="FA74" s="338"/>
      <c r="FB74" s="338"/>
      <c r="FC74" s="338"/>
      <c r="FD74" s="338"/>
      <c r="FE74" s="338"/>
      <c r="FF74" s="338"/>
      <c r="FG74" s="338"/>
      <c r="FH74" s="338"/>
      <c r="FI74" s="338"/>
      <c r="FJ74" s="338"/>
      <c r="FK74" s="338"/>
      <c r="FL74" s="338"/>
      <c r="FM74" s="338"/>
      <c r="FN74" s="338"/>
      <c r="FO74" s="338"/>
      <c r="FP74" s="338"/>
      <c r="FQ74" s="338"/>
      <c r="FR74" s="338"/>
      <c r="FS74" s="338"/>
      <c r="FT74" s="338"/>
      <c r="FU74" s="338"/>
      <c r="FV74" s="338"/>
      <c r="FW74" s="338"/>
      <c r="FX74" s="338"/>
      <c r="FY74" s="338"/>
      <c r="FZ74" s="338"/>
      <c r="GA74" s="338"/>
      <c r="GB74" s="338"/>
      <c r="GC74" s="338"/>
      <c r="GD74" s="338"/>
      <c r="GE74" s="338"/>
      <c r="GF74" s="338"/>
      <c r="GG74" s="338"/>
      <c r="GH74" s="338"/>
      <c r="GI74" s="338"/>
      <c r="GJ74" s="338"/>
      <c r="GK74" s="338"/>
      <c r="GL74" s="338"/>
      <c r="GM74" s="338"/>
      <c r="GN74" s="338"/>
      <c r="GO74" s="338"/>
      <c r="GP74" s="338"/>
      <c r="GQ74" s="338"/>
      <c r="GR74" s="338"/>
      <c r="GS74" s="338"/>
      <c r="GT74" s="338"/>
      <c r="GU74" s="338"/>
      <c r="GV74" s="338"/>
      <c r="GW74" s="338"/>
      <c r="GX74" s="338"/>
      <c r="GY74" s="338"/>
      <c r="GZ74" s="338"/>
      <c r="HA74" s="338"/>
      <c r="HB74" s="338"/>
      <c r="HC74" s="338"/>
      <c r="HD74" s="338"/>
      <c r="HE74" s="338"/>
      <c r="HF74" s="338"/>
      <c r="HG74" s="338"/>
      <c r="HH74" s="338"/>
      <c r="HI74" s="338"/>
      <c r="HJ74" s="338"/>
      <c r="HK74" s="338"/>
      <c r="HL74" s="338"/>
      <c r="HM74" s="338"/>
      <c r="HN74" s="338"/>
      <c r="HO74" s="338"/>
      <c r="HP74" s="338"/>
      <c r="HQ74" s="338"/>
      <c r="HR74" s="338"/>
      <c r="HS74" s="338"/>
      <c r="HT74" s="338"/>
      <c r="HU74" s="338"/>
      <c r="HV74" s="338"/>
      <c r="HW74" s="338"/>
      <c r="HX74" s="338"/>
      <c r="HY74" s="338"/>
      <c r="HZ74" s="338"/>
    </row>
    <row r="75" spans="1:234" s="131" customFormat="1" ht="24.75" x14ac:dyDescent="0.25">
      <c r="A75" s="123" t="s">
        <v>234</v>
      </c>
      <c r="B75" s="108" t="s">
        <v>122</v>
      </c>
      <c r="C75" s="108" t="s">
        <v>151</v>
      </c>
      <c r="D75" s="109" t="s">
        <v>237</v>
      </c>
      <c r="E75" s="109" t="s">
        <v>100</v>
      </c>
      <c r="F75" s="110">
        <f t="shared" si="15"/>
        <v>41138</v>
      </c>
      <c r="G75" s="109">
        <f>IF(L75="Not Executed","",INDEX($U$2:$ZY73,1,MATCH(REPT("z",255),$U75:$ZY75)))</f>
        <v>93</v>
      </c>
      <c r="H75" s="109" t="str">
        <f t="shared" si="16"/>
        <v>B0 Pinole C++</v>
      </c>
      <c r="I75" s="109" t="str">
        <f t="shared" si="17"/>
        <v>9200 + QFE0</v>
      </c>
      <c r="J75" s="109">
        <f t="shared" si="18"/>
        <v>9200</v>
      </c>
      <c r="K75" s="109" t="str">
        <f t="shared" si="19"/>
        <v>NXP 1.3.4.2</v>
      </c>
      <c r="L75" s="78" t="str">
        <f t="shared" si="20"/>
        <v>Pass</v>
      </c>
      <c r="M75" s="78" t="str">
        <f>IF(L75="NA","NA",IF(COUNTIFS(U75:XAA75,"Pass*",$U$3:$XAA$3,Summary!$G$43)&gt;0,"Pass",IF(COUNTIFS(U75:XAA75,"Fail*",$U$3:$XAA$3,Summary!$G$43)&gt;0,"Fail","Not Executed")))</f>
        <v>Pass</v>
      </c>
      <c r="N75" s="109">
        <f t="shared" si="21"/>
        <v>3</v>
      </c>
      <c r="O75" s="135">
        <f t="shared" si="22"/>
        <v>1</v>
      </c>
      <c r="P75" s="135" t="str">
        <f>IF(VLOOKUP(C75,[1]!NXP_Defects,2,FALSE)=0,"",VLOOKUP(C75,[1]!NXP_Defects,2,FALSE))</f>
        <v/>
      </c>
      <c r="Q75" s="78" t="str">
        <f>IF(VLOOKUP(C75,[1]!NXP_Defects,3,FALSE)=0,"",VLOOKUP(C75,[1]!NXP_Defects,3,FALSE))</f>
        <v/>
      </c>
      <c r="R75" s="78" t="str">
        <f>IF(VLOOKUP(C75,[1]!NXP_Defects,4,FALSE)=0,"",VLOOKUP(C75,[1]!NXP_Defects,4,FALSE))</f>
        <v/>
      </c>
      <c r="S75" s="2" t="s">
        <v>477</v>
      </c>
      <c r="T75" s="319"/>
      <c r="U75" s="337" t="s">
        <v>243</v>
      </c>
      <c r="V75" s="95"/>
      <c r="W75" s="95"/>
      <c r="X75" s="95"/>
      <c r="Y75" s="95"/>
      <c r="Z75" s="95"/>
      <c r="AA75" s="95"/>
      <c r="AB75" s="95"/>
      <c r="AC75" s="95"/>
      <c r="AD75" s="95"/>
      <c r="AE75" s="95"/>
      <c r="AF75" s="95"/>
      <c r="AG75" s="95"/>
      <c r="AH75" s="95"/>
      <c r="AI75" s="95"/>
      <c r="AJ75" s="95"/>
      <c r="AK75" s="95"/>
      <c r="AL75" s="95"/>
      <c r="AM75" s="95"/>
      <c r="AN75" s="95"/>
      <c r="AO75" s="95"/>
      <c r="AP75" s="95"/>
      <c r="AQ75" s="95"/>
      <c r="AR75" s="95"/>
      <c r="AS75" s="95"/>
      <c r="AT75" s="95"/>
      <c r="AU75" s="95"/>
      <c r="AV75" s="95"/>
      <c r="AW75" s="95"/>
      <c r="AX75" s="95"/>
      <c r="AY75" s="95" t="s">
        <v>243</v>
      </c>
      <c r="AZ75" s="95" t="s">
        <v>243</v>
      </c>
      <c r="BA75" s="95"/>
      <c r="BB75" s="95"/>
      <c r="BC75" s="95"/>
      <c r="BD75" s="95"/>
      <c r="BE75" s="95"/>
      <c r="BF75" s="95"/>
      <c r="BG75" s="95"/>
      <c r="BH75" s="95"/>
      <c r="BI75" s="95"/>
      <c r="BJ75" s="95"/>
      <c r="BK75" s="95"/>
      <c r="BL75" s="95"/>
      <c r="BM75" s="95"/>
      <c r="BN75" s="95"/>
      <c r="BO75" s="95"/>
      <c r="BP75" s="95"/>
      <c r="BQ75" s="95"/>
      <c r="BR75" s="95"/>
      <c r="BS75" s="95"/>
      <c r="BT75" s="95"/>
      <c r="BU75" s="95"/>
      <c r="BV75" s="95"/>
      <c r="BW75" s="95"/>
      <c r="BX75" s="95"/>
      <c r="BY75" s="95"/>
      <c r="BZ75" s="95"/>
      <c r="CA75" s="95"/>
      <c r="CB75" s="95"/>
      <c r="CC75" s="95"/>
      <c r="CD75" s="95"/>
      <c r="CE75" s="338"/>
      <c r="CF75" s="338"/>
      <c r="CG75" s="338"/>
      <c r="CH75" s="338"/>
      <c r="CI75" s="338"/>
      <c r="CJ75" s="338"/>
      <c r="CK75" s="338"/>
      <c r="CL75" s="338"/>
      <c r="CM75" s="338"/>
      <c r="CN75" s="338"/>
      <c r="CO75" s="338"/>
      <c r="CP75" s="338"/>
      <c r="CQ75" s="338"/>
      <c r="CR75" s="338"/>
      <c r="CS75" s="338"/>
      <c r="CT75" s="338"/>
      <c r="CU75" s="338"/>
      <c r="CV75" s="338"/>
      <c r="CW75" s="338"/>
      <c r="CX75" s="338"/>
      <c r="CY75" s="338"/>
      <c r="CZ75" s="338"/>
      <c r="DA75" s="338"/>
      <c r="DB75" s="338"/>
      <c r="DC75" s="338"/>
      <c r="DD75" s="338"/>
      <c r="DE75" s="338"/>
      <c r="DF75" s="338"/>
      <c r="DG75" s="338"/>
      <c r="DH75" s="338"/>
      <c r="DI75" s="338"/>
      <c r="DJ75" s="338"/>
      <c r="DK75" s="338"/>
      <c r="DL75" s="338"/>
      <c r="DM75" s="338"/>
      <c r="DN75" s="338"/>
      <c r="DO75" s="338"/>
      <c r="DP75" s="338"/>
      <c r="DQ75" s="338"/>
      <c r="DR75" s="338"/>
      <c r="DS75" s="338"/>
      <c r="DT75" s="338"/>
      <c r="DU75" s="338"/>
      <c r="DV75" s="338"/>
      <c r="DW75" s="338"/>
      <c r="DX75" s="338"/>
      <c r="DY75" s="338"/>
      <c r="DZ75" s="338"/>
      <c r="EA75" s="338"/>
      <c r="EB75" s="338"/>
      <c r="EC75" s="338"/>
      <c r="ED75" s="338"/>
      <c r="EE75" s="338"/>
      <c r="EF75" s="338"/>
      <c r="EG75" s="338"/>
      <c r="EH75" s="338"/>
      <c r="EI75" s="338"/>
      <c r="EJ75" s="338"/>
      <c r="EK75" s="338"/>
      <c r="EL75" s="338"/>
      <c r="EM75" s="338"/>
      <c r="EN75" s="338"/>
      <c r="EO75" s="338"/>
      <c r="EP75" s="338"/>
      <c r="EQ75" s="338"/>
      <c r="ER75" s="338"/>
      <c r="ES75" s="338"/>
      <c r="ET75" s="338"/>
      <c r="EU75" s="338"/>
      <c r="EV75" s="338"/>
      <c r="EW75" s="338"/>
      <c r="EX75" s="338"/>
      <c r="EY75" s="338"/>
      <c r="EZ75" s="338"/>
      <c r="FA75" s="338"/>
      <c r="FB75" s="338"/>
      <c r="FC75" s="338"/>
      <c r="FD75" s="338"/>
      <c r="FE75" s="338"/>
      <c r="FF75" s="338"/>
      <c r="FG75" s="338"/>
      <c r="FH75" s="338"/>
      <c r="FI75" s="338"/>
      <c r="FJ75" s="338"/>
      <c r="FK75" s="338"/>
      <c r="FL75" s="338"/>
      <c r="FM75" s="338"/>
      <c r="FN75" s="338"/>
      <c r="FO75" s="338"/>
      <c r="FP75" s="338"/>
      <c r="FQ75" s="338"/>
      <c r="FR75" s="338"/>
      <c r="FS75" s="338"/>
      <c r="FT75" s="338"/>
      <c r="FU75" s="338"/>
      <c r="FV75" s="338"/>
      <c r="FW75" s="338"/>
      <c r="FX75" s="338"/>
      <c r="FY75" s="338"/>
      <c r="FZ75" s="338"/>
      <c r="GA75" s="338"/>
      <c r="GB75" s="338"/>
      <c r="GC75" s="338"/>
      <c r="GD75" s="338"/>
      <c r="GE75" s="338"/>
      <c r="GF75" s="338"/>
      <c r="GG75" s="338"/>
      <c r="GH75" s="338"/>
      <c r="GI75" s="338"/>
      <c r="GJ75" s="338"/>
      <c r="GK75" s="338"/>
      <c r="GL75" s="338"/>
      <c r="GM75" s="338"/>
      <c r="GN75" s="338"/>
      <c r="GO75" s="338"/>
      <c r="GP75" s="338"/>
      <c r="GQ75" s="338"/>
      <c r="GR75" s="338"/>
      <c r="GS75" s="338"/>
      <c r="GT75" s="338"/>
      <c r="GU75" s="338"/>
      <c r="GV75" s="338"/>
      <c r="GW75" s="338"/>
      <c r="GX75" s="338"/>
      <c r="GY75" s="338"/>
      <c r="GZ75" s="338"/>
      <c r="HA75" s="338"/>
      <c r="HB75" s="338"/>
      <c r="HC75" s="338"/>
      <c r="HD75" s="338"/>
      <c r="HE75" s="338"/>
      <c r="HF75" s="338"/>
      <c r="HG75" s="338"/>
      <c r="HH75" s="338"/>
      <c r="HI75" s="338"/>
      <c r="HJ75" s="338"/>
      <c r="HK75" s="338"/>
      <c r="HL75" s="338"/>
      <c r="HM75" s="338"/>
      <c r="HN75" s="338"/>
      <c r="HO75" s="338"/>
      <c r="HP75" s="338"/>
      <c r="HQ75" s="338"/>
      <c r="HR75" s="338"/>
      <c r="HS75" s="338"/>
      <c r="HT75" s="338"/>
      <c r="HU75" s="338"/>
      <c r="HV75" s="338"/>
      <c r="HW75" s="338"/>
      <c r="HX75" s="338"/>
      <c r="HY75" s="338"/>
      <c r="HZ75" s="338"/>
    </row>
    <row r="76" spans="1:234" s="131" customFormat="1" ht="24.75" x14ac:dyDescent="0.25">
      <c r="A76" s="123" t="s">
        <v>234</v>
      </c>
      <c r="B76" s="108" t="s">
        <v>122</v>
      </c>
      <c r="C76" s="108" t="s">
        <v>152</v>
      </c>
      <c r="D76" s="109" t="s">
        <v>237</v>
      </c>
      <c r="E76" s="109" t="s">
        <v>100</v>
      </c>
      <c r="F76" s="110">
        <f t="shared" si="15"/>
        <v>41138</v>
      </c>
      <c r="G76" s="109">
        <f>IF(L76="Not Executed","",INDEX($U$2:$ZY74,1,MATCH(REPT("z",255),$U76:$ZY76)))</f>
        <v>93</v>
      </c>
      <c r="H76" s="109" t="str">
        <f t="shared" si="16"/>
        <v>B0 Pinole C++</v>
      </c>
      <c r="I76" s="109" t="str">
        <f t="shared" si="17"/>
        <v>9200 + QFE0</v>
      </c>
      <c r="J76" s="109">
        <f t="shared" si="18"/>
        <v>9200</v>
      </c>
      <c r="K76" s="109" t="str">
        <f t="shared" si="19"/>
        <v>NXP 1.3.4.2</v>
      </c>
      <c r="L76" s="78" t="str">
        <f t="shared" si="20"/>
        <v>Pass</v>
      </c>
      <c r="M76" s="78" t="str">
        <f>IF(L76="NA","NA",IF(COUNTIFS(U76:XAA76,"Pass*",$U$3:$XAA$3,Summary!$G$43)&gt;0,"Pass",IF(COUNTIFS(U76:XAA76,"Fail*",$U$3:$XAA$3,Summary!$G$43)&gt;0,"Fail","Not Executed")))</f>
        <v>Pass</v>
      </c>
      <c r="N76" s="109">
        <f t="shared" si="21"/>
        <v>3</v>
      </c>
      <c r="O76" s="135">
        <f t="shared" si="22"/>
        <v>1</v>
      </c>
      <c r="P76" s="135" t="str">
        <f>IF(VLOOKUP(C76,[1]!NXP_Defects,2,FALSE)=0,"",VLOOKUP(C76,[1]!NXP_Defects,2,FALSE))</f>
        <v/>
      </c>
      <c r="Q76" s="78" t="str">
        <f>IF(VLOOKUP(C76,[1]!NXP_Defects,3,FALSE)=0,"",VLOOKUP(C76,[1]!NXP_Defects,3,FALSE))</f>
        <v/>
      </c>
      <c r="R76" s="78" t="str">
        <f>IF(VLOOKUP(C76,[1]!NXP_Defects,4,FALSE)=0,"",VLOOKUP(C76,[1]!NXP_Defects,4,FALSE))</f>
        <v/>
      </c>
      <c r="S76" s="2" t="s">
        <v>477</v>
      </c>
      <c r="T76" s="319"/>
      <c r="U76" s="337" t="s">
        <v>243</v>
      </c>
      <c r="V76" s="95"/>
      <c r="W76" s="95"/>
      <c r="X76" s="95"/>
      <c r="Y76" s="95"/>
      <c r="Z76" s="95"/>
      <c r="AA76" s="95"/>
      <c r="AB76" s="95"/>
      <c r="AC76" s="95"/>
      <c r="AD76" s="95"/>
      <c r="AE76" s="95"/>
      <c r="AF76" s="95"/>
      <c r="AG76" s="95"/>
      <c r="AH76" s="95"/>
      <c r="AI76" s="95"/>
      <c r="AJ76" s="95"/>
      <c r="AK76" s="95"/>
      <c r="AL76" s="95"/>
      <c r="AM76" s="95"/>
      <c r="AN76" s="95"/>
      <c r="AO76" s="95"/>
      <c r="AP76" s="95"/>
      <c r="AQ76" s="95"/>
      <c r="AR76" s="95"/>
      <c r="AS76" s="95"/>
      <c r="AT76" s="95"/>
      <c r="AU76" s="95"/>
      <c r="AV76" s="95"/>
      <c r="AW76" s="95"/>
      <c r="AX76" s="95"/>
      <c r="AY76" s="95" t="s">
        <v>243</v>
      </c>
      <c r="AZ76" s="95" t="s">
        <v>243</v>
      </c>
      <c r="BA76" s="95"/>
      <c r="BB76" s="95"/>
      <c r="BC76" s="95"/>
      <c r="BD76" s="95"/>
      <c r="BE76" s="95"/>
      <c r="BF76" s="95"/>
      <c r="BG76" s="95"/>
      <c r="BH76" s="95"/>
      <c r="BI76" s="95"/>
      <c r="BJ76" s="95"/>
      <c r="BK76" s="95"/>
      <c r="BL76" s="95"/>
      <c r="BM76" s="95"/>
      <c r="BN76" s="95"/>
      <c r="BO76" s="95"/>
      <c r="BP76" s="95"/>
      <c r="BQ76" s="95"/>
      <c r="BR76" s="95"/>
      <c r="BS76" s="95"/>
      <c r="BT76" s="95"/>
      <c r="BU76" s="95"/>
      <c r="BV76" s="95"/>
      <c r="BW76" s="95"/>
      <c r="BX76" s="95"/>
      <c r="BY76" s="95"/>
      <c r="BZ76" s="95"/>
      <c r="CA76" s="95"/>
      <c r="CB76" s="95"/>
      <c r="CC76" s="95"/>
      <c r="CD76" s="95"/>
      <c r="CE76" s="338"/>
      <c r="CF76" s="338"/>
      <c r="CG76" s="338"/>
      <c r="CH76" s="338"/>
      <c r="CI76" s="338"/>
      <c r="CJ76" s="338"/>
      <c r="CK76" s="338"/>
      <c r="CL76" s="338"/>
      <c r="CM76" s="338"/>
      <c r="CN76" s="338"/>
      <c r="CO76" s="338"/>
      <c r="CP76" s="338"/>
      <c r="CQ76" s="338"/>
      <c r="CR76" s="338"/>
      <c r="CS76" s="338"/>
      <c r="CT76" s="338"/>
      <c r="CU76" s="338"/>
      <c r="CV76" s="338"/>
      <c r="CW76" s="338"/>
      <c r="CX76" s="338"/>
      <c r="CY76" s="338"/>
      <c r="CZ76" s="338"/>
      <c r="DA76" s="338"/>
      <c r="DB76" s="338"/>
      <c r="DC76" s="338"/>
      <c r="DD76" s="338"/>
      <c r="DE76" s="338"/>
      <c r="DF76" s="338"/>
      <c r="DG76" s="338"/>
      <c r="DH76" s="338"/>
      <c r="DI76" s="338"/>
      <c r="DJ76" s="338"/>
      <c r="DK76" s="338"/>
      <c r="DL76" s="338"/>
      <c r="DM76" s="338"/>
      <c r="DN76" s="338"/>
      <c r="DO76" s="338"/>
      <c r="DP76" s="338"/>
      <c r="DQ76" s="338"/>
      <c r="DR76" s="338"/>
      <c r="DS76" s="338"/>
      <c r="DT76" s="338"/>
      <c r="DU76" s="338"/>
      <c r="DV76" s="338"/>
      <c r="DW76" s="338"/>
      <c r="DX76" s="338"/>
      <c r="DY76" s="338"/>
      <c r="DZ76" s="338"/>
      <c r="EA76" s="338"/>
      <c r="EB76" s="338"/>
      <c r="EC76" s="338"/>
      <c r="ED76" s="338"/>
      <c r="EE76" s="338"/>
      <c r="EF76" s="338"/>
      <c r="EG76" s="338"/>
      <c r="EH76" s="338"/>
      <c r="EI76" s="338"/>
      <c r="EJ76" s="338"/>
      <c r="EK76" s="338"/>
      <c r="EL76" s="338"/>
      <c r="EM76" s="338"/>
      <c r="EN76" s="338"/>
      <c r="EO76" s="338"/>
      <c r="EP76" s="338"/>
      <c r="EQ76" s="338"/>
      <c r="ER76" s="338"/>
      <c r="ES76" s="338"/>
      <c r="ET76" s="338"/>
      <c r="EU76" s="338"/>
      <c r="EV76" s="338"/>
      <c r="EW76" s="338"/>
      <c r="EX76" s="338"/>
      <c r="EY76" s="338"/>
      <c r="EZ76" s="338"/>
      <c r="FA76" s="338"/>
      <c r="FB76" s="338"/>
      <c r="FC76" s="338"/>
      <c r="FD76" s="338"/>
      <c r="FE76" s="338"/>
      <c r="FF76" s="338"/>
      <c r="FG76" s="338"/>
      <c r="FH76" s="338"/>
      <c r="FI76" s="338"/>
      <c r="FJ76" s="338"/>
      <c r="FK76" s="338"/>
      <c r="FL76" s="338"/>
      <c r="FM76" s="338"/>
      <c r="FN76" s="338"/>
      <c r="FO76" s="338"/>
      <c r="FP76" s="338"/>
      <c r="FQ76" s="338"/>
      <c r="FR76" s="338"/>
      <c r="FS76" s="338"/>
      <c r="FT76" s="338"/>
      <c r="FU76" s="338"/>
      <c r="FV76" s="338"/>
      <c r="FW76" s="338"/>
      <c r="FX76" s="338"/>
      <c r="FY76" s="338"/>
      <c r="FZ76" s="338"/>
      <c r="GA76" s="338"/>
      <c r="GB76" s="338"/>
      <c r="GC76" s="338"/>
      <c r="GD76" s="338"/>
      <c r="GE76" s="338"/>
      <c r="GF76" s="338"/>
      <c r="GG76" s="338"/>
      <c r="GH76" s="338"/>
      <c r="GI76" s="338"/>
      <c r="GJ76" s="338"/>
      <c r="GK76" s="338"/>
      <c r="GL76" s="338"/>
      <c r="GM76" s="338"/>
      <c r="GN76" s="338"/>
      <c r="GO76" s="338"/>
      <c r="GP76" s="338"/>
      <c r="GQ76" s="338"/>
      <c r="GR76" s="338"/>
      <c r="GS76" s="338"/>
      <c r="GT76" s="338"/>
      <c r="GU76" s="338"/>
      <c r="GV76" s="338"/>
      <c r="GW76" s="338"/>
      <c r="GX76" s="338"/>
      <c r="GY76" s="338"/>
      <c r="GZ76" s="338"/>
      <c r="HA76" s="338"/>
      <c r="HB76" s="338"/>
      <c r="HC76" s="338"/>
      <c r="HD76" s="338"/>
      <c r="HE76" s="338"/>
      <c r="HF76" s="338"/>
      <c r="HG76" s="338"/>
      <c r="HH76" s="338"/>
      <c r="HI76" s="338"/>
      <c r="HJ76" s="338"/>
      <c r="HK76" s="338"/>
      <c r="HL76" s="338"/>
      <c r="HM76" s="338"/>
      <c r="HN76" s="338"/>
      <c r="HO76" s="338"/>
      <c r="HP76" s="338"/>
      <c r="HQ76" s="338"/>
      <c r="HR76" s="338"/>
      <c r="HS76" s="338"/>
      <c r="HT76" s="338"/>
      <c r="HU76" s="338"/>
      <c r="HV76" s="338"/>
      <c r="HW76" s="338"/>
      <c r="HX76" s="338"/>
      <c r="HY76" s="338"/>
      <c r="HZ76" s="338"/>
    </row>
    <row r="77" spans="1:234" s="131" customFormat="1" ht="15" customHeight="1" x14ac:dyDescent="0.25">
      <c r="A77" s="123" t="s">
        <v>234</v>
      </c>
      <c r="B77" s="108" t="s">
        <v>122</v>
      </c>
      <c r="C77" s="108" t="s">
        <v>221</v>
      </c>
      <c r="D77" s="109" t="s">
        <v>238</v>
      </c>
      <c r="E77" s="109" t="s">
        <v>100</v>
      </c>
      <c r="F77" s="110">
        <f t="shared" si="15"/>
        <v>41138</v>
      </c>
      <c r="G77" s="109">
        <f>IF(L77="Not Executed","",INDEX($U$2:$ZY75,1,MATCH(REPT("z",255),$U77:$ZY77)))</f>
        <v>93</v>
      </c>
      <c r="H77" s="109" t="str">
        <f t="shared" si="16"/>
        <v>B0 Pinole C++</v>
      </c>
      <c r="I77" s="109" t="str">
        <f t="shared" si="17"/>
        <v>9200 + QFE0</v>
      </c>
      <c r="J77" s="109">
        <f t="shared" si="18"/>
        <v>9200</v>
      </c>
      <c r="K77" s="109" t="str">
        <f t="shared" si="19"/>
        <v>NXP 1.3.4.2</v>
      </c>
      <c r="L77" s="78" t="str">
        <f t="shared" si="20"/>
        <v>Fail</v>
      </c>
      <c r="M77" s="78" t="str">
        <f>IF(L77="NA","NA",IF(COUNTIFS(U77:XAA77,"Pass*",$U$3:$XAA$3,Summary!$G$43)&gt;0,"Pass",IF(COUNTIFS(U77:XAA77,"Fail*",$U$3:$XAA$3,Summary!$G$43)&gt;0,"Fail","Not Executed")))</f>
        <v>Fail</v>
      </c>
      <c r="N77" s="109">
        <f t="shared" si="21"/>
        <v>4</v>
      </c>
      <c r="O77" s="135">
        <f t="shared" si="22"/>
        <v>0.25</v>
      </c>
      <c r="P77" s="135" t="str">
        <f>IF(VLOOKUP(C77,[1]!NXP_Defects,2,FALSE)=0,"",VLOOKUP(C77,[1]!NXP_Defects,2,FALSE))</f>
        <v/>
      </c>
      <c r="Q77" s="78" t="str">
        <f>IF(VLOOKUP(C77,[1]!NXP_Defects,3,FALSE)=0,"",VLOOKUP(C77,[1]!NXP_Defects,3,FALSE))</f>
        <v/>
      </c>
      <c r="R77" s="78" t="str">
        <f>IF(VLOOKUP(C77,[1]!NXP_Defects,4,FALSE)=0,"",VLOOKUP(C77,[1]!NXP_Defects,4,FALSE))</f>
        <v/>
      </c>
      <c r="S77" s="2" t="s">
        <v>476</v>
      </c>
      <c r="T77" s="319"/>
      <c r="U77" s="337" t="s">
        <v>243</v>
      </c>
      <c r="V77" s="95"/>
      <c r="W77" s="95"/>
      <c r="X77" s="95"/>
      <c r="Y77" s="95"/>
      <c r="Z77" s="95"/>
      <c r="AA77" s="95"/>
      <c r="AB77" s="95"/>
      <c r="AC77" s="95"/>
      <c r="AD77" s="95"/>
      <c r="AE77" s="95"/>
      <c r="AF77" s="95"/>
      <c r="AG77" s="95"/>
      <c r="AH77" s="95"/>
      <c r="AI77" s="95"/>
      <c r="AJ77" s="95"/>
      <c r="AK77" s="95"/>
      <c r="AL77" s="95" t="s">
        <v>241</v>
      </c>
      <c r="AM77" s="95"/>
      <c r="AN77" s="95"/>
      <c r="AO77" s="95"/>
      <c r="AP77" s="95"/>
      <c r="AQ77" s="95"/>
      <c r="AR77" s="95"/>
      <c r="AS77" s="95"/>
      <c r="AT77" s="95"/>
      <c r="AU77" s="95"/>
      <c r="AV77" s="95"/>
      <c r="AW77" s="95"/>
      <c r="AX77" s="95"/>
      <c r="AY77" s="95" t="s">
        <v>241</v>
      </c>
      <c r="AZ77" s="95" t="s">
        <v>241</v>
      </c>
      <c r="BA77" s="95"/>
      <c r="BB77" s="95"/>
      <c r="BC77" s="95"/>
      <c r="BD77" s="95"/>
      <c r="BE77" s="95"/>
      <c r="BF77" s="95"/>
      <c r="BG77" s="95"/>
      <c r="BH77" s="95"/>
      <c r="BI77" s="95"/>
      <c r="BJ77" s="95"/>
      <c r="BK77" s="95"/>
      <c r="BL77" s="95"/>
      <c r="BM77" s="95"/>
      <c r="BN77" s="95"/>
      <c r="BO77" s="95"/>
      <c r="BP77" s="95"/>
      <c r="BQ77" s="95"/>
      <c r="BR77" s="95"/>
      <c r="BS77" s="95"/>
      <c r="BT77" s="95"/>
      <c r="BU77" s="95"/>
      <c r="BV77" s="95"/>
      <c r="BW77" s="95"/>
      <c r="BX77" s="95"/>
      <c r="BY77" s="95"/>
      <c r="BZ77" s="95"/>
      <c r="CA77" s="95"/>
      <c r="CB77" s="95"/>
      <c r="CC77" s="95"/>
      <c r="CD77" s="95"/>
      <c r="CE77" s="338"/>
      <c r="CF77" s="338"/>
      <c r="CG77" s="338"/>
      <c r="CH77" s="338"/>
      <c r="CI77" s="338"/>
      <c r="CJ77" s="338"/>
      <c r="CK77" s="338"/>
      <c r="CL77" s="338"/>
      <c r="CM77" s="338"/>
      <c r="CN77" s="338"/>
      <c r="CO77" s="338"/>
      <c r="CP77" s="338"/>
      <c r="CQ77" s="338"/>
      <c r="CR77" s="338"/>
      <c r="CS77" s="338"/>
      <c r="CT77" s="338"/>
      <c r="CU77" s="338"/>
      <c r="CV77" s="338"/>
      <c r="CW77" s="338"/>
      <c r="CX77" s="338"/>
      <c r="CY77" s="338"/>
      <c r="CZ77" s="338"/>
      <c r="DA77" s="338"/>
      <c r="DB77" s="338"/>
      <c r="DC77" s="338"/>
      <c r="DD77" s="338"/>
      <c r="DE77" s="338"/>
      <c r="DF77" s="338"/>
      <c r="DG77" s="338"/>
      <c r="DH77" s="338"/>
      <c r="DI77" s="338"/>
      <c r="DJ77" s="338"/>
      <c r="DK77" s="338"/>
      <c r="DL77" s="338"/>
      <c r="DM77" s="338"/>
      <c r="DN77" s="338"/>
      <c r="DO77" s="338"/>
      <c r="DP77" s="338"/>
      <c r="DQ77" s="338"/>
      <c r="DR77" s="338"/>
      <c r="DS77" s="338"/>
      <c r="DT77" s="338"/>
      <c r="DU77" s="338"/>
      <c r="DV77" s="338"/>
      <c r="DW77" s="338"/>
      <c r="DX77" s="338"/>
      <c r="DY77" s="338"/>
      <c r="DZ77" s="338"/>
      <c r="EA77" s="338"/>
      <c r="EB77" s="338"/>
      <c r="EC77" s="338"/>
      <c r="ED77" s="338"/>
      <c r="EE77" s="338"/>
      <c r="EF77" s="338"/>
      <c r="EG77" s="338"/>
      <c r="EH77" s="338"/>
      <c r="EI77" s="338"/>
      <c r="EJ77" s="338"/>
      <c r="EK77" s="338"/>
      <c r="EL77" s="338"/>
      <c r="EM77" s="338"/>
      <c r="EN77" s="338"/>
      <c r="EO77" s="338"/>
      <c r="EP77" s="338"/>
      <c r="EQ77" s="338"/>
      <c r="ER77" s="338"/>
      <c r="ES77" s="338"/>
      <c r="ET77" s="338"/>
      <c r="EU77" s="338"/>
      <c r="EV77" s="338"/>
      <c r="EW77" s="338"/>
      <c r="EX77" s="338"/>
      <c r="EY77" s="338"/>
      <c r="EZ77" s="338"/>
      <c r="FA77" s="338"/>
      <c r="FB77" s="338"/>
      <c r="FC77" s="338"/>
      <c r="FD77" s="338"/>
      <c r="FE77" s="338"/>
      <c r="FF77" s="338"/>
      <c r="FG77" s="338"/>
      <c r="FH77" s="338"/>
      <c r="FI77" s="338"/>
      <c r="FJ77" s="338"/>
      <c r="FK77" s="338"/>
      <c r="FL77" s="338"/>
      <c r="FM77" s="338"/>
      <c r="FN77" s="338"/>
      <c r="FO77" s="338"/>
      <c r="FP77" s="338"/>
      <c r="FQ77" s="338"/>
      <c r="FR77" s="338"/>
      <c r="FS77" s="338"/>
      <c r="FT77" s="338"/>
      <c r="FU77" s="338"/>
      <c r="FV77" s="338"/>
      <c r="FW77" s="338"/>
      <c r="FX77" s="338"/>
      <c r="FY77" s="338"/>
      <c r="FZ77" s="338"/>
      <c r="GA77" s="338"/>
      <c r="GB77" s="338"/>
      <c r="GC77" s="338"/>
      <c r="GD77" s="338"/>
      <c r="GE77" s="338"/>
      <c r="GF77" s="338"/>
      <c r="GG77" s="338"/>
      <c r="GH77" s="338"/>
      <c r="GI77" s="338"/>
      <c r="GJ77" s="338"/>
      <c r="GK77" s="338"/>
      <c r="GL77" s="338"/>
      <c r="GM77" s="338"/>
      <c r="GN77" s="338"/>
      <c r="GO77" s="338"/>
      <c r="GP77" s="338"/>
      <c r="GQ77" s="338"/>
      <c r="GR77" s="338"/>
      <c r="GS77" s="338"/>
      <c r="GT77" s="338"/>
      <c r="GU77" s="338"/>
      <c r="GV77" s="338"/>
      <c r="GW77" s="338"/>
      <c r="GX77" s="338"/>
      <c r="GY77" s="338"/>
      <c r="GZ77" s="338"/>
      <c r="HA77" s="338"/>
      <c r="HB77" s="338"/>
      <c r="HC77" s="338"/>
      <c r="HD77" s="338"/>
      <c r="HE77" s="338"/>
      <c r="HF77" s="338"/>
      <c r="HG77" s="338"/>
      <c r="HH77" s="338"/>
      <c r="HI77" s="338"/>
      <c r="HJ77" s="338"/>
      <c r="HK77" s="338"/>
      <c r="HL77" s="338"/>
      <c r="HM77" s="338"/>
      <c r="HN77" s="338"/>
      <c r="HO77" s="338"/>
      <c r="HP77" s="338"/>
      <c r="HQ77" s="338"/>
      <c r="HR77" s="338"/>
      <c r="HS77" s="338"/>
      <c r="HT77" s="338"/>
      <c r="HU77" s="338"/>
      <c r="HV77" s="338"/>
      <c r="HW77" s="338"/>
      <c r="HX77" s="338"/>
      <c r="HY77" s="338"/>
      <c r="HZ77" s="338"/>
    </row>
    <row r="78" spans="1:234" s="131" customFormat="1" ht="24.75" x14ac:dyDescent="0.25">
      <c r="A78" s="123" t="s">
        <v>234</v>
      </c>
      <c r="B78" s="108" t="s">
        <v>122</v>
      </c>
      <c r="C78" s="108" t="s">
        <v>220</v>
      </c>
      <c r="D78" s="109" t="s">
        <v>238</v>
      </c>
      <c r="E78" s="109" t="s">
        <v>100</v>
      </c>
      <c r="F78" s="110">
        <f t="shared" si="15"/>
        <v>41138</v>
      </c>
      <c r="G78" s="109">
        <f>IF(L78="Not Executed","",INDEX($U$2:$ZY76,1,MATCH(REPT("z",255),$U78:$ZY78)))</f>
        <v>93</v>
      </c>
      <c r="H78" s="109" t="str">
        <f t="shared" si="16"/>
        <v>B0 Pinole C++</v>
      </c>
      <c r="I78" s="109" t="str">
        <f t="shared" si="17"/>
        <v>9200 + QFE0</v>
      </c>
      <c r="J78" s="109">
        <f t="shared" si="18"/>
        <v>9200</v>
      </c>
      <c r="K78" s="109" t="str">
        <f t="shared" si="19"/>
        <v>NXP 1.3.4.2</v>
      </c>
      <c r="L78" s="78" t="str">
        <f t="shared" si="20"/>
        <v>Fail</v>
      </c>
      <c r="M78" s="78" t="str">
        <f>IF(L78="NA","NA",IF(COUNTIFS(U78:XAA78,"Pass*",$U$3:$XAA$3,Summary!$G$43)&gt;0,"Pass",IF(COUNTIFS(U78:XAA78,"Fail*",$U$3:$XAA$3,Summary!$G$43)&gt;0,"Fail","Not Executed")))</f>
        <v>Fail</v>
      </c>
      <c r="N78" s="109">
        <f t="shared" si="21"/>
        <v>3</v>
      </c>
      <c r="O78" s="135">
        <f t="shared" si="22"/>
        <v>0.33333333333333331</v>
      </c>
      <c r="P78" s="135" t="str">
        <f>IF(VLOOKUP(C78,[1]!NXP_Defects,2,FALSE)=0,"",VLOOKUP(C78,[1]!NXP_Defects,2,FALSE))</f>
        <v/>
      </c>
      <c r="Q78" s="78" t="str">
        <f>IF(VLOOKUP(C78,[1]!NXP_Defects,3,FALSE)=0,"",VLOOKUP(C78,[1]!NXP_Defects,3,FALSE))</f>
        <v/>
      </c>
      <c r="R78" s="78" t="str">
        <f>IF(VLOOKUP(C78,[1]!NXP_Defects,4,FALSE)=0,"",VLOOKUP(C78,[1]!NXP_Defects,4,FALSE))</f>
        <v/>
      </c>
      <c r="S78" s="2" t="s">
        <v>476</v>
      </c>
      <c r="T78" s="319"/>
      <c r="U78" s="337" t="s">
        <v>243</v>
      </c>
      <c r="V78" s="95"/>
      <c r="W78" s="95"/>
      <c r="X78" s="95"/>
      <c r="Y78" s="95"/>
      <c r="Z78" s="95"/>
      <c r="AA78" s="95"/>
      <c r="AB78" s="95"/>
      <c r="AC78" s="95"/>
      <c r="AD78" s="95"/>
      <c r="AE78" s="95"/>
      <c r="AF78" s="95"/>
      <c r="AG78" s="95"/>
      <c r="AH78" s="95"/>
      <c r="AI78" s="95"/>
      <c r="AJ78" s="95"/>
      <c r="AK78" s="95"/>
      <c r="AL78" s="95"/>
      <c r="AM78" s="95"/>
      <c r="AN78" s="95"/>
      <c r="AO78" s="95"/>
      <c r="AP78" s="95"/>
      <c r="AQ78" s="95"/>
      <c r="AR78" s="95"/>
      <c r="AS78" s="95"/>
      <c r="AT78" s="95"/>
      <c r="AU78" s="95"/>
      <c r="AV78" s="95"/>
      <c r="AW78" s="95"/>
      <c r="AX78" s="95"/>
      <c r="AY78" s="95" t="s">
        <v>241</v>
      </c>
      <c r="AZ78" s="95" t="s">
        <v>241</v>
      </c>
      <c r="BA78" s="95"/>
      <c r="BB78" s="95"/>
      <c r="BC78" s="95"/>
      <c r="BD78" s="95"/>
      <c r="BE78" s="95"/>
      <c r="BF78" s="95"/>
      <c r="BG78" s="95"/>
      <c r="BH78" s="95"/>
      <c r="BI78" s="95"/>
      <c r="BJ78" s="95"/>
      <c r="BK78" s="95"/>
      <c r="BL78" s="95"/>
      <c r="BM78" s="95"/>
      <c r="BN78" s="95"/>
      <c r="BO78" s="95"/>
      <c r="BP78" s="95"/>
      <c r="BQ78" s="95"/>
      <c r="BR78" s="95"/>
      <c r="BS78" s="95"/>
      <c r="BT78" s="95"/>
      <c r="BU78" s="95"/>
      <c r="BV78" s="95"/>
      <c r="BW78" s="95"/>
      <c r="BX78" s="95"/>
      <c r="BY78" s="95"/>
      <c r="BZ78" s="95"/>
      <c r="CA78" s="95"/>
      <c r="CB78" s="95"/>
      <c r="CC78" s="95"/>
      <c r="CD78" s="95"/>
      <c r="CE78" s="338"/>
      <c r="CF78" s="338"/>
      <c r="CG78" s="338"/>
      <c r="CH78" s="338"/>
      <c r="CI78" s="338"/>
      <c r="CJ78" s="338"/>
      <c r="CK78" s="338"/>
      <c r="CL78" s="338"/>
      <c r="CM78" s="338"/>
      <c r="CN78" s="338"/>
      <c r="CO78" s="338"/>
      <c r="CP78" s="338"/>
      <c r="CQ78" s="338"/>
      <c r="CR78" s="338"/>
      <c r="CS78" s="338"/>
      <c r="CT78" s="338"/>
      <c r="CU78" s="338"/>
      <c r="CV78" s="338"/>
      <c r="CW78" s="338"/>
      <c r="CX78" s="338"/>
      <c r="CY78" s="338"/>
      <c r="CZ78" s="338"/>
      <c r="DA78" s="338"/>
      <c r="DB78" s="338"/>
      <c r="DC78" s="338"/>
      <c r="DD78" s="338"/>
      <c r="DE78" s="338"/>
      <c r="DF78" s="338"/>
      <c r="DG78" s="338"/>
      <c r="DH78" s="338"/>
      <c r="DI78" s="338"/>
      <c r="DJ78" s="338"/>
      <c r="DK78" s="338"/>
      <c r="DL78" s="338"/>
      <c r="DM78" s="338"/>
      <c r="DN78" s="338"/>
      <c r="DO78" s="338"/>
      <c r="DP78" s="338"/>
      <c r="DQ78" s="338"/>
      <c r="DR78" s="338"/>
      <c r="DS78" s="338"/>
      <c r="DT78" s="338"/>
      <c r="DU78" s="338"/>
      <c r="DV78" s="338"/>
      <c r="DW78" s="338"/>
      <c r="DX78" s="338"/>
      <c r="DY78" s="338"/>
      <c r="DZ78" s="338"/>
      <c r="EA78" s="338"/>
      <c r="EB78" s="338"/>
      <c r="EC78" s="338"/>
      <c r="ED78" s="338"/>
      <c r="EE78" s="338"/>
      <c r="EF78" s="338"/>
      <c r="EG78" s="338"/>
      <c r="EH78" s="338"/>
      <c r="EI78" s="338"/>
      <c r="EJ78" s="338"/>
      <c r="EK78" s="338"/>
      <c r="EL78" s="338"/>
      <c r="EM78" s="338"/>
      <c r="EN78" s="338"/>
      <c r="EO78" s="338"/>
      <c r="EP78" s="338"/>
      <c r="EQ78" s="338"/>
      <c r="ER78" s="338"/>
      <c r="ES78" s="338"/>
      <c r="ET78" s="338"/>
      <c r="EU78" s="338"/>
      <c r="EV78" s="338"/>
      <c r="EW78" s="338"/>
      <c r="EX78" s="338"/>
      <c r="EY78" s="338"/>
      <c r="EZ78" s="338"/>
      <c r="FA78" s="338"/>
      <c r="FB78" s="338"/>
      <c r="FC78" s="338"/>
      <c r="FD78" s="338"/>
      <c r="FE78" s="338"/>
      <c r="FF78" s="338"/>
      <c r="FG78" s="338"/>
      <c r="FH78" s="338"/>
      <c r="FI78" s="338"/>
      <c r="FJ78" s="338"/>
      <c r="FK78" s="338"/>
      <c r="FL78" s="338"/>
      <c r="FM78" s="338"/>
      <c r="FN78" s="338"/>
      <c r="FO78" s="338"/>
      <c r="FP78" s="338"/>
      <c r="FQ78" s="338"/>
      <c r="FR78" s="338"/>
      <c r="FS78" s="338"/>
      <c r="FT78" s="338"/>
      <c r="FU78" s="338"/>
      <c r="FV78" s="338"/>
      <c r="FW78" s="338"/>
      <c r="FX78" s="338"/>
      <c r="FY78" s="338"/>
      <c r="FZ78" s="338"/>
      <c r="GA78" s="338"/>
      <c r="GB78" s="338"/>
      <c r="GC78" s="338"/>
      <c r="GD78" s="338"/>
      <c r="GE78" s="338"/>
      <c r="GF78" s="338"/>
      <c r="GG78" s="338"/>
      <c r="GH78" s="338"/>
      <c r="GI78" s="338"/>
      <c r="GJ78" s="338"/>
      <c r="GK78" s="338"/>
      <c r="GL78" s="338"/>
      <c r="GM78" s="338"/>
      <c r="GN78" s="338"/>
      <c r="GO78" s="338"/>
      <c r="GP78" s="338"/>
      <c r="GQ78" s="338"/>
      <c r="GR78" s="338"/>
      <c r="GS78" s="338"/>
      <c r="GT78" s="338"/>
      <c r="GU78" s="338"/>
      <c r="GV78" s="338"/>
      <c r="GW78" s="338"/>
      <c r="GX78" s="338"/>
      <c r="GY78" s="338"/>
      <c r="GZ78" s="338"/>
      <c r="HA78" s="338"/>
      <c r="HB78" s="338"/>
      <c r="HC78" s="338"/>
      <c r="HD78" s="338"/>
      <c r="HE78" s="338"/>
      <c r="HF78" s="338"/>
      <c r="HG78" s="338"/>
      <c r="HH78" s="338"/>
      <c r="HI78" s="338"/>
      <c r="HJ78" s="338"/>
      <c r="HK78" s="338"/>
      <c r="HL78" s="338"/>
      <c r="HM78" s="338"/>
      <c r="HN78" s="338"/>
      <c r="HO78" s="338"/>
      <c r="HP78" s="338"/>
      <c r="HQ78" s="338"/>
      <c r="HR78" s="338"/>
      <c r="HS78" s="338"/>
      <c r="HT78" s="338"/>
      <c r="HU78" s="338"/>
      <c r="HV78" s="338"/>
      <c r="HW78" s="338"/>
      <c r="HX78" s="338"/>
      <c r="HY78" s="338"/>
      <c r="HZ78" s="338"/>
    </row>
    <row r="79" spans="1:234" s="131" customFormat="1" ht="24.75" x14ac:dyDescent="0.25">
      <c r="A79" s="123" t="s">
        <v>234</v>
      </c>
      <c r="B79" s="108" t="s">
        <v>122</v>
      </c>
      <c r="C79" s="108" t="s">
        <v>207</v>
      </c>
      <c r="D79" s="109" t="s">
        <v>238</v>
      </c>
      <c r="E79" s="109" t="s">
        <v>100</v>
      </c>
      <c r="F79" s="110">
        <f t="shared" si="15"/>
        <v>41138</v>
      </c>
      <c r="G79" s="109">
        <f>IF(L79="Not Executed","",INDEX($U$2:$ZY77,1,MATCH(REPT("z",255),$U79:$ZY79)))</f>
        <v>93</v>
      </c>
      <c r="H79" s="109" t="str">
        <f t="shared" si="16"/>
        <v>B0 Pinole C++</v>
      </c>
      <c r="I79" s="109" t="str">
        <f t="shared" si="17"/>
        <v>9200 + QFE0</v>
      </c>
      <c r="J79" s="109">
        <f t="shared" si="18"/>
        <v>9200</v>
      </c>
      <c r="K79" s="109" t="str">
        <f t="shared" si="19"/>
        <v>NXP 1.3.4.2</v>
      </c>
      <c r="L79" s="78" t="str">
        <f t="shared" si="20"/>
        <v>Pass</v>
      </c>
      <c r="M79" s="78" t="str">
        <f>IF(L79="NA","NA",IF(COUNTIFS(U79:XAA79,"Pass*",$U$3:$XAA$3,Summary!$G$43)&gt;0,"Pass",IF(COUNTIFS(U79:XAA79,"Fail*",$U$3:$XAA$3,Summary!$G$43)&gt;0,"Fail","Not Executed")))</f>
        <v>Pass</v>
      </c>
      <c r="N79" s="109">
        <f t="shared" si="21"/>
        <v>3</v>
      </c>
      <c r="O79" s="135">
        <f t="shared" si="22"/>
        <v>1</v>
      </c>
      <c r="P79" s="135" t="str">
        <f>IF(VLOOKUP(C79,[1]!NXP_Defects,2,FALSE)=0,"",VLOOKUP(C79,[1]!NXP_Defects,2,FALSE))</f>
        <v/>
      </c>
      <c r="Q79" s="78" t="str">
        <f>IF(VLOOKUP(C79,[1]!NXP_Defects,3,FALSE)=0,"",VLOOKUP(C79,[1]!NXP_Defects,3,FALSE))</f>
        <v/>
      </c>
      <c r="R79" s="78" t="str">
        <f>IF(VLOOKUP(C79,[1]!NXP_Defects,4,FALSE)=0,"",VLOOKUP(C79,[1]!NXP_Defects,4,FALSE))</f>
        <v/>
      </c>
      <c r="S79" s="2" t="s">
        <v>476</v>
      </c>
      <c r="T79" s="319"/>
      <c r="U79" s="337" t="s">
        <v>243</v>
      </c>
      <c r="V79" s="95"/>
      <c r="W79" s="95"/>
      <c r="X79" s="95"/>
      <c r="Y79" s="95"/>
      <c r="Z79" s="95"/>
      <c r="AA79" s="95"/>
      <c r="AB79" s="95"/>
      <c r="AC79" s="95"/>
      <c r="AD79" s="95"/>
      <c r="AE79" s="95"/>
      <c r="AF79" s="95"/>
      <c r="AG79" s="95"/>
      <c r="AH79" s="95"/>
      <c r="AI79" s="95"/>
      <c r="AJ79" s="95"/>
      <c r="AK79" s="95"/>
      <c r="AL79" s="95"/>
      <c r="AM79" s="95"/>
      <c r="AN79" s="95"/>
      <c r="AO79" s="95"/>
      <c r="AP79" s="95"/>
      <c r="AQ79" s="95"/>
      <c r="AR79" s="95"/>
      <c r="AS79" s="95"/>
      <c r="AT79" s="95"/>
      <c r="AU79" s="95"/>
      <c r="AV79" s="95"/>
      <c r="AW79" s="95"/>
      <c r="AX79" s="95"/>
      <c r="AY79" s="95" t="s">
        <v>243</v>
      </c>
      <c r="AZ79" s="95" t="s">
        <v>243</v>
      </c>
      <c r="BA79" s="95"/>
      <c r="BB79" s="95"/>
      <c r="BC79" s="95"/>
      <c r="BD79" s="95"/>
      <c r="BE79" s="95"/>
      <c r="BF79" s="95"/>
      <c r="BG79" s="95"/>
      <c r="BH79" s="95"/>
      <c r="BI79" s="95"/>
      <c r="BJ79" s="95"/>
      <c r="BK79" s="95"/>
      <c r="BL79" s="95"/>
      <c r="BM79" s="95"/>
      <c r="BN79" s="95"/>
      <c r="BO79" s="95"/>
      <c r="BP79" s="95"/>
      <c r="BQ79" s="95"/>
      <c r="BR79" s="95"/>
      <c r="BS79" s="95"/>
      <c r="BT79" s="95"/>
      <c r="BU79" s="95"/>
      <c r="BV79" s="95"/>
      <c r="BW79" s="95"/>
      <c r="BX79" s="95"/>
      <c r="BY79" s="95"/>
      <c r="BZ79" s="95"/>
      <c r="CA79" s="95"/>
      <c r="CB79" s="95"/>
      <c r="CC79" s="95"/>
      <c r="CD79" s="95"/>
      <c r="CE79" s="338"/>
      <c r="CF79" s="338"/>
      <c r="CG79" s="338"/>
      <c r="CH79" s="338"/>
      <c r="CI79" s="338"/>
      <c r="CJ79" s="338"/>
      <c r="CK79" s="338"/>
      <c r="CL79" s="338"/>
      <c r="CM79" s="338"/>
      <c r="CN79" s="338"/>
      <c r="CO79" s="338"/>
      <c r="CP79" s="338"/>
      <c r="CQ79" s="338"/>
      <c r="CR79" s="338"/>
      <c r="CS79" s="338"/>
      <c r="CT79" s="338"/>
      <c r="CU79" s="338"/>
      <c r="CV79" s="338"/>
      <c r="CW79" s="338"/>
      <c r="CX79" s="338"/>
      <c r="CY79" s="338"/>
      <c r="CZ79" s="338"/>
      <c r="DA79" s="338"/>
      <c r="DB79" s="338"/>
      <c r="DC79" s="338"/>
      <c r="DD79" s="338"/>
      <c r="DE79" s="338"/>
      <c r="DF79" s="338"/>
      <c r="DG79" s="338"/>
      <c r="DH79" s="338"/>
      <c r="DI79" s="338"/>
      <c r="DJ79" s="338"/>
      <c r="DK79" s="338"/>
      <c r="DL79" s="338"/>
      <c r="DM79" s="338"/>
      <c r="DN79" s="338"/>
      <c r="DO79" s="338"/>
      <c r="DP79" s="338"/>
      <c r="DQ79" s="338"/>
      <c r="DR79" s="338"/>
      <c r="DS79" s="338"/>
      <c r="DT79" s="338"/>
      <c r="DU79" s="338"/>
      <c r="DV79" s="338"/>
      <c r="DW79" s="338"/>
      <c r="DX79" s="338"/>
      <c r="DY79" s="338"/>
      <c r="DZ79" s="338"/>
      <c r="EA79" s="338"/>
      <c r="EB79" s="338"/>
      <c r="EC79" s="338"/>
      <c r="ED79" s="338"/>
      <c r="EE79" s="338"/>
      <c r="EF79" s="338"/>
      <c r="EG79" s="338"/>
      <c r="EH79" s="338"/>
      <c r="EI79" s="338"/>
      <c r="EJ79" s="338"/>
      <c r="EK79" s="338"/>
      <c r="EL79" s="338"/>
      <c r="EM79" s="338"/>
      <c r="EN79" s="338"/>
      <c r="EO79" s="338"/>
      <c r="EP79" s="338"/>
      <c r="EQ79" s="338"/>
      <c r="ER79" s="338"/>
      <c r="ES79" s="338"/>
      <c r="ET79" s="338"/>
      <c r="EU79" s="338"/>
      <c r="EV79" s="338"/>
      <c r="EW79" s="338"/>
      <c r="EX79" s="338"/>
      <c r="EY79" s="338"/>
      <c r="EZ79" s="338"/>
      <c r="FA79" s="338"/>
      <c r="FB79" s="338"/>
      <c r="FC79" s="338"/>
      <c r="FD79" s="338"/>
      <c r="FE79" s="338"/>
      <c r="FF79" s="338"/>
      <c r="FG79" s="338"/>
      <c r="FH79" s="338"/>
      <c r="FI79" s="338"/>
      <c r="FJ79" s="338"/>
      <c r="FK79" s="338"/>
      <c r="FL79" s="338"/>
      <c r="FM79" s="338"/>
      <c r="FN79" s="338"/>
      <c r="FO79" s="338"/>
      <c r="FP79" s="338"/>
      <c r="FQ79" s="338"/>
      <c r="FR79" s="338"/>
      <c r="FS79" s="338"/>
      <c r="FT79" s="338"/>
      <c r="FU79" s="338"/>
      <c r="FV79" s="338"/>
      <c r="FW79" s="338"/>
      <c r="FX79" s="338"/>
      <c r="FY79" s="338"/>
      <c r="FZ79" s="338"/>
      <c r="GA79" s="338"/>
      <c r="GB79" s="338"/>
      <c r="GC79" s="338"/>
      <c r="GD79" s="338"/>
      <c r="GE79" s="338"/>
      <c r="GF79" s="338"/>
      <c r="GG79" s="338"/>
      <c r="GH79" s="338"/>
      <c r="GI79" s="338"/>
      <c r="GJ79" s="338"/>
      <c r="GK79" s="338"/>
      <c r="GL79" s="338"/>
      <c r="GM79" s="338"/>
      <c r="GN79" s="338"/>
      <c r="GO79" s="338"/>
      <c r="GP79" s="338"/>
      <c r="GQ79" s="338"/>
      <c r="GR79" s="338"/>
      <c r="GS79" s="338"/>
      <c r="GT79" s="338"/>
      <c r="GU79" s="338"/>
      <c r="GV79" s="338"/>
      <c r="GW79" s="338"/>
      <c r="GX79" s="338"/>
      <c r="GY79" s="338"/>
      <c r="GZ79" s="338"/>
      <c r="HA79" s="338"/>
      <c r="HB79" s="338"/>
      <c r="HC79" s="338"/>
      <c r="HD79" s="338"/>
      <c r="HE79" s="338"/>
      <c r="HF79" s="338"/>
      <c r="HG79" s="338"/>
      <c r="HH79" s="338"/>
      <c r="HI79" s="338"/>
      <c r="HJ79" s="338"/>
      <c r="HK79" s="338"/>
      <c r="HL79" s="338"/>
      <c r="HM79" s="338"/>
      <c r="HN79" s="338"/>
      <c r="HO79" s="338"/>
      <c r="HP79" s="338"/>
      <c r="HQ79" s="338"/>
      <c r="HR79" s="338"/>
      <c r="HS79" s="338"/>
      <c r="HT79" s="338"/>
      <c r="HU79" s="338"/>
      <c r="HV79" s="338"/>
      <c r="HW79" s="338"/>
      <c r="HX79" s="338"/>
      <c r="HY79" s="338"/>
      <c r="HZ79" s="338"/>
    </row>
    <row r="80" spans="1:234" s="131" customFormat="1" ht="24.75" x14ac:dyDescent="0.25">
      <c r="A80" s="123" t="s">
        <v>234</v>
      </c>
      <c r="B80" s="108" t="s">
        <v>122</v>
      </c>
      <c r="C80" s="108" t="s">
        <v>215</v>
      </c>
      <c r="D80" s="109" t="s">
        <v>238</v>
      </c>
      <c r="E80" s="109" t="s">
        <v>100</v>
      </c>
      <c r="F80" s="110">
        <f t="shared" si="15"/>
        <v>41138</v>
      </c>
      <c r="G80" s="109">
        <f>IF(L80="Not Executed","",INDEX($U$2:$ZY78,1,MATCH(REPT("z",255),$U80:$ZY80)))</f>
        <v>93</v>
      </c>
      <c r="H80" s="109" t="str">
        <f t="shared" si="16"/>
        <v>B0 Pinole C++</v>
      </c>
      <c r="I80" s="109" t="str">
        <f t="shared" si="17"/>
        <v>9200 + QFE0</v>
      </c>
      <c r="J80" s="109">
        <f t="shared" si="18"/>
        <v>9200</v>
      </c>
      <c r="K80" s="109" t="str">
        <f t="shared" si="19"/>
        <v>NXP 1.3.4.2</v>
      </c>
      <c r="L80" s="78" t="str">
        <f t="shared" si="20"/>
        <v>Pass</v>
      </c>
      <c r="M80" s="78" t="str">
        <f>IF(L80="NA","NA",IF(COUNTIFS(U80:XAA80,"Pass*",$U$3:$XAA$3,Summary!$G$43)&gt;0,"Pass",IF(COUNTIFS(U80:XAA80,"Fail*",$U$3:$XAA$3,Summary!$G$43)&gt;0,"Fail","Not Executed")))</f>
        <v>Pass</v>
      </c>
      <c r="N80" s="109">
        <f t="shared" si="21"/>
        <v>3</v>
      </c>
      <c r="O80" s="135">
        <f t="shared" si="22"/>
        <v>1</v>
      </c>
      <c r="P80" s="135" t="str">
        <f>IF(VLOOKUP(C80,[1]!NXP_Defects,2,FALSE)=0,"",VLOOKUP(C80,[1]!NXP_Defects,2,FALSE))</f>
        <v/>
      </c>
      <c r="Q80" s="78" t="str">
        <f>IF(VLOOKUP(C80,[1]!NXP_Defects,3,FALSE)=0,"",VLOOKUP(C80,[1]!NXP_Defects,3,FALSE))</f>
        <v/>
      </c>
      <c r="R80" s="78" t="str">
        <f>IF(VLOOKUP(C80,[1]!NXP_Defects,4,FALSE)=0,"",VLOOKUP(C80,[1]!NXP_Defects,4,FALSE))</f>
        <v/>
      </c>
      <c r="S80" s="2" t="s">
        <v>476</v>
      </c>
      <c r="T80" s="319"/>
      <c r="U80" s="337" t="s">
        <v>243</v>
      </c>
      <c r="V80" s="95"/>
      <c r="W80" s="95"/>
      <c r="X80" s="95"/>
      <c r="Y80" s="95"/>
      <c r="Z80" s="95"/>
      <c r="AA80" s="95"/>
      <c r="AB80" s="95"/>
      <c r="AC80" s="95"/>
      <c r="AD80" s="95"/>
      <c r="AE80" s="95"/>
      <c r="AF80" s="95"/>
      <c r="AG80" s="95"/>
      <c r="AH80" s="95"/>
      <c r="AI80" s="95"/>
      <c r="AJ80" s="95"/>
      <c r="AK80" s="95"/>
      <c r="AL80" s="95"/>
      <c r="AM80" s="95"/>
      <c r="AN80" s="95"/>
      <c r="AO80" s="95"/>
      <c r="AP80" s="95"/>
      <c r="AQ80" s="95"/>
      <c r="AR80" s="95"/>
      <c r="AS80" s="95"/>
      <c r="AT80" s="95"/>
      <c r="AU80" s="95"/>
      <c r="AV80" s="95"/>
      <c r="AW80" s="95"/>
      <c r="AX80" s="95"/>
      <c r="AY80" s="95" t="s">
        <v>243</v>
      </c>
      <c r="AZ80" s="95" t="s">
        <v>243</v>
      </c>
      <c r="BA80" s="95"/>
      <c r="BB80" s="95"/>
      <c r="BC80" s="95"/>
      <c r="BD80" s="95"/>
      <c r="BE80" s="95"/>
      <c r="BF80" s="95"/>
      <c r="BG80" s="95"/>
      <c r="BH80" s="95"/>
      <c r="BI80" s="95"/>
      <c r="BJ80" s="95"/>
      <c r="BK80" s="95"/>
      <c r="BL80" s="95"/>
      <c r="BM80" s="95"/>
      <c r="BN80" s="95"/>
      <c r="BO80" s="95"/>
      <c r="BP80" s="95"/>
      <c r="BQ80" s="95"/>
      <c r="BR80" s="95"/>
      <c r="BS80" s="95"/>
      <c r="BT80" s="95"/>
      <c r="BU80" s="95"/>
      <c r="BV80" s="95"/>
      <c r="BW80" s="95"/>
      <c r="BX80" s="95"/>
      <c r="BY80" s="95"/>
      <c r="BZ80" s="95"/>
      <c r="CA80" s="95"/>
      <c r="CB80" s="95"/>
      <c r="CC80" s="95"/>
      <c r="CD80" s="95"/>
      <c r="CE80" s="338"/>
      <c r="CF80" s="338"/>
      <c r="CG80" s="338"/>
      <c r="CH80" s="338"/>
      <c r="CI80" s="338"/>
      <c r="CJ80" s="338"/>
      <c r="CK80" s="338"/>
      <c r="CL80" s="338"/>
      <c r="CM80" s="338"/>
      <c r="CN80" s="338"/>
      <c r="CO80" s="338"/>
      <c r="CP80" s="338"/>
      <c r="CQ80" s="338"/>
      <c r="CR80" s="338"/>
      <c r="CS80" s="338"/>
      <c r="CT80" s="338"/>
      <c r="CU80" s="338"/>
      <c r="CV80" s="338"/>
      <c r="CW80" s="338"/>
      <c r="CX80" s="338"/>
      <c r="CY80" s="338"/>
      <c r="CZ80" s="338"/>
      <c r="DA80" s="338"/>
      <c r="DB80" s="338"/>
      <c r="DC80" s="338"/>
      <c r="DD80" s="338"/>
      <c r="DE80" s="338"/>
      <c r="DF80" s="338"/>
      <c r="DG80" s="338"/>
      <c r="DH80" s="338"/>
      <c r="DI80" s="338"/>
      <c r="DJ80" s="338"/>
      <c r="DK80" s="338"/>
      <c r="DL80" s="338"/>
      <c r="DM80" s="338"/>
      <c r="DN80" s="338"/>
      <c r="DO80" s="338"/>
      <c r="DP80" s="338"/>
      <c r="DQ80" s="338"/>
      <c r="DR80" s="338"/>
      <c r="DS80" s="338"/>
      <c r="DT80" s="338"/>
      <c r="DU80" s="338"/>
      <c r="DV80" s="338"/>
      <c r="DW80" s="338"/>
      <c r="DX80" s="338"/>
      <c r="DY80" s="338"/>
      <c r="DZ80" s="338"/>
      <c r="EA80" s="338"/>
      <c r="EB80" s="338"/>
      <c r="EC80" s="338"/>
      <c r="ED80" s="338"/>
      <c r="EE80" s="338"/>
      <c r="EF80" s="338"/>
      <c r="EG80" s="338"/>
      <c r="EH80" s="338"/>
      <c r="EI80" s="338"/>
      <c r="EJ80" s="338"/>
      <c r="EK80" s="338"/>
      <c r="EL80" s="338"/>
      <c r="EM80" s="338"/>
      <c r="EN80" s="338"/>
      <c r="EO80" s="338"/>
      <c r="EP80" s="338"/>
      <c r="EQ80" s="338"/>
      <c r="ER80" s="338"/>
      <c r="ES80" s="338"/>
      <c r="ET80" s="338"/>
      <c r="EU80" s="338"/>
      <c r="EV80" s="338"/>
      <c r="EW80" s="338"/>
      <c r="EX80" s="338"/>
      <c r="EY80" s="338"/>
      <c r="EZ80" s="338"/>
      <c r="FA80" s="338"/>
      <c r="FB80" s="338"/>
      <c r="FC80" s="338"/>
      <c r="FD80" s="338"/>
      <c r="FE80" s="338"/>
      <c r="FF80" s="338"/>
      <c r="FG80" s="338"/>
      <c r="FH80" s="338"/>
      <c r="FI80" s="338"/>
      <c r="FJ80" s="338"/>
      <c r="FK80" s="338"/>
      <c r="FL80" s="338"/>
      <c r="FM80" s="338"/>
      <c r="FN80" s="338"/>
      <c r="FO80" s="338"/>
      <c r="FP80" s="338"/>
      <c r="FQ80" s="338"/>
      <c r="FR80" s="338"/>
      <c r="FS80" s="338"/>
      <c r="FT80" s="338"/>
      <c r="FU80" s="338"/>
      <c r="FV80" s="338"/>
      <c r="FW80" s="338"/>
      <c r="FX80" s="338"/>
      <c r="FY80" s="338"/>
      <c r="FZ80" s="338"/>
      <c r="GA80" s="338"/>
      <c r="GB80" s="338"/>
      <c r="GC80" s="338"/>
      <c r="GD80" s="338"/>
      <c r="GE80" s="338"/>
      <c r="GF80" s="338"/>
      <c r="GG80" s="338"/>
      <c r="GH80" s="338"/>
      <c r="GI80" s="338"/>
      <c r="GJ80" s="338"/>
      <c r="GK80" s="338"/>
      <c r="GL80" s="338"/>
      <c r="GM80" s="338"/>
      <c r="GN80" s="338"/>
      <c r="GO80" s="338"/>
      <c r="GP80" s="338"/>
      <c r="GQ80" s="338"/>
      <c r="GR80" s="338"/>
      <c r="GS80" s="338"/>
      <c r="GT80" s="338"/>
      <c r="GU80" s="338"/>
      <c r="GV80" s="338"/>
      <c r="GW80" s="338"/>
      <c r="GX80" s="338"/>
      <c r="GY80" s="338"/>
      <c r="GZ80" s="338"/>
      <c r="HA80" s="338"/>
      <c r="HB80" s="338"/>
      <c r="HC80" s="338"/>
      <c r="HD80" s="338"/>
      <c r="HE80" s="338"/>
      <c r="HF80" s="338"/>
      <c r="HG80" s="338"/>
      <c r="HH80" s="338"/>
      <c r="HI80" s="338"/>
      <c r="HJ80" s="338"/>
      <c r="HK80" s="338"/>
      <c r="HL80" s="338"/>
      <c r="HM80" s="338"/>
      <c r="HN80" s="338"/>
      <c r="HO80" s="338"/>
      <c r="HP80" s="338"/>
      <c r="HQ80" s="338"/>
      <c r="HR80" s="338"/>
      <c r="HS80" s="338"/>
      <c r="HT80" s="338"/>
      <c r="HU80" s="338"/>
      <c r="HV80" s="338"/>
      <c r="HW80" s="338"/>
      <c r="HX80" s="338"/>
      <c r="HY80" s="338"/>
      <c r="HZ80" s="338"/>
    </row>
    <row r="81" spans="1:234" s="131" customFormat="1" ht="24.75" x14ac:dyDescent="0.25">
      <c r="A81" s="123" t="s">
        <v>234</v>
      </c>
      <c r="B81" s="108" t="s">
        <v>122</v>
      </c>
      <c r="C81" s="108" t="s">
        <v>214</v>
      </c>
      <c r="D81" s="109" t="s">
        <v>238</v>
      </c>
      <c r="E81" s="109" t="s">
        <v>100</v>
      </c>
      <c r="F81" s="110">
        <f t="shared" si="15"/>
        <v>41138</v>
      </c>
      <c r="G81" s="109">
        <f>IF(L81="Not Executed","",INDEX($U$2:$ZY79,1,MATCH(REPT("z",255),$U81:$ZY81)))</f>
        <v>93</v>
      </c>
      <c r="H81" s="109" t="str">
        <f t="shared" si="16"/>
        <v>B0 Pinole C++</v>
      </c>
      <c r="I81" s="109" t="str">
        <f t="shared" si="17"/>
        <v>9200 + QFE0</v>
      </c>
      <c r="J81" s="109">
        <f t="shared" si="18"/>
        <v>9200</v>
      </c>
      <c r="K81" s="109" t="str">
        <f t="shared" si="19"/>
        <v>NXP 1.3.4.2</v>
      </c>
      <c r="L81" s="78" t="str">
        <f t="shared" si="20"/>
        <v>Pass</v>
      </c>
      <c r="M81" s="78" t="str">
        <f>IF(L81="NA","NA",IF(COUNTIFS(U81:XAA81,"Pass*",$U$3:$XAA$3,Summary!$G$43)&gt;0,"Pass",IF(COUNTIFS(U81:XAA81,"Fail*",$U$3:$XAA$3,Summary!$G$43)&gt;0,"Fail","Not Executed")))</f>
        <v>Pass</v>
      </c>
      <c r="N81" s="109">
        <f t="shared" si="21"/>
        <v>3</v>
      </c>
      <c r="O81" s="135">
        <f t="shared" si="22"/>
        <v>1</v>
      </c>
      <c r="P81" s="135" t="str">
        <f>IF(VLOOKUP(C81,[1]!NXP_Defects,2,FALSE)=0,"",VLOOKUP(C81,[1]!NXP_Defects,2,FALSE))</f>
        <v/>
      </c>
      <c r="Q81" s="78" t="str">
        <f>IF(VLOOKUP(C81,[1]!NXP_Defects,3,FALSE)=0,"",VLOOKUP(C81,[1]!NXP_Defects,3,FALSE))</f>
        <v/>
      </c>
      <c r="R81" s="78" t="str">
        <f>IF(VLOOKUP(C81,[1]!NXP_Defects,4,FALSE)=0,"",VLOOKUP(C81,[1]!NXP_Defects,4,FALSE))</f>
        <v/>
      </c>
      <c r="S81" s="2" t="s">
        <v>476</v>
      </c>
      <c r="T81" s="319"/>
      <c r="U81" s="337" t="s">
        <v>243</v>
      </c>
      <c r="V81" s="95"/>
      <c r="W81" s="95"/>
      <c r="X81" s="95"/>
      <c r="Y81" s="95"/>
      <c r="Z81" s="95"/>
      <c r="AA81" s="95"/>
      <c r="AB81" s="95"/>
      <c r="AC81" s="95"/>
      <c r="AD81" s="95"/>
      <c r="AE81" s="95"/>
      <c r="AF81" s="95"/>
      <c r="AG81" s="95"/>
      <c r="AH81" s="95"/>
      <c r="AI81" s="95"/>
      <c r="AJ81" s="95"/>
      <c r="AK81" s="95"/>
      <c r="AL81" s="95"/>
      <c r="AM81" s="95"/>
      <c r="AN81" s="95"/>
      <c r="AO81" s="95"/>
      <c r="AP81" s="95"/>
      <c r="AQ81" s="95"/>
      <c r="AR81" s="95"/>
      <c r="AS81" s="95"/>
      <c r="AT81" s="95"/>
      <c r="AU81" s="95"/>
      <c r="AV81" s="95"/>
      <c r="AW81" s="95"/>
      <c r="AX81" s="95"/>
      <c r="AY81" s="95" t="s">
        <v>243</v>
      </c>
      <c r="AZ81" s="95" t="s">
        <v>243</v>
      </c>
      <c r="BA81" s="95"/>
      <c r="BB81" s="95"/>
      <c r="BC81" s="95"/>
      <c r="BD81" s="95"/>
      <c r="BE81" s="95"/>
      <c r="BF81" s="95"/>
      <c r="BG81" s="95"/>
      <c r="BH81" s="95"/>
      <c r="BI81" s="95"/>
      <c r="BJ81" s="95"/>
      <c r="BK81" s="95"/>
      <c r="BL81" s="95"/>
      <c r="BM81" s="95"/>
      <c r="BN81" s="95"/>
      <c r="BO81" s="95"/>
      <c r="BP81" s="95"/>
      <c r="BQ81" s="95"/>
      <c r="BR81" s="95"/>
      <c r="BS81" s="95"/>
      <c r="BT81" s="95"/>
      <c r="BU81" s="95"/>
      <c r="BV81" s="95"/>
      <c r="BW81" s="95"/>
      <c r="BX81" s="95"/>
      <c r="BY81" s="95"/>
      <c r="BZ81" s="95"/>
      <c r="CA81" s="95"/>
      <c r="CB81" s="95"/>
      <c r="CC81" s="95"/>
      <c r="CD81" s="95"/>
      <c r="CE81" s="338"/>
      <c r="CF81" s="338"/>
      <c r="CG81" s="338"/>
      <c r="CH81" s="338"/>
      <c r="CI81" s="338"/>
      <c r="CJ81" s="338"/>
      <c r="CK81" s="338"/>
      <c r="CL81" s="338"/>
      <c r="CM81" s="338"/>
      <c r="CN81" s="338"/>
      <c r="CO81" s="338"/>
      <c r="CP81" s="338"/>
      <c r="CQ81" s="338"/>
      <c r="CR81" s="338"/>
      <c r="CS81" s="338"/>
      <c r="CT81" s="338"/>
      <c r="CU81" s="338"/>
      <c r="CV81" s="338"/>
      <c r="CW81" s="338"/>
      <c r="CX81" s="338"/>
      <c r="CY81" s="338"/>
      <c r="CZ81" s="338"/>
      <c r="DA81" s="338"/>
      <c r="DB81" s="338"/>
      <c r="DC81" s="338"/>
      <c r="DD81" s="338"/>
      <c r="DE81" s="338"/>
      <c r="DF81" s="338"/>
      <c r="DG81" s="338"/>
      <c r="DH81" s="338"/>
      <c r="DI81" s="338"/>
      <c r="DJ81" s="338"/>
      <c r="DK81" s="338"/>
      <c r="DL81" s="338"/>
      <c r="DM81" s="338"/>
      <c r="DN81" s="338"/>
      <c r="DO81" s="338"/>
      <c r="DP81" s="338"/>
      <c r="DQ81" s="338"/>
      <c r="DR81" s="338"/>
      <c r="DS81" s="338"/>
      <c r="DT81" s="338"/>
      <c r="DU81" s="338"/>
      <c r="DV81" s="338"/>
      <c r="DW81" s="338"/>
      <c r="DX81" s="338"/>
      <c r="DY81" s="338"/>
      <c r="DZ81" s="338"/>
      <c r="EA81" s="338"/>
      <c r="EB81" s="338"/>
      <c r="EC81" s="338"/>
      <c r="ED81" s="338"/>
      <c r="EE81" s="338"/>
      <c r="EF81" s="338"/>
      <c r="EG81" s="338"/>
      <c r="EH81" s="338"/>
      <c r="EI81" s="338"/>
      <c r="EJ81" s="338"/>
      <c r="EK81" s="338"/>
      <c r="EL81" s="338"/>
      <c r="EM81" s="338"/>
      <c r="EN81" s="338"/>
      <c r="EO81" s="338"/>
      <c r="EP81" s="338"/>
      <c r="EQ81" s="338"/>
      <c r="ER81" s="338"/>
      <c r="ES81" s="338"/>
      <c r="ET81" s="338"/>
      <c r="EU81" s="338"/>
      <c r="EV81" s="338"/>
      <c r="EW81" s="338"/>
      <c r="EX81" s="338"/>
      <c r="EY81" s="338"/>
      <c r="EZ81" s="338"/>
      <c r="FA81" s="338"/>
      <c r="FB81" s="338"/>
      <c r="FC81" s="338"/>
      <c r="FD81" s="338"/>
      <c r="FE81" s="338"/>
      <c r="FF81" s="338"/>
      <c r="FG81" s="338"/>
      <c r="FH81" s="338"/>
      <c r="FI81" s="338"/>
      <c r="FJ81" s="338"/>
      <c r="FK81" s="338"/>
      <c r="FL81" s="338"/>
      <c r="FM81" s="338"/>
      <c r="FN81" s="338"/>
      <c r="FO81" s="338"/>
      <c r="FP81" s="338"/>
      <c r="FQ81" s="338"/>
      <c r="FR81" s="338"/>
      <c r="FS81" s="338"/>
      <c r="FT81" s="338"/>
      <c r="FU81" s="338"/>
      <c r="FV81" s="338"/>
      <c r="FW81" s="338"/>
      <c r="FX81" s="338"/>
      <c r="FY81" s="338"/>
      <c r="FZ81" s="338"/>
      <c r="GA81" s="338"/>
      <c r="GB81" s="338"/>
      <c r="GC81" s="338"/>
      <c r="GD81" s="338"/>
      <c r="GE81" s="338"/>
      <c r="GF81" s="338"/>
      <c r="GG81" s="338"/>
      <c r="GH81" s="338"/>
      <c r="GI81" s="338"/>
      <c r="GJ81" s="338"/>
      <c r="GK81" s="338"/>
      <c r="GL81" s="338"/>
      <c r="GM81" s="338"/>
      <c r="GN81" s="338"/>
      <c r="GO81" s="338"/>
      <c r="GP81" s="338"/>
      <c r="GQ81" s="338"/>
      <c r="GR81" s="338"/>
      <c r="GS81" s="338"/>
      <c r="GT81" s="338"/>
      <c r="GU81" s="338"/>
      <c r="GV81" s="338"/>
      <c r="GW81" s="338"/>
      <c r="GX81" s="338"/>
      <c r="GY81" s="338"/>
      <c r="GZ81" s="338"/>
      <c r="HA81" s="338"/>
      <c r="HB81" s="338"/>
      <c r="HC81" s="338"/>
      <c r="HD81" s="338"/>
      <c r="HE81" s="338"/>
      <c r="HF81" s="338"/>
      <c r="HG81" s="338"/>
      <c r="HH81" s="338"/>
      <c r="HI81" s="338"/>
      <c r="HJ81" s="338"/>
      <c r="HK81" s="338"/>
      <c r="HL81" s="338"/>
      <c r="HM81" s="338"/>
      <c r="HN81" s="338"/>
      <c r="HO81" s="338"/>
      <c r="HP81" s="338"/>
      <c r="HQ81" s="338"/>
      <c r="HR81" s="338"/>
      <c r="HS81" s="338"/>
      <c r="HT81" s="338"/>
      <c r="HU81" s="338"/>
      <c r="HV81" s="338"/>
      <c r="HW81" s="338"/>
      <c r="HX81" s="338"/>
      <c r="HY81" s="338"/>
      <c r="HZ81" s="338"/>
    </row>
    <row r="82" spans="1:234" s="131" customFormat="1" ht="24.75" x14ac:dyDescent="0.25">
      <c r="A82" s="123" t="s">
        <v>234</v>
      </c>
      <c r="B82" s="108" t="s">
        <v>122</v>
      </c>
      <c r="C82" s="108" t="s">
        <v>208</v>
      </c>
      <c r="D82" s="109" t="s">
        <v>238</v>
      </c>
      <c r="E82" s="109" t="s">
        <v>100</v>
      </c>
      <c r="F82" s="110">
        <f t="shared" si="15"/>
        <v>41138</v>
      </c>
      <c r="G82" s="109">
        <f>IF(L82="Not Executed","",INDEX($U$2:$ZY80,1,MATCH(REPT("z",255),$U82:$ZY82)))</f>
        <v>93</v>
      </c>
      <c r="H82" s="109" t="str">
        <f t="shared" si="16"/>
        <v>B0 Pinole C++</v>
      </c>
      <c r="I82" s="109" t="str">
        <f t="shared" si="17"/>
        <v>9200 + QFE0</v>
      </c>
      <c r="J82" s="109">
        <f t="shared" si="18"/>
        <v>9200</v>
      </c>
      <c r="K82" s="109" t="str">
        <f t="shared" si="19"/>
        <v>NXP 1.3.4.2</v>
      </c>
      <c r="L82" s="78" t="str">
        <f t="shared" si="20"/>
        <v>Pass</v>
      </c>
      <c r="M82" s="78" t="str">
        <f>IF(L82="NA","NA",IF(COUNTIFS(U82:XAA82,"Pass*",$U$3:$XAA$3,Summary!$G$43)&gt;0,"Pass",IF(COUNTIFS(U82:XAA82,"Fail*",$U$3:$XAA$3,Summary!$G$43)&gt;0,"Fail","Not Executed")))</f>
        <v>Pass</v>
      </c>
      <c r="N82" s="109">
        <f t="shared" si="21"/>
        <v>3</v>
      </c>
      <c r="O82" s="135">
        <f t="shared" si="22"/>
        <v>1</v>
      </c>
      <c r="P82" s="135" t="str">
        <f>IF(VLOOKUP(C82,[1]!NXP_Defects,2,FALSE)=0,"",VLOOKUP(C82,[1]!NXP_Defects,2,FALSE))</f>
        <v/>
      </c>
      <c r="Q82" s="78" t="str">
        <f>IF(VLOOKUP(C82,[1]!NXP_Defects,3,FALSE)=0,"",VLOOKUP(C82,[1]!NXP_Defects,3,FALSE))</f>
        <v/>
      </c>
      <c r="R82" s="78" t="str">
        <f>IF(VLOOKUP(C82,[1]!NXP_Defects,4,FALSE)=0,"",VLOOKUP(C82,[1]!NXP_Defects,4,FALSE))</f>
        <v/>
      </c>
      <c r="S82" s="2" t="s">
        <v>476</v>
      </c>
      <c r="T82" s="319"/>
      <c r="U82" s="337" t="s">
        <v>243</v>
      </c>
      <c r="V82" s="95"/>
      <c r="W82" s="95"/>
      <c r="X82" s="95"/>
      <c r="Y82" s="95"/>
      <c r="Z82" s="95"/>
      <c r="AA82" s="95"/>
      <c r="AB82" s="95"/>
      <c r="AC82" s="95"/>
      <c r="AD82" s="95"/>
      <c r="AE82" s="95"/>
      <c r="AF82" s="95"/>
      <c r="AG82" s="95"/>
      <c r="AH82" s="95"/>
      <c r="AI82" s="95"/>
      <c r="AJ82" s="95"/>
      <c r="AK82" s="95"/>
      <c r="AL82" s="95"/>
      <c r="AM82" s="95"/>
      <c r="AN82" s="95"/>
      <c r="AO82" s="95"/>
      <c r="AP82" s="95"/>
      <c r="AQ82" s="95"/>
      <c r="AR82" s="95"/>
      <c r="AS82" s="95"/>
      <c r="AT82" s="95"/>
      <c r="AU82" s="95"/>
      <c r="AV82" s="95"/>
      <c r="AW82" s="95"/>
      <c r="AX82" s="95"/>
      <c r="AY82" s="95" t="s">
        <v>243</v>
      </c>
      <c r="AZ82" s="95" t="s">
        <v>243</v>
      </c>
      <c r="BA82" s="95"/>
      <c r="BB82" s="95"/>
      <c r="BC82" s="95"/>
      <c r="BD82" s="95"/>
      <c r="BE82" s="95"/>
      <c r="BF82" s="95"/>
      <c r="BG82" s="95"/>
      <c r="BH82" s="95"/>
      <c r="BI82" s="95"/>
      <c r="BJ82" s="95"/>
      <c r="BK82" s="95"/>
      <c r="BL82" s="95"/>
      <c r="BM82" s="95"/>
      <c r="BN82" s="95"/>
      <c r="BO82" s="95"/>
      <c r="BP82" s="95"/>
      <c r="BQ82" s="95"/>
      <c r="BR82" s="95"/>
      <c r="BS82" s="95"/>
      <c r="BT82" s="95"/>
      <c r="BU82" s="95"/>
      <c r="BV82" s="95"/>
      <c r="BW82" s="95"/>
      <c r="BX82" s="95"/>
      <c r="BY82" s="95"/>
      <c r="BZ82" s="95"/>
      <c r="CA82" s="95"/>
      <c r="CB82" s="95"/>
      <c r="CC82" s="95"/>
      <c r="CD82" s="95"/>
      <c r="CE82" s="338"/>
      <c r="CF82" s="338"/>
      <c r="CG82" s="338"/>
      <c r="CH82" s="338"/>
      <c r="CI82" s="338"/>
      <c r="CJ82" s="338"/>
      <c r="CK82" s="338"/>
      <c r="CL82" s="338"/>
      <c r="CM82" s="338"/>
      <c r="CN82" s="338"/>
      <c r="CO82" s="338"/>
      <c r="CP82" s="338"/>
      <c r="CQ82" s="338"/>
      <c r="CR82" s="338"/>
      <c r="CS82" s="338"/>
      <c r="CT82" s="338"/>
      <c r="CU82" s="338"/>
      <c r="CV82" s="338"/>
      <c r="CW82" s="338"/>
      <c r="CX82" s="338"/>
      <c r="CY82" s="338"/>
      <c r="CZ82" s="338"/>
      <c r="DA82" s="338"/>
      <c r="DB82" s="338"/>
      <c r="DC82" s="338"/>
      <c r="DD82" s="338"/>
      <c r="DE82" s="338"/>
      <c r="DF82" s="338"/>
      <c r="DG82" s="338"/>
      <c r="DH82" s="338"/>
      <c r="DI82" s="338"/>
      <c r="DJ82" s="338"/>
      <c r="DK82" s="338"/>
      <c r="DL82" s="338"/>
      <c r="DM82" s="338"/>
      <c r="DN82" s="338"/>
      <c r="DO82" s="338"/>
      <c r="DP82" s="338"/>
      <c r="DQ82" s="338"/>
      <c r="DR82" s="338"/>
      <c r="DS82" s="338"/>
      <c r="DT82" s="338"/>
      <c r="DU82" s="338"/>
      <c r="DV82" s="338"/>
      <c r="DW82" s="338"/>
      <c r="DX82" s="338"/>
      <c r="DY82" s="338"/>
      <c r="DZ82" s="338"/>
      <c r="EA82" s="338"/>
      <c r="EB82" s="338"/>
      <c r="EC82" s="338"/>
      <c r="ED82" s="338"/>
      <c r="EE82" s="338"/>
      <c r="EF82" s="338"/>
      <c r="EG82" s="338"/>
      <c r="EH82" s="338"/>
      <c r="EI82" s="338"/>
      <c r="EJ82" s="338"/>
      <c r="EK82" s="338"/>
      <c r="EL82" s="338"/>
      <c r="EM82" s="338"/>
      <c r="EN82" s="338"/>
      <c r="EO82" s="338"/>
      <c r="EP82" s="338"/>
      <c r="EQ82" s="338"/>
      <c r="ER82" s="338"/>
      <c r="ES82" s="338"/>
      <c r="ET82" s="338"/>
      <c r="EU82" s="338"/>
      <c r="EV82" s="338"/>
      <c r="EW82" s="338"/>
      <c r="EX82" s="338"/>
      <c r="EY82" s="338"/>
      <c r="EZ82" s="338"/>
      <c r="FA82" s="338"/>
      <c r="FB82" s="338"/>
      <c r="FC82" s="338"/>
      <c r="FD82" s="338"/>
      <c r="FE82" s="338"/>
      <c r="FF82" s="338"/>
      <c r="FG82" s="338"/>
      <c r="FH82" s="338"/>
      <c r="FI82" s="338"/>
      <c r="FJ82" s="338"/>
      <c r="FK82" s="338"/>
      <c r="FL82" s="338"/>
      <c r="FM82" s="338"/>
      <c r="FN82" s="338"/>
      <c r="FO82" s="338"/>
      <c r="FP82" s="338"/>
      <c r="FQ82" s="338"/>
      <c r="FR82" s="338"/>
      <c r="FS82" s="338"/>
      <c r="FT82" s="338"/>
      <c r="FU82" s="338"/>
      <c r="FV82" s="338"/>
      <c r="FW82" s="338"/>
      <c r="FX82" s="338"/>
      <c r="FY82" s="338"/>
      <c r="FZ82" s="338"/>
      <c r="GA82" s="338"/>
      <c r="GB82" s="338"/>
      <c r="GC82" s="338"/>
      <c r="GD82" s="338"/>
      <c r="GE82" s="338"/>
      <c r="GF82" s="338"/>
      <c r="GG82" s="338"/>
      <c r="GH82" s="338"/>
      <c r="GI82" s="338"/>
      <c r="GJ82" s="338"/>
      <c r="GK82" s="338"/>
      <c r="GL82" s="338"/>
      <c r="GM82" s="338"/>
      <c r="GN82" s="338"/>
      <c r="GO82" s="338"/>
      <c r="GP82" s="338"/>
      <c r="GQ82" s="338"/>
      <c r="GR82" s="338"/>
      <c r="GS82" s="338"/>
      <c r="GT82" s="338"/>
      <c r="GU82" s="338"/>
      <c r="GV82" s="338"/>
      <c r="GW82" s="338"/>
      <c r="GX82" s="338"/>
      <c r="GY82" s="338"/>
      <c r="GZ82" s="338"/>
      <c r="HA82" s="338"/>
      <c r="HB82" s="338"/>
      <c r="HC82" s="338"/>
      <c r="HD82" s="338"/>
      <c r="HE82" s="338"/>
      <c r="HF82" s="338"/>
      <c r="HG82" s="338"/>
      <c r="HH82" s="338"/>
      <c r="HI82" s="338"/>
      <c r="HJ82" s="338"/>
      <c r="HK82" s="338"/>
      <c r="HL82" s="338"/>
      <c r="HM82" s="338"/>
      <c r="HN82" s="338"/>
      <c r="HO82" s="338"/>
      <c r="HP82" s="338"/>
      <c r="HQ82" s="338"/>
      <c r="HR82" s="338"/>
      <c r="HS82" s="338"/>
      <c r="HT82" s="338"/>
      <c r="HU82" s="338"/>
      <c r="HV82" s="338"/>
      <c r="HW82" s="338"/>
      <c r="HX82" s="338"/>
      <c r="HY82" s="338"/>
      <c r="HZ82" s="338"/>
    </row>
    <row r="83" spans="1:234" s="131" customFormat="1" ht="24.75" x14ac:dyDescent="0.25">
      <c r="A83" s="123" t="s">
        <v>234</v>
      </c>
      <c r="B83" s="108" t="s">
        <v>122</v>
      </c>
      <c r="C83" s="108" t="s">
        <v>206</v>
      </c>
      <c r="D83" s="109" t="s">
        <v>238</v>
      </c>
      <c r="E83" s="109" t="s">
        <v>100</v>
      </c>
      <c r="F83" s="110">
        <f t="shared" si="15"/>
        <v>41138</v>
      </c>
      <c r="G83" s="109">
        <f>IF(L83="Not Executed","",INDEX($U$2:$ZY81,1,MATCH(REPT("z",255),$U83:$ZY83)))</f>
        <v>93</v>
      </c>
      <c r="H83" s="109" t="str">
        <f t="shared" si="16"/>
        <v>B0 Pinole C++</v>
      </c>
      <c r="I83" s="109" t="str">
        <f t="shared" si="17"/>
        <v>9200 + QFE0</v>
      </c>
      <c r="J83" s="109">
        <f t="shared" si="18"/>
        <v>9200</v>
      </c>
      <c r="K83" s="109" t="str">
        <f t="shared" si="19"/>
        <v>NXP 1.3.4.2</v>
      </c>
      <c r="L83" s="78" t="str">
        <f t="shared" si="20"/>
        <v>Pass</v>
      </c>
      <c r="M83" s="78" t="str">
        <f>IF(L83="NA","NA",IF(COUNTIFS(U83:XAA83,"Pass*",$U$3:$XAA$3,Summary!$G$43)&gt;0,"Pass",IF(COUNTIFS(U83:XAA83,"Fail*",$U$3:$XAA$3,Summary!$G$43)&gt;0,"Fail","Not Executed")))</f>
        <v>Pass</v>
      </c>
      <c r="N83" s="109">
        <f t="shared" si="21"/>
        <v>3</v>
      </c>
      <c r="O83" s="135">
        <f t="shared" si="22"/>
        <v>1</v>
      </c>
      <c r="P83" s="135" t="str">
        <f>IF(VLOOKUP(C83,[1]!NXP_Defects,2,FALSE)=0,"",VLOOKUP(C83,[1]!NXP_Defects,2,FALSE))</f>
        <v/>
      </c>
      <c r="Q83" s="78" t="str">
        <f>IF(VLOOKUP(C83,[1]!NXP_Defects,3,FALSE)=0,"",VLOOKUP(C83,[1]!NXP_Defects,3,FALSE))</f>
        <v/>
      </c>
      <c r="R83" s="78" t="str">
        <f>IF(VLOOKUP(C83,[1]!NXP_Defects,4,FALSE)=0,"",VLOOKUP(C83,[1]!NXP_Defects,4,FALSE))</f>
        <v/>
      </c>
      <c r="S83" s="2" t="s">
        <v>476</v>
      </c>
      <c r="T83" s="319"/>
      <c r="U83" s="337" t="s">
        <v>243</v>
      </c>
      <c r="V83" s="95"/>
      <c r="W83" s="95"/>
      <c r="X83" s="95"/>
      <c r="Y83" s="95"/>
      <c r="Z83" s="95"/>
      <c r="AA83" s="95"/>
      <c r="AB83" s="95"/>
      <c r="AC83" s="95"/>
      <c r="AD83" s="95"/>
      <c r="AE83" s="95"/>
      <c r="AF83" s="95"/>
      <c r="AG83" s="95"/>
      <c r="AH83" s="95"/>
      <c r="AI83" s="95"/>
      <c r="AJ83" s="95"/>
      <c r="AK83" s="95"/>
      <c r="AL83" s="95"/>
      <c r="AM83" s="95"/>
      <c r="AN83" s="95"/>
      <c r="AO83" s="95"/>
      <c r="AP83" s="95"/>
      <c r="AQ83" s="95"/>
      <c r="AR83" s="95"/>
      <c r="AS83" s="95"/>
      <c r="AT83" s="95"/>
      <c r="AU83" s="95"/>
      <c r="AV83" s="95"/>
      <c r="AW83" s="95"/>
      <c r="AX83" s="95"/>
      <c r="AY83" s="95" t="s">
        <v>243</v>
      </c>
      <c r="AZ83" s="95" t="s">
        <v>243</v>
      </c>
      <c r="BA83" s="95"/>
      <c r="BB83" s="95"/>
      <c r="BC83" s="95"/>
      <c r="BD83" s="95"/>
      <c r="BE83" s="95"/>
      <c r="BF83" s="95"/>
      <c r="BG83" s="95"/>
      <c r="BH83" s="95"/>
      <c r="BI83" s="95"/>
      <c r="BJ83" s="95"/>
      <c r="BK83" s="95"/>
      <c r="BL83" s="95"/>
      <c r="BM83" s="95"/>
      <c r="BN83" s="95"/>
      <c r="BO83" s="95"/>
      <c r="BP83" s="95"/>
      <c r="BQ83" s="95"/>
      <c r="BR83" s="95"/>
      <c r="BS83" s="95"/>
      <c r="BT83" s="95"/>
      <c r="BU83" s="95"/>
      <c r="BV83" s="95"/>
      <c r="BW83" s="95"/>
      <c r="BX83" s="95"/>
      <c r="BY83" s="95"/>
      <c r="BZ83" s="95"/>
      <c r="CA83" s="95"/>
      <c r="CB83" s="95"/>
      <c r="CC83" s="95"/>
      <c r="CD83" s="95"/>
      <c r="CE83" s="338"/>
      <c r="CF83" s="338"/>
      <c r="CG83" s="338"/>
      <c r="CH83" s="338"/>
      <c r="CI83" s="338"/>
      <c r="CJ83" s="338"/>
      <c r="CK83" s="338"/>
      <c r="CL83" s="338"/>
      <c r="CM83" s="338"/>
      <c r="CN83" s="338"/>
      <c r="CO83" s="338"/>
      <c r="CP83" s="338"/>
      <c r="CQ83" s="338"/>
      <c r="CR83" s="338"/>
      <c r="CS83" s="338"/>
      <c r="CT83" s="338"/>
      <c r="CU83" s="338"/>
      <c r="CV83" s="338"/>
      <c r="CW83" s="338"/>
      <c r="CX83" s="338"/>
      <c r="CY83" s="338"/>
      <c r="CZ83" s="338"/>
      <c r="DA83" s="338"/>
      <c r="DB83" s="338"/>
      <c r="DC83" s="338"/>
      <c r="DD83" s="338"/>
      <c r="DE83" s="338"/>
      <c r="DF83" s="338"/>
      <c r="DG83" s="338"/>
      <c r="DH83" s="338"/>
      <c r="DI83" s="338"/>
      <c r="DJ83" s="338"/>
      <c r="DK83" s="338"/>
      <c r="DL83" s="338"/>
      <c r="DM83" s="338"/>
      <c r="DN83" s="338"/>
      <c r="DO83" s="338"/>
      <c r="DP83" s="338"/>
      <c r="DQ83" s="338"/>
      <c r="DR83" s="338"/>
      <c r="DS83" s="338"/>
      <c r="DT83" s="338"/>
      <c r="DU83" s="338"/>
      <c r="DV83" s="338"/>
      <c r="DW83" s="338"/>
      <c r="DX83" s="338"/>
      <c r="DY83" s="338"/>
      <c r="DZ83" s="338"/>
      <c r="EA83" s="338"/>
      <c r="EB83" s="338"/>
      <c r="EC83" s="338"/>
      <c r="ED83" s="338"/>
      <c r="EE83" s="338"/>
      <c r="EF83" s="338"/>
      <c r="EG83" s="338"/>
      <c r="EH83" s="338"/>
      <c r="EI83" s="338"/>
      <c r="EJ83" s="338"/>
      <c r="EK83" s="338"/>
      <c r="EL83" s="338"/>
      <c r="EM83" s="338"/>
      <c r="EN83" s="338"/>
      <c r="EO83" s="338"/>
      <c r="EP83" s="338"/>
      <c r="EQ83" s="338"/>
      <c r="ER83" s="338"/>
      <c r="ES83" s="338"/>
      <c r="ET83" s="338"/>
      <c r="EU83" s="338"/>
      <c r="EV83" s="338"/>
      <c r="EW83" s="338"/>
      <c r="EX83" s="338"/>
      <c r="EY83" s="338"/>
      <c r="EZ83" s="338"/>
      <c r="FA83" s="338"/>
      <c r="FB83" s="338"/>
      <c r="FC83" s="338"/>
      <c r="FD83" s="338"/>
      <c r="FE83" s="338"/>
      <c r="FF83" s="338"/>
      <c r="FG83" s="338"/>
      <c r="FH83" s="338"/>
      <c r="FI83" s="338"/>
      <c r="FJ83" s="338"/>
      <c r="FK83" s="338"/>
      <c r="FL83" s="338"/>
      <c r="FM83" s="338"/>
      <c r="FN83" s="338"/>
      <c r="FO83" s="338"/>
      <c r="FP83" s="338"/>
      <c r="FQ83" s="338"/>
      <c r="FR83" s="338"/>
      <c r="FS83" s="338"/>
      <c r="FT83" s="338"/>
      <c r="FU83" s="338"/>
      <c r="FV83" s="338"/>
      <c r="FW83" s="338"/>
      <c r="FX83" s="338"/>
      <c r="FY83" s="338"/>
      <c r="FZ83" s="338"/>
      <c r="GA83" s="338"/>
      <c r="GB83" s="338"/>
      <c r="GC83" s="338"/>
      <c r="GD83" s="338"/>
      <c r="GE83" s="338"/>
      <c r="GF83" s="338"/>
      <c r="GG83" s="338"/>
      <c r="GH83" s="338"/>
      <c r="GI83" s="338"/>
      <c r="GJ83" s="338"/>
      <c r="GK83" s="338"/>
      <c r="GL83" s="338"/>
      <c r="GM83" s="338"/>
      <c r="GN83" s="338"/>
      <c r="GO83" s="338"/>
      <c r="GP83" s="338"/>
      <c r="GQ83" s="338"/>
      <c r="GR83" s="338"/>
      <c r="GS83" s="338"/>
      <c r="GT83" s="338"/>
      <c r="GU83" s="338"/>
      <c r="GV83" s="338"/>
      <c r="GW83" s="338"/>
      <c r="GX83" s="338"/>
      <c r="GY83" s="338"/>
      <c r="GZ83" s="338"/>
      <c r="HA83" s="338"/>
      <c r="HB83" s="338"/>
      <c r="HC83" s="338"/>
      <c r="HD83" s="338"/>
      <c r="HE83" s="338"/>
      <c r="HF83" s="338"/>
      <c r="HG83" s="338"/>
      <c r="HH83" s="338"/>
      <c r="HI83" s="338"/>
      <c r="HJ83" s="338"/>
      <c r="HK83" s="338"/>
      <c r="HL83" s="338"/>
      <c r="HM83" s="338"/>
      <c r="HN83" s="338"/>
      <c r="HO83" s="338"/>
      <c r="HP83" s="338"/>
      <c r="HQ83" s="338"/>
      <c r="HR83" s="338"/>
      <c r="HS83" s="338"/>
      <c r="HT83" s="338"/>
      <c r="HU83" s="338"/>
      <c r="HV83" s="338"/>
      <c r="HW83" s="338"/>
      <c r="HX83" s="338"/>
      <c r="HY83" s="338"/>
      <c r="HZ83" s="338"/>
    </row>
    <row r="84" spans="1:234" s="131" customFormat="1" ht="24.75" x14ac:dyDescent="0.25">
      <c r="A84" s="123" t="s">
        <v>234</v>
      </c>
      <c r="B84" s="108" t="s">
        <v>122</v>
      </c>
      <c r="C84" s="108" t="s">
        <v>211</v>
      </c>
      <c r="D84" s="109" t="s">
        <v>238</v>
      </c>
      <c r="E84" s="109" t="s">
        <v>100</v>
      </c>
      <c r="F84" s="110">
        <f t="shared" si="15"/>
        <v>41138</v>
      </c>
      <c r="G84" s="109">
        <f>IF(L84="Not Executed","",INDEX($U$2:$ZY82,1,MATCH(REPT("z",255),$U84:$ZY84)))</f>
        <v>93</v>
      </c>
      <c r="H84" s="109" t="str">
        <f t="shared" si="16"/>
        <v>B0 Pinole C++</v>
      </c>
      <c r="I84" s="109" t="str">
        <f t="shared" si="17"/>
        <v>9200 + QFE0</v>
      </c>
      <c r="J84" s="109">
        <f t="shared" si="18"/>
        <v>9200</v>
      </c>
      <c r="K84" s="109" t="str">
        <f t="shared" si="19"/>
        <v>NXP 1.3.4.2</v>
      </c>
      <c r="L84" s="78" t="str">
        <f t="shared" si="20"/>
        <v>Pass</v>
      </c>
      <c r="M84" s="78" t="str">
        <f>IF(L84="NA","NA",IF(COUNTIFS(U84:XAA84,"Pass*",$U$3:$XAA$3,Summary!$G$43)&gt;0,"Pass",IF(COUNTIFS(U84:XAA84,"Fail*",$U$3:$XAA$3,Summary!$G$43)&gt;0,"Fail","Not Executed")))</f>
        <v>Pass</v>
      </c>
      <c r="N84" s="109">
        <f t="shared" si="21"/>
        <v>3</v>
      </c>
      <c r="O84" s="135">
        <f t="shared" si="22"/>
        <v>1</v>
      </c>
      <c r="P84" s="135" t="str">
        <f>IF(VLOOKUP(C84,[1]!NXP_Defects,2,FALSE)=0,"",VLOOKUP(C84,[1]!NXP_Defects,2,FALSE))</f>
        <v/>
      </c>
      <c r="Q84" s="78" t="str">
        <f>IF(VLOOKUP(C84,[1]!NXP_Defects,3,FALSE)=0,"",VLOOKUP(C84,[1]!NXP_Defects,3,FALSE))</f>
        <v/>
      </c>
      <c r="R84" s="78" t="str">
        <f>IF(VLOOKUP(C84,[1]!NXP_Defects,4,FALSE)=0,"",VLOOKUP(C84,[1]!NXP_Defects,4,FALSE))</f>
        <v/>
      </c>
      <c r="S84" s="2" t="s">
        <v>476</v>
      </c>
      <c r="T84" s="319"/>
      <c r="U84" s="337" t="s">
        <v>243</v>
      </c>
      <c r="V84" s="95"/>
      <c r="W84" s="95"/>
      <c r="X84" s="95"/>
      <c r="Y84" s="95"/>
      <c r="Z84" s="95"/>
      <c r="AA84" s="95"/>
      <c r="AB84" s="95"/>
      <c r="AC84" s="95"/>
      <c r="AD84" s="95"/>
      <c r="AE84" s="95"/>
      <c r="AF84" s="95"/>
      <c r="AG84" s="95"/>
      <c r="AH84" s="95"/>
      <c r="AI84" s="95"/>
      <c r="AJ84" s="95"/>
      <c r="AK84" s="95"/>
      <c r="AL84" s="95"/>
      <c r="AM84" s="95"/>
      <c r="AN84" s="95"/>
      <c r="AO84" s="95"/>
      <c r="AP84" s="95"/>
      <c r="AQ84" s="95"/>
      <c r="AR84" s="95"/>
      <c r="AS84" s="95"/>
      <c r="AT84" s="95"/>
      <c r="AU84" s="95"/>
      <c r="AV84" s="95"/>
      <c r="AW84" s="95"/>
      <c r="AX84" s="95"/>
      <c r="AY84" s="95" t="s">
        <v>243</v>
      </c>
      <c r="AZ84" s="95" t="s">
        <v>243</v>
      </c>
      <c r="BA84" s="95"/>
      <c r="BB84" s="95"/>
      <c r="BC84" s="95"/>
      <c r="BD84" s="95"/>
      <c r="BE84" s="95"/>
      <c r="BF84" s="95"/>
      <c r="BG84" s="95"/>
      <c r="BH84" s="95"/>
      <c r="BI84" s="95"/>
      <c r="BJ84" s="95"/>
      <c r="BK84" s="95"/>
      <c r="BL84" s="95"/>
      <c r="BM84" s="95"/>
      <c r="BN84" s="95"/>
      <c r="BO84" s="95"/>
      <c r="BP84" s="95"/>
      <c r="BQ84" s="95"/>
      <c r="BR84" s="95"/>
      <c r="BS84" s="95"/>
      <c r="BT84" s="95"/>
      <c r="BU84" s="95"/>
      <c r="BV84" s="95"/>
      <c r="BW84" s="95"/>
      <c r="BX84" s="95"/>
      <c r="BY84" s="95"/>
      <c r="BZ84" s="95"/>
      <c r="CA84" s="95"/>
      <c r="CB84" s="95"/>
      <c r="CC84" s="95"/>
      <c r="CD84" s="95"/>
      <c r="CE84" s="338"/>
      <c r="CF84" s="338"/>
      <c r="CG84" s="338"/>
      <c r="CH84" s="338"/>
      <c r="CI84" s="338"/>
      <c r="CJ84" s="338"/>
      <c r="CK84" s="338"/>
      <c r="CL84" s="338"/>
      <c r="CM84" s="338"/>
      <c r="CN84" s="338"/>
      <c r="CO84" s="338"/>
      <c r="CP84" s="338"/>
      <c r="CQ84" s="338"/>
      <c r="CR84" s="338"/>
      <c r="CS84" s="338"/>
      <c r="CT84" s="338"/>
      <c r="CU84" s="338"/>
      <c r="CV84" s="338"/>
      <c r="CW84" s="338"/>
      <c r="CX84" s="338"/>
      <c r="CY84" s="338"/>
      <c r="CZ84" s="338"/>
      <c r="DA84" s="338"/>
      <c r="DB84" s="338"/>
      <c r="DC84" s="338"/>
      <c r="DD84" s="338"/>
      <c r="DE84" s="338"/>
      <c r="DF84" s="338"/>
      <c r="DG84" s="338"/>
      <c r="DH84" s="338"/>
      <c r="DI84" s="338"/>
      <c r="DJ84" s="338"/>
      <c r="DK84" s="338"/>
      <c r="DL84" s="338"/>
      <c r="DM84" s="338"/>
      <c r="DN84" s="338"/>
      <c r="DO84" s="338"/>
      <c r="DP84" s="338"/>
      <c r="DQ84" s="338"/>
      <c r="DR84" s="338"/>
      <c r="DS84" s="338"/>
      <c r="DT84" s="338"/>
      <c r="DU84" s="338"/>
      <c r="DV84" s="338"/>
      <c r="DW84" s="338"/>
      <c r="DX84" s="338"/>
      <c r="DY84" s="338"/>
      <c r="DZ84" s="338"/>
      <c r="EA84" s="338"/>
      <c r="EB84" s="338"/>
      <c r="EC84" s="338"/>
      <c r="ED84" s="338"/>
      <c r="EE84" s="338"/>
      <c r="EF84" s="338"/>
      <c r="EG84" s="338"/>
      <c r="EH84" s="338"/>
      <c r="EI84" s="338"/>
      <c r="EJ84" s="338"/>
      <c r="EK84" s="338"/>
      <c r="EL84" s="338"/>
      <c r="EM84" s="338"/>
      <c r="EN84" s="338"/>
      <c r="EO84" s="338"/>
      <c r="EP84" s="338"/>
      <c r="EQ84" s="338"/>
      <c r="ER84" s="338"/>
      <c r="ES84" s="338"/>
      <c r="ET84" s="338"/>
      <c r="EU84" s="338"/>
      <c r="EV84" s="338"/>
      <c r="EW84" s="338"/>
      <c r="EX84" s="338"/>
      <c r="EY84" s="338"/>
      <c r="EZ84" s="338"/>
      <c r="FA84" s="338"/>
      <c r="FB84" s="338"/>
      <c r="FC84" s="338"/>
      <c r="FD84" s="338"/>
      <c r="FE84" s="338"/>
      <c r="FF84" s="338"/>
      <c r="FG84" s="338"/>
      <c r="FH84" s="338"/>
      <c r="FI84" s="338"/>
      <c r="FJ84" s="338"/>
      <c r="FK84" s="338"/>
      <c r="FL84" s="338"/>
      <c r="FM84" s="338"/>
      <c r="FN84" s="338"/>
      <c r="FO84" s="338"/>
      <c r="FP84" s="338"/>
      <c r="FQ84" s="338"/>
      <c r="FR84" s="338"/>
      <c r="FS84" s="338"/>
      <c r="FT84" s="338"/>
      <c r="FU84" s="338"/>
      <c r="FV84" s="338"/>
      <c r="FW84" s="338"/>
      <c r="FX84" s="338"/>
      <c r="FY84" s="338"/>
      <c r="FZ84" s="338"/>
      <c r="GA84" s="338"/>
      <c r="GB84" s="338"/>
      <c r="GC84" s="338"/>
      <c r="GD84" s="338"/>
      <c r="GE84" s="338"/>
      <c r="GF84" s="338"/>
      <c r="GG84" s="338"/>
      <c r="GH84" s="338"/>
      <c r="GI84" s="338"/>
      <c r="GJ84" s="338"/>
      <c r="GK84" s="338"/>
      <c r="GL84" s="338"/>
      <c r="GM84" s="338"/>
      <c r="GN84" s="338"/>
      <c r="GO84" s="338"/>
      <c r="GP84" s="338"/>
      <c r="GQ84" s="338"/>
      <c r="GR84" s="338"/>
      <c r="GS84" s="338"/>
      <c r="GT84" s="338"/>
      <c r="GU84" s="338"/>
      <c r="GV84" s="338"/>
      <c r="GW84" s="338"/>
      <c r="GX84" s="338"/>
      <c r="GY84" s="338"/>
      <c r="GZ84" s="338"/>
      <c r="HA84" s="338"/>
      <c r="HB84" s="338"/>
      <c r="HC84" s="338"/>
      <c r="HD84" s="338"/>
      <c r="HE84" s="338"/>
      <c r="HF84" s="338"/>
      <c r="HG84" s="338"/>
      <c r="HH84" s="338"/>
      <c r="HI84" s="338"/>
      <c r="HJ84" s="338"/>
      <c r="HK84" s="338"/>
      <c r="HL84" s="338"/>
      <c r="HM84" s="338"/>
      <c r="HN84" s="338"/>
      <c r="HO84" s="338"/>
      <c r="HP84" s="338"/>
      <c r="HQ84" s="338"/>
      <c r="HR84" s="338"/>
      <c r="HS84" s="338"/>
      <c r="HT84" s="338"/>
      <c r="HU84" s="338"/>
      <c r="HV84" s="338"/>
      <c r="HW84" s="338"/>
      <c r="HX84" s="338"/>
      <c r="HY84" s="338"/>
      <c r="HZ84" s="338"/>
    </row>
    <row r="85" spans="1:234" s="131" customFormat="1" ht="24.75" x14ac:dyDescent="0.25">
      <c r="A85" s="123" t="s">
        <v>234</v>
      </c>
      <c r="B85" s="108" t="s">
        <v>122</v>
      </c>
      <c r="C85" s="108" t="s">
        <v>210</v>
      </c>
      <c r="D85" s="109" t="s">
        <v>238</v>
      </c>
      <c r="E85" s="109" t="s">
        <v>100</v>
      </c>
      <c r="F85" s="110">
        <f t="shared" si="15"/>
        <v>41138</v>
      </c>
      <c r="G85" s="109">
        <f>IF(L85="Not Executed","",INDEX($U$2:$ZY83,1,MATCH(REPT("z",255),$U85:$ZY85)))</f>
        <v>93</v>
      </c>
      <c r="H85" s="109" t="str">
        <f t="shared" si="16"/>
        <v>B0 Pinole C++</v>
      </c>
      <c r="I85" s="109" t="str">
        <f t="shared" si="17"/>
        <v>9200 + QFE0</v>
      </c>
      <c r="J85" s="109">
        <f t="shared" si="18"/>
        <v>9200</v>
      </c>
      <c r="K85" s="109" t="str">
        <f t="shared" si="19"/>
        <v>NXP 1.3.4.2</v>
      </c>
      <c r="L85" s="78" t="str">
        <f t="shared" si="20"/>
        <v>Pass</v>
      </c>
      <c r="M85" s="78" t="str">
        <f>IF(L85="NA","NA",IF(COUNTIFS(U85:XAA85,"Pass*",$U$3:$XAA$3,Summary!$G$43)&gt;0,"Pass",IF(COUNTIFS(U85:XAA85,"Fail*",$U$3:$XAA$3,Summary!$G$43)&gt;0,"Fail","Not Executed")))</f>
        <v>Pass</v>
      </c>
      <c r="N85" s="109">
        <f t="shared" si="21"/>
        <v>3</v>
      </c>
      <c r="O85" s="135">
        <f t="shared" si="22"/>
        <v>1</v>
      </c>
      <c r="P85" s="135" t="str">
        <f>IF(VLOOKUP(C85,[1]!NXP_Defects,2,FALSE)=0,"",VLOOKUP(C85,[1]!NXP_Defects,2,FALSE))</f>
        <v/>
      </c>
      <c r="Q85" s="78" t="str">
        <f>IF(VLOOKUP(C85,[1]!NXP_Defects,3,FALSE)=0,"",VLOOKUP(C85,[1]!NXP_Defects,3,FALSE))</f>
        <v/>
      </c>
      <c r="R85" s="78" t="str">
        <f>IF(VLOOKUP(C85,[1]!NXP_Defects,4,FALSE)=0,"",VLOOKUP(C85,[1]!NXP_Defects,4,FALSE))</f>
        <v/>
      </c>
      <c r="S85" s="2" t="s">
        <v>476</v>
      </c>
      <c r="T85" s="319"/>
      <c r="U85" s="337" t="s">
        <v>243</v>
      </c>
      <c r="V85" s="95"/>
      <c r="W85" s="95"/>
      <c r="X85" s="95"/>
      <c r="Y85" s="95"/>
      <c r="Z85" s="95"/>
      <c r="AA85" s="95"/>
      <c r="AB85" s="95"/>
      <c r="AC85" s="95"/>
      <c r="AD85" s="95"/>
      <c r="AE85" s="95"/>
      <c r="AF85" s="95"/>
      <c r="AG85" s="95"/>
      <c r="AH85" s="95"/>
      <c r="AI85" s="95"/>
      <c r="AJ85" s="95"/>
      <c r="AK85" s="95"/>
      <c r="AL85" s="95"/>
      <c r="AM85" s="95"/>
      <c r="AN85" s="95"/>
      <c r="AO85" s="95"/>
      <c r="AP85" s="95"/>
      <c r="AQ85" s="95"/>
      <c r="AR85" s="95"/>
      <c r="AS85" s="95"/>
      <c r="AT85" s="95"/>
      <c r="AU85" s="95"/>
      <c r="AV85" s="95"/>
      <c r="AW85" s="95"/>
      <c r="AX85" s="95"/>
      <c r="AY85" s="95" t="s">
        <v>243</v>
      </c>
      <c r="AZ85" s="95" t="s">
        <v>243</v>
      </c>
      <c r="BA85" s="95"/>
      <c r="BB85" s="95"/>
      <c r="BC85" s="95"/>
      <c r="BD85" s="95"/>
      <c r="BE85" s="95"/>
      <c r="BF85" s="95"/>
      <c r="BG85" s="95"/>
      <c r="BH85" s="95"/>
      <c r="BI85" s="95"/>
      <c r="BJ85" s="95"/>
      <c r="BK85" s="95"/>
      <c r="BL85" s="95"/>
      <c r="BM85" s="95"/>
      <c r="BN85" s="95"/>
      <c r="BO85" s="95"/>
      <c r="BP85" s="95"/>
      <c r="BQ85" s="95"/>
      <c r="BR85" s="95"/>
      <c r="BS85" s="95"/>
      <c r="BT85" s="95"/>
      <c r="BU85" s="95"/>
      <c r="BV85" s="95"/>
      <c r="BW85" s="95"/>
      <c r="BX85" s="95"/>
      <c r="BY85" s="95"/>
      <c r="BZ85" s="95"/>
      <c r="CA85" s="95"/>
      <c r="CB85" s="95"/>
      <c r="CC85" s="95"/>
      <c r="CD85" s="95"/>
      <c r="CE85" s="338"/>
      <c r="CF85" s="338"/>
      <c r="CG85" s="338"/>
      <c r="CH85" s="338"/>
      <c r="CI85" s="338"/>
      <c r="CJ85" s="338"/>
      <c r="CK85" s="338"/>
      <c r="CL85" s="338"/>
      <c r="CM85" s="338"/>
      <c r="CN85" s="338"/>
      <c r="CO85" s="338"/>
      <c r="CP85" s="338"/>
      <c r="CQ85" s="338"/>
      <c r="CR85" s="338"/>
      <c r="CS85" s="338"/>
      <c r="CT85" s="338"/>
      <c r="CU85" s="338"/>
      <c r="CV85" s="338"/>
      <c r="CW85" s="338"/>
      <c r="CX85" s="338"/>
      <c r="CY85" s="338"/>
      <c r="CZ85" s="338"/>
      <c r="DA85" s="338"/>
      <c r="DB85" s="338"/>
      <c r="DC85" s="338"/>
      <c r="DD85" s="338"/>
      <c r="DE85" s="338"/>
      <c r="DF85" s="338"/>
      <c r="DG85" s="338"/>
      <c r="DH85" s="338"/>
      <c r="DI85" s="338"/>
      <c r="DJ85" s="338"/>
      <c r="DK85" s="338"/>
      <c r="DL85" s="338"/>
      <c r="DM85" s="338"/>
      <c r="DN85" s="338"/>
      <c r="DO85" s="338"/>
      <c r="DP85" s="338"/>
      <c r="DQ85" s="338"/>
      <c r="DR85" s="338"/>
      <c r="DS85" s="338"/>
      <c r="DT85" s="338"/>
      <c r="DU85" s="338"/>
      <c r="DV85" s="338"/>
      <c r="DW85" s="338"/>
      <c r="DX85" s="338"/>
      <c r="DY85" s="338"/>
      <c r="DZ85" s="338"/>
      <c r="EA85" s="338"/>
      <c r="EB85" s="338"/>
      <c r="EC85" s="338"/>
      <c r="ED85" s="338"/>
      <c r="EE85" s="338"/>
      <c r="EF85" s="338"/>
      <c r="EG85" s="338"/>
      <c r="EH85" s="338"/>
      <c r="EI85" s="338"/>
      <c r="EJ85" s="338"/>
      <c r="EK85" s="338"/>
      <c r="EL85" s="338"/>
      <c r="EM85" s="338"/>
      <c r="EN85" s="338"/>
      <c r="EO85" s="338"/>
      <c r="EP85" s="338"/>
      <c r="EQ85" s="338"/>
      <c r="ER85" s="338"/>
      <c r="ES85" s="338"/>
      <c r="ET85" s="338"/>
      <c r="EU85" s="338"/>
      <c r="EV85" s="338"/>
      <c r="EW85" s="338"/>
      <c r="EX85" s="338"/>
      <c r="EY85" s="338"/>
      <c r="EZ85" s="338"/>
      <c r="FA85" s="338"/>
      <c r="FB85" s="338"/>
      <c r="FC85" s="338"/>
      <c r="FD85" s="338"/>
      <c r="FE85" s="338"/>
      <c r="FF85" s="338"/>
      <c r="FG85" s="338"/>
      <c r="FH85" s="338"/>
      <c r="FI85" s="338"/>
      <c r="FJ85" s="338"/>
      <c r="FK85" s="338"/>
      <c r="FL85" s="338"/>
      <c r="FM85" s="338"/>
      <c r="FN85" s="338"/>
      <c r="FO85" s="338"/>
      <c r="FP85" s="338"/>
      <c r="FQ85" s="338"/>
      <c r="FR85" s="338"/>
      <c r="FS85" s="338"/>
      <c r="FT85" s="338"/>
      <c r="FU85" s="338"/>
      <c r="FV85" s="338"/>
      <c r="FW85" s="338"/>
      <c r="FX85" s="338"/>
      <c r="FY85" s="338"/>
      <c r="FZ85" s="338"/>
      <c r="GA85" s="338"/>
      <c r="GB85" s="338"/>
      <c r="GC85" s="338"/>
      <c r="GD85" s="338"/>
      <c r="GE85" s="338"/>
      <c r="GF85" s="338"/>
      <c r="GG85" s="338"/>
      <c r="GH85" s="338"/>
      <c r="GI85" s="338"/>
      <c r="GJ85" s="338"/>
      <c r="GK85" s="338"/>
      <c r="GL85" s="338"/>
      <c r="GM85" s="338"/>
      <c r="GN85" s="338"/>
      <c r="GO85" s="338"/>
      <c r="GP85" s="338"/>
      <c r="GQ85" s="338"/>
      <c r="GR85" s="338"/>
      <c r="GS85" s="338"/>
      <c r="GT85" s="338"/>
      <c r="GU85" s="338"/>
      <c r="GV85" s="338"/>
      <c r="GW85" s="338"/>
      <c r="GX85" s="338"/>
      <c r="GY85" s="338"/>
      <c r="GZ85" s="338"/>
      <c r="HA85" s="338"/>
      <c r="HB85" s="338"/>
      <c r="HC85" s="338"/>
      <c r="HD85" s="338"/>
      <c r="HE85" s="338"/>
      <c r="HF85" s="338"/>
      <c r="HG85" s="338"/>
      <c r="HH85" s="338"/>
      <c r="HI85" s="338"/>
      <c r="HJ85" s="338"/>
      <c r="HK85" s="338"/>
      <c r="HL85" s="338"/>
      <c r="HM85" s="338"/>
      <c r="HN85" s="338"/>
      <c r="HO85" s="338"/>
      <c r="HP85" s="338"/>
      <c r="HQ85" s="338"/>
      <c r="HR85" s="338"/>
      <c r="HS85" s="338"/>
      <c r="HT85" s="338"/>
      <c r="HU85" s="338"/>
      <c r="HV85" s="338"/>
      <c r="HW85" s="338"/>
      <c r="HX85" s="338"/>
      <c r="HY85" s="338"/>
      <c r="HZ85" s="338"/>
    </row>
    <row r="86" spans="1:234" s="131" customFormat="1" ht="24.75" x14ac:dyDescent="0.25">
      <c r="A86" s="123" t="s">
        <v>234</v>
      </c>
      <c r="B86" s="108" t="s">
        <v>122</v>
      </c>
      <c r="C86" s="108" t="s">
        <v>209</v>
      </c>
      <c r="D86" s="109" t="s">
        <v>238</v>
      </c>
      <c r="E86" s="109" t="s">
        <v>100</v>
      </c>
      <c r="F86" s="110">
        <f t="shared" si="15"/>
        <v>41138</v>
      </c>
      <c r="G86" s="109">
        <f>IF(L86="Not Executed","",INDEX($U$2:$ZY84,1,MATCH(REPT("z",255),$U86:$ZY86)))</f>
        <v>93</v>
      </c>
      <c r="H86" s="109" t="str">
        <f t="shared" si="16"/>
        <v>B0 Pinole C++</v>
      </c>
      <c r="I86" s="109" t="str">
        <f t="shared" si="17"/>
        <v>9200 + QFE0</v>
      </c>
      <c r="J86" s="109">
        <f t="shared" si="18"/>
        <v>9200</v>
      </c>
      <c r="K86" s="109" t="str">
        <f t="shared" si="19"/>
        <v>NXP 1.3.4.2</v>
      </c>
      <c r="L86" s="78" t="str">
        <f t="shared" si="20"/>
        <v>Pass</v>
      </c>
      <c r="M86" s="78" t="str">
        <f>IF(L86="NA","NA",IF(COUNTIFS(U86:XAA86,"Pass*",$U$3:$XAA$3,Summary!$G$43)&gt;0,"Pass",IF(COUNTIFS(U86:XAA86,"Fail*",$U$3:$XAA$3,Summary!$G$43)&gt;0,"Fail","Not Executed")))</f>
        <v>Pass</v>
      </c>
      <c r="N86" s="109">
        <f t="shared" si="21"/>
        <v>3</v>
      </c>
      <c r="O86" s="135">
        <f t="shared" si="22"/>
        <v>1</v>
      </c>
      <c r="P86" s="135" t="str">
        <f>IF(VLOOKUP(C86,[1]!NXP_Defects,2,FALSE)=0,"",VLOOKUP(C86,[1]!NXP_Defects,2,FALSE))</f>
        <v/>
      </c>
      <c r="Q86" s="78" t="str">
        <f>IF(VLOOKUP(C86,[1]!NXP_Defects,3,FALSE)=0,"",VLOOKUP(C86,[1]!NXP_Defects,3,FALSE))</f>
        <v/>
      </c>
      <c r="R86" s="78" t="str">
        <f>IF(VLOOKUP(C86,[1]!NXP_Defects,4,FALSE)=0,"",VLOOKUP(C86,[1]!NXP_Defects,4,FALSE))</f>
        <v/>
      </c>
      <c r="S86" s="2" t="s">
        <v>476</v>
      </c>
      <c r="T86" s="319"/>
      <c r="U86" s="337" t="s">
        <v>243</v>
      </c>
      <c r="V86" s="95"/>
      <c r="W86" s="95"/>
      <c r="X86" s="95"/>
      <c r="Y86" s="95"/>
      <c r="Z86" s="95"/>
      <c r="AA86" s="95"/>
      <c r="AB86" s="95"/>
      <c r="AC86" s="95"/>
      <c r="AD86" s="95"/>
      <c r="AE86" s="95"/>
      <c r="AF86" s="95"/>
      <c r="AG86" s="95"/>
      <c r="AH86" s="95"/>
      <c r="AI86" s="95"/>
      <c r="AJ86" s="95"/>
      <c r="AK86" s="95"/>
      <c r="AL86" s="95"/>
      <c r="AM86" s="95"/>
      <c r="AN86" s="95"/>
      <c r="AO86" s="95"/>
      <c r="AP86" s="95"/>
      <c r="AQ86" s="95"/>
      <c r="AR86" s="95"/>
      <c r="AS86" s="95"/>
      <c r="AT86" s="95"/>
      <c r="AU86" s="95"/>
      <c r="AV86" s="95"/>
      <c r="AW86" s="95"/>
      <c r="AX86" s="95"/>
      <c r="AY86" s="95" t="s">
        <v>243</v>
      </c>
      <c r="AZ86" s="95" t="s">
        <v>243</v>
      </c>
      <c r="BA86" s="95"/>
      <c r="BB86" s="95"/>
      <c r="BC86" s="95"/>
      <c r="BD86" s="95"/>
      <c r="BE86" s="95"/>
      <c r="BF86" s="95"/>
      <c r="BG86" s="95"/>
      <c r="BH86" s="95"/>
      <c r="BI86" s="95"/>
      <c r="BJ86" s="95"/>
      <c r="BK86" s="95"/>
      <c r="BL86" s="95"/>
      <c r="BM86" s="95"/>
      <c r="BN86" s="95"/>
      <c r="BO86" s="95"/>
      <c r="BP86" s="95"/>
      <c r="BQ86" s="95"/>
      <c r="BR86" s="95"/>
      <c r="BS86" s="95"/>
      <c r="BT86" s="95"/>
      <c r="BU86" s="95"/>
      <c r="BV86" s="95"/>
      <c r="BW86" s="95"/>
      <c r="BX86" s="95"/>
      <c r="BY86" s="95"/>
      <c r="BZ86" s="95"/>
      <c r="CA86" s="95"/>
      <c r="CB86" s="95"/>
      <c r="CC86" s="95"/>
      <c r="CD86" s="95"/>
      <c r="CE86" s="338"/>
      <c r="CF86" s="338"/>
      <c r="CG86" s="338"/>
      <c r="CH86" s="338"/>
      <c r="CI86" s="338"/>
      <c r="CJ86" s="338"/>
      <c r="CK86" s="338"/>
      <c r="CL86" s="338"/>
      <c r="CM86" s="338"/>
      <c r="CN86" s="338"/>
      <c r="CO86" s="338"/>
      <c r="CP86" s="338"/>
      <c r="CQ86" s="338"/>
      <c r="CR86" s="338"/>
      <c r="CS86" s="338"/>
      <c r="CT86" s="338"/>
      <c r="CU86" s="338"/>
      <c r="CV86" s="338"/>
      <c r="CW86" s="338"/>
      <c r="CX86" s="338"/>
      <c r="CY86" s="338"/>
      <c r="CZ86" s="338"/>
      <c r="DA86" s="338"/>
      <c r="DB86" s="338"/>
      <c r="DC86" s="338"/>
      <c r="DD86" s="338"/>
      <c r="DE86" s="338"/>
      <c r="DF86" s="338"/>
      <c r="DG86" s="338"/>
      <c r="DH86" s="338"/>
      <c r="DI86" s="338"/>
      <c r="DJ86" s="338"/>
      <c r="DK86" s="338"/>
      <c r="DL86" s="338"/>
      <c r="DM86" s="338"/>
      <c r="DN86" s="338"/>
      <c r="DO86" s="338"/>
      <c r="DP86" s="338"/>
      <c r="DQ86" s="338"/>
      <c r="DR86" s="338"/>
      <c r="DS86" s="338"/>
      <c r="DT86" s="338"/>
      <c r="DU86" s="338"/>
      <c r="DV86" s="338"/>
      <c r="DW86" s="338"/>
      <c r="DX86" s="338"/>
      <c r="DY86" s="338"/>
      <c r="DZ86" s="338"/>
      <c r="EA86" s="338"/>
      <c r="EB86" s="338"/>
      <c r="EC86" s="338"/>
      <c r="ED86" s="338"/>
      <c r="EE86" s="338"/>
      <c r="EF86" s="338"/>
      <c r="EG86" s="338"/>
      <c r="EH86" s="338"/>
      <c r="EI86" s="338"/>
      <c r="EJ86" s="338"/>
      <c r="EK86" s="338"/>
      <c r="EL86" s="338"/>
      <c r="EM86" s="338"/>
      <c r="EN86" s="338"/>
      <c r="EO86" s="338"/>
      <c r="EP86" s="338"/>
      <c r="EQ86" s="338"/>
      <c r="ER86" s="338"/>
      <c r="ES86" s="338"/>
      <c r="ET86" s="338"/>
      <c r="EU86" s="338"/>
      <c r="EV86" s="338"/>
      <c r="EW86" s="338"/>
      <c r="EX86" s="338"/>
      <c r="EY86" s="338"/>
      <c r="EZ86" s="338"/>
      <c r="FA86" s="338"/>
      <c r="FB86" s="338"/>
      <c r="FC86" s="338"/>
      <c r="FD86" s="338"/>
      <c r="FE86" s="338"/>
      <c r="FF86" s="338"/>
      <c r="FG86" s="338"/>
      <c r="FH86" s="338"/>
      <c r="FI86" s="338"/>
      <c r="FJ86" s="338"/>
      <c r="FK86" s="338"/>
      <c r="FL86" s="338"/>
      <c r="FM86" s="338"/>
      <c r="FN86" s="338"/>
      <c r="FO86" s="338"/>
      <c r="FP86" s="338"/>
      <c r="FQ86" s="338"/>
      <c r="FR86" s="338"/>
      <c r="FS86" s="338"/>
      <c r="FT86" s="338"/>
      <c r="FU86" s="338"/>
      <c r="FV86" s="338"/>
      <c r="FW86" s="338"/>
      <c r="FX86" s="338"/>
      <c r="FY86" s="338"/>
      <c r="FZ86" s="338"/>
      <c r="GA86" s="338"/>
      <c r="GB86" s="338"/>
      <c r="GC86" s="338"/>
      <c r="GD86" s="338"/>
      <c r="GE86" s="338"/>
      <c r="GF86" s="338"/>
      <c r="GG86" s="338"/>
      <c r="GH86" s="338"/>
      <c r="GI86" s="338"/>
      <c r="GJ86" s="338"/>
      <c r="GK86" s="338"/>
      <c r="GL86" s="338"/>
      <c r="GM86" s="338"/>
      <c r="GN86" s="338"/>
      <c r="GO86" s="338"/>
      <c r="GP86" s="338"/>
      <c r="GQ86" s="338"/>
      <c r="GR86" s="338"/>
      <c r="GS86" s="338"/>
      <c r="GT86" s="338"/>
      <c r="GU86" s="338"/>
      <c r="GV86" s="338"/>
      <c r="GW86" s="338"/>
      <c r="GX86" s="338"/>
      <c r="GY86" s="338"/>
      <c r="GZ86" s="338"/>
      <c r="HA86" s="338"/>
      <c r="HB86" s="338"/>
      <c r="HC86" s="338"/>
      <c r="HD86" s="338"/>
      <c r="HE86" s="338"/>
      <c r="HF86" s="338"/>
      <c r="HG86" s="338"/>
      <c r="HH86" s="338"/>
      <c r="HI86" s="338"/>
      <c r="HJ86" s="338"/>
      <c r="HK86" s="338"/>
      <c r="HL86" s="338"/>
      <c r="HM86" s="338"/>
      <c r="HN86" s="338"/>
      <c r="HO86" s="338"/>
      <c r="HP86" s="338"/>
      <c r="HQ86" s="338"/>
      <c r="HR86" s="338"/>
      <c r="HS86" s="338"/>
      <c r="HT86" s="338"/>
      <c r="HU86" s="338"/>
      <c r="HV86" s="338"/>
      <c r="HW86" s="338"/>
      <c r="HX86" s="338"/>
      <c r="HY86" s="338"/>
      <c r="HZ86" s="338"/>
    </row>
    <row r="87" spans="1:234" s="131" customFormat="1" ht="24.75" x14ac:dyDescent="0.25">
      <c r="A87" s="123" t="s">
        <v>234</v>
      </c>
      <c r="B87" s="108" t="s">
        <v>122</v>
      </c>
      <c r="C87" s="108" t="s">
        <v>217</v>
      </c>
      <c r="D87" s="109" t="s">
        <v>238</v>
      </c>
      <c r="E87" s="109" t="s">
        <v>100</v>
      </c>
      <c r="F87" s="110">
        <f t="shared" si="15"/>
        <v>41138</v>
      </c>
      <c r="G87" s="109">
        <f>IF(L87="Not Executed","",INDEX($U$2:$ZY85,1,MATCH(REPT("z",255),$U87:$ZY87)))</f>
        <v>93</v>
      </c>
      <c r="H87" s="109" t="str">
        <f t="shared" si="16"/>
        <v>B0 Pinole C++</v>
      </c>
      <c r="I87" s="109" t="str">
        <f t="shared" si="17"/>
        <v>9200 + QFE0</v>
      </c>
      <c r="J87" s="109">
        <f t="shared" si="18"/>
        <v>9200</v>
      </c>
      <c r="K87" s="109" t="str">
        <f t="shared" si="19"/>
        <v>NXP 1.3.4.2</v>
      </c>
      <c r="L87" s="78" t="str">
        <f t="shared" si="20"/>
        <v>Pass</v>
      </c>
      <c r="M87" s="78" t="str">
        <f>IF(L87="NA","NA",IF(COUNTIFS(U87:XAA87,"Pass*",$U$3:$XAA$3,Summary!$G$43)&gt;0,"Pass",IF(COUNTIFS(U87:XAA87,"Fail*",$U$3:$XAA$3,Summary!$G$43)&gt;0,"Fail","Not Executed")))</f>
        <v>Pass</v>
      </c>
      <c r="N87" s="109">
        <f t="shared" si="21"/>
        <v>3</v>
      </c>
      <c r="O87" s="135">
        <f t="shared" si="22"/>
        <v>1</v>
      </c>
      <c r="P87" s="135" t="str">
        <f>IF(VLOOKUP(C87,[1]!NXP_Defects,2,FALSE)=0,"",VLOOKUP(C87,[1]!NXP_Defects,2,FALSE))</f>
        <v/>
      </c>
      <c r="Q87" s="78" t="str">
        <f>IF(VLOOKUP(C87,[1]!NXP_Defects,3,FALSE)=0,"",VLOOKUP(C87,[1]!NXP_Defects,3,FALSE))</f>
        <v/>
      </c>
      <c r="R87" s="78" t="str">
        <f>IF(VLOOKUP(C87,[1]!NXP_Defects,4,FALSE)=0,"",VLOOKUP(C87,[1]!NXP_Defects,4,FALSE))</f>
        <v/>
      </c>
      <c r="S87" s="2" t="s">
        <v>476</v>
      </c>
      <c r="T87" s="319"/>
      <c r="U87" s="337" t="s">
        <v>243</v>
      </c>
      <c r="V87" s="95"/>
      <c r="W87" s="95"/>
      <c r="X87" s="95"/>
      <c r="Y87" s="95"/>
      <c r="Z87" s="95"/>
      <c r="AA87" s="95"/>
      <c r="AB87" s="95"/>
      <c r="AC87" s="95"/>
      <c r="AD87" s="95"/>
      <c r="AE87" s="95"/>
      <c r="AF87" s="95"/>
      <c r="AG87" s="95"/>
      <c r="AH87" s="95"/>
      <c r="AI87" s="95"/>
      <c r="AJ87" s="95"/>
      <c r="AK87" s="95"/>
      <c r="AL87" s="95"/>
      <c r="AM87" s="95"/>
      <c r="AN87" s="95"/>
      <c r="AO87" s="95"/>
      <c r="AP87" s="95"/>
      <c r="AQ87" s="95"/>
      <c r="AR87" s="95"/>
      <c r="AS87" s="95"/>
      <c r="AT87" s="95"/>
      <c r="AU87" s="95"/>
      <c r="AV87" s="95"/>
      <c r="AW87" s="95"/>
      <c r="AX87" s="95"/>
      <c r="AY87" s="95" t="s">
        <v>243</v>
      </c>
      <c r="AZ87" s="95" t="s">
        <v>243</v>
      </c>
      <c r="BA87" s="95"/>
      <c r="BB87" s="95"/>
      <c r="BC87" s="95"/>
      <c r="BD87" s="95"/>
      <c r="BE87" s="95"/>
      <c r="BF87" s="95"/>
      <c r="BG87" s="95"/>
      <c r="BH87" s="95"/>
      <c r="BI87" s="95"/>
      <c r="BJ87" s="95"/>
      <c r="BK87" s="95"/>
      <c r="BL87" s="95"/>
      <c r="BM87" s="95"/>
      <c r="BN87" s="95"/>
      <c r="BO87" s="95"/>
      <c r="BP87" s="95"/>
      <c r="BQ87" s="95"/>
      <c r="BR87" s="95"/>
      <c r="BS87" s="95"/>
      <c r="BT87" s="95"/>
      <c r="BU87" s="95"/>
      <c r="BV87" s="95"/>
      <c r="BW87" s="95"/>
      <c r="BX87" s="95"/>
      <c r="BY87" s="95"/>
      <c r="BZ87" s="95"/>
      <c r="CA87" s="95"/>
      <c r="CB87" s="95"/>
      <c r="CC87" s="95"/>
      <c r="CD87" s="95"/>
      <c r="CE87" s="338"/>
      <c r="CF87" s="338"/>
      <c r="CG87" s="338"/>
      <c r="CH87" s="338"/>
      <c r="CI87" s="338"/>
      <c r="CJ87" s="338"/>
      <c r="CK87" s="338"/>
      <c r="CL87" s="338"/>
      <c r="CM87" s="338"/>
      <c r="CN87" s="338"/>
      <c r="CO87" s="338"/>
      <c r="CP87" s="338"/>
      <c r="CQ87" s="338"/>
      <c r="CR87" s="338"/>
      <c r="CS87" s="338"/>
      <c r="CT87" s="338"/>
      <c r="CU87" s="338"/>
      <c r="CV87" s="338"/>
      <c r="CW87" s="338"/>
      <c r="CX87" s="338"/>
      <c r="CY87" s="338"/>
      <c r="CZ87" s="338"/>
      <c r="DA87" s="338"/>
      <c r="DB87" s="338"/>
      <c r="DC87" s="338"/>
      <c r="DD87" s="338"/>
      <c r="DE87" s="338"/>
      <c r="DF87" s="338"/>
      <c r="DG87" s="338"/>
      <c r="DH87" s="338"/>
      <c r="DI87" s="338"/>
      <c r="DJ87" s="338"/>
      <c r="DK87" s="338"/>
      <c r="DL87" s="338"/>
      <c r="DM87" s="338"/>
      <c r="DN87" s="338"/>
      <c r="DO87" s="338"/>
      <c r="DP87" s="338"/>
      <c r="DQ87" s="338"/>
      <c r="DR87" s="338"/>
      <c r="DS87" s="338"/>
      <c r="DT87" s="338"/>
      <c r="DU87" s="338"/>
      <c r="DV87" s="338"/>
      <c r="DW87" s="338"/>
      <c r="DX87" s="338"/>
      <c r="DY87" s="338"/>
      <c r="DZ87" s="338"/>
      <c r="EA87" s="338"/>
      <c r="EB87" s="338"/>
      <c r="EC87" s="338"/>
      <c r="ED87" s="338"/>
      <c r="EE87" s="338"/>
      <c r="EF87" s="338"/>
      <c r="EG87" s="338"/>
      <c r="EH87" s="338"/>
      <c r="EI87" s="338"/>
      <c r="EJ87" s="338"/>
      <c r="EK87" s="338"/>
      <c r="EL87" s="338"/>
      <c r="EM87" s="338"/>
      <c r="EN87" s="338"/>
      <c r="EO87" s="338"/>
      <c r="EP87" s="338"/>
      <c r="EQ87" s="338"/>
      <c r="ER87" s="338"/>
      <c r="ES87" s="338"/>
      <c r="ET87" s="338"/>
      <c r="EU87" s="338"/>
      <c r="EV87" s="338"/>
      <c r="EW87" s="338"/>
      <c r="EX87" s="338"/>
      <c r="EY87" s="338"/>
      <c r="EZ87" s="338"/>
      <c r="FA87" s="338"/>
      <c r="FB87" s="338"/>
      <c r="FC87" s="338"/>
      <c r="FD87" s="338"/>
      <c r="FE87" s="338"/>
      <c r="FF87" s="338"/>
      <c r="FG87" s="338"/>
      <c r="FH87" s="338"/>
      <c r="FI87" s="338"/>
      <c r="FJ87" s="338"/>
      <c r="FK87" s="338"/>
      <c r="FL87" s="338"/>
      <c r="FM87" s="338"/>
      <c r="FN87" s="338"/>
      <c r="FO87" s="338"/>
      <c r="FP87" s="338"/>
      <c r="FQ87" s="338"/>
      <c r="FR87" s="338"/>
      <c r="FS87" s="338"/>
      <c r="FT87" s="338"/>
      <c r="FU87" s="338"/>
      <c r="FV87" s="338"/>
      <c r="FW87" s="338"/>
      <c r="FX87" s="338"/>
      <c r="FY87" s="338"/>
      <c r="FZ87" s="338"/>
      <c r="GA87" s="338"/>
      <c r="GB87" s="338"/>
      <c r="GC87" s="338"/>
      <c r="GD87" s="338"/>
      <c r="GE87" s="338"/>
      <c r="GF87" s="338"/>
      <c r="GG87" s="338"/>
      <c r="GH87" s="338"/>
      <c r="GI87" s="338"/>
      <c r="GJ87" s="338"/>
      <c r="GK87" s="338"/>
      <c r="GL87" s="338"/>
      <c r="GM87" s="338"/>
      <c r="GN87" s="338"/>
      <c r="GO87" s="338"/>
      <c r="GP87" s="338"/>
      <c r="GQ87" s="338"/>
      <c r="GR87" s="338"/>
      <c r="GS87" s="338"/>
      <c r="GT87" s="338"/>
      <c r="GU87" s="338"/>
      <c r="GV87" s="338"/>
      <c r="GW87" s="338"/>
      <c r="GX87" s="338"/>
      <c r="GY87" s="338"/>
      <c r="GZ87" s="338"/>
      <c r="HA87" s="338"/>
      <c r="HB87" s="338"/>
      <c r="HC87" s="338"/>
      <c r="HD87" s="338"/>
      <c r="HE87" s="338"/>
      <c r="HF87" s="338"/>
      <c r="HG87" s="338"/>
      <c r="HH87" s="338"/>
      <c r="HI87" s="338"/>
      <c r="HJ87" s="338"/>
      <c r="HK87" s="338"/>
      <c r="HL87" s="338"/>
      <c r="HM87" s="338"/>
      <c r="HN87" s="338"/>
      <c r="HO87" s="338"/>
      <c r="HP87" s="338"/>
      <c r="HQ87" s="338"/>
      <c r="HR87" s="338"/>
      <c r="HS87" s="338"/>
      <c r="HT87" s="338"/>
      <c r="HU87" s="338"/>
      <c r="HV87" s="338"/>
      <c r="HW87" s="338"/>
      <c r="HX87" s="338"/>
      <c r="HY87" s="338"/>
      <c r="HZ87" s="338"/>
    </row>
    <row r="88" spans="1:234" s="361" customFormat="1" ht="24.75" customHeight="1" thickBot="1" x14ac:dyDescent="0.3">
      <c r="A88" s="124" t="s">
        <v>234</v>
      </c>
      <c r="B88" s="113" t="s">
        <v>122</v>
      </c>
      <c r="C88" s="113" t="s">
        <v>224</v>
      </c>
      <c r="D88" s="114" t="s">
        <v>238</v>
      </c>
      <c r="E88" s="114" t="s">
        <v>100</v>
      </c>
      <c r="F88" s="115">
        <f t="shared" si="15"/>
        <v>41138</v>
      </c>
      <c r="G88" s="114">
        <f>IF(L88="Not Executed","",INDEX($U$2:$ZY86,1,MATCH(REPT("z",255),$U88:$ZY88)))</f>
        <v>93</v>
      </c>
      <c r="H88" s="114" t="str">
        <f t="shared" si="16"/>
        <v>B0 Pinole C++</v>
      </c>
      <c r="I88" s="114" t="str">
        <f t="shared" si="17"/>
        <v>9200 + QFE0</v>
      </c>
      <c r="J88" s="114">
        <f t="shared" si="18"/>
        <v>9200</v>
      </c>
      <c r="K88" s="114" t="str">
        <f t="shared" si="19"/>
        <v>NXP 1.3.4.2</v>
      </c>
      <c r="L88" s="138" t="str">
        <f t="shared" si="20"/>
        <v>Pass</v>
      </c>
      <c r="M88" s="138" t="str">
        <f>IF(L88="NA","NA",IF(COUNTIFS(U88:XAA88,"Pass*",$U$3:$XAA$3,Summary!$G$43)&gt;0,"Pass",IF(COUNTIFS(U88:XAA88,"Fail*",$U$3:$XAA$3,Summary!$G$43)&gt;0,"Fail","Not Executed")))</f>
        <v>Pass</v>
      </c>
      <c r="N88" s="114">
        <f t="shared" si="21"/>
        <v>3</v>
      </c>
      <c r="O88" s="136">
        <f t="shared" si="22"/>
        <v>0.66666666666666663</v>
      </c>
      <c r="P88" s="136" t="str">
        <f>IF(VLOOKUP(C88,[1]!NXP_Defects,2,FALSE)=0,"",VLOOKUP(C88,[1]!NXP_Defects,2,FALSE))</f>
        <v/>
      </c>
      <c r="Q88" s="138" t="str">
        <f>IF(VLOOKUP(C88,[1]!NXP_Defects,3,FALSE)=0,"",VLOOKUP(C88,[1]!NXP_Defects,3,FALSE))</f>
        <v/>
      </c>
      <c r="R88" s="138" t="str">
        <f>IF(VLOOKUP(C88,[1]!NXP_Defects,4,FALSE)=0,"",VLOOKUP(C88,[1]!NXP_Defects,4,FALSE))</f>
        <v>3856051-CLOSED</v>
      </c>
      <c r="S88" s="139" t="s">
        <v>476</v>
      </c>
      <c r="T88" s="320"/>
      <c r="U88" s="339" t="s">
        <v>243</v>
      </c>
      <c r="V88" s="311"/>
      <c r="W88" s="311"/>
      <c r="X88" s="311"/>
      <c r="Y88" s="311"/>
      <c r="Z88" s="311"/>
      <c r="AA88" s="311"/>
      <c r="AB88" s="311"/>
      <c r="AC88" s="311"/>
      <c r="AD88" s="311"/>
      <c r="AE88" s="311"/>
      <c r="AF88" s="311"/>
      <c r="AG88" s="311"/>
      <c r="AH88" s="311"/>
      <c r="AI88" s="311"/>
      <c r="AJ88" s="311"/>
      <c r="AK88" s="311"/>
      <c r="AL88" s="311"/>
      <c r="AM88" s="311"/>
      <c r="AN88" s="311"/>
      <c r="AO88" s="311"/>
      <c r="AP88" s="311"/>
      <c r="AQ88" s="311"/>
      <c r="AR88" s="311"/>
      <c r="AS88" s="311"/>
      <c r="AT88" s="311"/>
      <c r="AU88" s="311"/>
      <c r="AV88" s="311"/>
      <c r="AW88" s="311"/>
      <c r="AX88" s="311"/>
      <c r="AY88" s="311" t="s">
        <v>241</v>
      </c>
      <c r="AZ88" s="311" t="s">
        <v>243</v>
      </c>
      <c r="BA88" s="311"/>
      <c r="BB88" s="311"/>
      <c r="BC88" s="311"/>
      <c r="BD88" s="311"/>
      <c r="BE88" s="311"/>
      <c r="BF88" s="311"/>
      <c r="BG88" s="311"/>
      <c r="BH88" s="311"/>
      <c r="BI88" s="311"/>
      <c r="BJ88" s="311"/>
      <c r="BK88" s="311"/>
      <c r="BL88" s="311"/>
      <c r="BM88" s="311"/>
      <c r="BN88" s="311"/>
      <c r="BO88" s="311"/>
      <c r="BP88" s="311"/>
      <c r="BQ88" s="311"/>
      <c r="BR88" s="311"/>
      <c r="BS88" s="311"/>
      <c r="BT88" s="311"/>
      <c r="BU88" s="311"/>
      <c r="BV88" s="311"/>
      <c r="BW88" s="311"/>
      <c r="BX88" s="311"/>
      <c r="BY88" s="311"/>
      <c r="BZ88" s="311"/>
      <c r="CA88" s="311"/>
      <c r="CB88" s="311"/>
      <c r="CC88" s="311"/>
      <c r="CD88" s="311"/>
      <c r="CE88" s="340"/>
      <c r="CF88" s="340"/>
      <c r="CG88" s="340"/>
      <c r="CH88" s="340"/>
      <c r="CI88" s="340"/>
      <c r="CJ88" s="340"/>
      <c r="CK88" s="340"/>
      <c r="CL88" s="340"/>
      <c r="CM88" s="340"/>
      <c r="CN88" s="340"/>
      <c r="CO88" s="340"/>
      <c r="CP88" s="340"/>
      <c r="CQ88" s="340"/>
      <c r="CR88" s="340"/>
      <c r="CS88" s="340"/>
      <c r="CT88" s="340"/>
      <c r="CU88" s="340"/>
      <c r="CV88" s="340"/>
      <c r="CW88" s="340"/>
      <c r="CX88" s="340"/>
      <c r="CY88" s="340"/>
      <c r="CZ88" s="340"/>
      <c r="DA88" s="340"/>
      <c r="DB88" s="340"/>
      <c r="DC88" s="340"/>
      <c r="DD88" s="340"/>
      <c r="DE88" s="340"/>
      <c r="DF88" s="340"/>
      <c r="DG88" s="340"/>
      <c r="DH88" s="340"/>
      <c r="DI88" s="340"/>
      <c r="DJ88" s="340"/>
      <c r="DK88" s="340"/>
      <c r="DL88" s="340"/>
      <c r="DM88" s="340"/>
      <c r="DN88" s="340"/>
      <c r="DO88" s="340"/>
      <c r="DP88" s="340"/>
      <c r="DQ88" s="340"/>
      <c r="DR88" s="340"/>
      <c r="DS88" s="340"/>
      <c r="DT88" s="340"/>
      <c r="DU88" s="340"/>
      <c r="DV88" s="340"/>
      <c r="DW88" s="340"/>
      <c r="DX88" s="340"/>
      <c r="DY88" s="340"/>
      <c r="DZ88" s="340"/>
      <c r="EA88" s="340"/>
      <c r="EB88" s="340"/>
      <c r="EC88" s="340"/>
      <c r="ED88" s="340"/>
      <c r="EE88" s="340"/>
      <c r="EF88" s="340"/>
      <c r="EG88" s="340"/>
      <c r="EH88" s="340"/>
      <c r="EI88" s="340"/>
      <c r="EJ88" s="340"/>
      <c r="EK88" s="340"/>
      <c r="EL88" s="340"/>
      <c r="EM88" s="340"/>
      <c r="EN88" s="340"/>
      <c r="EO88" s="340"/>
      <c r="EP88" s="340"/>
      <c r="EQ88" s="340"/>
      <c r="ER88" s="340"/>
      <c r="ES88" s="340"/>
      <c r="ET88" s="340"/>
      <c r="EU88" s="340"/>
      <c r="EV88" s="340"/>
      <c r="EW88" s="340"/>
      <c r="EX88" s="340"/>
      <c r="EY88" s="340"/>
      <c r="EZ88" s="340"/>
      <c r="FA88" s="340"/>
      <c r="FB88" s="340"/>
      <c r="FC88" s="340"/>
      <c r="FD88" s="340"/>
      <c r="FE88" s="340"/>
      <c r="FF88" s="340"/>
      <c r="FG88" s="340"/>
      <c r="FH88" s="340"/>
      <c r="FI88" s="340"/>
      <c r="FJ88" s="340"/>
      <c r="FK88" s="340"/>
      <c r="FL88" s="340"/>
      <c r="FM88" s="340"/>
      <c r="FN88" s="340"/>
      <c r="FO88" s="340"/>
      <c r="FP88" s="340"/>
      <c r="FQ88" s="340"/>
      <c r="FR88" s="340"/>
      <c r="FS88" s="340"/>
      <c r="FT88" s="340"/>
      <c r="FU88" s="340"/>
      <c r="FV88" s="340"/>
      <c r="FW88" s="340"/>
      <c r="FX88" s="340"/>
      <c r="FY88" s="340"/>
      <c r="FZ88" s="340"/>
      <c r="GA88" s="340"/>
      <c r="GB88" s="340"/>
      <c r="GC88" s="340"/>
      <c r="GD88" s="340"/>
      <c r="GE88" s="340"/>
      <c r="GF88" s="340"/>
      <c r="GG88" s="340"/>
      <c r="GH88" s="340"/>
      <c r="GI88" s="340"/>
      <c r="GJ88" s="340"/>
      <c r="GK88" s="340"/>
      <c r="GL88" s="340"/>
      <c r="GM88" s="340"/>
      <c r="GN88" s="340"/>
      <c r="GO88" s="340"/>
      <c r="GP88" s="340"/>
      <c r="GQ88" s="340"/>
      <c r="GR88" s="340"/>
      <c r="GS88" s="340"/>
      <c r="GT88" s="340"/>
      <c r="GU88" s="340"/>
      <c r="GV88" s="340"/>
      <c r="GW88" s="340"/>
      <c r="GX88" s="340"/>
      <c r="GY88" s="340"/>
      <c r="GZ88" s="340"/>
      <c r="HA88" s="340"/>
      <c r="HB88" s="340"/>
      <c r="HC88" s="340"/>
      <c r="HD88" s="340"/>
      <c r="HE88" s="340"/>
      <c r="HF88" s="340"/>
      <c r="HG88" s="340"/>
      <c r="HH88" s="340"/>
      <c r="HI88" s="340"/>
      <c r="HJ88" s="340"/>
      <c r="HK88" s="340"/>
      <c r="HL88" s="340"/>
      <c r="HM88" s="340"/>
      <c r="HN88" s="340"/>
      <c r="HO88" s="340"/>
      <c r="HP88" s="340"/>
      <c r="HQ88" s="340"/>
      <c r="HR88" s="340"/>
      <c r="HS88" s="340"/>
      <c r="HT88" s="340"/>
      <c r="HU88" s="340"/>
      <c r="HV88" s="340"/>
      <c r="HW88" s="340"/>
      <c r="HX88" s="340"/>
      <c r="HY88" s="340"/>
      <c r="HZ88" s="340"/>
    </row>
    <row r="89" spans="1:234" s="366" customFormat="1" ht="24.75" customHeight="1" thickTop="1" x14ac:dyDescent="0.25">
      <c r="A89" s="119" t="s">
        <v>234</v>
      </c>
      <c r="B89" s="120" t="s">
        <v>475</v>
      </c>
      <c r="C89" s="120" t="s">
        <v>140</v>
      </c>
      <c r="D89" s="121" t="s">
        <v>237</v>
      </c>
      <c r="E89" s="121" t="s">
        <v>100</v>
      </c>
      <c r="F89" s="122">
        <f t="shared" si="15"/>
        <v>41184</v>
      </c>
      <c r="G89" s="121">
        <f>IF(L89="Not Executed","",INDEX($U$2:$ZY87,1,MATCH(REPT("z",255),$U89:$ZY89)))</f>
        <v>144</v>
      </c>
      <c r="H89" s="121" t="str">
        <f t="shared" ref="H89:H100" si="23">IF($L89="Not Executed","",VLOOKUP($G89,Config_Table,3))</f>
        <v>QS:PC2 C-STEP QS C-CLASS Build7.4</v>
      </c>
      <c r="I89" s="121" t="str">
        <f t="shared" ref="I89:I100" si="24">IF($L89="Not Executed","",VLOOKUP($G89,Config_Table,4))</f>
        <v>9200-8.59.29708</v>
      </c>
      <c r="J89" s="121">
        <f t="shared" ref="J89:J100" si="25">IF($L89="Not Executed","",VLOOKUP($G89,Config_Table,5))</f>
        <v>9200</v>
      </c>
      <c r="K89" s="121" t="str">
        <f t="shared" ref="K89:K120" si="26">IF($L89="Not Executed","",IF(ISBLANK(VLOOKUP($G89,Config_Table,10)),VLOOKUP($G89,Config_Table,7),VLOOKUP($G89,Config_Table,10)))</f>
        <v>v3410</v>
      </c>
      <c r="L89" s="137" t="str">
        <f t="shared" ref="L89:L120" si="27">IF(ISNA(INDEX($U89:$ZY89,MATCH(REPT("z",255),$U89:$ZY89))),"Not Executed",INDEX($U89:$ZY89,MATCH(REPT("z",255),$U89:$ZY89)))</f>
        <v>Pass</v>
      </c>
      <c r="M89" s="137" t="str">
        <f>IF(L89="NA","NA",IF(COUNTIFS(U89:XAA89,"Pass*",$U$3:$XAA$3,Summary!$E$43)&gt;0,"Pass",IF(COUNTIFS(U89:XAA89,"Fail*",$U$3:$XAA$3,Summary!$E$43)&gt;0,"Fail","Not Executed")))</f>
        <v>Pass</v>
      </c>
      <c r="N89" s="121">
        <f t="shared" si="21"/>
        <v>28</v>
      </c>
      <c r="O89" s="132">
        <f t="shared" si="22"/>
        <v>1</v>
      </c>
      <c r="P89" s="132" t="str">
        <f>IF(VLOOKUP(C89,[1]!NFC_Defects,2,FALSE)=0,"",VLOOKUP(C89,[1]!NFC_Defects,2,FALSE))</f>
        <v/>
      </c>
      <c r="Q89" s="137" t="str">
        <f>IF(VLOOKUP(C89,[1]!NFC_Defects,3,FALSE)=0,"",VLOOKUP(C89,[1]!NFC_Defects,3,FALSE))</f>
        <v/>
      </c>
      <c r="R89" s="137" t="str">
        <f>IF(VLOOKUP(C89,[1]!NFC_Defects,4,FALSE)=0,"",VLOOKUP(C89,[1]!NFC_Defects,4,FALSE))</f>
        <v/>
      </c>
      <c r="S89" s="362"/>
      <c r="T89" s="363"/>
      <c r="U89" s="364"/>
      <c r="V89" s="306" t="s">
        <v>243</v>
      </c>
      <c r="W89" s="306" t="s">
        <v>243</v>
      </c>
      <c r="X89" s="306" t="s">
        <v>243</v>
      </c>
      <c r="Y89" s="306" t="s">
        <v>243</v>
      </c>
      <c r="Z89" s="306" t="s">
        <v>243</v>
      </c>
      <c r="AA89" s="306" t="s">
        <v>243</v>
      </c>
      <c r="AB89" s="306" t="s">
        <v>243</v>
      </c>
      <c r="AC89" s="306" t="s">
        <v>243</v>
      </c>
      <c r="AD89" s="306"/>
      <c r="AE89" s="306"/>
      <c r="AF89" s="306"/>
      <c r="AG89" s="306"/>
      <c r="AH89" s="306" t="s">
        <v>243</v>
      </c>
      <c r="AI89" s="306" t="s">
        <v>243</v>
      </c>
      <c r="AJ89" s="306" t="s">
        <v>243</v>
      </c>
      <c r="AK89" s="306" t="s">
        <v>243</v>
      </c>
      <c r="AL89" s="306"/>
      <c r="AM89" s="306"/>
      <c r="AN89" s="306" t="s">
        <v>243</v>
      </c>
      <c r="AO89" s="306" t="s">
        <v>243</v>
      </c>
      <c r="AP89" s="306" t="s">
        <v>243</v>
      </c>
      <c r="AQ89" s="306" t="s">
        <v>243</v>
      </c>
      <c r="AR89" s="306" t="s">
        <v>243</v>
      </c>
      <c r="AS89" s="306" t="s">
        <v>243</v>
      </c>
      <c r="AT89" s="306"/>
      <c r="AU89" s="306"/>
      <c r="AV89" s="306"/>
      <c r="AW89" s="306" t="s">
        <v>243</v>
      </c>
      <c r="AX89" s="306" t="s">
        <v>243</v>
      </c>
      <c r="AY89" s="306"/>
      <c r="AZ89" s="306"/>
      <c r="BA89" s="306" t="s">
        <v>243</v>
      </c>
      <c r="BB89" s="335" t="s">
        <v>243</v>
      </c>
      <c r="BC89" s="306" t="s">
        <v>243</v>
      </c>
      <c r="BD89" s="306" t="s">
        <v>243</v>
      </c>
      <c r="BE89" s="306"/>
      <c r="BF89" s="306" t="s">
        <v>243</v>
      </c>
      <c r="BG89" s="306" t="s">
        <v>243</v>
      </c>
      <c r="BH89" s="306" t="s">
        <v>243</v>
      </c>
      <c r="BI89" s="306" t="s">
        <v>243</v>
      </c>
      <c r="BJ89" s="306"/>
      <c r="BK89" s="306"/>
      <c r="BL89" s="306"/>
      <c r="BM89" s="306"/>
      <c r="BN89" s="306"/>
      <c r="BO89" s="306"/>
      <c r="BP89" s="306"/>
      <c r="BQ89" s="306"/>
      <c r="BR89" s="306"/>
      <c r="BS89" s="306"/>
      <c r="BT89" s="306"/>
      <c r="BU89" s="306"/>
      <c r="BV89" s="306"/>
      <c r="BW89" s="306"/>
      <c r="BX89" s="306"/>
      <c r="BY89" s="306"/>
      <c r="BZ89" s="306"/>
      <c r="CA89" s="306"/>
      <c r="CB89" s="306"/>
      <c r="CC89" s="306"/>
      <c r="CD89" s="306"/>
      <c r="CE89" s="365"/>
      <c r="CF89" s="365"/>
      <c r="CG89" s="365"/>
      <c r="CH89" s="365"/>
      <c r="CI89" s="365"/>
      <c r="CJ89" s="365"/>
      <c r="CK89" s="365"/>
      <c r="CL89" s="365"/>
      <c r="CM89" s="365"/>
      <c r="CN89" s="365"/>
      <c r="CO89" s="365"/>
      <c r="CP89" s="365"/>
      <c r="CQ89" s="365"/>
      <c r="CR89" s="365"/>
      <c r="CS89" s="365"/>
      <c r="CT89" s="365"/>
      <c r="CU89" s="365"/>
      <c r="CV89" s="365"/>
      <c r="CW89" s="365"/>
      <c r="CX89" s="365"/>
      <c r="CY89" s="365"/>
      <c r="CZ89" s="365"/>
      <c r="DA89" s="365"/>
      <c r="DB89" s="365"/>
      <c r="DC89" s="365"/>
      <c r="DD89" s="365"/>
      <c r="DE89" s="365"/>
      <c r="DF89" s="365"/>
      <c r="DG89" s="365"/>
      <c r="DH89" s="365"/>
      <c r="DI89" s="365"/>
      <c r="DJ89" s="365"/>
      <c r="DK89" s="365"/>
      <c r="DL89" s="365"/>
      <c r="DM89" s="365"/>
      <c r="DN89" s="365"/>
      <c r="DO89" s="365"/>
      <c r="DP89" s="365"/>
      <c r="DQ89" s="365"/>
      <c r="DR89" s="365"/>
      <c r="DS89" s="365"/>
      <c r="DT89" s="365"/>
      <c r="DU89" s="365"/>
      <c r="DV89" s="365"/>
      <c r="DW89" s="365"/>
      <c r="DX89" s="365"/>
      <c r="DY89" s="365"/>
      <c r="DZ89" s="365"/>
      <c r="EA89" s="365"/>
      <c r="EB89" s="365"/>
      <c r="EC89" s="365"/>
      <c r="ED89" s="365"/>
      <c r="EE89" s="365"/>
      <c r="EF89" s="365"/>
      <c r="EG89" s="365"/>
      <c r="EH89" s="365"/>
      <c r="EI89" s="365"/>
      <c r="EJ89" s="365"/>
      <c r="EK89" s="365"/>
      <c r="EL89" s="365"/>
      <c r="EM89" s="365"/>
      <c r="EN89" s="365"/>
      <c r="EO89" s="365"/>
      <c r="EP89" s="365"/>
      <c r="EQ89" s="365"/>
      <c r="ER89" s="365"/>
      <c r="ES89" s="365"/>
      <c r="ET89" s="365"/>
      <c r="EU89" s="365"/>
      <c r="EV89" s="365"/>
      <c r="EW89" s="365"/>
      <c r="EX89" s="365"/>
      <c r="EY89" s="365"/>
      <c r="EZ89" s="365"/>
      <c r="FA89" s="365"/>
      <c r="FB89" s="365"/>
      <c r="FC89" s="365"/>
      <c r="FD89" s="365"/>
      <c r="FE89" s="365"/>
      <c r="FF89" s="365"/>
      <c r="FG89" s="365"/>
      <c r="FH89" s="365"/>
      <c r="FI89" s="365"/>
      <c r="FJ89" s="365"/>
      <c r="FK89" s="365"/>
      <c r="FL89" s="365"/>
      <c r="FM89" s="365"/>
      <c r="FN89" s="365"/>
      <c r="FO89" s="365"/>
      <c r="FP89" s="365"/>
      <c r="FQ89" s="365"/>
      <c r="FR89" s="365"/>
      <c r="FS89" s="365"/>
      <c r="FT89" s="365"/>
      <c r="FU89" s="365"/>
      <c r="FV89" s="365"/>
      <c r="FW89" s="365"/>
      <c r="FX89" s="365"/>
      <c r="FY89" s="365"/>
      <c r="FZ89" s="365"/>
      <c r="GA89" s="365"/>
      <c r="GB89" s="365"/>
      <c r="GC89" s="365"/>
      <c r="GD89" s="365"/>
      <c r="GE89" s="365"/>
      <c r="GF89" s="365"/>
      <c r="GG89" s="365"/>
      <c r="GH89" s="365"/>
      <c r="GI89" s="365"/>
      <c r="GJ89" s="365"/>
      <c r="GK89" s="365"/>
      <c r="GL89" s="365"/>
      <c r="GM89" s="365"/>
      <c r="GN89" s="365"/>
      <c r="GO89" s="365"/>
      <c r="GP89" s="365"/>
      <c r="GQ89" s="365"/>
      <c r="GR89" s="365"/>
      <c r="GS89" s="365"/>
      <c r="GT89" s="365"/>
      <c r="GU89" s="365"/>
      <c r="GV89" s="365"/>
      <c r="GW89" s="365"/>
      <c r="GX89" s="365"/>
      <c r="GY89" s="365"/>
      <c r="GZ89" s="365"/>
      <c r="HA89" s="365"/>
      <c r="HB89" s="365"/>
      <c r="HC89" s="365"/>
      <c r="HD89" s="365"/>
      <c r="HE89" s="365"/>
      <c r="HF89" s="365"/>
      <c r="HG89" s="365"/>
      <c r="HH89" s="365"/>
      <c r="HI89" s="365"/>
      <c r="HJ89" s="365"/>
      <c r="HK89" s="365"/>
      <c r="HL89" s="365"/>
      <c r="HM89" s="365"/>
      <c r="HN89" s="365"/>
      <c r="HO89" s="365"/>
      <c r="HP89" s="365"/>
      <c r="HQ89" s="365"/>
      <c r="HR89" s="365"/>
      <c r="HS89" s="365"/>
      <c r="HT89" s="365"/>
      <c r="HU89" s="365"/>
      <c r="HV89" s="365"/>
      <c r="HW89" s="365"/>
      <c r="HX89" s="365"/>
      <c r="HY89" s="365"/>
      <c r="HZ89" s="365"/>
    </row>
    <row r="90" spans="1:234" s="131" customFormat="1" ht="24.75" customHeight="1" x14ac:dyDescent="0.25">
      <c r="A90" s="123" t="s">
        <v>234</v>
      </c>
      <c r="B90" s="108" t="s">
        <v>475</v>
      </c>
      <c r="C90" s="108" t="s">
        <v>105</v>
      </c>
      <c r="D90" s="109" t="s">
        <v>237</v>
      </c>
      <c r="E90" s="109" t="s">
        <v>89</v>
      </c>
      <c r="F90" s="110">
        <f t="shared" si="15"/>
        <v>41184</v>
      </c>
      <c r="G90" s="109">
        <f>IF(L90="Not Executed","",INDEX($U$2:$ZY89,1,MATCH(REPT("z",255),$U90:$ZY90)))</f>
        <v>144</v>
      </c>
      <c r="H90" s="109" t="str">
        <f t="shared" si="23"/>
        <v>QS:PC2 C-STEP QS C-CLASS Build7.4</v>
      </c>
      <c r="I90" s="109" t="str">
        <f t="shared" si="24"/>
        <v>9200-8.59.29708</v>
      </c>
      <c r="J90" s="109">
        <f t="shared" si="25"/>
        <v>9200</v>
      </c>
      <c r="K90" s="109" t="str">
        <f t="shared" si="26"/>
        <v>v3410</v>
      </c>
      <c r="L90" s="78" t="str">
        <f t="shared" si="27"/>
        <v>Pass</v>
      </c>
      <c r="M90" s="78" t="str">
        <f>IF(L90="NA","NA",IF(COUNTIFS(U90:XAA90,"Pass*",$U$3:$XAA$3,Summary!$E$43)&gt;0,"Pass",IF(COUNTIFS(U90:XAA90,"Fail*",$U$3:$XAA$3,Summary!$E$43)&gt;0,"Fail","Not Executed")))</f>
        <v>Pass</v>
      </c>
      <c r="N90" s="109">
        <f t="shared" si="21"/>
        <v>23</v>
      </c>
      <c r="O90" s="135">
        <f t="shared" si="22"/>
        <v>0.60869565217391308</v>
      </c>
      <c r="P90" s="135" t="str">
        <f>IF(VLOOKUP(C90,[1]!NFC_Defects,2,FALSE)=0,"",VLOOKUP(C90,[1]!NFC_Defects,2,FALSE))</f>
        <v>880581-CLOSED</v>
      </c>
      <c r="Q90" s="81" t="str">
        <f>IF(VLOOKUP(C90,[1]!NFC_Defects,3,FALSE)=0,"",VLOOKUP(C90,[1]!NFC_Defects,3,FALSE))</f>
        <v/>
      </c>
      <c r="R90" s="78" t="str">
        <f>IF(VLOOKUP(C90,[1]!NFC_Defects,4,FALSE)=0,"",VLOOKUP(C90,[1]!NFC_Defects,4,FALSE))</f>
        <v>3855505-CLOSED</v>
      </c>
      <c r="S90" s="2"/>
      <c r="T90" s="319"/>
      <c r="U90" s="337"/>
      <c r="V90" s="95" t="s">
        <v>241</v>
      </c>
      <c r="W90" s="95" t="s">
        <v>241</v>
      </c>
      <c r="X90" s="95" t="s">
        <v>241</v>
      </c>
      <c r="Y90" s="95"/>
      <c r="Z90" s="95" t="s">
        <v>241</v>
      </c>
      <c r="AA90" s="95" t="s">
        <v>241</v>
      </c>
      <c r="AB90" s="95" t="s">
        <v>241</v>
      </c>
      <c r="AC90" s="95" t="s">
        <v>241</v>
      </c>
      <c r="AD90" s="95"/>
      <c r="AE90" s="95"/>
      <c r="AF90" s="95"/>
      <c r="AG90" s="95"/>
      <c r="AH90" s="95" t="s">
        <v>243</v>
      </c>
      <c r="AI90" s="95" t="s">
        <v>241</v>
      </c>
      <c r="AJ90" s="95" t="s">
        <v>243</v>
      </c>
      <c r="AK90" s="95" t="s">
        <v>243</v>
      </c>
      <c r="AL90" s="95"/>
      <c r="AM90" s="95"/>
      <c r="AN90" s="95"/>
      <c r="AO90" s="95" t="s">
        <v>243</v>
      </c>
      <c r="AP90" s="95"/>
      <c r="AQ90" s="95"/>
      <c r="AR90" s="95" t="s">
        <v>241</v>
      </c>
      <c r="AS90" s="95" t="s">
        <v>243</v>
      </c>
      <c r="AT90" s="95"/>
      <c r="AU90" s="95" t="s">
        <v>610</v>
      </c>
      <c r="AV90" s="95" t="s">
        <v>243</v>
      </c>
      <c r="AW90" s="95" t="s">
        <v>243</v>
      </c>
      <c r="AX90" s="95"/>
      <c r="AY90" s="95"/>
      <c r="AZ90" s="95"/>
      <c r="BA90" s="95" t="s">
        <v>243</v>
      </c>
      <c r="BB90" s="95" t="s">
        <v>609</v>
      </c>
      <c r="BC90" s="95" t="s">
        <v>243</v>
      </c>
      <c r="BD90" s="95"/>
      <c r="BE90" s="95" t="s">
        <v>243</v>
      </c>
      <c r="BF90" s="95" t="s">
        <v>243</v>
      </c>
      <c r="BG90" s="95" t="s">
        <v>243</v>
      </c>
      <c r="BH90" s="95" t="s">
        <v>243</v>
      </c>
      <c r="BI90" s="95" t="s">
        <v>243</v>
      </c>
      <c r="BJ90" s="95"/>
      <c r="BK90" s="95"/>
      <c r="BL90" s="95"/>
      <c r="BM90" s="95"/>
      <c r="BN90" s="95"/>
      <c r="BO90" s="95"/>
      <c r="BP90" s="95"/>
      <c r="BQ90" s="95"/>
      <c r="BR90" s="95"/>
      <c r="BS90" s="95"/>
      <c r="BT90" s="95"/>
      <c r="BU90" s="95"/>
      <c r="BV90" s="95"/>
      <c r="BW90" s="95"/>
      <c r="BX90" s="95"/>
      <c r="BY90" s="95"/>
      <c r="BZ90" s="95"/>
      <c r="CA90" s="95"/>
      <c r="CB90" s="95"/>
      <c r="CC90" s="95"/>
      <c r="CD90" s="95"/>
      <c r="CE90" s="338"/>
      <c r="CF90" s="338"/>
      <c r="CG90" s="338"/>
      <c r="CH90" s="338"/>
      <c r="CI90" s="338"/>
      <c r="CJ90" s="338"/>
      <c r="CK90" s="338"/>
      <c r="CL90" s="338"/>
      <c r="CM90" s="338"/>
      <c r="CN90" s="338"/>
      <c r="CO90" s="338"/>
      <c r="CP90" s="338"/>
      <c r="CQ90" s="338"/>
      <c r="CR90" s="338"/>
      <c r="CS90" s="338"/>
      <c r="CT90" s="338"/>
      <c r="CU90" s="338"/>
      <c r="CV90" s="338"/>
      <c r="CW90" s="338"/>
      <c r="CX90" s="338"/>
      <c r="CY90" s="338"/>
      <c r="CZ90" s="338"/>
      <c r="DA90" s="338"/>
      <c r="DB90" s="338"/>
      <c r="DC90" s="338"/>
      <c r="DD90" s="338"/>
      <c r="DE90" s="338"/>
      <c r="DF90" s="338"/>
      <c r="DG90" s="338"/>
      <c r="DH90" s="338"/>
      <c r="DI90" s="338"/>
      <c r="DJ90" s="338"/>
      <c r="DK90" s="338"/>
      <c r="DL90" s="338"/>
      <c r="DM90" s="338"/>
      <c r="DN90" s="338"/>
      <c r="DO90" s="338"/>
      <c r="DP90" s="338"/>
      <c r="DQ90" s="338"/>
      <c r="DR90" s="338"/>
      <c r="DS90" s="338"/>
      <c r="DT90" s="338"/>
      <c r="DU90" s="338"/>
      <c r="DV90" s="338"/>
      <c r="DW90" s="338"/>
      <c r="DX90" s="338"/>
      <c r="DY90" s="338"/>
      <c r="DZ90" s="338"/>
      <c r="EA90" s="338"/>
      <c r="EB90" s="338"/>
      <c r="EC90" s="338"/>
      <c r="ED90" s="338"/>
      <c r="EE90" s="338"/>
      <c r="EF90" s="338"/>
      <c r="EG90" s="338"/>
      <c r="EH90" s="338"/>
      <c r="EI90" s="338"/>
      <c r="EJ90" s="338"/>
      <c r="EK90" s="338"/>
      <c r="EL90" s="338"/>
      <c r="EM90" s="338"/>
      <c r="EN90" s="338"/>
      <c r="EO90" s="338"/>
      <c r="EP90" s="338"/>
      <c r="EQ90" s="338"/>
      <c r="ER90" s="338"/>
      <c r="ES90" s="338"/>
      <c r="ET90" s="338"/>
      <c r="EU90" s="338"/>
      <c r="EV90" s="338"/>
      <c r="EW90" s="338"/>
      <c r="EX90" s="338"/>
      <c r="EY90" s="338"/>
      <c r="EZ90" s="338"/>
      <c r="FA90" s="338"/>
      <c r="FB90" s="338"/>
      <c r="FC90" s="338"/>
      <c r="FD90" s="338"/>
      <c r="FE90" s="338"/>
      <c r="FF90" s="338"/>
      <c r="FG90" s="338"/>
      <c r="FH90" s="338"/>
      <c r="FI90" s="338"/>
      <c r="FJ90" s="338"/>
      <c r="FK90" s="338"/>
      <c r="FL90" s="338"/>
      <c r="FM90" s="338"/>
      <c r="FN90" s="338"/>
      <c r="FO90" s="338"/>
      <c r="FP90" s="338"/>
      <c r="FQ90" s="338"/>
      <c r="FR90" s="338"/>
      <c r="FS90" s="338"/>
      <c r="FT90" s="338"/>
      <c r="FU90" s="338"/>
      <c r="FV90" s="338"/>
      <c r="FW90" s="338"/>
      <c r="FX90" s="338"/>
      <c r="FY90" s="338"/>
      <c r="FZ90" s="338"/>
      <c r="GA90" s="338"/>
      <c r="GB90" s="338"/>
      <c r="GC90" s="338"/>
      <c r="GD90" s="338"/>
      <c r="GE90" s="338"/>
      <c r="GF90" s="338"/>
      <c r="GG90" s="338"/>
      <c r="GH90" s="338"/>
      <c r="GI90" s="338"/>
      <c r="GJ90" s="338"/>
      <c r="GK90" s="338"/>
      <c r="GL90" s="338"/>
      <c r="GM90" s="338"/>
      <c r="GN90" s="338"/>
      <c r="GO90" s="338"/>
      <c r="GP90" s="338"/>
      <c r="GQ90" s="338"/>
      <c r="GR90" s="338"/>
      <c r="GS90" s="338"/>
      <c r="GT90" s="338"/>
      <c r="GU90" s="338"/>
      <c r="GV90" s="338"/>
      <c r="GW90" s="338"/>
      <c r="GX90" s="338"/>
      <c r="GY90" s="338"/>
      <c r="GZ90" s="338"/>
      <c r="HA90" s="338"/>
      <c r="HB90" s="338"/>
      <c r="HC90" s="338"/>
      <c r="HD90" s="338"/>
      <c r="HE90" s="338"/>
      <c r="HF90" s="338"/>
      <c r="HG90" s="338"/>
      <c r="HH90" s="338"/>
      <c r="HI90" s="338"/>
      <c r="HJ90" s="338"/>
      <c r="HK90" s="338"/>
      <c r="HL90" s="338"/>
      <c r="HM90" s="338"/>
      <c r="HN90" s="338"/>
      <c r="HO90" s="338"/>
      <c r="HP90" s="338"/>
      <c r="HQ90" s="338"/>
      <c r="HR90" s="338"/>
      <c r="HS90" s="338"/>
      <c r="HT90" s="338"/>
      <c r="HU90" s="338"/>
      <c r="HV90" s="338"/>
      <c r="HW90" s="338"/>
      <c r="HX90" s="338"/>
      <c r="HY90" s="338"/>
      <c r="HZ90" s="338"/>
    </row>
    <row r="91" spans="1:234" s="131" customFormat="1" ht="24.75" customHeight="1" x14ac:dyDescent="0.25">
      <c r="A91" s="123" t="s">
        <v>234</v>
      </c>
      <c r="B91" s="108" t="s">
        <v>475</v>
      </c>
      <c r="C91" s="108" t="s">
        <v>192</v>
      </c>
      <c r="D91" s="109" t="s">
        <v>238</v>
      </c>
      <c r="E91" s="109" t="s">
        <v>91</v>
      </c>
      <c r="F91" s="110">
        <f t="shared" si="15"/>
        <v>41184</v>
      </c>
      <c r="G91" s="109">
        <f>IF(L91="Not Executed","",INDEX($U$2:$ZY90,1,MATCH(REPT("z",255),$U91:$ZY91)))</f>
        <v>144</v>
      </c>
      <c r="H91" s="109" t="str">
        <f t="shared" si="23"/>
        <v>QS:PC2 C-STEP QS C-CLASS Build7.4</v>
      </c>
      <c r="I91" s="109" t="str">
        <f t="shared" si="24"/>
        <v>9200-8.59.29708</v>
      </c>
      <c r="J91" s="109">
        <f t="shared" si="25"/>
        <v>9200</v>
      </c>
      <c r="K91" s="109" t="str">
        <f t="shared" si="26"/>
        <v>v3410</v>
      </c>
      <c r="L91" s="78" t="str">
        <f t="shared" si="27"/>
        <v>Pass</v>
      </c>
      <c r="M91" s="78" t="str">
        <f>IF(L91="NA","NA",IF(COUNTIFS(U91:XAA91,"Pass*",$U$3:$XAA$3,Summary!$E$43)&gt;0,"Pass",IF(COUNTIFS(U91:XAA91,"Fail*",$U$3:$XAA$3,Summary!$E$43)&gt;0,"Fail","Not Executed")))</f>
        <v>Pass</v>
      </c>
      <c r="N91" s="109">
        <f t="shared" si="21"/>
        <v>29</v>
      </c>
      <c r="O91" s="135">
        <f t="shared" si="22"/>
        <v>1</v>
      </c>
      <c r="P91" s="135" t="str">
        <f>IF(VLOOKUP(C91,[1]!NFC_Defects,2,FALSE)=0,"",VLOOKUP(C91,[1]!NFC_Defects,2,FALSE))</f>
        <v/>
      </c>
      <c r="Q91" s="81" t="str">
        <f>IF(VLOOKUP(C91,[1]!NFC_Defects,3,FALSE)=0,"",VLOOKUP(C91,[1]!NFC_Defects,3,FALSE))</f>
        <v/>
      </c>
      <c r="R91" s="78" t="str">
        <f>IF(VLOOKUP(C91,[1]!NFC_Defects,4,FALSE)=0,"",VLOOKUP(C91,[1]!NFC_Defects,4,FALSE))</f>
        <v/>
      </c>
      <c r="S91" s="2"/>
      <c r="T91" s="319"/>
      <c r="U91" s="337"/>
      <c r="V91" s="95" t="s">
        <v>243</v>
      </c>
      <c r="W91" s="95" t="s">
        <v>243</v>
      </c>
      <c r="X91" s="95" t="s">
        <v>243</v>
      </c>
      <c r="Y91" s="95" t="s">
        <v>243</v>
      </c>
      <c r="Z91" s="95" t="s">
        <v>243</v>
      </c>
      <c r="AA91" s="95" t="s">
        <v>243</v>
      </c>
      <c r="AB91" s="95" t="s">
        <v>243</v>
      </c>
      <c r="AC91" s="95" t="s">
        <v>243</v>
      </c>
      <c r="AD91" s="95" t="s">
        <v>243</v>
      </c>
      <c r="AE91" s="95" t="s">
        <v>243</v>
      </c>
      <c r="AF91" s="95"/>
      <c r="AG91" s="95"/>
      <c r="AH91" s="95" t="s">
        <v>243</v>
      </c>
      <c r="AI91" s="95" t="s">
        <v>243</v>
      </c>
      <c r="AJ91" s="95" t="s">
        <v>243</v>
      </c>
      <c r="AK91" s="95" t="s">
        <v>243</v>
      </c>
      <c r="AL91" s="95"/>
      <c r="AM91" s="95"/>
      <c r="AN91" s="95" t="s">
        <v>243</v>
      </c>
      <c r="AO91" s="95"/>
      <c r="AP91" s="95" t="s">
        <v>243</v>
      </c>
      <c r="AQ91" s="95" t="s">
        <v>243</v>
      </c>
      <c r="AR91" s="95" t="s">
        <v>243</v>
      </c>
      <c r="AS91" s="95" t="s">
        <v>243</v>
      </c>
      <c r="AT91" s="95"/>
      <c r="AU91" s="95"/>
      <c r="AV91" s="95"/>
      <c r="AW91" s="95" t="s">
        <v>243</v>
      </c>
      <c r="AX91" s="95" t="s">
        <v>243</v>
      </c>
      <c r="AY91" s="95"/>
      <c r="AZ91" s="95"/>
      <c r="BA91" s="95" t="s">
        <v>243</v>
      </c>
      <c r="BB91" s="95" t="s">
        <v>243</v>
      </c>
      <c r="BC91" s="95" t="s">
        <v>243</v>
      </c>
      <c r="BD91" s="95" t="s">
        <v>243</v>
      </c>
      <c r="BE91" s="95"/>
      <c r="BF91" s="95" t="s">
        <v>243</v>
      </c>
      <c r="BG91" s="95" t="s">
        <v>243</v>
      </c>
      <c r="BH91" s="335" t="s">
        <v>243</v>
      </c>
      <c r="BI91" s="335" t="s">
        <v>243</v>
      </c>
      <c r="BJ91" s="95"/>
      <c r="BK91" s="95"/>
      <c r="BL91" s="95"/>
      <c r="BM91" s="95"/>
      <c r="BN91" s="95"/>
      <c r="BO91" s="95"/>
      <c r="BP91" s="95"/>
      <c r="BQ91" s="95"/>
      <c r="BR91" s="95"/>
      <c r="BS91" s="95"/>
      <c r="BT91" s="95"/>
      <c r="BU91" s="95"/>
      <c r="BV91" s="95"/>
      <c r="BW91" s="95"/>
      <c r="BX91" s="95"/>
      <c r="BY91" s="95"/>
      <c r="BZ91" s="95"/>
      <c r="CA91" s="95"/>
      <c r="CB91" s="95"/>
      <c r="CC91" s="95"/>
      <c r="CD91" s="95"/>
      <c r="CE91" s="338"/>
      <c r="CF91" s="338"/>
      <c r="CG91" s="338"/>
      <c r="CH91" s="338"/>
      <c r="CI91" s="338"/>
      <c r="CJ91" s="338"/>
      <c r="CK91" s="338"/>
      <c r="CL91" s="338"/>
      <c r="CM91" s="338"/>
      <c r="CN91" s="338"/>
      <c r="CO91" s="338"/>
      <c r="CP91" s="338"/>
      <c r="CQ91" s="338"/>
      <c r="CR91" s="338"/>
      <c r="CS91" s="338"/>
      <c r="CT91" s="338"/>
      <c r="CU91" s="338"/>
      <c r="CV91" s="338"/>
      <c r="CW91" s="338"/>
      <c r="CX91" s="338"/>
      <c r="CY91" s="338"/>
      <c r="CZ91" s="338"/>
      <c r="DA91" s="338"/>
      <c r="DB91" s="338"/>
      <c r="DC91" s="338"/>
      <c r="DD91" s="338"/>
      <c r="DE91" s="338"/>
      <c r="DF91" s="338"/>
      <c r="DG91" s="338"/>
      <c r="DH91" s="338"/>
      <c r="DI91" s="338"/>
      <c r="DJ91" s="338"/>
      <c r="DK91" s="338"/>
      <c r="DL91" s="338"/>
      <c r="DM91" s="338"/>
      <c r="DN91" s="338"/>
      <c r="DO91" s="338"/>
      <c r="DP91" s="338"/>
      <c r="DQ91" s="338"/>
      <c r="DR91" s="338"/>
      <c r="DS91" s="338"/>
      <c r="DT91" s="338"/>
      <c r="DU91" s="338"/>
      <c r="DV91" s="338"/>
      <c r="DW91" s="338"/>
      <c r="DX91" s="338"/>
      <c r="DY91" s="338"/>
      <c r="DZ91" s="338"/>
      <c r="EA91" s="338"/>
      <c r="EB91" s="338"/>
      <c r="EC91" s="338"/>
      <c r="ED91" s="338"/>
      <c r="EE91" s="338"/>
      <c r="EF91" s="338"/>
      <c r="EG91" s="338"/>
      <c r="EH91" s="338"/>
      <c r="EI91" s="338"/>
      <c r="EJ91" s="338"/>
      <c r="EK91" s="338"/>
      <c r="EL91" s="338"/>
      <c r="EM91" s="338"/>
      <c r="EN91" s="338"/>
      <c r="EO91" s="338"/>
      <c r="EP91" s="338"/>
      <c r="EQ91" s="338"/>
      <c r="ER91" s="338"/>
      <c r="ES91" s="338"/>
      <c r="ET91" s="338"/>
      <c r="EU91" s="338"/>
      <c r="EV91" s="338"/>
      <c r="EW91" s="338"/>
      <c r="EX91" s="338"/>
      <c r="EY91" s="338"/>
      <c r="EZ91" s="338"/>
      <c r="FA91" s="338"/>
      <c r="FB91" s="338"/>
      <c r="FC91" s="338"/>
      <c r="FD91" s="338"/>
      <c r="FE91" s="338"/>
      <c r="FF91" s="338"/>
      <c r="FG91" s="338"/>
      <c r="FH91" s="338"/>
      <c r="FI91" s="338"/>
      <c r="FJ91" s="338"/>
      <c r="FK91" s="338"/>
      <c r="FL91" s="338"/>
      <c r="FM91" s="338"/>
      <c r="FN91" s="338"/>
      <c r="FO91" s="338"/>
      <c r="FP91" s="338"/>
      <c r="FQ91" s="338"/>
      <c r="FR91" s="338"/>
      <c r="FS91" s="338"/>
      <c r="FT91" s="338"/>
      <c r="FU91" s="338"/>
      <c r="FV91" s="338"/>
      <c r="FW91" s="338"/>
      <c r="FX91" s="338"/>
      <c r="FY91" s="338"/>
      <c r="FZ91" s="338"/>
      <c r="GA91" s="338"/>
      <c r="GB91" s="338"/>
      <c r="GC91" s="338"/>
      <c r="GD91" s="338"/>
      <c r="GE91" s="338"/>
      <c r="GF91" s="338"/>
      <c r="GG91" s="338"/>
      <c r="GH91" s="338"/>
      <c r="GI91" s="338"/>
      <c r="GJ91" s="338"/>
      <c r="GK91" s="338"/>
      <c r="GL91" s="338"/>
      <c r="GM91" s="338"/>
      <c r="GN91" s="338"/>
      <c r="GO91" s="338"/>
      <c r="GP91" s="338"/>
      <c r="GQ91" s="338"/>
      <c r="GR91" s="338"/>
      <c r="GS91" s="338"/>
      <c r="GT91" s="338"/>
      <c r="GU91" s="338"/>
      <c r="GV91" s="338"/>
      <c r="GW91" s="338"/>
      <c r="GX91" s="338"/>
      <c r="GY91" s="338"/>
      <c r="GZ91" s="338"/>
      <c r="HA91" s="338"/>
      <c r="HB91" s="338"/>
      <c r="HC91" s="338"/>
      <c r="HD91" s="338"/>
      <c r="HE91" s="338"/>
      <c r="HF91" s="338"/>
      <c r="HG91" s="338"/>
      <c r="HH91" s="338"/>
      <c r="HI91" s="338"/>
      <c r="HJ91" s="338"/>
      <c r="HK91" s="338"/>
      <c r="HL91" s="338"/>
      <c r="HM91" s="338"/>
      <c r="HN91" s="338"/>
      <c r="HO91" s="338"/>
      <c r="HP91" s="338"/>
      <c r="HQ91" s="338"/>
      <c r="HR91" s="338"/>
      <c r="HS91" s="338"/>
      <c r="HT91" s="338"/>
      <c r="HU91" s="338"/>
      <c r="HV91" s="338"/>
      <c r="HW91" s="338"/>
      <c r="HX91" s="338"/>
      <c r="HY91" s="338"/>
      <c r="HZ91" s="338"/>
    </row>
    <row r="92" spans="1:234" s="131" customFormat="1" ht="24.75" customHeight="1" x14ac:dyDescent="0.25">
      <c r="A92" s="123" t="s">
        <v>234</v>
      </c>
      <c r="B92" s="108" t="s">
        <v>475</v>
      </c>
      <c r="C92" s="108" t="s">
        <v>98</v>
      </c>
      <c r="D92" s="109" t="s">
        <v>237</v>
      </c>
      <c r="E92" s="109" t="s">
        <v>91</v>
      </c>
      <c r="F92" s="110">
        <f t="shared" si="15"/>
        <v>41184</v>
      </c>
      <c r="G92" s="109">
        <f>IF(L92="Not Executed","",INDEX($U$2:$ZY91,1,MATCH(REPT("z",255),$U92:$ZY92)))</f>
        <v>144</v>
      </c>
      <c r="H92" s="109" t="str">
        <f t="shared" si="23"/>
        <v>QS:PC2 C-STEP QS C-CLASS Build7.4</v>
      </c>
      <c r="I92" s="109" t="str">
        <f t="shared" si="24"/>
        <v>9200-8.59.29708</v>
      </c>
      <c r="J92" s="109">
        <f t="shared" si="25"/>
        <v>9200</v>
      </c>
      <c r="K92" s="109" t="str">
        <f t="shared" si="26"/>
        <v>v3410</v>
      </c>
      <c r="L92" s="78" t="str">
        <f t="shared" si="27"/>
        <v>Pass</v>
      </c>
      <c r="M92" s="78" t="str">
        <f>IF(L92="NA","NA",IF(COUNTIFS(U92:XAA92,"Pass*",$U$3:$XAA$3,Summary!$E$43)&gt;0,"Pass",IF(COUNTIFS(U92:XAA92,"Fail*",$U$3:$XAA$3,Summary!$E$43)&gt;0,"Fail","Not Executed")))</f>
        <v>Pass</v>
      </c>
      <c r="N92" s="109">
        <f t="shared" si="21"/>
        <v>28</v>
      </c>
      <c r="O92" s="135">
        <f t="shared" si="22"/>
        <v>1</v>
      </c>
      <c r="P92" s="135" t="str">
        <f>IF(VLOOKUP(C92,[1]!NFC_Defects,2,FALSE)=0,"",VLOOKUP(C92,[1]!NFC_Defects,2,FALSE))</f>
        <v/>
      </c>
      <c r="Q92" s="78" t="str">
        <f>IF(VLOOKUP(C92,[1]!NFC_Defects,3,FALSE)=0,"",VLOOKUP(C92,[1]!NFC_Defects,3,FALSE))</f>
        <v/>
      </c>
      <c r="R92" s="78" t="str">
        <f>IF(VLOOKUP(C92,[1]!NFC_Defects,4,FALSE)=0,"",VLOOKUP(C92,[1]!NFC_Defects,4,FALSE))</f>
        <v/>
      </c>
      <c r="S92" s="2"/>
      <c r="T92" s="319"/>
      <c r="U92" s="337"/>
      <c r="V92" s="95" t="s">
        <v>243</v>
      </c>
      <c r="W92" s="95" t="s">
        <v>243</v>
      </c>
      <c r="X92" s="95" t="s">
        <v>243</v>
      </c>
      <c r="Y92" s="95" t="s">
        <v>243</v>
      </c>
      <c r="Z92" s="95" t="s">
        <v>243</v>
      </c>
      <c r="AA92" s="95" t="s">
        <v>243</v>
      </c>
      <c r="AB92" s="95" t="s">
        <v>243</v>
      </c>
      <c r="AC92" s="95" t="s">
        <v>243</v>
      </c>
      <c r="AD92" s="95"/>
      <c r="AE92" s="95"/>
      <c r="AF92" s="95"/>
      <c r="AG92" s="95"/>
      <c r="AH92" s="95" t="s">
        <v>243</v>
      </c>
      <c r="AI92" s="95" t="s">
        <v>243</v>
      </c>
      <c r="AJ92" s="95" t="s">
        <v>243</v>
      </c>
      <c r="AK92" s="95" t="s">
        <v>243</v>
      </c>
      <c r="AL92" s="95"/>
      <c r="AM92" s="95"/>
      <c r="AN92" s="95" t="s">
        <v>243</v>
      </c>
      <c r="AO92" s="95" t="s">
        <v>243</v>
      </c>
      <c r="AP92" s="95" t="s">
        <v>243</v>
      </c>
      <c r="AQ92" s="95" t="s">
        <v>243</v>
      </c>
      <c r="AR92" s="95" t="s">
        <v>243</v>
      </c>
      <c r="AS92" s="95" t="s">
        <v>243</v>
      </c>
      <c r="AT92" s="95"/>
      <c r="AU92" s="95"/>
      <c r="AV92" s="95"/>
      <c r="AW92" s="95" t="s">
        <v>243</v>
      </c>
      <c r="AX92" s="95" t="s">
        <v>243</v>
      </c>
      <c r="AY92" s="95"/>
      <c r="AZ92" s="95"/>
      <c r="BA92" s="95" t="s">
        <v>243</v>
      </c>
      <c r="BB92" s="95" t="s">
        <v>243</v>
      </c>
      <c r="BC92" s="95" t="s">
        <v>243</v>
      </c>
      <c r="BD92" s="95" t="s">
        <v>243</v>
      </c>
      <c r="BE92" s="95"/>
      <c r="BF92" s="95" t="s">
        <v>243</v>
      </c>
      <c r="BG92" s="95" t="s">
        <v>243</v>
      </c>
      <c r="BH92" s="335" t="s">
        <v>243</v>
      </c>
      <c r="BI92" s="335" t="s">
        <v>243</v>
      </c>
      <c r="BJ92" s="95"/>
      <c r="BK92" s="95"/>
      <c r="BL92" s="95"/>
      <c r="BM92" s="95"/>
      <c r="BN92" s="95"/>
      <c r="BO92" s="95"/>
      <c r="BP92" s="95"/>
      <c r="BQ92" s="95"/>
      <c r="BR92" s="95"/>
      <c r="BS92" s="95"/>
      <c r="BT92" s="95"/>
      <c r="BU92" s="95"/>
      <c r="BV92" s="95"/>
      <c r="BW92" s="95"/>
      <c r="BX92" s="95"/>
      <c r="BY92" s="95"/>
      <c r="BZ92" s="95"/>
      <c r="CA92" s="95"/>
      <c r="CB92" s="95"/>
      <c r="CC92" s="95"/>
      <c r="CD92" s="95"/>
      <c r="CE92" s="338"/>
      <c r="CF92" s="338"/>
      <c r="CG92" s="338"/>
      <c r="CH92" s="338"/>
      <c r="CI92" s="338"/>
      <c r="CJ92" s="338"/>
      <c r="CK92" s="338"/>
      <c r="CL92" s="338"/>
      <c r="CM92" s="338"/>
      <c r="CN92" s="338"/>
      <c r="CO92" s="338"/>
      <c r="CP92" s="338"/>
      <c r="CQ92" s="338"/>
      <c r="CR92" s="338"/>
      <c r="CS92" s="338"/>
      <c r="CT92" s="338"/>
      <c r="CU92" s="338"/>
      <c r="CV92" s="338"/>
      <c r="CW92" s="338"/>
      <c r="CX92" s="338"/>
      <c r="CY92" s="338"/>
      <c r="CZ92" s="338"/>
      <c r="DA92" s="338"/>
      <c r="DB92" s="338"/>
      <c r="DC92" s="338"/>
      <c r="DD92" s="338"/>
      <c r="DE92" s="338"/>
      <c r="DF92" s="338"/>
      <c r="DG92" s="338"/>
      <c r="DH92" s="338"/>
      <c r="DI92" s="338"/>
      <c r="DJ92" s="338"/>
      <c r="DK92" s="338"/>
      <c r="DL92" s="338"/>
      <c r="DM92" s="338"/>
      <c r="DN92" s="338"/>
      <c r="DO92" s="338"/>
      <c r="DP92" s="338"/>
      <c r="DQ92" s="338"/>
      <c r="DR92" s="338"/>
      <c r="DS92" s="338"/>
      <c r="DT92" s="338"/>
      <c r="DU92" s="338"/>
      <c r="DV92" s="338"/>
      <c r="DW92" s="338"/>
      <c r="DX92" s="338"/>
      <c r="DY92" s="338"/>
      <c r="DZ92" s="338"/>
      <c r="EA92" s="338"/>
      <c r="EB92" s="338"/>
      <c r="EC92" s="338"/>
      <c r="ED92" s="338"/>
      <c r="EE92" s="338"/>
      <c r="EF92" s="338"/>
      <c r="EG92" s="338"/>
      <c r="EH92" s="338"/>
      <c r="EI92" s="338"/>
      <c r="EJ92" s="338"/>
      <c r="EK92" s="338"/>
      <c r="EL92" s="338"/>
      <c r="EM92" s="338"/>
      <c r="EN92" s="338"/>
      <c r="EO92" s="338"/>
      <c r="EP92" s="338"/>
      <c r="EQ92" s="338"/>
      <c r="ER92" s="338"/>
      <c r="ES92" s="338"/>
      <c r="ET92" s="338"/>
      <c r="EU92" s="338"/>
      <c r="EV92" s="338"/>
      <c r="EW92" s="338"/>
      <c r="EX92" s="338"/>
      <c r="EY92" s="338"/>
      <c r="EZ92" s="338"/>
      <c r="FA92" s="338"/>
      <c r="FB92" s="338"/>
      <c r="FC92" s="338"/>
      <c r="FD92" s="338"/>
      <c r="FE92" s="338"/>
      <c r="FF92" s="338"/>
      <c r="FG92" s="338"/>
      <c r="FH92" s="338"/>
      <c r="FI92" s="338"/>
      <c r="FJ92" s="338"/>
      <c r="FK92" s="338"/>
      <c r="FL92" s="338"/>
      <c r="FM92" s="338"/>
      <c r="FN92" s="338"/>
      <c r="FO92" s="338"/>
      <c r="FP92" s="338"/>
      <c r="FQ92" s="338"/>
      <c r="FR92" s="338"/>
      <c r="FS92" s="338"/>
      <c r="FT92" s="338"/>
      <c r="FU92" s="338"/>
      <c r="FV92" s="338"/>
      <c r="FW92" s="338"/>
      <c r="FX92" s="338"/>
      <c r="FY92" s="338"/>
      <c r="FZ92" s="338"/>
      <c r="GA92" s="338"/>
      <c r="GB92" s="338"/>
      <c r="GC92" s="338"/>
      <c r="GD92" s="338"/>
      <c r="GE92" s="338"/>
      <c r="GF92" s="338"/>
      <c r="GG92" s="338"/>
      <c r="GH92" s="338"/>
      <c r="GI92" s="338"/>
      <c r="GJ92" s="338"/>
      <c r="GK92" s="338"/>
      <c r="GL92" s="338"/>
      <c r="GM92" s="338"/>
      <c r="GN92" s="338"/>
      <c r="GO92" s="338"/>
      <c r="GP92" s="338"/>
      <c r="GQ92" s="338"/>
      <c r="GR92" s="338"/>
      <c r="GS92" s="338"/>
      <c r="GT92" s="338"/>
      <c r="GU92" s="338"/>
      <c r="GV92" s="338"/>
      <c r="GW92" s="338"/>
      <c r="GX92" s="338"/>
      <c r="GY92" s="338"/>
      <c r="GZ92" s="338"/>
      <c r="HA92" s="338"/>
      <c r="HB92" s="338"/>
      <c r="HC92" s="338"/>
      <c r="HD92" s="338"/>
      <c r="HE92" s="338"/>
      <c r="HF92" s="338"/>
      <c r="HG92" s="338"/>
      <c r="HH92" s="338"/>
      <c r="HI92" s="338"/>
      <c r="HJ92" s="338"/>
      <c r="HK92" s="338"/>
      <c r="HL92" s="338"/>
      <c r="HM92" s="338"/>
      <c r="HN92" s="338"/>
      <c r="HO92" s="338"/>
      <c r="HP92" s="338"/>
      <c r="HQ92" s="338"/>
      <c r="HR92" s="338"/>
      <c r="HS92" s="338"/>
      <c r="HT92" s="338"/>
      <c r="HU92" s="338"/>
      <c r="HV92" s="338"/>
      <c r="HW92" s="338"/>
      <c r="HX92" s="338"/>
      <c r="HY92" s="338"/>
      <c r="HZ92" s="338"/>
    </row>
    <row r="93" spans="1:234" s="131" customFormat="1" ht="24.75" customHeight="1" x14ac:dyDescent="0.25">
      <c r="A93" s="123" t="s">
        <v>234</v>
      </c>
      <c r="B93" s="108" t="s">
        <v>475</v>
      </c>
      <c r="C93" s="108" t="s">
        <v>102</v>
      </c>
      <c r="D93" s="109" t="s">
        <v>237</v>
      </c>
      <c r="E93" s="109" t="s">
        <v>26</v>
      </c>
      <c r="F93" s="110">
        <f t="shared" si="15"/>
        <v>41184</v>
      </c>
      <c r="G93" s="109">
        <f>IF(L93="Not Executed","",INDEX($U$2:$ZY92,1,MATCH(REPT("z",255),$U93:$ZY93)))</f>
        <v>144</v>
      </c>
      <c r="H93" s="109" t="str">
        <f t="shared" si="23"/>
        <v>QS:PC2 C-STEP QS C-CLASS Build7.4</v>
      </c>
      <c r="I93" s="109" t="str">
        <f t="shared" si="24"/>
        <v>9200-8.59.29708</v>
      </c>
      <c r="J93" s="109">
        <f t="shared" si="25"/>
        <v>9200</v>
      </c>
      <c r="K93" s="109" t="str">
        <f t="shared" si="26"/>
        <v>v3410</v>
      </c>
      <c r="L93" s="78" t="str">
        <f t="shared" si="27"/>
        <v>Pass-Filter</v>
      </c>
      <c r="M93" s="78" t="str">
        <f>IF(L93="NA","NA",IF(COUNTIFS(U93:XAA93,"Pass*",$U$3:$XAA$3,Summary!$E$43)&gt;0,"Pass",IF(COUNTIFS(U93:XAA93,"Fail*",$U$3:$XAA$3,Summary!$E$43)&gt;0,"Fail","Not Executed")))</f>
        <v>Pass</v>
      </c>
      <c r="N93" s="109">
        <f t="shared" si="21"/>
        <v>20</v>
      </c>
      <c r="O93" s="135">
        <f t="shared" si="22"/>
        <v>0.75</v>
      </c>
      <c r="P93" s="135" t="str">
        <f>IF(VLOOKUP(C93,[1]!NFC_Defects,2,FALSE)=0,"",VLOOKUP(C93,[1]!NFC_Defects,2,FALSE))</f>
        <v>BRCM-973632</v>
      </c>
      <c r="Q93" s="81" t="str">
        <f>IF(VLOOKUP(C93,[1]!NFC_Defects,3,FALSE)=0,"",VLOOKUP(C93,[1]!NFC_Defects,3,FALSE))</f>
        <v>556542-CLOSED</v>
      </c>
      <c r="R93" s="78" t="str">
        <f>IF(VLOOKUP(C93,[1]!NFC_Defects,4,FALSE)=0,"",VLOOKUP(C93,[1]!NFC_Defects,4,FALSE))</f>
        <v>3855498-CLOSED</v>
      </c>
      <c r="S93" s="2"/>
      <c r="T93" s="319"/>
      <c r="U93" s="337"/>
      <c r="V93" s="95" t="s">
        <v>241</v>
      </c>
      <c r="W93" s="95" t="s">
        <v>241</v>
      </c>
      <c r="X93" s="95" t="s">
        <v>243</v>
      </c>
      <c r="Y93" s="95" t="s">
        <v>243</v>
      </c>
      <c r="Z93" s="95" t="s">
        <v>243</v>
      </c>
      <c r="AA93" s="95" t="s">
        <v>243</v>
      </c>
      <c r="AB93" s="95" t="s">
        <v>243</v>
      </c>
      <c r="AC93" s="95" t="s">
        <v>243</v>
      </c>
      <c r="AD93" s="95"/>
      <c r="AE93" s="95"/>
      <c r="AF93" s="95"/>
      <c r="AG93" s="95"/>
      <c r="AH93" s="95" t="s">
        <v>243</v>
      </c>
      <c r="AI93" s="95" t="s">
        <v>243</v>
      </c>
      <c r="AJ93" s="95" t="s">
        <v>243</v>
      </c>
      <c r="AK93" s="95" t="s">
        <v>243</v>
      </c>
      <c r="AL93" s="95"/>
      <c r="AM93" s="95"/>
      <c r="AN93" s="95" t="s">
        <v>243</v>
      </c>
      <c r="AO93" s="95" t="s">
        <v>241</v>
      </c>
      <c r="AP93" s="95" t="s">
        <v>610</v>
      </c>
      <c r="AQ93" s="95" t="s">
        <v>241</v>
      </c>
      <c r="AR93" s="95" t="s">
        <v>610</v>
      </c>
      <c r="AS93" s="95" t="s">
        <v>241</v>
      </c>
      <c r="AT93" s="95"/>
      <c r="AU93" s="95"/>
      <c r="AV93" s="95"/>
      <c r="AW93" s="95" t="s">
        <v>610</v>
      </c>
      <c r="AX93" s="95" t="s">
        <v>243</v>
      </c>
      <c r="AY93" s="95"/>
      <c r="AZ93" s="95"/>
      <c r="BA93" s="95" t="s">
        <v>243</v>
      </c>
      <c r="BB93" s="95" t="s">
        <v>243</v>
      </c>
      <c r="BC93" s="95" t="s">
        <v>243</v>
      </c>
      <c r="BD93" s="95" t="s">
        <v>609</v>
      </c>
      <c r="BE93" s="95"/>
      <c r="BF93" s="95" t="s">
        <v>609</v>
      </c>
      <c r="BG93" s="95" t="s">
        <v>609</v>
      </c>
      <c r="BH93" s="335" t="s">
        <v>609</v>
      </c>
      <c r="BI93" s="335" t="s">
        <v>609</v>
      </c>
      <c r="BJ93" s="95"/>
      <c r="BK93" s="95"/>
      <c r="BL93" s="95"/>
      <c r="BM93" s="95"/>
      <c r="BN93" s="95"/>
      <c r="BO93" s="95"/>
      <c r="BP93" s="95"/>
      <c r="BQ93" s="95"/>
      <c r="BR93" s="95"/>
      <c r="BS93" s="95"/>
      <c r="BT93" s="95"/>
      <c r="BU93" s="95"/>
      <c r="BV93" s="95"/>
      <c r="BW93" s="95"/>
      <c r="BX93" s="95"/>
      <c r="BY93" s="95"/>
      <c r="BZ93" s="95"/>
      <c r="CA93" s="95"/>
      <c r="CB93" s="95"/>
      <c r="CC93" s="95"/>
      <c r="CD93" s="95"/>
      <c r="CE93" s="338"/>
      <c r="CF93" s="338"/>
      <c r="CG93" s="338"/>
      <c r="CH93" s="338"/>
      <c r="CI93" s="338"/>
      <c r="CJ93" s="338"/>
      <c r="CK93" s="338"/>
      <c r="CL93" s="338"/>
      <c r="CM93" s="338"/>
      <c r="CN93" s="338"/>
      <c r="CO93" s="338"/>
      <c r="CP93" s="338"/>
      <c r="CQ93" s="338"/>
      <c r="CR93" s="338"/>
      <c r="CS93" s="338"/>
      <c r="CT93" s="338"/>
      <c r="CU93" s="338"/>
      <c r="CV93" s="338"/>
      <c r="CW93" s="338"/>
      <c r="CX93" s="338"/>
      <c r="CY93" s="338"/>
      <c r="CZ93" s="338"/>
      <c r="DA93" s="338"/>
      <c r="DB93" s="338"/>
      <c r="DC93" s="338"/>
      <c r="DD93" s="338"/>
      <c r="DE93" s="338"/>
      <c r="DF93" s="338"/>
      <c r="DG93" s="338"/>
      <c r="DH93" s="338"/>
      <c r="DI93" s="338"/>
      <c r="DJ93" s="338"/>
      <c r="DK93" s="338"/>
      <c r="DL93" s="338"/>
      <c r="DM93" s="338"/>
      <c r="DN93" s="338"/>
      <c r="DO93" s="338"/>
      <c r="DP93" s="338"/>
      <c r="DQ93" s="338"/>
      <c r="DR93" s="338"/>
      <c r="DS93" s="338"/>
      <c r="DT93" s="338"/>
      <c r="DU93" s="338"/>
      <c r="DV93" s="338"/>
      <c r="DW93" s="338"/>
      <c r="DX93" s="338"/>
      <c r="DY93" s="338"/>
      <c r="DZ93" s="338"/>
      <c r="EA93" s="338"/>
      <c r="EB93" s="338"/>
      <c r="EC93" s="338"/>
      <c r="ED93" s="338"/>
      <c r="EE93" s="338"/>
      <c r="EF93" s="338"/>
      <c r="EG93" s="338"/>
      <c r="EH93" s="338"/>
      <c r="EI93" s="338"/>
      <c r="EJ93" s="338"/>
      <c r="EK93" s="338"/>
      <c r="EL93" s="338"/>
      <c r="EM93" s="338"/>
      <c r="EN93" s="338"/>
      <c r="EO93" s="338"/>
      <c r="EP93" s="338"/>
      <c r="EQ93" s="338"/>
      <c r="ER93" s="338"/>
      <c r="ES93" s="338"/>
      <c r="ET93" s="338"/>
      <c r="EU93" s="338"/>
      <c r="EV93" s="338"/>
      <c r="EW93" s="338"/>
      <c r="EX93" s="338"/>
      <c r="EY93" s="338"/>
      <c r="EZ93" s="338"/>
      <c r="FA93" s="338"/>
      <c r="FB93" s="338"/>
      <c r="FC93" s="338"/>
      <c r="FD93" s="338"/>
      <c r="FE93" s="338"/>
      <c r="FF93" s="338"/>
      <c r="FG93" s="338"/>
      <c r="FH93" s="338"/>
      <c r="FI93" s="338"/>
      <c r="FJ93" s="338"/>
      <c r="FK93" s="338"/>
      <c r="FL93" s="338"/>
      <c r="FM93" s="338"/>
      <c r="FN93" s="338"/>
      <c r="FO93" s="338"/>
      <c r="FP93" s="338"/>
      <c r="FQ93" s="338"/>
      <c r="FR93" s="338"/>
      <c r="FS93" s="338"/>
      <c r="FT93" s="338"/>
      <c r="FU93" s="338"/>
      <c r="FV93" s="338"/>
      <c r="FW93" s="338"/>
      <c r="FX93" s="338"/>
      <c r="FY93" s="338"/>
      <c r="FZ93" s="338"/>
      <c r="GA93" s="338"/>
      <c r="GB93" s="338"/>
      <c r="GC93" s="338"/>
      <c r="GD93" s="338"/>
      <c r="GE93" s="338"/>
      <c r="GF93" s="338"/>
      <c r="GG93" s="338"/>
      <c r="GH93" s="338"/>
      <c r="GI93" s="338"/>
      <c r="GJ93" s="338"/>
      <c r="GK93" s="338"/>
      <c r="GL93" s="338"/>
      <c r="GM93" s="338"/>
      <c r="GN93" s="338"/>
      <c r="GO93" s="338"/>
      <c r="GP93" s="338"/>
      <c r="GQ93" s="338"/>
      <c r="GR93" s="338"/>
      <c r="GS93" s="338"/>
      <c r="GT93" s="338"/>
      <c r="GU93" s="338"/>
      <c r="GV93" s="338"/>
      <c r="GW93" s="338"/>
      <c r="GX93" s="338"/>
      <c r="GY93" s="338"/>
      <c r="GZ93" s="338"/>
      <c r="HA93" s="338"/>
      <c r="HB93" s="338"/>
      <c r="HC93" s="338"/>
      <c r="HD93" s="338"/>
      <c r="HE93" s="338"/>
      <c r="HF93" s="338"/>
      <c r="HG93" s="338"/>
      <c r="HH93" s="338"/>
      <c r="HI93" s="338"/>
      <c r="HJ93" s="338"/>
      <c r="HK93" s="338"/>
      <c r="HL93" s="338"/>
      <c r="HM93" s="338"/>
      <c r="HN93" s="338"/>
      <c r="HO93" s="338"/>
      <c r="HP93" s="338"/>
      <c r="HQ93" s="338"/>
      <c r="HR93" s="338"/>
      <c r="HS93" s="338"/>
      <c r="HT93" s="338"/>
      <c r="HU93" s="338"/>
      <c r="HV93" s="338"/>
      <c r="HW93" s="338"/>
      <c r="HX93" s="338"/>
      <c r="HY93" s="338"/>
      <c r="HZ93" s="338"/>
    </row>
    <row r="94" spans="1:234" s="131" customFormat="1" ht="24.75" customHeight="1" x14ac:dyDescent="0.25">
      <c r="A94" s="123" t="s">
        <v>234</v>
      </c>
      <c r="B94" s="108" t="s">
        <v>475</v>
      </c>
      <c r="C94" s="108" t="s">
        <v>88</v>
      </c>
      <c r="D94" s="109" t="s">
        <v>237</v>
      </c>
      <c r="E94" s="109" t="s">
        <v>89</v>
      </c>
      <c r="F94" s="110">
        <f t="shared" si="15"/>
        <v>41184</v>
      </c>
      <c r="G94" s="109">
        <f>IF(L94="Not Executed","",INDEX($U$2:$ZY93,1,MATCH(REPT("z",255),$U94:$ZY94)))</f>
        <v>144</v>
      </c>
      <c r="H94" s="109" t="str">
        <f t="shared" si="23"/>
        <v>QS:PC2 C-STEP QS C-CLASS Build7.4</v>
      </c>
      <c r="I94" s="109" t="str">
        <f t="shared" si="24"/>
        <v>9200-8.59.29708</v>
      </c>
      <c r="J94" s="109">
        <f t="shared" si="25"/>
        <v>9200</v>
      </c>
      <c r="K94" s="109" t="str">
        <f t="shared" si="26"/>
        <v>v3410</v>
      </c>
      <c r="L94" s="78" t="str">
        <f t="shared" si="27"/>
        <v>Pass</v>
      </c>
      <c r="M94" s="78" t="str">
        <f>IF(L94="NA","NA",IF(COUNTIFS(U94:XAA94,"Pass*",$U$3:$XAA$3,Summary!$E$43)&gt;0,"Pass",IF(COUNTIFS(U94:XAA94,"Fail*",$U$3:$XAA$3,Summary!$E$43)&gt;0,"Fail","Not Executed")))</f>
        <v>Pass</v>
      </c>
      <c r="N94" s="109">
        <f t="shared" si="21"/>
        <v>26</v>
      </c>
      <c r="O94" s="135">
        <f t="shared" si="22"/>
        <v>1</v>
      </c>
      <c r="P94" s="135" t="str">
        <f>IF(VLOOKUP(C94,[1]!NFC_Defects,2,FALSE)=0,"",VLOOKUP(C94,[1]!NFC_Defects,2,FALSE))</f>
        <v/>
      </c>
      <c r="Q94" s="81" t="str">
        <f>IF(VLOOKUP(C94,[1]!NFC_Defects,3,FALSE)=0,"",VLOOKUP(C94,[1]!NFC_Defects,3,FALSE))</f>
        <v/>
      </c>
      <c r="R94" s="78" t="str">
        <f>IF(VLOOKUP(C94,[1]!NFC_Defects,4,FALSE)=0,"",VLOOKUP(C94,[1]!NFC_Defects,4,FALSE))</f>
        <v/>
      </c>
      <c r="S94" s="2"/>
      <c r="T94" s="319"/>
      <c r="U94" s="337"/>
      <c r="V94" s="95" t="s">
        <v>243</v>
      </c>
      <c r="W94" s="95" t="s">
        <v>243</v>
      </c>
      <c r="X94" s="95" t="s">
        <v>243</v>
      </c>
      <c r="Y94" s="95" t="s">
        <v>243</v>
      </c>
      <c r="Z94" s="95" t="s">
        <v>243</v>
      </c>
      <c r="AA94" s="95" t="s">
        <v>243</v>
      </c>
      <c r="AB94" s="95" t="s">
        <v>243</v>
      </c>
      <c r="AC94" s="95" t="s">
        <v>243</v>
      </c>
      <c r="AD94" s="95"/>
      <c r="AE94" s="95"/>
      <c r="AF94" s="95"/>
      <c r="AG94" s="95"/>
      <c r="AH94" s="95" t="s">
        <v>243</v>
      </c>
      <c r="AI94" s="95" t="s">
        <v>243</v>
      </c>
      <c r="AJ94" s="95" t="s">
        <v>243</v>
      </c>
      <c r="AK94" s="95" t="s">
        <v>243</v>
      </c>
      <c r="AL94" s="95"/>
      <c r="AM94" s="95"/>
      <c r="AN94" s="95" t="s">
        <v>243</v>
      </c>
      <c r="AO94" s="95" t="s">
        <v>243</v>
      </c>
      <c r="AP94" s="95" t="s">
        <v>243</v>
      </c>
      <c r="AQ94" s="95" t="s">
        <v>243</v>
      </c>
      <c r="AR94" s="95" t="s">
        <v>243</v>
      </c>
      <c r="AS94" s="95" t="s">
        <v>243</v>
      </c>
      <c r="AT94" s="95"/>
      <c r="AU94" s="95"/>
      <c r="AV94" s="95"/>
      <c r="AW94" s="95" t="s">
        <v>243</v>
      </c>
      <c r="AX94" s="95"/>
      <c r="AY94" s="95"/>
      <c r="AZ94" s="95"/>
      <c r="BA94" s="95" t="s">
        <v>243</v>
      </c>
      <c r="BB94" s="95"/>
      <c r="BC94" s="95" t="s">
        <v>243</v>
      </c>
      <c r="BD94" s="95" t="s">
        <v>243</v>
      </c>
      <c r="BE94" s="95"/>
      <c r="BF94" s="95" t="s">
        <v>243</v>
      </c>
      <c r="BG94" s="95" t="s">
        <v>243</v>
      </c>
      <c r="BH94" s="335" t="s">
        <v>243</v>
      </c>
      <c r="BI94" s="335" t="s">
        <v>243</v>
      </c>
      <c r="BJ94" s="95"/>
      <c r="BK94" s="95"/>
      <c r="BL94" s="95"/>
      <c r="BM94" s="95"/>
      <c r="BN94" s="95"/>
      <c r="BO94" s="95"/>
      <c r="BP94" s="95"/>
      <c r="BQ94" s="95"/>
      <c r="BR94" s="95"/>
      <c r="BS94" s="95"/>
      <c r="BT94" s="95"/>
      <c r="BU94" s="95"/>
      <c r="BV94" s="95"/>
      <c r="BW94" s="95"/>
      <c r="BX94" s="95"/>
      <c r="BY94" s="95"/>
      <c r="BZ94" s="95"/>
      <c r="CA94" s="95"/>
      <c r="CB94" s="95"/>
      <c r="CC94" s="95"/>
      <c r="CD94" s="95"/>
      <c r="CE94" s="338"/>
      <c r="CF94" s="338"/>
      <c r="CG94" s="338"/>
      <c r="CH94" s="338"/>
      <c r="CI94" s="338"/>
      <c r="CJ94" s="338"/>
      <c r="CK94" s="338"/>
      <c r="CL94" s="338"/>
      <c r="CM94" s="338"/>
      <c r="CN94" s="338"/>
      <c r="CO94" s="338"/>
      <c r="CP94" s="338"/>
      <c r="CQ94" s="338"/>
      <c r="CR94" s="338"/>
      <c r="CS94" s="338"/>
      <c r="CT94" s="338"/>
      <c r="CU94" s="338"/>
      <c r="CV94" s="338"/>
      <c r="CW94" s="338"/>
      <c r="CX94" s="338"/>
      <c r="CY94" s="338"/>
      <c r="CZ94" s="338"/>
      <c r="DA94" s="338"/>
      <c r="DB94" s="338"/>
      <c r="DC94" s="338"/>
      <c r="DD94" s="338"/>
      <c r="DE94" s="338"/>
      <c r="DF94" s="338"/>
      <c r="DG94" s="338"/>
      <c r="DH94" s="338"/>
      <c r="DI94" s="338"/>
      <c r="DJ94" s="338"/>
      <c r="DK94" s="338"/>
      <c r="DL94" s="338"/>
      <c r="DM94" s="338"/>
      <c r="DN94" s="338"/>
      <c r="DO94" s="338"/>
      <c r="DP94" s="338"/>
      <c r="DQ94" s="338"/>
      <c r="DR94" s="338"/>
      <c r="DS94" s="338"/>
      <c r="DT94" s="338"/>
      <c r="DU94" s="338"/>
      <c r="DV94" s="338"/>
      <c r="DW94" s="338"/>
      <c r="DX94" s="338"/>
      <c r="DY94" s="338"/>
      <c r="DZ94" s="338"/>
      <c r="EA94" s="338"/>
      <c r="EB94" s="338"/>
      <c r="EC94" s="338"/>
      <c r="ED94" s="338"/>
      <c r="EE94" s="338"/>
      <c r="EF94" s="338"/>
      <c r="EG94" s="338"/>
      <c r="EH94" s="338"/>
      <c r="EI94" s="338"/>
      <c r="EJ94" s="338"/>
      <c r="EK94" s="338"/>
      <c r="EL94" s="338"/>
      <c r="EM94" s="338"/>
      <c r="EN94" s="338"/>
      <c r="EO94" s="338"/>
      <c r="EP94" s="338"/>
      <c r="EQ94" s="338"/>
      <c r="ER94" s="338"/>
      <c r="ES94" s="338"/>
      <c r="ET94" s="338"/>
      <c r="EU94" s="338"/>
      <c r="EV94" s="338"/>
      <c r="EW94" s="338"/>
      <c r="EX94" s="338"/>
      <c r="EY94" s="338"/>
      <c r="EZ94" s="338"/>
      <c r="FA94" s="338"/>
      <c r="FB94" s="338"/>
      <c r="FC94" s="338"/>
      <c r="FD94" s="338"/>
      <c r="FE94" s="338"/>
      <c r="FF94" s="338"/>
      <c r="FG94" s="338"/>
      <c r="FH94" s="338"/>
      <c r="FI94" s="338"/>
      <c r="FJ94" s="338"/>
      <c r="FK94" s="338"/>
      <c r="FL94" s="338"/>
      <c r="FM94" s="338"/>
      <c r="FN94" s="338"/>
      <c r="FO94" s="338"/>
      <c r="FP94" s="338"/>
      <c r="FQ94" s="338"/>
      <c r="FR94" s="338"/>
      <c r="FS94" s="338"/>
      <c r="FT94" s="338"/>
      <c r="FU94" s="338"/>
      <c r="FV94" s="338"/>
      <c r="FW94" s="338"/>
      <c r="FX94" s="338"/>
      <c r="FY94" s="338"/>
      <c r="FZ94" s="338"/>
      <c r="GA94" s="338"/>
      <c r="GB94" s="338"/>
      <c r="GC94" s="338"/>
      <c r="GD94" s="338"/>
      <c r="GE94" s="338"/>
      <c r="GF94" s="338"/>
      <c r="GG94" s="338"/>
      <c r="GH94" s="338"/>
      <c r="GI94" s="338"/>
      <c r="GJ94" s="338"/>
      <c r="GK94" s="338"/>
      <c r="GL94" s="338"/>
      <c r="GM94" s="338"/>
      <c r="GN94" s="338"/>
      <c r="GO94" s="338"/>
      <c r="GP94" s="338"/>
      <c r="GQ94" s="338"/>
      <c r="GR94" s="338"/>
      <c r="GS94" s="338"/>
      <c r="GT94" s="338"/>
      <c r="GU94" s="338"/>
      <c r="GV94" s="338"/>
      <c r="GW94" s="338"/>
      <c r="GX94" s="338"/>
      <c r="GY94" s="338"/>
      <c r="GZ94" s="338"/>
      <c r="HA94" s="338"/>
      <c r="HB94" s="338"/>
      <c r="HC94" s="338"/>
      <c r="HD94" s="338"/>
      <c r="HE94" s="338"/>
      <c r="HF94" s="338"/>
      <c r="HG94" s="338"/>
      <c r="HH94" s="338"/>
      <c r="HI94" s="338"/>
      <c r="HJ94" s="338"/>
      <c r="HK94" s="338"/>
      <c r="HL94" s="338"/>
      <c r="HM94" s="338"/>
      <c r="HN94" s="338"/>
      <c r="HO94" s="338"/>
      <c r="HP94" s="338"/>
      <c r="HQ94" s="338"/>
      <c r="HR94" s="338"/>
      <c r="HS94" s="338"/>
      <c r="HT94" s="338"/>
      <c r="HU94" s="338"/>
      <c r="HV94" s="338"/>
      <c r="HW94" s="338"/>
      <c r="HX94" s="338"/>
      <c r="HY94" s="338"/>
      <c r="HZ94" s="338"/>
    </row>
    <row r="95" spans="1:234" s="131" customFormat="1" ht="24.75" customHeight="1" x14ac:dyDescent="0.25">
      <c r="A95" s="123" t="s">
        <v>234</v>
      </c>
      <c r="B95" s="108" t="s">
        <v>475</v>
      </c>
      <c r="C95" s="108" t="s">
        <v>92</v>
      </c>
      <c r="D95" s="109" t="s">
        <v>237</v>
      </c>
      <c r="E95" s="109" t="s">
        <v>89</v>
      </c>
      <c r="F95" s="110">
        <f t="shared" si="15"/>
        <v>41184</v>
      </c>
      <c r="G95" s="109">
        <f>IF(L95="Not Executed","",INDEX($U$2:$ZY94,1,MATCH(REPT("z",255),$U95:$ZY95)))</f>
        <v>144</v>
      </c>
      <c r="H95" s="109" t="str">
        <f t="shared" si="23"/>
        <v>QS:PC2 C-STEP QS C-CLASS Build7.4</v>
      </c>
      <c r="I95" s="109" t="str">
        <f t="shared" si="24"/>
        <v>9200-8.59.29708</v>
      </c>
      <c r="J95" s="109">
        <f t="shared" si="25"/>
        <v>9200</v>
      </c>
      <c r="K95" s="109" t="str">
        <f t="shared" si="26"/>
        <v>v3410</v>
      </c>
      <c r="L95" s="78" t="str">
        <f t="shared" si="27"/>
        <v>Pass</v>
      </c>
      <c r="M95" s="78" t="str">
        <f>IF(L95="NA","NA",IF(COUNTIFS(U95:XAA95,"Pass*",$U$3:$XAA$3,Summary!$E$43)&gt;0,"Pass",IF(COUNTIFS(U95:XAA95,"Fail*",$U$3:$XAA$3,Summary!$E$43)&gt;0,"Fail","Not Executed")))</f>
        <v>Pass</v>
      </c>
      <c r="N95" s="109">
        <f t="shared" si="21"/>
        <v>23</v>
      </c>
      <c r="O95" s="135">
        <f t="shared" si="22"/>
        <v>0.91304347826086951</v>
      </c>
      <c r="P95" s="135" t="str">
        <f>IF(VLOOKUP(C95,[1]!NFC_Defects,2,FALSE)=0,"",VLOOKUP(C95,[1]!NFC_Defects,2,FALSE))</f>
        <v/>
      </c>
      <c r="Q95" s="78" t="str">
        <f>IF(VLOOKUP(C95,[1]!NFC_Defects,3,FALSE)=0,"",VLOOKUP(C95,[1]!NFC_Defects,3,FALSE))</f>
        <v/>
      </c>
      <c r="R95" s="78" t="str">
        <f>IF(VLOOKUP(C95,[1]!NFC_Defects,4,FALSE)=0,"",VLOOKUP(C95,[1]!NFC_Defects,4,FALSE))</f>
        <v/>
      </c>
      <c r="S95" s="2"/>
      <c r="T95" s="319"/>
      <c r="U95" s="337"/>
      <c r="V95" s="95" t="s">
        <v>243</v>
      </c>
      <c r="W95" s="95" t="s">
        <v>243</v>
      </c>
      <c r="X95" s="95" t="s">
        <v>243</v>
      </c>
      <c r="Y95" s="95" t="s">
        <v>243</v>
      </c>
      <c r="Z95" s="95" t="s">
        <v>243</v>
      </c>
      <c r="AA95" s="95" t="s">
        <v>243</v>
      </c>
      <c r="AB95" s="95" t="s">
        <v>243</v>
      </c>
      <c r="AC95" s="95" t="s">
        <v>243</v>
      </c>
      <c r="AD95" s="95"/>
      <c r="AE95" s="95"/>
      <c r="AF95" s="95"/>
      <c r="AG95" s="95"/>
      <c r="AH95" s="95" t="s">
        <v>243</v>
      </c>
      <c r="AI95" s="95" t="s">
        <v>241</v>
      </c>
      <c r="AJ95" s="95" t="s">
        <v>241</v>
      </c>
      <c r="AK95" s="95" t="s">
        <v>243</v>
      </c>
      <c r="AL95" s="95"/>
      <c r="AM95" s="95"/>
      <c r="AN95" s="95" t="s">
        <v>243</v>
      </c>
      <c r="AO95" s="95" t="s">
        <v>243</v>
      </c>
      <c r="AP95" s="95" t="s">
        <v>243</v>
      </c>
      <c r="AQ95" s="95" t="s">
        <v>243</v>
      </c>
      <c r="AR95" s="95" t="s">
        <v>243</v>
      </c>
      <c r="AS95" s="95" t="s">
        <v>243</v>
      </c>
      <c r="AT95" s="95"/>
      <c r="AU95" s="95"/>
      <c r="AV95" s="95"/>
      <c r="AW95" s="95" t="s">
        <v>243</v>
      </c>
      <c r="AX95" s="95"/>
      <c r="AY95" s="95"/>
      <c r="AZ95" s="95"/>
      <c r="BA95" s="95" t="s">
        <v>243</v>
      </c>
      <c r="BB95" s="95"/>
      <c r="BC95" s="95" t="s">
        <v>609</v>
      </c>
      <c r="BD95" s="95" t="s">
        <v>609</v>
      </c>
      <c r="BE95" s="95"/>
      <c r="BF95" s="95" t="s">
        <v>243</v>
      </c>
      <c r="BG95" s="95" t="s">
        <v>243</v>
      </c>
      <c r="BH95" s="335" t="s">
        <v>609</v>
      </c>
      <c r="BI95" s="335" t="s">
        <v>243</v>
      </c>
      <c r="BJ95" s="95"/>
      <c r="BK95" s="95"/>
      <c r="BL95" s="95"/>
      <c r="BM95" s="95"/>
      <c r="BN95" s="95"/>
      <c r="BO95" s="95"/>
      <c r="BP95" s="95"/>
      <c r="BQ95" s="95"/>
      <c r="BR95" s="95"/>
      <c r="BS95" s="95"/>
      <c r="BT95" s="95"/>
      <c r="BU95" s="95"/>
      <c r="BV95" s="95"/>
      <c r="BW95" s="95"/>
      <c r="BX95" s="95"/>
      <c r="BY95" s="95"/>
      <c r="BZ95" s="95"/>
      <c r="CA95" s="95"/>
      <c r="CB95" s="95"/>
      <c r="CC95" s="95"/>
      <c r="CD95" s="95"/>
      <c r="CE95" s="338"/>
      <c r="CF95" s="338"/>
      <c r="CG95" s="338"/>
      <c r="CH95" s="338"/>
      <c r="CI95" s="338"/>
      <c r="CJ95" s="338"/>
      <c r="CK95" s="338"/>
      <c r="CL95" s="338"/>
      <c r="CM95" s="338"/>
      <c r="CN95" s="338"/>
      <c r="CO95" s="338"/>
      <c r="CP95" s="338"/>
      <c r="CQ95" s="338"/>
      <c r="CR95" s="338"/>
      <c r="CS95" s="338"/>
      <c r="CT95" s="338"/>
      <c r="CU95" s="338"/>
      <c r="CV95" s="338"/>
      <c r="CW95" s="338"/>
      <c r="CX95" s="338"/>
      <c r="CY95" s="338"/>
      <c r="CZ95" s="338"/>
      <c r="DA95" s="338"/>
      <c r="DB95" s="338"/>
      <c r="DC95" s="338"/>
      <c r="DD95" s="338"/>
      <c r="DE95" s="338"/>
      <c r="DF95" s="338"/>
      <c r="DG95" s="338"/>
      <c r="DH95" s="338"/>
      <c r="DI95" s="338"/>
      <c r="DJ95" s="338"/>
      <c r="DK95" s="338"/>
      <c r="DL95" s="338"/>
      <c r="DM95" s="338"/>
      <c r="DN95" s="338"/>
      <c r="DO95" s="338"/>
      <c r="DP95" s="338"/>
      <c r="DQ95" s="338"/>
      <c r="DR95" s="338"/>
      <c r="DS95" s="338"/>
      <c r="DT95" s="338"/>
      <c r="DU95" s="338"/>
      <c r="DV95" s="338"/>
      <c r="DW95" s="338"/>
      <c r="DX95" s="338"/>
      <c r="DY95" s="338"/>
      <c r="DZ95" s="338"/>
      <c r="EA95" s="338"/>
      <c r="EB95" s="338"/>
      <c r="EC95" s="338"/>
      <c r="ED95" s="338"/>
      <c r="EE95" s="338"/>
      <c r="EF95" s="338"/>
      <c r="EG95" s="338"/>
      <c r="EH95" s="338"/>
      <c r="EI95" s="338"/>
      <c r="EJ95" s="338"/>
      <c r="EK95" s="338"/>
      <c r="EL95" s="338"/>
      <c r="EM95" s="338"/>
      <c r="EN95" s="338"/>
      <c r="EO95" s="338"/>
      <c r="EP95" s="338"/>
      <c r="EQ95" s="338"/>
      <c r="ER95" s="338"/>
      <c r="ES95" s="338"/>
      <c r="ET95" s="338"/>
      <c r="EU95" s="338"/>
      <c r="EV95" s="338"/>
      <c r="EW95" s="338"/>
      <c r="EX95" s="338"/>
      <c r="EY95" s="338"/>
      <c r="EZ95" s="338"/>
      <c r="FA95" s="338"/>
      <c r="FB95" s="338"/>
      <c r="FC95" s="338"/>
      <c r="FD95" s="338"/>
      <c r="FE95" s="338"/>
      <c r="FF95" s="338"/>
      <c r="FG95" s="338"/>
      <c r="FH95" s="338"/>
      <c r="FI95" s="338"/>
      <c r="FJ95" s="338"/>
      <c r="FK95" s="338"/>
      <c r="FL95" s="338"/>
      <c r="FM95" s="338"/>
      <c r="FN95" s="338"/>
      <c r="FO95" s="338"/>
      <c r="FP95" s="338"/>
      <c r="FQ95" s="338"/>
      <c r="FR95" s="338"/>
      <c r="FS95" s="338"/>
      <c r="FT95" s="338"/>
      <c r="FU95" s="338"/>
      <c r="FV95" s="338"/>
      <c r="FW95" s="338"/>
      <c r="FX95" s="338"/>
      <c r="FY95" s="338"/>
      <c r="FZ95" s="338"/>
      <c r="GA95" s="338"/>
      <c r="GB95" s="338"/>
      <c r="GC95" s="338"/>
      <c r="GD95" s="338"/>
      <c r="GE95" s="338"/>
      <c r="GF95" s="338"/>
      <c r="GG95" s="338"/>
      <c r="GH95" s="338"/>
      <c r="GI95" s="338"/>
      <c r="GJ95" s="338"/>
      <c r="GK95" s="338"/>
      <c r="GL95" s="338"/>
      <c r="GM95" s="338"/>
      <c r="GN95" s="338"/>
      <c r="GO95" s="338"/>
      <c r="GP95" s="338"/>
      <c r="GQ95" s="338"/>
      <c r="GR95" s="338"/>
      <c r="GS95" s="338"/>
      <c r="GT95" s="338"/>
      <c r="GU95" s="338"/>
      <c r="GV95" s="338"/>
      <c r="GW95" s="338"/>
      <c r="GX95" s="338"/>
      <c r="GY95" s="338"/>
      <c r="GZ95" s="338"/>
      <c r="HA95" s="338"/>
      <c r="HB95" s="338"/>
      <c r="HC95" s="338"/>
      <c r="HD95" s="338"/>
      <c r="HE95" s="338"/>
      <c r="HF95" s="338"/>
      <c r="HG95" s="338"/>
      <c r="HH95" s="338"/>
      <c r="HI95" s="338"/>
      <c r="HJ95" s="338"/>
      <c r="HK95" s="338"/>
      <c r="HL95" s="338"/>
      <c r="HM95" s="338"/>
      <c r="HN95" s="338"/>
      <c r="HO95" s="338"/>
      <c r="HP95" s="338"/>
      <c r="HQ95" s="338"/>
      <c r="HR95" s="338"/>
      <c r="HS95" s="338"/>
      <c r="HT95" s="338"/>
      <c r="HU95" s="338"/>
      <c r="HV95" s="338"/>
      <c r="HW95" s="338"/>
      <c r="HX95" s="338"/>
      <c r="HY95" s="338"/>
      <c r="HZ95" s="338"/>
    </row>
    <row r="96" spans="1:234" s="131" customFormat="1" ht="24.75" customHeight="1" x14ac:dyDescent="0.25">
      <c r="A96" s="123" t="s">
        <v>234</v>
      </c>
      <c r="B96" s="108" t="s">
        <v>475</v>
      </c>
      <c r="C96" s="108" t="s">
        <v>95</v>
      </c>
      <c r="D96" s="109" t="s">
        <v>237</v>
      </c>
      <c r="E96" s="109" t="s">
        <v>89</v>
      </c>
      <c r="F96" s="110">
        <f t="shared" si="15"/>
        <v>41184</v>
      </c>
      <c r="G96" s="109">
        <f>IF(L96="Not Executed","",INDEX($U$2:$ZY95,1,MATCH(REPT("z",255),$U96:$ZY96)))</f>
        <v>144</v>
      </c>
      <c r="H96" s="109" t="str">
        <f t="shared" si="23"/>
        <v>QS:PC2 C-STEP QS C-CLASS Build7.4</v>
      </c>
      <c r="I96" s="109" t="str">
        <f t="shared" si="24"/>
        <v>9200-8.59.29708</v>
      </c>
      <c r="J96" s="109">
        <f t="shared" si="25"/>
        <v>9200</v>
      </c>
      <c r="K96" s="109" t="str">
        <f t="shared" si="26"/>
        <v>v3410</v>
      </c>
      <c r="L96" s="78" t="str">
        <f t="shared" si="27"/>
        <v>Pass</v>
      </c>
      <c r="M96" s="78" t="str">
        <f>IF(L96="NA","NA",IF(COUNTIFS(U96:XAA96,"Pass*",$U$3:$XAA$3,Summary!$E$43)&gt;0,"Pass",IF(COUNTIFS(U96:XAA96,"Fail*",$U$3:$XAA$3,Summary!$E$43)&gt;0,"Fail","Not Executed")))</f>
        <v>Pass</v>
      </c>
      <c r="N96" s="109">
        <f t="shared" si="21"/>
        <v>25</v>
      </c>
      <c r="O96" s="135">
        <f t="shared" si="22"/>
        <v>0.88</v>
      </c>
      <c r="P96" s="135" t="str">
        <f>IF(VLOOKUP(C96,[1]!NFC_Defects,2,FALSE)=0,"",VLOOKUP(C96,[1]!NFC_Defects,2,FALSE))</f>
        <v/>
      </c>
      <c r="Q96" s="78" t="str">
        <f>IF(VLOOKUP(C96,[1]!NFC_Defects,3,FALSE)=0,"",VLOOKUP(C96,[1]!NFC_Defects,3,FALSE))</f>
        <v/>
      </c>
      <c r="R96" s="78" t="str">
        <f>IF(VLOOKUP(C96,[1]!NFC_Defects,4,FALSE)=0,"",VLOOKUP(C96,[1]!NFC_Defects,4,FALSE))</f>
        <v/>
      </c>
      <c r="S96" s="2"/>
      <c r="T96" s="319"/>
      <c r="U96" s="337"/>
      <c r="V96" s="95" t="s">
        <v>241</v>
      </c>
      <c r="W96" s="95" t="s">
        <v>241</v>
      </c>
      <c r="X96" s="95" t="s">
        <v>243</v>
      </c>
      <c r="Y96" s="95"/>
      <c r="Z96" s="95" t="s">
        <v>243</v>
      </c>
      <c r="AA96" s="95" t="s">
        <v>243</v>
      </c>
      <c r="AB96" s="95" t="s">
        <v>243</v>
      </c>
      <c r="AC96" s="95" t="s">
        <v>243</v>
      </c>
      <c r="AD96" s="95"/>
      <c r="AE96" s="95"/>
      <c r="AF96" s="95"/>
      <c r="AG96" s="95"/>
      <c r="AH96" s="95" t="s">
        <v>243</v>
      </c>
      <c r="AI96" s="95" t="s">
        <v>243</v>
      </c>
      <c r="AJ96" s="95" t="s">
        <v>243</v>
      </c>
      <c r="AK96" s="95" t="s">
        <v>243</v>
      </c>
      <c r="AL96" s="95"/>
      <c r="AM96" s="95"/>
      <c r="AN96" s="95" t="s">
        <v>243</v>
      </c>
      <c r="AO96" s="95" t="s">
        <v>243</v>
      </c>
      <c r="AP96" s="95" t="s">
        <v>243</v>
      </c>
      <c r="AQ96" s="95" t="s">
        <v>241</v>
      </c>
      <c r="AR96" s="95" t="s">
        <v>243</v>
      </c>
      <c r="AS96" s="95" t="s">
        <v>243</v>
      </c>
      <c r="AT96" s="95"/>
      <c r="AU96" s="95"/>
      <c r="AV96" s="95"/>
      <c r="AW96" s="95" t="s">
        <v>243</v>
      </c>
      <c r="AX96" s="95"/>
      <c r="AY96" s="95"/>
      <c r="AZ96" s="95"/>
      <c r="BA96" s="95" t="s">
        <v>243</v>
      </c>
      <c r="BB96" s="95"/>
      <c r="BC96" s="95" t="s">
        <v>243</v>
      </c>
      <c r="BD96" s="95" t="s">
        <v>243</v>
      </c>
      <c r="BE96" s="95"/>
      <c r="BF96" s="95" t="s">
        <v>243</v>
      </c>
      <c r="BG96" s="95" t="s">
        <v>243</v>
      </c>
      <c r="BH96" s="95" t="s">
        <v>243</v>
      </c>
      <c r="BI96" s="95" t="s">
        <v>243</v>
      </c>
      <c r="BJ96" s="95"/>
      <c r="BK96" s="95"/>
      <c r="BL96" s="95"/>
      <c r="BM96" s="95"/>
      <c r="BN96" s="95"/>
      <c r="BO96" s="95"/>
      <c r="BP96" s="95"/>
      <c r="BQ96" s="95"/>
      <c r="BR96" s="95"/>
      <c r="BS96" s="95"/>
      <c r="BT96" s="95"/>
      <c r="BU96" s="95"/>
      <c r="BV96" s="95"/>
      <c r="BW96" s="95"/>
      <c r="BX96" s="95"/>
      <c r="BY96" s="95"/>
      <c r="BZ96" s="95"/>
      <c r="CA96" s="95"/>
      <c r="CB96" s="95"/>
      <c r="CC96" s="95"/>
      <c r="CD96" s="95"/>
      <c r="CE96" s="338"/>
      <c r="CF96" s="338"/>
      <c r="CG96" s="338"/>
      <c r="CH96" s="338"/>
      <c r="CI96" s="338"/>
      <c r="CJ96" s="338"/>
      <c r="CK96" s="338"/>
      <c r="CL96" s="338"/>
      <c r="CM96" s="338"/>
      <c r="CN96" s="338"/>
      <c r="CO96" s="338"/>
      <c r="CP96" s="338"/>
      <c r="CQ96" s="338"/>
      <c r="CR96" s="338"/>
      <c r="CS96" s="338"/>
      <c r="CT96" s="338"/>
      <c r="CU96" s="338"/>
      <c r="CV96" s="338"/>
      <c r="CW96" s="338"/>
      <c r="CX96" s="338"/>
      <c r="CY96" s="338"/>
      <c r="CZ96" s="338"/>
      <c r="DA96" s="338"/>
      <c r="DB96" s="338"/>
      <c r="DC96" s="338"/>
      <c r="DD96" s="338"/>
      <c r="DE96" s="338"/>
      <c r="DF96" s="338"/>
      <c r="DG96" s="338"/>
      <c r="DH96" s="338"/>
      <c r="DI96" s="338"/>
      <c r="DJ96" s="338"/>
      <c r="DK96" s="338"/>
      <c r="DL96" s="338"/>
      <c r="DM96" s="338"/>
      <c r="DN96" s="338"/>
      <c r="DO96" s="338"/>
      <c r="DP96" s="338"/>
      <c r="DQ96" s="338"/>
      <c r="DR96" s="338"/>
      <c r="DS96" s="338"/>
      <c r="DT96" s="338"/>
      <c r="DU96" s="338"/>
      <c r="DV96" s="338"/>
      <c r="DW96" s="338"/>
      <c r="DX96" s="338"/>
      <c r="DY96" s="338"/>
      <c r="DZ96" s="338"/>
      <c r="EA96" s="338"/>
      <c r="EB96" s="338"/>
      <c r="EC96" s="338"/>
      <c r="ED96" s="338"/>
      <c r="EE96" s="338"/>
      <c r="EF96" s="338"/>
      <c r="EG96" s="338"/>
      <c r="EH96" s="338"/>
      <c r="EI96" s="338"/>
      <c r="EJ96" s="338"/>
      <c r="EK96" s="338"/>
      <c r="EL96" s="338"/>
      <c r="EM96" s="338"/>
      <c r="EN96" s="338"/>
      <c r="EO96" s="338"/>
      <c r="EP96" s="338"/>
      <c r="EQ96" s="338"/>
      <c r="ER96" s="338"/>
      <c r="ES96" s="338"/>
      <c r="ET96" s="338"/>
      <c r="EU96" s="338"/>
      <c r="EV96" s="338"/>
      <c r="EW96" s="338"/>
      <c r="EX96" s="338"/>
      <c r="EY96" s="338"/>
      <c r="EZ96" s="338"/>
      <c r="FA96" s="338"/>
      <c r="FB96" s="338"/>
      <c r="FC96" s="338"/>
      <c r="FD96" s="338"/>
      <c r="FE96" s="338"/>
      <c r="FF96" s="338"/>
      <c r="FG96" s="338"/>
      <c r="FH96" s="338"/>
      <c r="FI96" s="338"/>
      <c r="FJ96" s="338"/>
      <c r="FK96" s="338"/>
      <c r="FL96" s="338"/>
      <c r="FM96" s="338"/>
      <c r="FN96" s="338"/>
      <c r="FO96" s="338"/>
      <c r="FP96" s="338"/>
      <c r="FQ96" s="338"/>
      <c r="FR96" s="338"/>
      <c r="FS96" s="338"/>
      <c r="FT96" s="338"/>
      <c r="FU96" s="338"/>
      <c r="FV96" s="338"/>
      <c r="FW96" s="338"/>
      <c r="FX96" s="338"/>
      <c r="FY96" s="338"/>
      <c r="FZ96" s="338"/>
      <c r="GA96" s="338"/>
      <c r="GB96" s="338"/>
      <c r="GC96" s="338"/>
      <c r="GD96" s="338"/>
      <c r="GE96" s="338"/>
      <c r="GF96" s="338"/>
      <c r="GG96" s="338"/>
      <c r="GH96" s="338"/>
      <c r="GI96" s="338"/>
      <c r="GJ96" s="338"/>
      <c r="GK96" s="338"/>
      <c r="GL96" s="338"/>
      <c r="GM96" s="338"/>
      <c r="GN96" s="338"/>
      <c r="GO96" s="338"/>
      <c r="GP96" s="338"/>
      <c r="GQ96" s="338"/>
      <c r="GR96" s="338"/>
      <c r="GS96" s="338"/>
      <c r="GT96" s="338"/>
      <c r="GU96" s="338"/>
      <c r="GV96" s="338"/>
      <c r="GW96" s="338"/>
      <c r="GX96" s="338"/>
      <c r="GY96" s="338"/>
      <c r="GZ96" s="338"/>
      <c r="HA96" s="338"/>
      <c r="HB96" s="338"/>
      <c r="HC96" s="338"/>
      <c r="HD96" s="338"/>
      <c r="HE96" s="338"/>
      <c r="HF96" s="338"/>
      <c r="HG96" s="338"/>
      <c r="HH96" s="338"/>
      <c r="HI96" s="338"/>
      <c r="HJ96" s="338"/>
      <c r="HK96" s="338"/>
      <c r="HL96" s="338"/>
      <c r="HM96" s="338"/>
      <c r="HN96" s="338"/>
      <c r="HO96" s="338"/>
      <c r="HP96" s="338"/>
      <c r="HQ96" s="338"/>
      <c r="HR96" s="338"/>
      <c r="HS96" s="338"/>
      <c r="HT96" s="338"/>
      <c r="HU96" s="338"/>
      <c r="HV96" s="338"/>
      <c r="HW96" s="338"/>
      <c r="HX96" s="338"/>
      <c r="HY96" s="338"/>
      <c r="HZ96" s="338"/>
    </row>
    <row r="97" spans="1:234" s="131" customFormat="1" ht="24.75" customHeight="1" x14ac:dyDescent="0.25">
      <c r="A97" s="123" t="s">
        <v>234</v>
      </c>
      <c r="B97" s="108" t="s">
        <v>475</v>
      </c>
      <c r="C97" s="108" t="s">
        <v>96</v>
      </c>
      <c r="D97" s="109" t="s">
        <v>237</v>
      </c>
      <c r="E97" s="109" t="s">
        <v>97</v>
      </c>
      <c r="F97" s="110">
        <f t="shared" si="15"/>
        <v>41184</v>
      </c>
      <c r="G97" s="109">
        <f>IF(L97="Not Executed","",INDEX($U$2:$ZY96,1,MATCH(REPT("z",255),$U97:$ZY97)))</f>
        <v>144</v>
      </c>
      <c r="H97" s="109" t="str">
        <f t="shared" si="23"/>
        <v>QS:PC2 C-STEP QS C-CLASS Build7.4</v>
      </c>
      <c r="I97" s="109" t="str">
        <f t="shared" si="24"/>
        <v>9200-8.59.29708</v>
      </c>
      <c r="J97" s="109">
        <f t="shared" si="25"/>
        <v>9200</v>
      </c>
      <c r="K97" s="109" t="str">
        <f t="shared" si="26"/>
        <v>v3410</v>
      </c>
      <c r="L97" s="78" t="str">
        <f t="shared" si="27"/>
        <v>Pass</v>
      </c>
      <c r="M97" s="78" t="str">
        <f>IF(L97="NA","NA",IF(COUNTIFS(U97:XAA97,"Pass*",$U$3:$XAA$3,Summary!$E$43)&gt;0,"Pass",IF(COUNTIFS(U97:XAA97,"Fail*",$U$3:$XAA$3,Summary!$E$43)&gt;0,"Fail","Not Executed")))</f>
        <v>Pass</v>
      </c>
      <c r="N97" s="109">
        <f t="shared" si="21"/>
        <v>26</v>
      </c>
      <c r="O97" s="135">
        <f t="shared" si="22"/>
        <v>1</v>
      </c>
      <c r="P97" s="135" t="str">
        <f>IF(VLOOKUP(C97,[1]!NFC_Defects,2,FALSE)=0,"",VLOOKUP(C97,[1]!NFC_Defects,2,FALSE))</f>
        <v/>
      </c>
      <c r="Q97" s="78" t="str">
        <f>IF(VLOOKUP(C97,[1]!NFC_Defects,3,FALSE)=0,"",VLOOKUP(C97,[1]!NFC_Defects,3,FALSE))</f>
        <v/>
      </c>
      <c r="R97" s="78" t="str">
        <f>IF(VLOOKUP(C97,[1]!NFC_Defects,4,FALSE)=0,"",VLOOKUP(C97,[1]!NFC_Defects,4,FALSE))</f>
        <v/>
      </c>
      <c r="S97" s="2"/>
      <c r="T97" s="319"/>
      <c r="U97" s="337"/>
      <c r="V97" s="95" t="s">
        <v>243</v>
      </c>
      <c r="W97" s="95" t="s">
        <v>243</v>
      </c>
      <c r="X97" s="95" t="s">
        <v>243</v>
      </c>
      <c r="Y97" s="95" t="s">
        <v>243</v>
      </c>
      <c r="Z97" s="95" t="s">
        <v>243</v>
      </c>
      <c r="AA97" s="95" t="s">
        <v>243</v>
      </c>
      <c r="AB97" s="95" t="s">
        <v>243</v>
      </c>
      <c r="AC97" s="95" t="s">
        <v>243</v>
      </c>
      <c r="AD97" s="95"/>
      <c r="AE97" s="95"/>
      <c r="AF97" s="95"/>
      <c r="AG97" s="95"/>
      <c r="AH97" s="95" t="s">
        <v>243</v>
      </c>
      <c r="AI97" s="95" t="s">
        <v>243</v>
      </c>
      <c r="AJ97" s="95" t="s">
        <v>243</v>
      </c>
      <c r="AK97" s="95" t="s">
        <v>243</v>
      </c>
      <c r="AL97" s="95"/>
      <c r="AM97" s="95"/>
      <c r="AN97" s="95"/>
      <c r="AO97" s="95" t="s">
        <v>243</v>
      </c>
      <c r="AP97" s="95" t="s">
        <v>243</v>
      </c>
      <c r="AQ97" s="95" t="s">
        <v>243</v>
      </c>
      <c r="AR97" s="95" t="s">
        <v>243</v>
      </c>
      <c r="AS97" s="95" t="s">
        <v>243</v>
      </c>
      <c r="AT97" s="95"/>
      <c r="AU97" s="95"/>
      <c r="AV97" s="95"/>
      <c r="AW97" s="95" t="s">
        <v>243</v>
      </c>
      <c r="AX97" s="95" t="s">
        <v>243</v>
      </c>
      <c r="AY97" s="95"/>
      <c r="AZ97" s="95"/>
      <c r="BA97" s="95" t="s">
        <v>243</v>
      </c>
      <c r="BB97" s="95"/>
      <c r="BC97" s="95" t="s">
        <v>243</v>
      </c>
      <c r="BD97" s="95" t="s">
        <v>243</v>
      </c>
      <c r="BE97" s="95"/>
      <c r="BF97" s="95" t="s">
        <v>243</v>
      </c>
      <c r="BG97" s="95" t="s">
        <v>243</v>
      </c>
      <c r="BH97" s="95" t="s">
        <v>243</v>
      </c>
      <c r="BI97" s="95" t="s">
        <v>243</v>
      </c>
      <c r="BJ97" s="95"/>
      <c r="BK97" s="95"/>
      <c r="BL97" s="95"/>
      <c r="BM97" s="95"/>
      <c r="BN97" s="95"/>
      <c r="BO97" s="95"/>
      <c r="BP97" s="95"/>
      <c r="BQ97" s="95"/>
      <c r="BR97" s="95"/>
      <c r="BS97" s="95"/>
      <c r="BT97" s="95"/>
      <c r="BU97" s="95"/>
      <c r="BV97" s="95"/>
      <c r="BW97" s="95"/>
      <c r="BX97" s="95"/>
      <c r="BY97" s="95"/>
      <c r="BZ97" s="95"/>
      <c r="CA97" s="95"/>
      <c r="CB97" s="95"/>
      <c r="CC97" s="95"/>
      <c r="CD97" s="95"/>
      <c r="CE97" s="338"/>
      <c r="CF97" s="338"/>
      <c r="CG97" s="338"/>
      <c r="CH97" s="338"/>
      <c r="CI97" s="338"/>
      <c r="CJ97" s="338"/>
      <c r="CK97" s="338"/>
      <c r="CL97" s="338"/>
      <c r="CM97" s="338"/>
      <c r="CN97" s="338"/>
      <c r="CO97" s="338"/>
      <c r="CP97" s="338"/>
      <c r="CQ97" s="338"/>
      <c r="CR97" s="338"/>
      <c r="CS97" s="338"/>
      <c r="CT97" s="338"/>
      <c r="CU97" s="338"/>
      <c r="CV97" s="338"/>
      <c r="CW97" s="338"/>
      <c r="CX97" s="338"/>
      <c r="CY97" s="338"/>
      <c r="CZ97" s="338"/>
      <c r="DA97" s="338"/>
      <c r="DB97" s="338"/>
      <c r="DC97" s="338"/>
      <c r="DD97" s="338"/>
      <c r="DE97" s="338"/>
      <c r="DF97" s="338"/>
      <c r="DG97" s="338"/>
      <c r="DH97" s="338"/>
      <c r="DI97" s="338"/>
      <c r="DJ97" s="338"/>
      <c r="DK97" s="338"/>
      <c r="DL97" s="338"/>
      <c r="DM97" s="338"/>
      <c r="DN97" s="338"/>
      <c r="DO97" s="338"/>
      <c r="DP97" s="338"/>
      <c r="DQ97" s="338"/>
      <c r="DR97" s="338"/>
      <c r="DS97" s="338"/>
      <c r="DT97" s="338"/>
      <c r="DU97" s="338"/>
      <c r="DV97" s="338"/>
      <c r="DW97" s="338"/>
      <c r="DX97" s="338"/>
      <c r="DY97" s="338"/>
      <c r="DZ97" s="338"/>
      <c r="EA97" s="338"/>
      <c r="EB97" s="338"/>
      <c r="EC97" s="338"/>
      <c r="ED97" s="338"/>
      <c r="EE97" s="338"/>
      <c r="EF97" s="338"/>
      <c r="EG97" s="338"/>
      <c r="EH97" s="338"/>
      <c r="EI97" s="338"/>
      <c r="EJ97" s="338"/>
      <c r="EK97" s="338"/>
      <c r="EL97" s="338"/>
      <c r="EM97" s="338"/>
      <c r="EN97" s="338"/>
      <c r="EO97" s="338"/>
      <c r="EP97" s="338"/>
      <c r="EQ97" s="338"/>
      <c r="ER97" s="338"/>
      <c r="ES97" s="338"/>
      <c r="ET97" s="338"/>
      <c r="EU97" s="338"/>
      <c r="EV97" s="338"/>
      <c r="EW97" s="338"/>
      <c r="EX97" s="338"/>
      <c r="EY97" s="338"/>
      <c r="EZ97" s="338"/>
      <c r="FA97" s="338"/>
      <c r="FB97" s="338"/>
      <c r="FC97" s="338"/>
      <c r="FD97" s="338"/>
      <c r="FE97" s="338"/>
      <c r="FF97" s="338"/>
      <c r="FG97" s="338"/>
      <c r="FH97" s="338"/>
      <c r="FI97" s="338"/>
      <c r="FJ97" s="338"/>
      <c r="FK97" s="338"/>
      <c r="FL97" s="338"/>
      <c r="FM97" s="338"/>
      <c r="FN97" s="338"/>
      <c r="FO97" s="338"/>
      <c r="FP97" s="338"/>
      <c r="FQ97" s="338"/>
      <c r="FR97" s="338"/>
      <c r="FS97" s="338"/>
      <c r="FT97" s="338"/>
      <c r="FU97" s="338"/>
      <c r="FV97" s="338"/>
      <c r="FW97" s="338"/>
      <c r="FX97" s="338"/>
      <c r="FY97" s="338"/>
      <c r="FZ97" s="338"/>
      <c r="GA97" s="338"/>
      <c r="GB97" s="338"/>
      <c r="GC97" s="338"/>
      <c r="GD97" s="338"/>
      <c r="GE97" s="338"/>
      <c r="GF97" s="338"/>
      <c r="GG97" s="338"/>
      <c r="GH97" s="338"/>
      <c r="GI97" s="338"/>
      <c r="GJ97" s="338"/>
      <c r="GK97" s="338"/>
      <c r="GL97" s="338"/>
      <c r="GM97" s="338"/>
      <c r="GN97" s="338"/>
      <c r="GO97" s="338"/>
      <c r="GP97" s="338"/>
      <c r="GQ97" s="338"/>
      <c r="GR97" s="338"/>
      <c r="GS97" s="338"/>
      <c r="GT97" s="338"/>
      <c r="GU97" s="338"/>
      <c r="GV97" s="338"/>
      <c r="GW97" s="338"/>
      <c r="GX97" s="338"/>
      <c r="GY97" s="338"/>
      <c r="GZ97" s="338"/>
      <c r="HA97" s="338"/>
      <c r="HB97" s="338"/>
      <c r="HC97" s="338"/>
      <c r="HD97" s="338"/>
      <c r="HE97" s="338"/>
      <c r="HF97" s="338"/>
      <c r="HG97" s="338"/>
      <c r="HH97" s="338"/>
      <c r="HI97" s="338"/>
      <c r="HJ97" s="338"/>
      <c r="HK97" s="338"/>
      <c r="HL97" s="338"/>
      <c r="HM97" s="338"/>
      <c r="HN97" s="338"/>
      <c r="HO97" s="338"/>
      <c r="HP97" s="338"/>
      <c r="HQ97" s="338"/>
      <c r="HR97" s="338"/>
      <c r="HS97" s="338"/>
      <c r="HT97" s="338"/>
      <c r="HU97" s="338"/>
      <c r="HV97" s="338"/>
      <c r="HW97" s="338"/>
      <c r="HX97" s="338"/>
      <c r="HY97" s="338"/>
      <c r="HZ97" s="338"/>
    </row>
    <row r="98" spans="1:234" s="131" customFormat="1" ht="24.75" customHeight="1" x14ac:dyDescent="0.25">
      <c r="A98" s="123" t="s">
        <v>234</v>
      </c>
      <c r="B98" s="108" t="s">
        <v>475</v>
      </c>
      <c r="C98" s="108" t="s">
        <v>90</v>
      </c>
      <c r="D98" s="109" t="s">
        <v>237</v>
      </c>
      <c r="E98" s="109" t="s">
        <v>91</v>
      </c>
      <c r="F98" s="110">
        <f t="shared" si="15"/>
        <v>41184</v>
      </c>
      <c r="G98" s="109">
        <f>IF(L98="Not Executed","",INDEX($U$2:$ZY97,1,MATCH(REPT("z",255),$U98:$ZY98)))</f>
        <v>144</v>
      </c>
      <c r="H98" s="109" t="str">
        <f t="shared" si="23"/>
        <v>QS:PC2 C-STEP QS C-CLASS Build7.4</v>
      </c>
      <c r="I98" s="109" t="str">
        <f t="shared" si="24"/>
        <v>9200-8.59.29708</v>
      </c>
      <c r="J98" s="109">
        <f t="shared" si="25"/>
        <v>9200</v>
      </c>
      <c r="K98" s="109" t="str">
        <f t="shared" si="26"/>
        <v>v3410</v>
      </c>
      <c r="L98" s="78" t="str">
        <f t="shared" si="27"/>
        <v>Pass</v>
      </c>
      <c r="M98" s="78" t="str">
        <f>IF(L98="NA","NA",IF(COUNTIFS(U98:XAA98,"Pass*",$U$3:$XAA$3,Summary!$E$43)&gt;0,"Pass",IF(COUNTIFS(U98:XAA98,"Fail*",$U$3:$XAA$3,Summary!$E$43)&gt;0,"Fail","Not Executed")))</f>
        <v>Pass</v>
      </c>
      <c r="N98" s="109">
        <f t="shared" si="21"/>
        <v>28</v>
      </c>
      <c r="O98" s="135">
        <f t="shared" si="22"/>
        <v>1</v>
      </c>
      <c r="P98" s="135" t="str">
        <f>IF(VLOOKUP(C98,[1]!NFC_Defects,2,FALSE)=0,"",VLOOKUP(C98,[1]!NFC_Defects,2,FALSE))</f>
        <v/>
      </c>
      <c r="Q98" s="78" t="str">
        <f>IF(VLOOKUP(C98,[1]!NFC_Defects,3,FALSE)=0,"",VLOOKUP(C98,[1]!NFC_Defects,3,FALSE))</f>
        <v/>
      </c>
      <c r="R98" s="78" t="str">
        <f>IF(VLOOKUP(C98,[1]!NFC_Defects,4,FALSE)=0,"",VLOOKUP(C98,[1]!NFC_Defects,4,FALSE))</f>
        <v/>
      </c>
      <c r="S98" s="2"/>
      <c r="T98" s="319"/>
      <c r="U98" s="337"/>
      <c r="V98" s="95" t="s">
        <v>243</v>
      </c>
      <c r="W98" s="95" t="s">
        <v>243</v>
      </c>
      <c r="X98" s="95" t="s">
        <v>243</v>
      </c>
      <c r="Y98" s="95" t="s">
        <v>243</v>
      </c>
      <c r="Z98" s="95" t="s">
        <v>243</v>
      </c>
      <c r="AA98" s="95" t="s">
        <v>243</v>
      </c>
      <c r="AB98" s="95" t="s">
        <v>243</v>
      </c>
      <c r="AC98" s="95" t="s">
        <v>243</v>
      </c>
      <c r="AD98" s="95"/>
      <c r="AE98" s="95"/>
      <c r="AF98" s="95"/>
      <c r="AG98" s="95"/>
      <c r="AH98" s="95" t="s">
        <v>243</v>
      </c>
      <c r="AI98" s="95" t="s">
        <v>243</v>
      </c>
      <c r="AJ98" s="95" t="s">
        <v>243</v>
      </c>
      <c r="AK98" s="95" t="s">
        <v>243</v>
      </c>
      <c r="AL98" s="95"/>
      <c r="AM98" s="95"/>
      <c r="AN98" s="95" t="s">
        <v>243</v>
      </c>
      <c r="AO98" s="95" t="s">
        <v>243</v>
      </c>
      <c r="AP98" s="95" t="s">
        <v>243</v>
      </c>
      <c r="AQ98" s="95" t="s">
        <v>243</v>
      </c>
      <c r="AR98" s="95" t="s">
        <v>243</v>
      </c>
      <c r="AS98" s="95" t="s">
        <v>243</v>
      </c>
      <c r="AT98" s="95"/>
      <c r="AU98" s="95"/>
      <c r="AV98" s="95"/>
      <c r="AW98" s="95" t="s">
        <v>243</v>
      </c>
      <c r="AX98" s="95" t="s">
        <v>243</v>
      </c>
      <c r="AY98" s="95"/>
      <c r="AZ98" s="95"/>
      <c r="BA98" s="95" t="s">
        <v>243</v>
      </c>
      <c r="BB98" s="95" t="s">
        <v>243</v>
      </c>
      <c r="BC98" s="95" t="s">
        <v>243</v>
      </c>
      <c r="BD98" s="95" t="s">
        <v>243</v>
      </c>
      <c r="BE98" s="95"/>
      <c r="BF98" s="95" t="s">
        <v>243</v>
      </c>
      <c r="BG98" s="95" t="s">
        <v>243</v>
      </c>
      <c r="BH98" s="95" t="s">
        <v>243</v>
      </c>
      <c r="BI98" s="95" t="s">
        <v>243</v>
      </c>
      <c r="BJ98" s="95"/>
      <c r="BK98" s="95"/>
      <c r="BL98" s="95"/>
      <c r="BM98" s="95"/>
      <c r="BN98" s="95"/>
      <c r="BO98" s="95"/>
      <c r="BP98" s="95"/>
      <c r="BQ98" s="95"/>
      <c r="BR98" s="95"/>
      <c r="BS98" s="95"/>
      <c r="BT98" s="95"/>
      <c r="BU98" s="95"/>
      <c r="BV98" s="95"/>
      <c r="BW98" s="95"/>
      <c r="BX98" s="95"/>
      <c r="BY98" s="95"/>
      <c r="BZ98" s="95"/>
      <c r="CA98" s="95"/>
      <c r="CB98" s="95"/>
      <c r="CC98" s="95"/>
      <c r="CD98" s="95"/>
      <c r="CE98" s="338"/>
      <c r="CF98" s="338"/>
      <c r="CG98" s="338"/>
      <c r="CH98" s="338"/>
      <c r="CI98" s="338"/>
      <c r="CJ98" s="338"/>
      <c r="CK98" s="338"/>
      <c r="CL98" s="338"/>
      <c r="CM98" s="338"/>
      <c r="CN98" s="338"/>
      <c r="CO98" s="338"/>
      <c r="CP98" s="338"/>
      <c r="CQ98" s="338"/>
      <c r="CR98" s="338"/>
      <c r="CS98" s="338"/>
      <c r="CT98" s="338"/>
      <c r="CU98" s="338"/>
      <c r="CV98" s="338"/>
      <c r="CW98" s="338"/>
      <c r="CX98" s="338"/>
      <c r="CY98" s="338"/>
      <c r="CZ98" s="338"/>
      <c r="DA98" s="338"/>
      <c r="DB98" s="338"/>
      <c r="DC98" s="338"/>
      <c r="DD98" s="338"/>
      <c r="DE98" s="338"/>
      <c r="DF98" s="338"/>
      <c r="DG98" s="338"/>
      <c r="DH98" s="338"/>
      <c r="DI98" s="338"/>
      <c r="DJ98" s="338"/>
      <c r="DK98" s="338"/>
      <c r="DL98" s="338"/>
      <c r="DM98" s="338"/>
      <c r="DN98" s="338"/>
      <c r="DO98" s="338"/>
      <c r="DP98" s="338"/>
      <c r="DQ98" s="338"/>
      <c r="DR98" s="338"/>
      <c r="DS98" s="338"/>
      <c r="DT98" s="338"/>
      <c r="DU98" s="338"/>
      <c r="DV98" s="338"/>
      <c r="DW98" s="338"/>
      <c r="DX98" s="338"/>
      <c r="DY98" s="338"/>
      <c r="DZ98" s="338"/>
      <c r="EA98" s="338"/>
      <c r="EB98" s="338"/>
      <c r="EC98" s="338"/>
      <c r="ED98" s="338"/>
      <c r="EE98" s="338"/>
      <c r="EF98" s="338"/>
      <c r="EG98" s="338"/>
      <c r="EH98" s="338"/>
      <c r="EI98" s="338"/>
      <c r="EJ98" s="338"/>
      <c r="EK98" s="338"/>
      <c r="EL98" s="338"/>
      <c r="EM98" s="338"/>
      <c r="EN98" s="338"/>
      <c r="EO98" s="338"/>
      <c r="EP98" s="338"/>
      <c r="EQ98" s="338"/>
      <c r="ER98" s="338"/>
      <c r="ES98" s="338"/>
      <c r="ET98" s="338"/>
      <c r="EU98" s="338"/>
      <c r="EV98" s="338"/>
      <c r="EW98" s="338"/>
      <c r="EX98" s="338"/>
      <c r="EY98" s="338"/>
      <c r="EZ98" s="338"/>
      <c r="FA98" s="338"/>
      <c r="FB98" s="338"/>
      <c r="FC98" s="338"/>
      <c r="FD98" s="338"/>
      <c r="FE98" s="338"/>
      <c r="FF98" s="338"/>
      <c r="FG98" s="338"/>
      <c r="FH98" s="338"/>
      <c r="FI98" s="338"/>
      <c r="FJ98" s="338"/>
      <c r="FK98" s="338"/>
      <c r="FL98" s="338"/>
      <c r="FM98" s="338"/>
      <c r="FN98" s="338"/>
      <c r="FO98" s="338"/>
      <c r="FP98" s="338"/>
      <c r="FQ98" s="338"/>
      <c r="FR98" s="338"/>
      <c r="FS98" s="338"/>
      <c r="FT98" s="338"/>
      <c r="FU98" s="338"/>
      <c r="FV98" s="338"/>
      <c r="FW98" s="338"/>
      <c r="FX98" s="338"/>
      <c r="FY98" s="338"/>
      <c r="FZ98" s="338"/>
      <c r="GA98" s="338"/>
      <c r="GB98" s="338"/>
      <c r="GC98" s="338"/>
      <c r="GD98" s="338"/>
      <c r="GE98" s="338"/>
      <c r="GF98" s="338"/>
      <c r="GG98" s="338"/>
      <c r="GH98" s="338"/>
      <c r="GI98" s="338"/>
      <c r="GJ98" s="338"/>
      <c r="GK98" s="338"/>
      <c r="GL98" s="338"/>
      <c r="GM98" s="338"/>
      <c r="GN98" s="338"/>
      <c r="GO98" s="338"/>
      <c r="GP98" s="338"/>
      <c r="GQ98" s="338"/>
      <c r="GR98" s="338"/>
      <c r="GS98" s="338"/>
      <c r="GT98" s="338"/>
      <c r="GU98" s="338"/>
      <c r="GV98" s="338"/>
      <c r="GW98" s="338"/>
      <c r="GX98" s="338"/>
      <c r="GY98" s="338"/>
      <c r="GZ98" s="338"/>
      <c r="HA98" s="338"/>
      <c r="HB98" s="338"/>
      <c r="HC98" s="338"/>
      <c r="HD98" s="338"/>
      <c r="HE98" s="338"/>
      <c r="HF98" s="338"/>
      <c r="HG98" s="338"/>
      <c r="HH98" s="338"/>
      <c r="HI98" s="338"/>
      <c r="HJ98" s="338"/>
      <c r="HK98" s="338"/>
      <c r="HL98" s="338"/>
      <c r="HM98" s="338"/>
      <c r="HN98" s="338"/>
      <c r="HO98" s="338"/>
      <c r="HP98" s="338"/>
      <c r="HQ98" s="338"/>
      <c r="HR98" s="338"/>
      <c r="HS98" s="338"/>
      <c r="HT98" s="338"/>
      <c r="HU98" s="338"/>
      <c r="HV98" s="338"/>
      <c r="HW98" s="338"/>
      <c r="HX98" s="338"/>
      <c r="HY98" s="338"/>
      <c r="HZ98" s="338"/>
    </row>
    <row r="99" spans="1:234" s="131" customFormat="1" ht="24.75" customHeight="1" x14ac:dyDescent="0.25">
      <c r="A99" s="123" t="s">
        <v>234</v>
      </c>
      <c r="B99" s="108" t="s">
        <v>475</v>
      </c>
      <c r="C99" s="108" t="s">
        <v>103</v>
      </c>
      <c r="D99" s="109" t="s">
        <v>237</v>
      </c>
      <c r="E99" s="109" t="s">
        <v>89</v>
      </c>
      <c r="F99" s="110">
        <f t="shared" si="15"/>
        <v>41184</v>
      </c>
      <c r="G99" s="109">
        <f>IF(L99="Not Executed","",INDEX($U$2:$ZY98,1,MATCH(REPT("z",255),$U99:$ZY99)))</f>
        <v>144</v>
      </c>
      <c r="H99" s="109" t="str">
        <f t="shared" si="23"/>
        <v>QS:PC2 C-STEP QS C-CLASS Build7.4</v>
      </c>
      <c r="I99" s="109" t="str">
        <f t="shared" si="24"/>
        <v>9200-8.59.29708</v>
      </c>
      <c r="J99" s="109">
        <f t="shared" si="25"/>
        <v>9200</v>
      </c>
      <c r="K99" s="109" t="str">
        <f t="shared" si="26"/>
        <v>v3410</v>
      </c>
      <c r="L99" s="78" t="s">
        <v>249</v>
      </c>
      <c r="M99" s="78" t="str">
        <f>IF(L99="NA","NA",IF(COUNTIFS(U99:XAA99,"Pass*",$U$3:$XAA$3,Summary!$E$43)&gt;0,"Pass",IF(COUNTIFS(U99:XAA99,"Fail*",$U$3:$XAA$3,Summary!$E$43)&gt;0,"Fail","Not Executed")))</f>
        <v>NA</v>
      </c>
      <c r="N99" s="109">
        <f t="shared" si="21"/>
        <v>9</v>
      </c>
      <c r="O99" s="135">
        <f t="shared" si="22"/>
        <v>1</v>
      </c>
      <c r="P99" s="135" t="str">
        <f>IF(VLOOKUP(C99,[1]!NFC_Defects,2,FALSE)=0,"",VLOOKUP(C99,[1]!NFC_Defects,2,FALSE))</f>
        <v/>
      </c>
      <c r="Q99" s="78" t="str">
        <f>IF(VLOOKUP(C99,[1]!NFC_Defects,3,FALSE)=0,"",VLOOKUP(C99,[1]!NFC_Defects,3,FALSE))</f>
        <v/>
      </c>
      <c r="R99" s="78" t="str">
        <f>IF(VLOOKUP(C99,[1]!NFC_Defects,4,FALSE)=0,"",VLOOKUP(C99,[1]!NFC_Defects,4,FALSE))</f>
        <v/>
      </c>
      <c r="S99" s="2"/>
      <c r="T99" s="319"/>
      <c r="U99" s="337"/>
      <c r="V99" s="95" t="s">
        <v>243</v>
      </c>
      <c r="W99" s="95" t="s">
        <v>243</v>
      </c>
      <c r="X99" s="95"/>
      <c r="Y99" s="95"/>
      <c r="Z99" s="95"/>
      <c r="AA99" s="95"/>
      <c r="AB99" s="95"/>
      <c r="AC99" s="95"/>
      <c r="AD99" s="95"/>
      <c r="AE99" s="95"/>
      <c r="AF99" s="95"/>
      <c r="AG99" s="95"/>
      <c r="AH99" s="95"/>
      <c r="AI99" s="95"/>
      <c r="AJ99" s="95"/>
      <c r="AK99" s="95"/>
      <c r="AL99" s="95"/>
      <c r="AM99" s="95"/>
      <c r="AN99" s="95"/>
      <c r="AO99" s="95"/>
      <c r="AP99" s="95"/>
      <c r="AQ99" s="95"/>
      <c r="AR99" s="95"/>
      <c r="AS99" s="95"/>
      <c r="AT99" s="95"/>
      <c r="AU99" s="95"/>
      <c r="AV99" s="95"/>
      <c r="AW99" s="95"/>
      <c r="AX99" s="95"/>
      <c r="AY99" s="95"/>
      <c r="AZ99" s="95"/>
      <c r="BA99" s="95" t="s">
        <v>243</v>
      </c>
      <c r="BB99" s="95"/>
      <c r="BC99" s="95" t="s">
        <v>243</v>
      </c>
      <c r="BD99" s="95" t="s">
        <v>243</v>
      </c>
      <c r="BE99" s="95"/>
      <c r="BF99" s="95" t="s">
        <v>243</v>
      </c>
      <c r="BG99" s="95" t="s">
        <v>243</v>
      </c>
      <c r="BH99" s="95" t="s">
        <v>243</v>
      </c>
      <c r="BI99" s="95" t="s">
        <v>243</v>
      </c>
      <c r="BJ99" s="95"/>
      <c r="BK99" s="95"/>
      <c r="BL99" s="95"/>
      <c r="BM99" s="95"/>
      <c r="BN99" s="95"/>
      <c r="BO99" s="95"/>
      <c r="BP99" s="95"/>
      <c r="BQ99" s="95"/>
      <c r="BR99" s="95"/>
      <c r="BS99" s="95"/>
      <c r="BT99" s="95"/>
      <c r="BU99" s="95"/>
      <c r="BV99" s="95"/>
      <c r="BW99" s="95"/>
      <c r="BX99" s="95"/>
      <c r="BY99" s="95"/>
      <c r="BZ99" s="95"/>
      <c r="CA99" s="95"/>
      <c r="CB99" s="95"/>
      <c r="CC99" s="95"/>
      <c r="CD99" s="95"/>
      <c r="CE99" s="338"/>
      <c r="CF99" s="338"/>
      <c r="CG99" s="338"/>
      <c r="CH99" s="338"/>
      <c r="CI99" s="338"/>
      <c r="CJ99" s="338"/>
      <c r="CK99" s="338"/>
      <c r="CL99" s="338"/>
      <c r="CM99" s="338"/>
      <c r="CN99" s="338"/>
      <c r="CO99" s="338"/>
      <c r="CP99" s="338"/>
      <c r="CQ99" s="338"/>
      <c r="CR99" s="338"/>
      <c r="CS99" s="338"/>
      <c r="CT99" s="338"/>
      <c r="CU99" s="338"/>
      <c r="CV99" s="338"/>
      <c r="CW99" s="338"/>
      <c r="CX99" s="338"/>
      <c r="CY99" s="338"/>
      <c r="CZ99" s="338"/>
      <c r="DA99" s="338"/>
      <c r="DB99" s="338"/>
      <c r="DC99" s="338"/>
      <c r="DD99" s="338"/>
      <c r="DE99" s="338"/>
      <c r="DF99" s="338"/>
      <c r="DG99" s="338"/>
      <c r="DH99" s="338"/>
      <c r="DI99" s="338"/>
      <c r="DJ99" s="338"/>
      <c r="DK99" s="338"/>
      <c r="DL99" s="338"/>
      <c r="DM99" s="338"/>
      <c r="DN99" s="338"/>
      <c r="DO99" s="338"/>
      <c r="DP99" s="338"/>
      <c r="DQ99" s="338"/>
      <c r="DR99" s="338"/>
      <c r="DS99" s="338"/>
      <c r="DT99" s="338"/>
      <c r="DU99" s="338"/>
      <c r="DV99" s="338"/>
      <c r="DW99" s="338"/>
      <c r="DX99" s="338"/>
      <c r="DY99" s="338"/>
      <c r="DZ99" s="338"/>
      <c r="EA99" s="338"/>
      <c r="EB99" s="338"/>
      <c r="EC99" s="338"/>
      <c r="ED99" s="338"/>
      <c r="EE99" s="338"/>
      <c r="EF99" s="338"/>
      <c r="EG99" s="338"/>
      <c r="EH99" s="338"/>
      <c r="EI99" s="338"/>
      <c r="EJ99" s="338"/>
      <c r="EK99" s="338"/>
      <c r="EL99" s="338"/>
      <c r="EM99" s="338"/>
      <c r="EN99" s="338"/>
      <c r="EO99" s="338"/>
      <c r="EP99" s="338"/>
      <c r="EQ99" s="338"/>
      <c r="ER99" s="338"/>
      <c r="ES99" s="338"/>
      <c r="ET99" s="338"/>
      <c r="EU99" s="338"/>
      <c r="EV99" s="338"/>
      <c r="EW99" s="338"/>
      <c r="EX99" s="338"/>
      <c r="EY99" s="338"/>
      <c r="EZ99" s="338"/>
      <c r="FA99" s="338"/>
      <c r="FB99" s="338"/>
      <c r="FC99" s="338"/>
      <c r="FD99" s="338"/>
      <c r="FE99" s="338"/>
      <c r="FF99" s="338"/>
      <c r="FG99" s="338"/>
      <c r="FH99" s="338"/>
      <c r="FI99" s="338"/>
      <c r="FJ99" s="338"/>
      <c r="FK99" s="338"/>
      <c r="FL99" s="338"/>
      <c r="FM99" s="338"/>
      <c r="FN99" s="338"/>
      <c r="FO99" s="338"/>
      <c r="FP99" s="338"/>
      <c r="FQ99" s="338"/>
      <c r="FR99" s="338"/>
      <c r="FS99" s="338"/>
      <c r="FT99" s="338"/>
      <c r="FU99" s="338"/>
      <c r="FV99" s="338"/>
      <c r="FW99" s="338"/>
      <c r="FX99" s="338"/>
      <c r="FY99" s="338"/>
      <c r="FZ99" s="338"/>
      <c r="GA99" s="338"/>
      <c r="GB99" s="338"/>
      <c r="GC99" s="338"/>
      <c r="GD99" s="338"/>
      <c r="GE99" s="338"/>
      <c r="GF99" s="338"/>
      <c r="GG99" s="338"/>
      <c r="GH99" s="338"/>
      <c r="GI99" s="338"/>
      <c r="GJ99" s="338"/>
      <c r="GK99" s="338"/>
      <c r="GL99" s="338"/>
      <c r="GM99" s="338"/>
      <c r="GN99" s="338"/>
      <c r="GO99" s="338"/>
      <c r="GP99" s="338"/>
      <c r="GQ99" s="338"/>
      <c r="GR99" s="338"/>
      <c r="GS99" s="338"/>
      <c r="GT99" s="338"/>
      <c r="GU99" s="338"/>
      <c r="GV99" s="338"/>
      <c r="GW99" s="338"/>
      <c r="GX99" s="338"/>
      <c r="GY99" s="338"/>
      <c r="GZ99" s="338"/>
      <c r="HA99" s="338"/>
      <c r="HB99" s="338"/>
      <c r="HC99" s="338"/>
      <c r="HD99" s="338"/>
      <c r="HE99" s="338"/>
      <c r="HF99" s="338"/>
      <c r="HG99" s="338"/>
      <c r="HH99" s="338"/>
      <c r="HI99" s="338"/>
      <c r="HJ99" s="338"/>
      <c r="HK99" s="338"/>
      <c r="HL99" s="338"/>
      <c r="HM99" s="338"/>
      <c r="HN99" s="338"/>
      <c r="HO99" s="338"/>
      <c r="HP99" s="338"/>
      <c r="HQ99" s="338"/>
      <c r="HR99" s="338"/>
      <c r="HS99" s="338"/>
      <c r="HT99" s="338"/>
      <c r="HU99" s="338"/>
      <c r="HV99" s="338"/>
      <c r="HW99" s="338"/>
      <c r="HX99" s="338"/>
      <c r="HY99" s="338"/>
      <c r="HZ99" s="338"/>
    </row>
    <row r="100" spans="1:234" s="131" customFormat="1" ht="24.75" customHeight="1" x14ac:dyDescent="0.25">
      <c r="A100" s="123" t="s">
        <v>234</v>
      </c>
      <c r="B100" s="108" t="s">
        <v>475</v>
      </c>
      <c r="C100" s="108" t="s">
        <v>104</v>
      </c>
      <c r="D100" s="109" t="s">
        <v>237</v>
      </c>
      <c r="E100" s="109" t="s">
        <v>89</v>
      </c>
      <c r="F100" s="110">
        <f t="shared" si="15"/>
        <v>41184</v>
      </c>
      <c r="G100" s="109">
        <f>IF(L100="Not Executed","",INDEX($U$2:$ZY99,1,MATCH(REPT("z",255),$U100:$ZY100)))</f>
        <v>144</v>
      </c>
      <c r="H100" s="109" t="str">
        <f t="shared" si="23"/>
        <v>QS:PC2 C-STEP QS C-CLASS Build7.4</v>
      </c>
      <c r="I100" s="109" t="str">
        <f t="shared" si="24"/>
        <v>9200-8.59.29708</v>
      </c>
      <c r="J100" s="109">
        <f t="shared" si="25"/>
        <v>9200</v>
      </c>
      <c r="K100" s="109" t="str">
        <f t="shared" si="26"/>
        <v>v3410</v>
      </c>
      <c r="L100" s="78" t="str">
        <f t="shared" si="27"/>
        <v>Pass</v>
      </c>
      <c r="M100" s="78" t="str">
        <f>IF(L100="NA","NA",IF(COUNTIFS(U100:XAA100,"Pass*",$U$3:$XAA$3,Summary!$E$43)&gt;0,"Pass",IF(COUNTIFS(U100:XAA100,"Fail*",$U$3:$XAA$3,Summary!$E$43)&gt;0,"Fail","Not Executed")))</f>
        <v>Pass</v>
      </c>
      <c r="N100" s="109">
        <f t="shared" si="21"/>
        <v>25</v>
      </c>
      <c r="O100" s="135">
        <f t="shared" si="22"/>
        <v>0.8</v>
      </c>
      <c r="P100" s="135" t="str">
        <f>IF(VLOOKUP(C100,[1]!NFC_Defects,2,FALSE)=0,"",VLOOKUP(C100,[1]!NFC_Defects,2,FALSE))</f>
        <v/>
      </c>
      <c r="Q100" s="81" t="str">
        <f>IF(VLOOKUP(C100,[1]!NFC_Defects,3,FALSE)=0,"",VLOOKUP(C100,[1]!NFC_Defects,3,FALSE))</f>
        <v/>
      </c>
      <c r="R100" s="78" t="str">
        <f>IF(VLOOKUP(C100,[1]!NFC_Defects,4,FALSE)=0,"",VLOOKUP(C100,[1]!NFC_Defects,4,FALSE))</f>
        <v/>
      </c>
      <c r="S100" s="2"/>
      <c r="T100" s="319"/>
      <c r="U100" s="337"/>
      <c r="V100" s="95" t="s">
        <v>241</v>
      </c>
      <c r="W100" s="95" t="s">
        <v>241</v>
      </c>
      <c r="X100" s="95" t="s">
        <v>243</v>
      </c>
      <c r="Y100" s="95"/>
      <c r="Z100" s="95" t="s">
        <v>243</v>
      </c>
      <c r="AA100" s="95" t="s">
        <v>243</v>
      </c>
      <c r="AB100" s="95" t="s">
        <v>243</v>
      </c>
      <c r="AC100" s="95" t="s">
        <v>243</v>
      </c>
      <c r="AD100" s="95"/>
      <c r="AE100" s="95"/>
      <c r="AF100" s="95"/>
      <c r="AG100" s="95"/>
      <c r="AH100" s="95" t="s">
        <v>243</v>
      </c>
      <c r="AI100" s="95" t="s">
        <v>243</v>
      </c>
      <c r="AJ100" s="95" t="s">
        <v>243</v>
      </c>
      <c r="AK100" s="95" t="s">
        <v>241</v>
      </c>
      <c r="AL100" s="95"/>
      <c r="AM100" s="95"/>
      <c r="AN100" s="95" t="s">
        <v>243</v>
      </c>
      <c r="AO100" s="95" t="s">
        <v>243</v>
      </c>
      <c r="AP100" s="95"/>
      <c r="AQ100" s="95" t="s">
        <v>243</v>
      </c>
      <c r="AR100" s="95" t="s">
        <v>243</v>
      </c>
      <c r="AS100" s="95" t="s">
        <v>241</v>
      </c>
      <c r="AT100" s="95"/>
      <c r="AU100" s="95"/>
      <c r="AV100" s="95"/>
      <c r="AW100" s="95" t="s">
        <v>243</v>
      </c>
      <c r="AX100" s="95"/>
      <c r="AY100" s="95"/>
      <c r="AZ100" s="95"/>
      <c r="BA100" s="95" t="s">
        <v>243</v>
      </c>
      <c r="BB100" s="95" t="s">
        <v>241</v>
      </c>
      <c r="BC100" s="95" t="s">
        <v>243</v>
      </c>
      <c r="BD100" s="95" t="s">
        <v>243</v>
      </c>
      <c r="BE100" s="95"/>
      <c r="BF100" s="95" t="s">
        <v>243</v>
      </c>
      <c r="BG100" s="95" t="s">
        <v>243</v>
      </c>
      <c r="BH100" s="95" t="s">
        <v>243</v>
      </c>
      <c r="BI100" s="95" t="s">
        <v>243</v>
      </c>
      <c r="BJ100" s="95"/>
      <c r="BK100" s="95"/>
      <c r="BL100" s="95"/>
      <c r="BM100" s="95"/>
      <c r="BN100" s="95"/>
      <c r="BO100" s="95"/>
      <c r="BP100" s="95"/>
      <c r="BQ100" s="95"/>
      <c r="BR100" s="95"/>
      <c r="BS100" s="95"/>
      <c r="BT100" s="95"/>
      <c r="BU100" s="95"/>
      <c r="BV100" s="95"/>
      <c r="BW100" s="95"/>
      <c r="BX100" s="95"/>
      <c r="BY100" s="95"/>
      <c r="BZ100" s="95"/>
      <c r="CA100" s="95"/>
      <c r="CB100" s="95"/>
      <c r="CC100" s="95"/>
      <c r="CD100" s="95"/>
      <c r="CE100" s="338"/>
      <c r="CF100" s="338"/>
      <c r="CG100" s="338"/>
      <c r="CH100" s="338"/>
      <c r="CI100" s="338"/>
      <c r="CJ100" s="338"/>
      <c r="CK100" s="338"/>
      <c r="CL100" s="338"/>
      <c r="CM100" s="338"/>
      <c r="CN100" s="338"/>
      <c r="CO100" s="338"/>
      <c r="CP100" s="338"/>
      <c r="CQ100" s="338"/>
      <c r="CR100" s="338"/>
      <c r="CS100" s="338"/>
      <c r="CT100" s="338"/>
      <c r="CU100" s="338"/>
      <c r="CV100" s="338"/>
      <c r="CW100" s="338"/>
      <c r="CX100" s="338"/>
      <c r="CY100" s="338"/>
      <c r="CZ100" s="338"/>
      <c r="DA100" s="338"/>
      <c r="DB100" s="338"/>
      <c r="DC100" s="338"/>
      <c r="DD100" s="338"/>
      <c r="DE100" s="338"/>
      <c r="DF100" s="338"/>
      <c r="DG100" s="338"/>
      <c r="DH100" s="338"/>
      <c r="DI100" s="338"/>
      <c r="DJ100" s="338"/>
      <c r="DK100" s="338"/>
      <c r="DL100" s="338"/>
      <c r="DM100" s="338"/>
      <c r="DN100" s="338"/>
      <c r="DO100" s="338"/>
      <c r="DP100" s="338"/>
      <c r="DQ100" s="338"/>
      <c r="DR100" s="338"/>
      <c r="DS100" s="338"/>
      <c r="DT100" s="338"/>
      <c r="DU100" s="338"/>
      <c r="DV100" s="338"/>
      <c r="DW100" s="338"/>
      <c r="DX100" s="338"/>
      <c r="DY100" s="338"/>
      <c r="DZ100" s="338"/>
      <c r="EA100" s="338"/>
      <c r="EB100" s="338"/>
      <c r="EC100" s="338"/>
      <c r="ED100" s="338"/>
      <c r="EE100" s="338"/>
      <c r="EF100" s="338"/>
      <c r="EG100" s="338"/>
      <c r="EH100" s="338"/>
      <c r="EI100" s="338"/>
      <c r="EJ100" s="338"/>
      <c r="EK100" s="338"/>
      <c r="EL100" s="338"/>
      <c r="EM100" s="338"/>
      <c r="EN100" s="338"/>
      <c r="EO100" s="338"/>
      <c r="EP100" s="338"/>
      <c r="EQ100" s="338"/>
      <c r="ER100" s="338"/>
      <c r="ES100" s="338"/>
      <c r="ET100" s="338"/>
      <c r="EU100" s="338"/>
      <c r="EV100" s="338"/>
      <c r="EW100" s="338"/>
      <c r="EX100" s="338"/>
      <c r="EY100" s="338"/>
      <c r="EZ100" s="338"/>
      <c r="FA100" s="338"/>
      <c r="FB100" s="338"/>
      <c r="FC100" s="338"/>
      <c r="FD100" s="338"/>
      <c r="FE100" s="338"/>
      <c r="FF100" s="338"/>
      <c r="FG100" s="338"/>
      <c r="FH100" s="338"/>
      <c r="FI100" s="338"/>
      <c r="FJ100" s="338"/>
      <c r="FK100" s="338"/>
      <c r="FL100" s="338"/>
      <c r="FM100" s="338"/>
      <c r="FN100" s="338"/>
      <c r="FO100" s="338"/>
      <c r="FP100" s="338"/>
      <c r="FQ100" s="338"/>
      <c r="FR100" s="338"/>
      <c r="FS100" s="338"/>
      <c r="FT100" s="338"/>
      <c r="FU100" s="338"/>
      <c r="FV100" s="338"/>
      <c r="FW100" s="338"/>
      <c r="FX100" s="338"/>
      <c r="FY100" s="338"/>
      <c r="FZ100" s="338"/>
      <c r="GA100" s="338"/>
      <c r="GB100" s="338"/>
      <c r="GC100" s="338"/>
      <c r="GD100" s="338"/>
      <c r="GE100" s="338"/>
      <c r="GF100" s="338"/>
      <c r="GG100" s="338"/>
      <c r="GH100" s="338"/>
      <c r="GI100" s="338"/>
      <c r="GJ100" s="338"/>
      <c r="GK100" s="338"/>
      <c r="GL100" s="338"/>
      <c r="GM100" s="338"/>
      <c r="GN100" s="338"/>
      <c r="GO100" s="338"/>
      <c r="GP100" s="338"/>
      <c r="GQ100" s="338"/>
      <c r="GR100" s="338"/>
      <c r="GS100" s="338"/>
      <c r="GT100" s="338"/>
      <c r="GU100" s="338"/>
      <c r="GV100" s="338"/>
      <c r="GW100" s="338"/>
      <c r="GX100" s="338"/>
      <c r="GY100" s="338"/>
      <c r="GZ100" s="338"/>
      <c r="HA100" s="338"/>
      <c r="HB100" s="338"/>
      <c r="HC100" s="338"/>
      <c r="HD100" s="338"/>
      <c r="HE100" s="338"/>
      <c r="HF100" s="338"/>
      <c r="HG100" s="338"/>
      <c r="HH100" s="338"/>
      <c r="HI100" s="338"/>
      <c r="HJ100" s="338"/>
      <c r="HK100" s="338"/>
      <c r="HL100" s="338"/>
      <c r="HM100" s="338"/>
      <c r="HN100" s="338"/>
      <c r="HO100" s="338"/>
      <c r="HP100" s="338"/>
      <c r="HQ100" s="338"/>
      <c r="HR100" s="338"/>
      <c r="HS100" s="338"/>
      <c r="HT100" s="338"/>
      <c r="HU100" s="338"/>
      <c r="HV100" s="338"/>
      <c r="HW100" s="338"/>
      <c r="HX100" s="338"/>
      <c r="HY100" s="338"/>
      <c r="HZ100" s="338"/>
    </row>
    <row r="101" spans="1:234" s="131" customFormat="1" ht="24.75" customHeight="1" x14ac:dyDescent="0.25">
      <c r="A101" s="123" t="s">
        <v>234</v>
      </c>
      <c r="B101" s="108" t="s">
        <v>475</v>
      </c>
      <c r="C101" s="108" t="s">
        <v>93</v>
      </c>
      <c r="D101" s="109" t="s">
        <v>237</v>
      </c>
      <c r="E101" s="109" t="s">
        <v>89</v>
      </c>
      <c r="F101" s="110">
        <f t="shared" ref="F101:F132" si="28">IF(L101="Not Executed","",INDEX($U$1:$ZY$1,1,MATCH(REPT("z",255),$U101:$ZY101)))</f>
        <v>41184</v>
      </c>
      <c r="G101" s="109">
        <f>IF(L101="Not Executed","",INDEX($U$2:$ZY100,1,MATCH(REPT("z",255),$U101:$ZY101)))</f>
        <v>144</v>
      </c>
      <c r="H101" s="109" t="str">
        <f t="shared" ref="H101:H132" si="29">IF($L101="Not Executed","",VLOOKUP($G101,Config_Table,3))</f>
        <v>QS:PC2 C-STEP QS C-CLASS Build7.4</v>
      </c>
      <c r="I101" s="109" t="str">
        <f t="shared" ref="I101:I132" si="30">IF($L101="Not Executed","",VLOOKUP($G101,Config_Table,4))</f>
        <v>9200-8.59.29708</v>
      </c>
      <c r="J101" s="109">
        <f t="shared" ref="J101:J132" si="31">IF($L101="Not Executed","",VLOOKUP($G101,Config_Table,5))</f>
        <v>9200</v>
      </c>
      <c r="K101" s="109" t="str">
        <f t="shared" si="26"/>
        <v>v3410</v>
      </c>
      <c r="L101" s="78" t="str">
        <f t="shared" si="27"/>
        <v>Pass</v>
      </c>
      <c r="M101" s="78" t="str">
        <f>IF(L101="NA","NA",IF(COUNTIFS(U101:XAA101,"Pass*",$U$3:$XAA$3,Summary!$E$43)&gt;0,"Pass",IF(COUNTIFS(U101:XAA101,"Fail*",$U$3:$XAA$3,Summary!$E$43)&gt;0,"Fail","Not Executed")))</f>
        <v>Pass</v>
      </c>
      <c r="N101" s="109">
        <f t="shared" ref="N101:N132" si="32">COUNTIF(U101:CC101,"Pass")+COUNTIF(U101:CC101,"Fail")</f>
        <v>24</v>
      </c>
      <c r="O101" s="135">
        <f t="shared" ref="O101:O132" si="33">IF(N101&gt;0,COUNTIF(U101:CC101,"Pass")/N101,"")</f>
        <v>0.875</v>
      </c>
      <c r="P101" s="135" t="str">
        <f>IF(VLOOKUP(C101,[1]!NFC_Defects,2,FALSE)=0,"",VLOOKUP(C101,[1]!NFC_Defects,2,FALSE))</f>
        <v/>
      </c>
      <c r="Q101" s="78" t="str">
        <f>IF(VLOOKUP(C101,[1]!NFC_Defects,3,FALSE)=0,"",VLOOKUP(C101,[1]!NFC_Defects,3,FALSE))</f>
        <v/>
      </c>
      <c r="R101" s="78" t="str">
        <f>IF(VLOOKUP(C101,[1]!NFC_Defects,4,FALSE)=0,"",VLOOKUP(C101,[1]!NFC_Defects,4,FALSE))</f>
        <v/>
      </c>
      <c r="S101" s="2"/>
      <c r="T101" s="319"/>
      <c r="U101" s="337"/>
      <c r="V101" s="95" t="s">
        <v>241</v>
      </c>
      <c r="W101" s="95" t="s">
        <v>241</v>
      </c>
      <c r="X101" s="95" t="s">
        <v>243</v>
      </c>
      <c r="Y101" s="95"/>
      <c r="Z101" s="95" t="s">
        <v>243</v>
      </c>
      <c r="AA101" s="95" t="s">
        <v>243</v>
      </c>
      <c r="AB101" s="95" t="s">
        <v>243</v>
      </c>
      <c r="AC101" s="95" t="s">
        <v>243</v>
      </c>
      <c r="AD101" s="95"/>
      <c r="AE101" s="95"/>
      <c r="AF101" s="95"/>
      <c r="AG101" s="95"/>
      <c r="AH101" s="95" t="s">
        <v>243</v>
      </c>
      <c r="AI101" s="95" t="s">
        <v>243</v>
      </c>
      <c r="AJ101" s="95" t="s">
        <v>243</v>
      </c>
      <c r="AK101" s="95" t="s">
        <v>241</v>
      </c>
      <c r="AL101" s="95"/>
      <c r="AM101" s="95"/>
      <c r="AN101" s="95" t="s">
        <v>243</v>
      </c>
      <c r="AO101" s="95" t="s">
        <v>243</v>
      </c>
      <c r="AP101" s="95" t="s">
        <v>243</v>
      </c>
      <c r="AQ101" s="95" t="s">
        <v>243</v>
      </c>
      <c r="AR101" s="95" t="s">
        <v>243</v>
      </c>
      <c r="AS101" s="95" t="s">
        <v>243</v>
      </c>
      <c r="AT101" s="95"/>
      <c r="AU101" s="95"/>
      <c r="AV101" s="95"/>
      <c r="AW101" s="95"/>
      <c r="AX101" s="95"/>
      <c r="AY101" s="95"/>
      <c r="AZ101" s="95"/>
      <c r="BA101" s="95" t="s">
        <v>243</v>
      </c>
      <c r="BB101" s="95"/>
      <c r="BC101" s="95" t="s">
        <v>243</v>
      </c>
      <c r="BD101" s="95" t="s">
        <v>243</v>
      </c>
      <c r="BE101" s="95"/>
      <c r="BF101" s="95" t="s">
        <v>243</v>
      </c>
      <c r="BG101" s="95" t="s">
        <v>243</v>
      </c>
      <c r="BH101" s="95" t="s">
        <v>243</v>
      </c>
      <c r="BI101" s="95" t="s">
        <v>243</v>
      </c>
      <c r="BJ101" s="95"/>
      <c r="BK101" s="95"/>
      <c r="BL101" s="95"/>
      <c r="BM101" s="95"/>
      <c r="BN101" s="95"/>
      <c r="BO101" s="95"/>
      <c r="BP101" s="95"/>
      <c r="BQ101" s="95"/>
      <c r="BR101" s="95"/>
      <c r="BS101" s="95"/>
      <c r="BT101" s="95"/>
      <c r="BU101" s="95"/>
      <c r="BV101" s="95"/>
      <c r="BW101" s="95"/>
      <c r="BX101" s="95"/>
      <c r="BY101" s="95"/>
      <c r="BZ101" s="95"/>
      <c r="CA101" s="95"/>
      <c r="CB101" s="95"/>
      <c r="CC101" s="95"/>
      <c r="CD101" s="95"/>
      <c r="CE101" s="338"/>
      <c r="CF101" s="338"/>
      <c r="CG101" s="338"/>
      <c r="CH101" s="338"/>
      <c r="CI101" s="338"/>
      <c r="CJ101" s="338"/>
      <c r="CK101" s="338"/>
      <c r="CL101" s="338"/>
      <c r="CM101" s="338"/>
      <c r="CN101" s="338"/>
      <c r="CO101" s="338"/>
      <c r="CP101" s="338"/>
      <c r="CQ101" s="338"/>
      <c r="CR101" s="338"/>
      <c r="CS101" s="338"/>
      <c r="CT101" s="338"/>
      <c r="CU101" s="338"/>
      <c r="CV101" s="338"/>
      <c r="CW101" s="338"/>
      <c r="CX101" s="338"/>
      <c r="CY101" s="338"/>
      <c r="CZ101" s="338"/>
      <c r="DA101" s="338"/>
      <c r="DB101" s="338"/>
      <c r="DC101" s="338"/>
      <c r="DD101" s="338"/>
      <c r="DE101" s="338"/>
      <c r="DF101" s="338"/>
      <c r="DG101" s="338"/>
      <c r="DH101" s="338"/>
      <c r="DI101" s="338"/>
      <c r="DJ101" s="338"/>
      <c r="DK101" s="338"/>
      <c r="DL101" s="338"/>
      <c r="DM101" s="338"/>
      <c r="DN101" s="338"/>
      <c r="DO101" s="338"/>
      <c r="DP101" s="338"/>
      <c r="DQ101" s="338"/>
      <c r="DR101" s="338"/>
      <c r="DS101" s="338"/>
      <c r="DT101" s="338"/>
      <c r="DU101" s="338"/>
      <c r="DV101" s="338"/>
      <c r="DW101" s="338"/>
      <c r="DX101" s="338"/>
      <c r="DY101" s="338"/>
      <c r="DZ101" s="338"/>
      <c r="EA101" s="338"/>
      <c r="EB101" s="338"/>
      <c r="EC101" s="338"/>
      <c r="ED101" s="338"/>
      <c r="EE101" s="338"/>
      <c r="EF101" s="338"/>
      <c r="EG101" s="338"/>
      <c r="EH101" s="338"/>
      <c r="EI101" s="338"/>
      <c r="EJ101" s="338"/>
      <c r="EK101" s="338"/>
      <c r="EL101" s="338"/>
      <c r="EM101" s="338"/>
      <c r="EN101" s="338"/>
      <c r="EO101" s="338"/>
      <c r="EP101" s="338"/>
      <c r="EQ101" s="338"/>
      <c r="ER101" s="338"/>
      <c r="ES101" s="338"/>
      <c r="ET101" s="338"/>
      <c r="EU101" s="338"/>
      <c r="EV101" s="338"/>
      <c r="EW101" s="338"/>
      <c r="EX101" s="338"/>
      <c r="EY101" s="338"/>
      <c r="EZ101" s="338"/>
      <c r="FA101" s="338"/>
      <c r="FB101" s="338"/>
      <c r="FC101" s="338"/>
      <c r="FD101" s="338"/>
      <c r="FE101" s="338"/>
      <c r="FF101" s="338"/>
      <c r="FG101" s="338"/>
      <c r="FH101" s="338"/>
      <c r="FI101" s="338"/>
      <c r="FJ101" s="338"/>
      <c r="FK101" s="338"/>
      <c r="FL101" s="338"/>
      <c r="FM101" s="338"/>
      <c r="FN101" s="338"/>
      <c r="FO101" s="338"/>
      <c r="FP101" s="338"/>
      <c r="FQ101" s="338"/>
      <c r="FR101" s="338"/>
      <c r="FS101" s="338"/>
      <c r="FT101" s="338"/>
      <c r="FU101" s="338"/>
      <c r="FV101" s="338"/>
      <c r="FW101" s="338"/>
      <c r="FX101" s="338"/>
      <c r="FY101" s="338"/>
      <c r="FZ101" s="338"/>
      <c r="GA101" s="338"/>
      <c r="GB101" s="338"/>
      <c r="GC101" s="338"/>
      <c r="GD101" s="338"/>
      <c r="GE101" s="338"/>
      <c r="GF101" s="338"/>
      <c r="GG101" s="338"/>
      <c r="GH101" s="338"/>
      <c r="GI101" s="338"/>
      <c r="GJ101" s="338"/>
      <c r="GK101" s="338"/>
      <c r="GL101" s="338"/>
      <c r="GM101" s="338"/>
      <c r="GN101" s="338"/>
      <c r="GO101" s="338"/>
      <c r="GP101" s="338"/>
      <c r="GQ101" s="338"/>
      <c r="GR101" s="338"/>
      <c r="GS101" s="338"/>
      <c r="GT101" s="338"/>
      <c r="GU101" s="338"/>
      <c r="GV101" s="338"/>
      <c r="GW101" s="338"/>
      <c r="GX101" s="338"/>
      <c r="GY101" s="338"/>
      <c r="GZ101" s="338"/>
      <c r="HA101" s="338"/>
      <c r="HB101" s="338"/>
      <c r="HC101" s="338"/>
      <c r="HD101" s="338"/>
      <c r="HE101" s="338"/>
      <c r="HF101" s="338"/>
      <c r="HG101" s="338"/>
      <c r="HH101" s="338"/>
      <c r="HI101" s="338"/>
      <c r="HJ101" s="338"/>
      <c r="HK101" s="338"/>
      <c r="HL101" s="338"/>
      <c r="HM101" s="338"/>
      <c r="HN101" s="338"/>
      <c r="HO101" s="338"/>
      <c r="HP101" s="338"/>
      <c r="HQ101" s="338"/>
      <c r="HR101" s="338"/>
      <c r="HS101" s="338"/>
      <c r="HT101" s="338"/>
      <c r="HU101" s="338"/>
      <c r="HV101" s="338"/>
      <c r="HW101" s="338"/>
      <c r="HX101" s="338"/>
      <c r="HY101" s="338"/>
      <c r="HZ101" s="338"/>
    </row>
    <row r="102" spans="1:234" s="131" customFormat="1" ht="24.75" customHeight="1" x14ac:dyDescent="0.25">
      <c r="A102" s="123" t="s">
        <v>234</v>
      </c>
      <c r="B102" s="108" t="s">
        <v>475</v>
      </c>
      <c r="C102" s="108" t="s">
        <v>101</v>
      </c>
      <c r="D102" s="109" t="s">
        <v>237</v>
      </c>
      <c r="E102" s="109" t="s">
        <v>89</v>
      </c>
      <c r="F102" s="110">
        <f t="shared" si="28"/>
        <v>41184</v>
      </c>
      <c r="G102" s="109">
        <f>IF(L102="Not Executed","",INDEX($U$2:$ZY101,1,MATCH(REPT("z",255),$U102:$ZY102)))</f>
        <v>144</v>
      </c>
      <c r="H102" s="109" t="str">
        <f t="shared" si="29"/>
        <v>QS:PC2 C-STEP QS C-CLASS Build7.4</v>
      </c>
      <c r="I102" s="109" t="str">
        <f t="shared" si="30"/>
        <v>9200-8.59.29708</v>
      </c>
      <c r="J102" s="109">
        <f t="shared" si="31"/>
        <v>9200</v>
      </c>
      <c r="K102" s="109" t="str">
        <f t="shared" si="26"/>
        <v>v3410</v>
      </c>
      <c r="L102" s="78" t="str">
        <f t="shared" si="27"/>
        <v>Pass</v>
      </c>
      <c r="M102" s="78" t="str">
        <f>IF(L102="NA","NA",IF(COUNTIFS(U102:XAA102,"Pass*",$U$3:$XAA$3,Summary!$E$43)&gt;0,"Pass",IF(COUNTIFS(U102:XAA102,"Fail*",$U$3:$XAA$3,Summary!$E$43)&gt;0,"Fail","Not Executed")))</f>
        <v>Pass</v>
      </c>
      <c r="N102" s="109">
        <f t="shared" si="32"/>
        <v>23</v>
      </c>
      <c r="O102" s="135">
        <f t="shared" si="33"/>
        <v>0.52173913043478259</v>
      </c>
      <c r="P102" s="135" t="str">
        <f>IF(VLOOKUP(C102,[1]!NFC_Defects,2,FALSE)=0,"",VLOOKUP(C102,[1]!NFC_Defects,2,FALSE))</f>
        <v>851441-CLOSED</v>
      </c>
      <c r="Q102" s="81" t="str">
        <f>IF(VLOOKUP(C102,[1]!NFC_Defects,3,FALSE)=0,"",VLOOKUP(C102,[1]!NFC_Defects,3,FALSE))</f>
        <v/>
      </c>
      <c r="R102" s="78" t="str">
        <f>IF(VLOOKUP(C102,[1]!NFC_Defects,4,FALSE)=0,"",VLOOKUP(C102,[1]!NFC_Defects,4,FALSE))</f>
        <v>3855502-CLOSED</v>
      </c>
      <c r="S102" s="2"/>
      <c r="T102" s="319"/>
      <c r="U102" s="337"/>
      <c r="V102" s="95" t="s">
        <v>241</v>
      </c>
      <c r="W102" s="95" t="s">
        <v>241</v>
      </c>
      <c r="X102" s="95" t="s">
        <v>241</v>
      </c>
      <c r="Y102" s="95"/>
      <c r="Z102" s="95" t="s">
        <v>241</v>
      </c>
      <c r="AA102" s="95" t="s">
        <v>241</v>
      </c>
      <c r="AB102" s="95" t="s">
        <v>241</v>
      </c>
      <c r="AC102" s="95" t="s">
        <v>241</v>
      </c>
      <c r="AD102" s="95"/>
      <c r="AE102" s="95"/>
      <c r="AF102" s="95"/>
      <c r="AG102" s="95"/>
      <c r="AH102" s="95" t="s">
        <v>243</v>
      </c>
      <c r="AI102" s="95" t="s">
        <v>241</v>
      </c>
      <c r="AJ102" s="95" t="s">
        <v>241</v>
      </c>
      <c r="AK102" s="95" t="s">
        <v>243</v>
      </c>
      <c r="AL102" s="95"/>
      <c r="AM102" s="95"/>
      <c r="AN102" s="95"/>
      <c r="AO102" s="95" t="s">
        <v>241</v>
      </c>
      <c r="AP102" s="95"/>
      <c r="AQ102" s="95"/>
      <c r="AR102" s="95" t="s">
        <v>241</v>
      </c>
      <c r="AS102" s="95" t="s">
        <v>243</v>
      </c>
      <c r="AT102" s="95"/>
      <c r="AU102" s="95" t="s">
        <v>243</v>
      </c>
      <c r="AV102" s="95"/>
      <c r="AW102" s="95" t="s">
        <v>610</v>
      </c>
      <c r="AX102" s="95"/>
      <c r="AY102" s="95"/>
      <c r="AZ102" s="95"/>
      <c r="BA102" s="95" t="s">
        <v>243</v>
      </c>
      <c r="BB102" s="95" t="s">
        <v>243</v>
      </c>
      <c r="BC102" s="95" t="s">
        <v>243</v>
      </c>
      <c r="BD102" s="95"/>
      <c r="BE102" s="95" t="s">
        <v>243</v>
      </c>
      <c r="BF102" s="95" t="s">
        <v>243</v>
      </c>
      <c r="BG102" s="95" t="s">
        <v>243</v>
      </c>
      <c r="BH102" s="95" t="s">
        <v>243</v>
      </c>
      <c r="BI102" s="95" t="s">
        <v>243</v>
      </c>
      <c r="BJ102" s="95"/>
      <c r="BK102" s="95"/>
      <c r="BL102" s="95"/>
      <c r="BM102" s="95"/>
      <c r="BN102" s="95"/>
      <c r="BO102" s="95"/>
      <c r="BP102" s="95"/>
      <c r="BQ102" s="95"/>
      <c r="BR102" s="95"/>
      <c r="BS102" s="95"/>
      <c r="BT102" s="95"/>
      <c r="BU102" s="95"/>
      <c r="BV102" s="95"/>
      <c r="BW102" s="95"/>
      <c r="BX102" s="95"/>
      <c r="BY102" s="95"/>
      <c r="BZ102" s="95"/>
      <c r="CA102" s="95"/>
      <c r="CB102" s="95"/>
      <c r="CC102" s="95"/>
      <c r="CD102" s="95"/>
      <c r="CE102" s="338"/>
      <c r="CF102" s="338"/>
      <c r="CG102" s="338"/>
      <c r="CH102" s="338"/>
      <c r="CI102" s="338"/>
      <c r="CJ102" s="338"/>
      <c r="CK102" s="338"/>
      <c r="CL102" s="338"/>
      <c r="CM102" s="338"/>
      <c r="CN102" s="338"/>
      <c r="CO102" s="338"/>
      <c r="CP102" s="338"/>
      <c r="CQ102" s="338"/>
      <c r="CR102" s="338"/>
      <c r="CS102" s="338"/>
      <c r="CT102" s="338"/>
      <c r="CU102" s="338"/>
      <c r="CV102" s="338"/>
      <c r="CW102" s="338"/>
      <c r="CX102" s="338"/>
      <c r="CY102" s="338"/>
      <c r="CZ102" s="338"/>
      <c r="DA102" s="338"/>
      <c r="DB102" s="338"/>
      <c r="DC102" s="338"/>
      <c r="DD102" s="338"/>
      <c r="DE102" s="338"/>
      <c r="DF102" s="338"/>
      <c r="DG102" s="338"/>
      <c r="DH102" s="338"/>
      <c r="DI102" s="338"/>
      <c r="DJ102" s="338"/>
      <c r="DK102" s="338"/>
      <c r="DL102" s="338"/>
      <c r="DM102" s="338"/>
      <c r="DN102" s="338"/>
      <c r="DO102" s="338"/>
      <c r="DP102" s="338"/>
      <c r="DQ102" s="338"/>
      <c r="DR102" s="338"/>
      <c r="DS102" s="338"/>
      <c r="DT102" s="338"/>
      <c r="DU102" s="338"/>
      <c r="DV102" s="338"/>
      <c r="DW102" s="338"/>
      <c r="DX102" s="338"/>
      <c r="DY102" s="338"/>
      <c r="DZ102" s="338"/>
      <c r="EA102" s="338"/>
      <c r="EB102" s="338"/>
      <c r="EC102" s="338"/>
      <c r="ED102" s="338"/>
      <c r="EE102" s="338"/>
      <c r="EF102" s="338"/>
      <c r="EG102" s="338"/>
      <c r="EH102" s="338"/>
      <c r="EI102" s="338"/>
      <c r="EJ102" s="338"/>
      <c r="EK102" s="338"/>
      <c r="EL102" s="338"/>
      <c r="EM102" s="338"/>
      <c r="EN102" s="338"/>
      <c r="EO102" s="338"/>
      <c r="EP102" s="338"/>
      <c r="EQ102" s="338"/>
      <c r="ER102" s="338"/>
      <c r="ES102" s="338"/>
      <c r="ET102" s="338"/>
      <c r="EU102" s="338"/>
      <c r="EV102" s="338"/>
      <c r="EW102" s="338"/>
      <c r="EX102" s="338"/>
      <c r="EY102" s="338"/>
      <c r="EZ102" s="338"/>
      <c r="FA102" s="338"/>
      <c r="FB102" s="338"/>
      <c r="FC102" s="338"/>
      <c r="FD102" s="338"/>
      <c r="FE102" s="338"/>
      <c r="FF102" s="338"/>
      <c r="FG102" s="338"/>
      <c r="FH102" s="338"/>
      <c r="FI102" s="338"/>
      <c r="FJ102" s="338"/>
      <c r="FK102" s="338"/>
      <c r="FL102" s="338"/>
      <c r="FM102" s="338"/>
      <c r="FN102" s="338"/>
      <c r="FO102" s="338"/>
      <c r="FP102" s="338"/>
      <c r="FQ102" s="338"/>
      <c r="FR102" s="338"/>
      <c r="FS102" s="338"/>
      <c r="FT102" s="338"/>
      <c r="FU102" s="338"/>
      <c r="FV102" s="338"/>
      <c r="FW102" s="338"/>
      <c r="FX102" s="338"/>
      <c r="FY102" s="338"/>
      <c r="FZ102" s="338"/>
      <c r="GA102" s="338"/>
      <c r="GB102" s="338"/>
      <c r="GC102" s="338"/>
      <c r="GD102" s="338"/>
      <c r="GE102" s="338"/>
      <c r="GF102" s="338"/>
      <c r="GG102" s="338"/>
      <c r="GH102" s="338"/>
      <c r="GI102" s="338"/>
      <c r="GJ102" s="338"/>
      <c r="GK102" s="338"/>
      <c r="GL102" s="338"/>
      <c r="GM102" s="338"/>
      <c r="GN102" s="338"/>
      <c r="GO102" s="338"/>
      <c r="GP102" s="338"/>
      <c r="GQ102" s="338"/>
      <c r="GR102" s="338"/>
      <c r="GS102" s="338"/>
      <c r="GT102" s="338"/>
      <c r="GU102" s="338"/>
      <c r="GV102" s="338"/>
      <c r="GW102" s="338"/>
      <c r="GX102" s="338"/>
      <c r="GY102" s="338"/>
      <c r="GZ102" s="338"/>
      <c r="HA102" s="338"/>
      <c r="HB102" s="338"/>
      <c r="HC102" s="338"/>
      <c r="HD102" s="338"/>
      <c r="HE102" s="338"/>
      <c r="HF102" s="338"/>
      <c r="HG102" s="338"/>
      <c r="HH102" s="338"/>
      <c r="HI102" s="338"/>
      <c r="HJ102" s="338"/>
      <c r="HK102" s="338"/>
      <c r="HL102" s="338"/>
      <c r="HM102" s="338"/>
      <c r="HN102" s="338"/>
      <c r="HO102" s="338"/>
      <c r="HP102" s="338"/>
      <c r="HQ102" s="338"/>
      <c r="HR102" s="338"/>
      <c r="HS102" s="338"/>
      <c r="HT102" s="338"/>
      <c r="HU102" s="338"/>
      <c r="HV102" s="338"/>
      <c r="HW102" s="338"/>
      <c r="HX102" s="338"/>
      <c r="HY102" s="338"/>
      <c r="HZ102" s="338"/>
    </row>
    <row r="103" spans="1:234" s="131" customFormat="1" ht="24.75" customHeight="1" x14ac:dyDescent="0.25">
      <c r="A103" s="123" t="s">
        <v>234</v>
      </c>
      <c r="B103" s="108" t="s">
        <v>475</v>
      </c>
      <c r="C103" s="108" t="s">
        <v>94</v>
      </c>
      <c r="D103" s="109" t="s">
        <v>237</v>
      </c>
      <c r="E103" s="109" t="s">
        <v>26</v>
      </c>
      <c r="F103" s="110">
        <f t="shared" si="28"/>
        <v>41184</v>
      </c>
      <c r="G103" s="109">
        <f>IF(L103="Not Executed","",INDEX($U$2:$ZY102,1,MATCH(REPT("z",255),$U103:$ZY103)))</f>
        <v>144</v>
      </c>
      <c r="H103" s="109" t="str">
        <f t="shared" si="29"/>
        <v>QS:PC2 C-STEP QS C-CLASS Build7.4</v>
      </c>
      <c r="I103" s="109" t="str">
        <f t="shared" si="30"/>
        <v>9200-8.59.29708</v>
      </c>
      <c r="J103" s="109">
        <f t="shared" si="31"/>
        <v>9200</v>
      </c>
      <c r="K103" s="109" t="str">
        <f t="shared" si="26"/>
        <v>v3410</v>
      </c>
      <c r="L103" s="78" t="str">
        <f t="shared" si="27"/>
        <v>Pass</v>
      </c>
      <c r="M103" s="78" t="str">
        <f>IF(L103="NA","NA",IF(COUNTIFS(U103:XAA103,"Pass*",$U$3:$XAA$3,Summary!$E$43)&gt;0,"Pass",IF(COUNTIFS(U103:XAA103,"Fail*",$U$3:$XAA$3,Summary!$E$43)&gt;0,"Fail","Not Executed")))</f>
        <v>Pass</v>
      </c>
      <c r="N103" s="109">
        <f t="shared" si="32"/>
        <v>28</v>
      </c>
      <c r="O103" s="135">
        <f t="shared" si="33"/>
        <v>1</v>
      </c>
      <c r="P103" s="135" t="str">
        <f>IF(VLOOKUP(C103,[1]!NFC_Defects,2,FALSE)=0,"",VLOOKUP(C103,[1]!NFC_Defects,2,FALSE))</f>
        <v/>
      </c>
      <c r="Q103" s="78" t="str">
        <f>IF(VLOOKUP(C103,[1]!NFC_Defects,3,FALSE)=0,"",VLOOKUP(C103,[1]!NFC_Defects,3,FALSE))</f>
        <v/>
      </c>
      <c r="R103" s="78" t="str">
        <f>IF(VLOOKUP(C103,[1]!NFC_Defects,4,FALSE)=0,"",VLOOKUP(C103,[1]!NFC_Defects,4,FALSE))</f>
        <v/>
      </c>
      <c r="S103" s="2"/>
      <c r="T103" s="319"/>
      <c r="U103" s="337"/>
      <c r="V103" s="95" t="s">
        <v>243</v>
      </c>
      <c r="W103" s="95" t="s">
        <v>243</v>
      </c>
      <c r="X103" s="95" t="s">
        <v>243</v>
      </c>
      <c r="Y103" s="95" t="s">
        <v>243</v>
      </c>
      <c r="Z103" s="95" t="s">
        <v>243</v>
      </c>
      <c r="AA103" s="95" t="s">
        <v>243</v>
      </c>
      <c r="AB103" s="95" t="s">
        <v>243</v>
      </c>
      <c r="AC103" s="95" t="s">
        <v>243</v>
      </c>
      <c r="AD103" s="95"/>
      <c r="AE103" s="95"/>
      <c r="AF103" s="95"/>
      <c r="AG103" s="95"/>
      <c r="AH103" s="95" t="s">
        <v>243</v>
      </c>
      <c r="AI103" s="95" t="s">
        <v>243</v>
      </c>
      <c r="AJ103" s="95" t="s">
        <v>243</v>
      </c>
      <c r="AK103" s="95" t="s">
        <v>243</v>
      </c>
      <c r="AL103" s="95"/>
      <c r="AM103" s="95"/>
      <c r="AN103" s="95" t="s">
        <v>243</v>
      </c>
      <c r="AO103" s="95" t="s">
        <v>243</v>
      </c>
      <c r="AP103" s="95" t="s">
        <v>243</v>
      </c>
      <c r="AQ103" s="95" t="s">
        <v>243</v>
      </c>
      <c r="AR103" s="95" t="s">
        <v>243</v>
      </c>
      <c r="AS103" s="95" t="s">
        <v>243</v>
      </c>
      <c r="AT103" s="95"/>
      <c r="AU103" s="95"/>
      <c r="AV103" s="95"/>
      <c r="AW103" s="95" t="s">
        <v>243</v>
      </c>
      <c r="AX103" s="95" t="s">
        <v>243</v>
      </c>
      <c r="AY103" s="95"/>
      <c r="AZ103" s="95"/>
      <c r="BA103" s="95" t="s">
        <v>243</v>
      </c>
      <c r="BB103" s="95" t="s">
        <v>243</v>
      </c>
      <c r="BC103" s="95" t="s">
        <v>243</v>
      </c>
      <c r="BD103" s="95" t="s">
        <v>243</v>
      </c>
      <c r="BE103" s="95"/>
      <c r="BF103" s="95" t="s">
        <v>243</v>
      </c>
      <c r="BG103" s="95" t="s">
        <v>243</v>
      </c>
      <c r="BH103" s="95" t="s">
        <v>243</v>
      </c>
      <c r="BI103" s="95" t="s">
        <v>243</v>
      </c>
      <c r="BJ103" s="95"/>
      <c r="BK103" s="95"/>
      <c r="BL103" s="95"/>
      <c r="BM103" s="95"/>
      <c r="BN103" s="95"/>
      <c r="BO103" s="95"/>
      <c r="BP103" s="95"/>
      <c r="BQ103" s="95"/>
      <c r="BR103" s="95"/>
      <c r="BS103" s="95"/>
      <c r="BT103" s="95"/>
      <c r="BU103" s="95"/>
      <c r="BV103" s="95"/>
      <c r="BW103" s="95"/>
      <c r="BX103" s="95"/>
      <c r="BY103" s="95"/>
      <c r="BZ103" s="95"/>
      <c r="CA103" s="95"/>
      <c r="CB103" s="95"/>
      <c r="CC103" s="95"/>
      <c r="CD103" s="95"/>
      <c r="CE103" s="338"/>
      <c r="CF103" s="338"/>
      <c r="CG103" s="338"/>
      <c r="CH103" s="338"/>
      <c r="CI103" s="338"/>
      <c r="CJ103" s="338"/>
      <c r="CK103" s="338"/>
      <c r="CL103" s="338"/>
      <c r="CM103" s="338"/>
      <c r="CN103" s="338"/>
      <c r="CO103" s="338"/>
      <c r="CP103" s="338"/>
      <c r="CQ103" s="338"/>
      <c r="CR103" s="338"/>
      <c r="CS103" s="338"/>
      <c r="CT103" s="338"/>
      <c r="CU103" s="338"/>
      <c r="CV103" s="338"/>
      <c r="CW103" s="338"/>
      <c r="CX103" s="338"/>
      <c r="CY103" s="338"/>
      <c r="CZ103" s="338"/>
      <c r="DA103" s="338"/>
      <c r="DB103" s="338"/>
      <c r="DC103" s="338"/>
      <c r="DD103" s="338"/>
      <c r="DE103" s="338"/>
      <c r="DF103" s="338"/>
      <c r="DG103" s="338"/>
      <c r="DH103" s="338"/>
      <c r="DI103" s="338"/>
      <c r="DJ103" s="338"/>
      <c r="DK103" s="338"/>
      <c r="DL103" s="338"/>
      <c r="DM103" s="338"/>
      <c r="DN103" s="338"/>
      <c r="DO103" s="338"/>
      <c r="DP103" s="338"/>
      <c r="DQ103" s="338"/>
      <c r="DR103" s="338"/>
      <c r="DS103" s="338"/>
      <c r="DT103" s="338"/>
      <c r="DU103" s="338"/>
      <c r="DV103" s="338"/>
      <c r="DW103" s="338"/>
      <c r="DX103" s="338"/>
      <c r="DY103" s="338"/>
      <c r="DZ103" s="338"/>
      <c r="EA103" s="338"/>
      <c r="EB103" s="338"/>
      <c r="EC103" s="338"/>
      <c r="ED103" s="338"/>
      <c r="EE103" s="338"/>
      <c r="EF103" s="338"/>
      <c r="EG103" s="338"/>
      <c r="EH103" s="338"/>
      <c r="EI103" s="338"/>
      <c r="EJ103" s="338"/>
      <c r="EK103" s="338"/>
      <c r="EL103" s="338"/>
      <c r="EM103" s="338"/>
      <c r="EN103" s="338"/>
      <c r="EO103" s="338"/>
      <c r="EP103" s="338"/>
      <c r="EQ103" s="338"/>
      <c r="ER103" s="338"/>
      <c r="ES103" s="338"/>
      <c r="ET103" s="338"/>
      <c r="EU103" s="338"/>
      <c r="EV103" s="338"/>
      <c r="EW103" s="338"/>
      <c r="EX103" s="338"/>
      <c r="EY103" s="338"/>
      <c r="EZ103" s="338"/>
      <c r="FA103" s="338"/>
      <c r="FB103" s="338"/>
      <c r="FC103" s="338"/>
      <c r="FD103" s="338"/>
      <c r="FE103" s="338"/>
      <c r="FF103" s="338"/>
      <c r="FG103" s="338"/>
      <c r="FH103" s="338"/>
      <c r="FI103" s="338"/>
      <c r="FJ103" s="338"/>
      <c r="FK103" s="338"/>
      <c r="FL103" s="338"/>
      <c r="FM103" s="338"/>
      <c r="FN103" s="338"/>
      <c r="FO103" s="338"/>
      <c r="FP103" s="338"/>
      <c r="FQ103" s="338"/>
      <c r="FR103" s="338"/>
      <c r="FS103" s="338"/>
      <c r="FT103" s="338"/>
      <c r="FU103" s="338"/>
      <c r="FV103" s="338"/>
      <c r="FW103" s="338"/>
      <c r="FX103" s="338"/>
      <c r="FY103" s="338"/>
      <c r="FZ103" s="338"/>
      <c r="GA103" s="338"/>
      <c r="GB103" s="338"/>
      <c r="GC103" s="338"/>
      <c r="GD103" s="338"/>
      <c r="GE103" s="338"/>
      <c r="GF103" s="338"/>
      <c r="GG103" s="338"/>
      <c r="GH103" s="338"/>
      <c r="GI103" s="338"/>
      <c r="GJ103" s="338"/>
      <c r="GK103" s="338"/>
      <c r="GL103" s="338"/>
      <c r="GM103" s="338"/>
      <c r="GN103" s="338"/>
      <c r="GO103" s="338"/>
      <c r="GP103" s="338"/>
      <c r="GQ103" s="338"/>
      <c r="GR103" s="338"/>
      <c r="GS103" s="338"/>
      <c r="GT103" s="338"/>
      <c r="GU103" s="338"/>
      <c r="GV103" s="338"/>
      <c r="GW103" s="338"/>
      <c r="GX103" s="338"/>
      <c r="GY103" s="338"/>
      <c r="GZ103" s="338"/>
      <c r="HA103" s="338"/>
      <c r="HB103" s="338"/>
      <c r="HC103" s="338"/>
      <c r="HD103" s="338"/>
      <c r="HE103" s="338"/>
      <c r="HF103" s="338"/>
      <c r="HG103" s="338"/>
      <c r="HH103" s="338"/>
      <c r="HI103" s="338"/>
      <c r="HJ103" s="338"/>
      <c r="HK103" s="338"/>
      <c r="HL103" s="338"/>
      <c r="HM103" s="338"/>
      <c r="HN103" s="338"/>
      <c r="HO103" s="338"/>
      <c r="HP103" s="338"/>
      <c r="HQ103" s="338"/>
      <c r="HR103" s="338"/>
      <c r="HS103" s="338"/>
      <c r="HT103" s="338"/>
      <c r="HU103" s="338"/>
      <c r="HV103" s="338"/>
      <c r="HW103" s="338"/>
      <c r="HX103" s="338"/>
      <c r="HY103" s="338"/>
      <c r="HZ103" s="338"/>
    </row>
    <row r="104" spans="1:234" s="131" customFormat="1" ht="24.75" customHeight="1" x14ac:dyDescent="0.25">
      <c r="A104" s="123" t="s">
        <v>234</v>
      </c>
      <c r="B104" s="108" t="s">
        <v>475</v>
      </c>
      <c r="C104" s="108" t="s">
        <v>99</v>
      </c>
      <c r="D104" s="109" t="s">
        <v>237</v>
      </c>
      <c r="E104" s="109" t="s">
        <v>100</v>
      </c>
      <c r="F104" s="110">
        <f t="shared" si="28"/>
        <v>41184</v>
      </c>
      <c r="G104" s="109">
        <f>IF(L104="Not Executed","",INDEX($U$2:$ZY103,1,MATCH(REPT("z",255),$U104:$ZY104)))</f>
        <v>144</v>
      </c>
      <c r="H104" s="109" t="str">
        <f t="shared" si="29"/>
        <v>QS:PC2 C-STEP QS C-CLASS Build7.4</v>
      </c>
      <c r="I104" s="109" t="str">
        <f t="shared" si="30"/>
        <v>9200-8.59.29708</v>
      </c>
      <c r="J104" s="109">
        <f t="shared" si="31"/>
        <v>9200</v>
      </c>
      <c r="K104" s="109" t="str">
        <f t="shared" si="26"/>
        <v>v3410</v>
      </c>
      <c r="L104" s="78" t="str">
        <f t="shared" si="27"/>
        <v>Pass</v>
      </c>
      <c r="M104" s="78" t="str">
        <f>IF(L104="NA","NA",IF(COUNTIFS(U104:XAA104,"Pass*",$U$3:$XAA$3,Summary!$E$43)&gt;0,"Pass",IF(COUNTIFS(U104:XAA104,"Fail*",$U$3:$XAA$3,Summary!$E$43)&gt;0,"Fail","Not Executed")))</f>
        <v>Pass</v>
      </c>
      <c r="N104" s="109">
        <f t="shared" si="32"/>
        <v>28</v>
      </c>
      <c r="O104" s="135">
        <f t="shared" si="33"/>
        <v>1</v>
      </c>
      <c r="P104" s="135" t="str">
        <f>IF(VLOOKUP(C104,[1]!NFC_Defects,2,FALSE)=0,"",VLOOKUP(C104,[1]!NFC_Defects,2,FALSE))</f>
        <v/>
      </c>
      <c r="Q104" s="78" t="str">
        <f>IF(VLOOKUP(C104,[1]!NFC_Defects,3,FALSE)=0,"",VLOOKUP(C104,[1]!NFC_Defects,3,FALSE))</f>
        <v/>
      </c>
      <c r="R104" s="78" t="str">
        <f>IF(VLOOKUP(C104,[1]!NFC_Defects,4,FALSE)=0,"",VLOOKUP(C104,[1]!NFC_Defects,4,FALSE))</f>
        <v/>
      </c>
      <c r="S104" s="2"/>
      <c r="T104" s="319"/>
      <c r="U104" s="337"/>
      <c r="V104" s="95" t="s">
        <v>243</v>
      </c>
      <c r="W104" s="95" t="s">
        <v>243</v>
      </c>
      <c r="X104" s="95" t="s">
        <v>243</v>
      </c>
      <c r="Y104" s="95" t="s">
        <v>243</v>
      </c>
      <c r="Z104" s="95" t="s">
        <v>243</v>
      </c>
      <c r="AA104" s="95" t="s">
        <v>243</v>
      </c>
      <c r="AB104" s="95" t="s">
        <v>243</v>
      </c>
      <c r="AC104" s="95" t="s">
        <v>243</v>
      </c>
      <c r="AD104" s="95"/>
      <c r="AE104" s="95"/>
      <c r="AF104" s="95"/>
      <c r="AG104" s="95"/>
      <c r="AH104" s="95" t="s">
        <v>243</v>
      </c>
      <c r="AI104" s="95" t="s">
        <v>243</v>
      </c>
      <c r="AJ104" s="95" t="s">
        <v>243</v>
      </c>
      <c r="AK104" s="95" t="s">
        <v>243</v>
      </c>
      <c r="AL104" s="95"/>
      <c r="AM104" s="95"/>
      <c r="AN104" s="95" t="s">
        <v>243</v>
      </c>
      <c r="AO104" s="95" t="s">
        <v>243</v>
      </c>
      <c r="AP104" s="95" t="s">
        <v>243</v>
      </c>
      <c r="AQ104" s="95" t="s">
        <v>243</v>
      </c>
      <c r="AR104" s="95" t="s">
        <v>243</v>
      </c>
      <c r="AS104" s="95" t="s">
        <v>243</v>
      </c>
      <c r="AT104" s="95"/>
      <c r="AU104" s="95"/>
      <c r="AV104" s="95"/>
      <c r="AW104" s="95" t="s">
        <v>243</v>
      </c>
      <c r="AX104" s="95" t="s">
        <v>243</v>
      </c>
      <c r="AY104" s="95"/>
      <c r="AZ104" s="95"/>
      <c r="BA104" s="95" t="s">
        <v>243</v>
      </c>
      <c r="BB104" s="95" t="s">
        <v>243</v>
      </c>
      <c r="BC104" s="95" t="s">
        <v>243</v>
      </c>
      <c r="BD104" s="95" t="s">
        <v>243</v>
      </c>
      <c r="BE104" s="95"/>
      <c r="BF104" s="95" t="s">
        <v>243</v>
      </c>
      <c r="BG104" s="95" t="s">
        <v>243</v>
      </c>
      <c r="BH104" s="95" t="s">
        <v>243</v>
      </c>
      <c r="BI104" s="95" t="s">
        <v>243</v>
      </c>
      <c r="BJ104" s="95"/>
      <c r="BK104" s="95"/>
      <c r="BL104" s="95"/>
      <c r="BM104" s="95"/>
      <c r="BN104" s="95"/>
      <c r="BO104" s="95"/>
      <c r="BP104" s="95"/>
      <c r="BQ104" s="95"/>
      <c r="BR104" s="95"/>
      <c r="BS104" s="95"/>
      <c r="BT104" s="95"/>
      <c r="BU104" s="95"/>
      <c r="BV104" s="95"/>
      <c r="BW104" s="95"/>
      <c r="BX104" s="95"/>
      <c r="BY104" s="95"/>
      <c r="BZ104" s="95"/>
      <c r="CA104" s="95"/>
      <c r="CB104" s="95"/>
      <c r="CC104" s="95"/>
      <c r="CD104" s="95"/>
      <c r="CE104" s="338"/>
      <c r="CF104" s="338"/>
      <c r="CG104" s="338"/>
      <c r="CH104" s="338"/>
      <c r="CI104" s="338"/>
      <c r="CJ104" s="338"/>
      <c r="CK104" s="338"/>
      <c r="CL104" s="338"/>
      <c r="CM104" s="338"/>
      <c r="CN104" s="338"/>
      <c r="CO104" s="338"/>
      <c r="CP104" s="338"/>
      <c r="CQ104" s="338"/>
      <c r="CR104" s="338"/>
      <c r="CS104" s="338"/>
      <c r="CT104" s="338"/>
      <c r="CU104" s="338"/>
      <c r="CV104" s="338"/>
      <c r="CW104" s="338"/>
      <c r="CX104" s="338"/>
      <c r="CY104" s="338"/>
      <c r="CZ104" s="338"/>
      <c r="DA104" s="338"/>
      <c r="DB104" s="338"/>
      <c r="DC104" s="338"/>
      <c r="DD104" s="338"/>
      <c r="DE104" s="338"/>
      <c r="DF104" s="338"/>
      <c r="DG104" s="338"/>
      <c r="DH104" s="338"/>
      <c r="DI104" s="338"/>
      <c r="DJ104" s="338"/>
      <c r="DK104" s="338"/>
      <c r="DL104" s="338"/>
      <c r="DM104" s="338"/>
      <c r="DN104" s="338"/>
      <c r="DO104" s="338"/>
      <c r="DP104" s="338"/>
      <c r="DQ104" s="338"/>
      <c r="DR104" s="338"/>
      <c r="DS104" s="338"/>
      <c r="DT104" s="338"/>
      <c r="DU104" s="338"/>
      <c r="DV104" s="338"/>
      <c r="DW104" s="338"/>
      <c r="DX104" s="338"/>
      <c r="DY104" s="338"/>
      <c r="DZ104" s="338"/>
      <c r="EA104" s="338"/>
      <c r="EB104" s="338"/>
      <c r="EC104" s="338"/>
      <c r="ED104" s="338"/>
      <c r="EE104" s="338"/>
      <c r="EF104" s="338"/>
      <c r="EG104" s="338"/>
      <c r="EH104" s="338"/>
      <c r="EI104" s="338"/>
      <c r="EJ104" s="338"/>
      <c r="EK104" s="338"/>
      <c r="EL104" s="338"/>
      <c r="EM104" s="338"/>
      <c r="EN104" s="338"/>
      <c r="EO104" s="338"/>
      <c r="EP104" s="338"/>
      <c r="EQ104" s="338"/>
      <c r="ER104" s="338"/>
      <c r="ES104" s="338"/>
      <c r="ET104" s="338"/>
      <c r="EU104" s="338"/>
      <c r="EV104" s="338"/>
      <c r="EW104" s="338"/>
      <c r="EX104" s="338"/>
      <c r="EY104" s="338"/>
      <c r="EZ104" s="338"/>
      <c r="FA104" s="338"/>
      <c r="FB104" s="338"/>
      <c r="FC104" s="338"/>
      <c r="FD104" s="338"/>
      <c r="FE104" s="338"/>
      <c r="FF104" s="338"/>
      <c r="FG104" s="338"/>
      <c r="FH104" s="338"/>
      <c r="FI104" s="338"/>
      <c r="FJ104" s="338"/>
      <c r="FK104" s="338"/>
      <c r="FL104" s="338"/>
      <c r="FM104" s="338"/>
      <c r="FN104" s="338"/>
      <c r="FO104" s="338"/>
      <c r="FP104" s="338"/>
      <c r="FQ104" s="338"/>
      <c r="FR104" s="338"/>
      <c r="FS104" s="338"/>
      <c r="FT104" s="338"/>
      <c r="FU104" s="338"/>
      <c r="FV104" s="338"/>
      <c r="FW104" s="338"/>
      <c r="FX104" s="338"/>
      <c r="FY104" s="338"/>
      <c r="FZ104" s="338"/>
      <c r="GA104" s="338"/>
      <c r="GB104" s="338"/>
      <c r="GC104" s="338"/>
      <c r="GD104" s="338"/>
      <c r="GE104" s="338"/>
      <c r="GF104" s="338"/>
      <c r="GG104" s="338"/>
      <c r="GH104" s="338"/>
      <c r="GI104" s="338"/>
      <c r="GJ104" s="338"/>
      <c r="GK104" s="338"/>
      <c r="GL104" s="338"/>
      <c r="GM104" s="338"/>
      <c r="GN104" s="338"/>
      <c r="GO104" s="338"/>
      <c r="GP104" s="338"/>
      <c r="GQ104" s="338"/>
      <c r="GR104" s="338"/>
      <c r="GS104" s="338"/>
      <c r="GT104" s="338"/>
      <c r="GU104" s="338"/>
      <c r="GV104" s="338"/>
      <c r="GW104" s="338"/>
      <c r="GX104" s="338"/>
      <c r="GY104" s="338"/>
      <c r="GZ104" s="338"/>
      <c r="HA104" s="338"/>
      <c r="HB104" s="338"/>
      <c r="HC104" s="338"/>
      <c r="HD104" s="338"/>
      <c r="HE104" s="338"/>
      <c r="HF104" s="338"/>
      <c r="HG104" s="338"/>
      <c r="HH104" s="338"/>
      <c r="HI104" s="338"/>
      <c r="HJ104" s="338"/>
      <c r="HK104" s="338"/>
      <c r="HL104" s="338"/>
      <c r="HM104" s="338"/>
      <c r="HN104" s="338"/>
      <c r="HO104" s="338"/>
      <c r="HP104" s="338"/>
      <c r="HQ104" s="338"/>
      <c r="HR104" s="338"/>
      <c r="HS104" s="338"/>
      <c r="HT104" s="338"/>
      <c r="HU104" s="338"/>
      <c r="HV104" s="338"/>
      <c r="HW104" s="338"/>
      <c r="HX104" s="338"/>
      <c r="HY104" s="338"/>
      <c r="HZ104" s="338"/>
    </row>
    <row r="105" spans="1:234" s="131" customFormat="1" ht="24.75" customHeight="1" x14ac:dyDescent="0.25">
      <c r="A105" s="123" t="s">
        <v>234</v>
      </c>
      <c r="B105" s="108" t="s">
        <v>475</v>
      </c>
      <c r="C105" s="108" t="s">
        <v>225</v>
      </c>
      <c r="D105" s="109" t="s">
        <v>238</v>
      </c>
      <c r="E105" s="109" t="s">
        <v>100</v>
      </c>
      <c r="F105" s="110">
        <f t="shared" si="28"/>
        <v>41184</v>
      </c>
      <c r="G105" s="109">
        <f>IF(L105="Not Executed","",INDEX($U$2:$ZY104,1,MATCH(REPT("z",255),$U105:$ZY105)))</f>
        <v>144</v>
      </c>
      <c r="H105" s="109" t="str">
        <f t="shared" si="29"/>
        <v>QS:PC2 C-STEP QS C-CLASS Build7.4</v>
      </c>
      <c r="I105" s="109" t="str">
        <f t="shared" si="30"/>
        <v>9200-8.59.29708</v>
      </c>
      <c r="J105" s="109">
        <f t="shared" si="31"/>
        <v>9200</v>
      </c>
      <c r="K105" s="109" t="str">
        <f t="shared" si="26"/>
        <v>v3410</v>
      </c>
      <c r="L105" s="78" t="str">
        <f t="shared" si="27"/>
        <v>Pass</v>
      </c>
      <c r="M105" s="78" t="str">
        <f>IF(L105="NA","NA",IF(COUNTIFS(U105:XAA105,"Pass*",$U$3:$XAA$3,Summary!$E$43)&gt;0,"Pass",IF(COUNTIFS(U105:XAA105,"Fail*",$U$3:$XAA$3,Summary!$E$43)&gt;0,"Fail","Not Executed")))</f>
        <v>Pass</v>
      </c>
      <c r="N105" s="109">
        <f t="shared" si="32"/>
        <v>16</v>
      </c>
      <c r="O105" s="135">
        <f t="shared" si="33"/>
        <v>0.875</v>
      </c>
      <c r="P105" s="135" t="str">
        <f>IF(VLOOKUP(C105,[1]!NFC_Defects,2,FALSE)=0,"",VLOOKUP(C105,[1]!NFC_Defects,2,FALSE))</f>
        <v/>
      </c>
      <c r="Q105" s="81" t="str">
        <f>IF(VLOOKUP(C105,[1]!NFC_Defects,3,FALSE)=0,"",VLOOKUP(C105,[1]!NFC_Defects,3,FALSE))</f>
        <v/>
      </c>
      <c r="R105" s="78" t="str">
        <f>IF(VLOOKUP(C105,[1]!NFC_Defects,4,FALSE)=0,"",VLOOKUP(C105,[1]!NFC_Defects,4,FALSE))</f>
        <v/>
      </c>
      <c r="S105" s="2"/>
      <c r="T105" s="319"/>
      <c r="U105" s="337"/>
      <c r="V105" s="95" t="s">
        <v>241</v>
      </c>
      <c r="W105" s="95" t="s">
        <v>241</v>
      </c>
      <c r="X105" s="95"/>
      <c r="Y105" s="95" t="s">
        <v>243</v>
      </c>
      <c r="Z105" s="95"/>
      <c r="AA105" s="95" t="s">
        <v>243</v>
      </c>
      <c r="AB105" s="95" t="s">
        <v>243</v>
      </c>
      <c r="AC105" s="95"/>
      <c r="AD105" s="95"/>
      <c r="AE105" s="95"/>
      <c r="AF105" s="95"/>
      <c r="AG105" s="95"/>
      <c r="AH105" s="95" t="s">
        <v>243</v>
      </c>
      <c r="AI105" s="95" t="s">
        <v>243</v>
      </c>
      <c r="AJ105" s="95" t="s">
        <v>243</v>
      </c>
      <c r="AK105" s="95" t="s">
        <v>243</v>
      </c>
      <c r="AL105" s="95"/>
      <c r="AM105" s="95"/>
      <c r="AN105" s="95"/>
      <c r="AO105" s="95"/>
      <c r="AP105" s="95"/>
      <c r="AQ105" s="95" t="s">
        <v>243</v>
      </c>
      <c r="AR105" s="95"/>
      <c r="AS105" s="95" t="s">
        <v>243</v>
      </c>
      <c r="AT105" s="95"/>
      <c r="AU105" s="95"/>
      <c r="AV105" s="95"/>
      <c r="AW105" s="95"/>
      <c r="AX105" s="95"/>
      <c r="AY105" s="95"/>
      <c r="AZ105" s="95"/>
      <c r="BA105" s="95" t="s">
        <v>243</v>
      </c>
      <c r="BB105" s="95"/>
      <c r="BC105" s="95"/>
      <c r="BD105" s="95" t="s">
        <v>243</v>
      </c>
      <c r="BE105" s="95"/>
      <c r="BF105" s="95" t="s">
        <v>243</v>
      </c>
      <c r="BG105" s="95"/>
      <c r="BH105" s="95" t="s">
        <v>243</v>
      </c>
      <c r="BI105" s="95" t="s">
        <v>243</v>
      </c>
      <c r="BJ105" s="95"/>
      <c r="BK105" s="95"/>
      <c r="BL105" s="95"/>
      <c r="BM105" s="95"/>
      <c r="BN105" s="95"/>
      <c r="BO105" s="95"/>
      <c r="BP105" s="95"/>
      <c r="BQ105" s="95"/>
      <c r="BR105" s="95"/>
      <c r="BS105" s="95"/>
      <c r="BT105" s="95"/>
      <c r="BU105" s="95"/>
      <c r="BV105" s="95"/>
      <c r="BW105" s="95"/>
      <c r="BX105" s="95"/>
      <c r="BY105" s="95"/>
      <c r="BZ105" s="95"/>
      <c r="CA105" s="95"/>
      <c r="CB105" s="95"/>
      <c r="CC105" s="95"/>
      <c r="CD105" s="95"/>
      <c r="CE105" s="338"/>
      <c r="CF105" s="338"/>
      <c r="CG105" s="338"/>
      <c r="CH105" s="338"/>
      <c r="CI105" s="338"/>
      <c r="CJ105" s="338"/>
      <c r="CK105" s="338"/>
      <c r="CL105" s="338"/>
      <c r="CM105" s="338"/>
      <c r="CN105" s="338"/>
      <c r="CO105" s="338"/>
      <c r="CP105" s="338"/>
      <c r="CQ105" s="338"/>
      <c r="CR105" s="338"/>
      <c r="CS105" s="338"/>
      <c r="CT105" s="338"/>
      <c r="CU105" s="338"/>
      <c r="CV105" s="338"/>
      <c r="CW105" s="338"/>
      <c r="CX105" s="338"/>
      <c r="CY105" s="338"/>
      <c r="CZ105" s="338"/>
      <c r="DA105" s="338"/>
      <c r="DB105" s="338"/>
      <c r="DC105" s="338"/>
      <c r="DD105" s="338"/>
      <c r="DE105" s="338"/>
      <c r="DF105" s="338"/>
      <c r="DG105" s="338"/>
      <c r="DH105" s="338"/>
      <c r="DI105" s="338"/>
      <c r="DJ105" s="338"/>
      <c r="DK105" s="338"/>
      <c r="DL105" s="338"/>
      <c r="DM105" s="338"/>
      <c r="DN105" s="338"/>
      <c r="DO105" s="338"/>
      <c r="DP105" s="338"/>
      <c r="DQ105" s="338"/>
      <c r="DR105" s="338"/>
      <c r="DS105" s="338"/>
      <c r="DT105" s="338"/>
      <c r="DU105" s="338"/>
      <c r="DV105" s="338"/>
      <c r="DW105" s="338"/>
      <c r="DX105" s="338"/>
      <c r="DY105" s="338"/>
      <c r="DZ105" s="338"/>
      <c r="EA105" s="338"/>
      <c r="EB105" s="338"/>
      <c r="EC105" s="338"/>
      <c r="ED105" s="338"/>
      <c r="EE105" s="338"/>
      <c r="EF105" s="338"/>
      <c r="EG105" s="338"/>
      <c r="EH105" s="338"/>
      <c r="EI105" s="338"/>
      <c r="EJ105" s="338"/>
      <c r="EK105" s="338"/>
      <c r="EL105" s="338"/>
      <c r="EM105" s="338"/>
      <c r="EN105" s="338"/>
      <c r="EO105" s="338"/>
      <c r="EP105" s="338"/>
      <c r="EQ105" s="338"/>
      <c r="ER105" s="338"/>
      <c r="ES105" s="338"/>
      <c r="ET105" s="338"/>
      <c r="EU105" s="338"/>
      <c r="EV105" s="338"/>
      <c r="EW105" s="338"/>
      <c r="EX105" s="338"/>
      <c r="EY105" s="338"/>
      <c r="EZ105" s="338"/>
      <c r="FA105" s="338"/>
      <c r="FB105" s="338"/>
      <c r="FC105" s="338"/>
      <c r="FD105" s="338"/>
      <c r="FE105" s="338"/>
      <c r="FF105" s="338"/>
      <c r="FG105" s="338"/>
      <c r="FH105" s="338"/>
      <c r="FI105" s="338"/>
      <c r="FJ105" s="338"/>
      <c r="FK105" s="338"/>
      <c r="FL105" s="338"/>
      <c r="FM105" s="338"/>
      <c r="FN105" s="338"/>
      <c r="FO105" s="338"/>
      <c r="FP105" s="338"/>
      <c r="FQ105" s="338"/>
      <c r="FR105" s="338"/>
      <c r="FS105" s="338"/>
      <c r="FT105" s="338"/>
      <c r="FU105" s="338"/>
      <c r="FV105" s="338"/>
      <c r="FW105" s="338"/>
      <c r="FX105" s="338"/>
      <c r="FY105" s="338"/>
      <c r="FZ105" s="338"/>
      <c r="GA105" s="338"/>
      <c r="GB105" s="338"/>
      <c r="GC105" s="338"/>
      <c r="GD105" s="338"/>
      <c r="GE105" s="338"/>
      <c r="GF105" s="338"/>
      <c r="GG105" s="338"/>
      <c r="GH105" s="338"/>
      <c r="GI105" s="338"/>
      <c r="GJ105" s="338"/>
      <c r="GK105" s="338"/>
      <c r="GL105" s="338"/>
      <c r="GM105" s="338"/>
      <c r="GN105" s="338"/>
      <c r="GO105" s="338"/>
      <c r="GP105" s="338"/>
      <c r="GQ105" s="338"/>
      <c r="GR105" s="338"/>
      <c r="GS105" s="338"/>
      <c r="GT105" s="338"/>
      <c r="GU105" s="338"/>
      <c r="GV105" s="338"/>
      <c r="GW105" s="338"/>
      <c r="GX105" s="338"/>
      <c r="GY105" s="338"/>
      <c r="GZ105" s="338"/>
      <c r="HA105" s="338"/>
      <c r="HB105" s="338"/>
      <c r="HC105" s="338"/>
      <c r="HD105" s="338"/>
      <c r="HE105" s="338"/>
      <c r="HF105" s="338"/>
      <c r="HG105" s="338"/>
      <c r="HH105" s="338"/>
      <c r="HI105" s="338"/>
      <c r="HJ105" s="338"/>
      <c r="HK105" s="338"/>
      <c r="HL105" s="338"/>
      <c r="HM105" s="338"/>
      <c r="HN105" s="338"/>
      <c r="HO105" s="338"/>
      <c r="HP105" s="338"/>
      <c r="HQ105" s="338"/>
      <c r="HR105" s="338"/>
      <c r="HS105" s="338"/>
      <c r="HT105" s="338"/>
      <c r="HU105" s="338"/>
      <c r="HV105" s="338"/>
      <c r="HW105" s="338"/>
      <c r="HX105" s="338"/>
      <c r="HY105" s="338"/>
      <c r="HZ105" s="338"/>
    </row>
    <row r="106" spans="1:234" s="131" customFormat="1" ht="24.75" customHeight="1" x14ac:dyDescent="0.25">
      <c r="A106" s="123" t="s">
        <v>234</v>
      </c>
      <c r="B106" s="108" t="s">
        <v>475</v>
      </c>
      <c r="C106" s="108" t="s">
        <v>212</v>
      </c>
      <c r="D106" s="109" t="s">
        <v>238</v>
      </c>
      <c r="E106" s="109" t="s">
        <v>100</v>
      </c>
      <c r="F106" s="110">
        <f t="shared" si="28"/>
        <v>41184</v>
      </c>
      <c r="G106" s="109">
        <f>IF(L106="Not Executed","",INDEX($U$2:$ZY105,1,MATCH(REPT("z",255),$U106:$ZY106)))</f>
        <v>144</v>
      </c>
      <c r="H106" s="109" t="str">
        <f t="shared" si="29"/>
        <v>QS:PC2 C-STEP QS C-CLASS Build7.4</v>
      </c>
      <c r="I106" s="109" t="str">
        <f t="shared" si="30"/>
        <v>9200-8.59.29708</v>
      </c>
      <c r="J106" s="109">
        <f t="shared" si="31"/>
        <v>9200</v>
      </c>
      <c r="K106" s="109" t="str">
        <f t="shared" si="26"/>
        <v>v3410</v>
      </c>
      <c r="L106" s="78" t="str">
        <f t="shared" si="27"/>
        <v>Pass</v>
      </c>
      <c r="M106" s="78" t="str">
        <f>IF(L106="NA","NA",IF(COUNTIFS(U106:XAA106,"Pass*",$U$3:$XAA$3,Summary!$E$43)&gt;0,"Pass",IF(COUNTIFS(U106:XAA106,"Fail*",$U$3:$XAA$3,Summary!$E$43)&gt;0,"Fail","Not Executed")))</f>
        <v>Pass</v>
      </c>
      <c r="N106" s="109">
        <f t="shared" si="32"/>
        <v>17</v>
      </c>
      <c r="O106" s="135">
        <f t="shared" si="33"/>
        <v>0.82352941176470584</v>
      </c>
      <c r="P106" s="135" t="str">
        <f>IF(VLOOKUP(C106,[1]!NFC_Defects,2,FALSE)=0,"",VLOOKUP(C106,[1]!NFC_Defects,2,FALSE))</f>
        <v/>
      </c>
      <c r="Q106" s="81" t="str">
        <f>IF(VLOOKUP(C106,[1]!NFC_Defects,3,FALSE)=0,"",VLOOKUP(C106,[1]!NFC_Defects,3,FALSE))</f>
        <v/>
      </c>
      <c r="R106" s="78" t="str">
        <f>IF(VLOOKUP(C106,[1]!NFC_Defects,4,FALSE)=0,"",VLOOKUP(C106,[1]!NFC_Defects,4,FALSE))</f>
        <v/>
      </c>
      <c r="S106" s="2"/>
      <c r="T106" s="319"/>
      <c r="U106" s="337"/>
      <c r="V106" s="95" t="s">
        <v>241</v>
      </c>
      <c r="W106" s="95" t="s">
        <v>241</v>
      </c>
      <c r="X106" s="95"/>
      <c r="Y106" s="95" t="s">
        <v>241</v>
      </c>
      <c r="Z106" s="95" t="s">
        <v>243</v>
      </c>
      <c r="AA106" s="95" t="s">
        <v>243</v>
      </c>
      <c r="AB106" s="95" t="s">
        <v>243</v>
      </c>
      <c r="AC106" s="95"/>
      <c r="AD106" s="95"/>
      <c r="AE106" s="95"/>
      <c r="AF106" s="95"/>
      <c r="AG106" s="95"/>
      <c r="AH106" s="95" t="s">
        <v>243</v>
      </c>
      <c r="AI106" s="95" t="s">
        <v>243</v>
      </c>
      <c r="AJ106" s="95" t="s">
        <v>243</v>
      </c>
      <c r="AK106" s="95" t="s">
        <v>243</v>
      </c>
      <c r="AL106" s="95"/>
      <c r="AM106" s="95"/>
      <c r="AN106" s="95"/>
      <c r="AO106" s="95"/>
      <c r="AP106" s="95"/>
      <c r="AQ106" s="95" t="s">
        <v>243</v>
      </c>
      <c r="AR106" s="95"/>
      <c r="AS106" s="95" t="s">
        <v>243</v>
      </c>
      <c r="AT106" s="95"/>
      <c r="AU106" s="95"/>
      <c r="AV106" s="95"/>
      <c r="AW106" s="95"/>
      <c r="AX106" s="95"/>
      <c r="AY106" s="95"/>
      <c r="AZ106" s="95"/>
      <c r="BA106" s="95" t="s">
        <v>243</v>
      </c>
      <c r="BB106" s="95"/>
      <c r="BC106" s="95"/>
      <c r="BD106" s="95" t="s">
        <v>243</v>
      </c>
      <c r="BE106" s="95"/>
      <c r="BF106" s="95" t="s">
        <v>243</v>
      </c>
      <c r="BG106" s="95"/>
      <c r="BH106" s="95" t="s">
        <v>243</v>
      </c>
      <c r="BI106" s="95" t="s">
        <v>243</v>
      </c>
      <c r="BJ106" s="95"/>
      <c r="BK106" s="95"/>
      <c r="BL106" s="95"/>
      <c r="BM106" s="95"/>
      <c r="BN106" s="95"/>
      <c r="BO106" s="95"/>
      <c r="BP106" s="95"/>
      <c r="BQ106" s="95"/>
      <c r="BR106" s="95"/>
      <c r="BS106" s="95"/>
      <c r="BT106" s="95"/>
      <c r="BU106" s="95"/>
      <c r="BV106" s="95"/>
      <c r="BW106" s="95"/>
      <c r="BX106" s="95"/>
      <c r="BY106" s="95"/>
      <c r="BZ106" s="95"/>
      <c r="CA106" s="95"/>
      <c r="CB106" s="95"/>
      <c r="CC106" s="95"/>
      <c r="CD106" s="95"/>
      <c r="CE106" s="338"/>
      <c r="CF106" s="338"/>
      <c r="CG106" s="338"/>
      <c r="CH106" s="338"/>
      <c r="CI106" s="338"/>
      <c r="CJ106" s="338"/>
      <c r="CK106" s="338"/>
      <c r="CL106" s="338"/>
      <c r="CM106" s="338"/>
      <c r="CN106" s="338"/>
      <c r="CO106" s="338"/>
      <c r="CP106" s="338"/>
      <c r="CQ106" s="338"/>
      <c r="CR106" s="338"/>
      <c r="CS106" s="338"/>
      <c r="CT106" s="338"/>
      <c r="CU106" s="338"/>
      <c r="CV106" s="338"/>
      <c r="CW106" s="338"/>
      <c r="CX106" s="338"/>
      <c r="CY106" s="338"/>
      <c r="CZ106" s="338"/>
      <c r="DA106" s="338"/>
      <c r="DB106" s="338"/>
      <c r="DC106" s="338"/>
      <c r="DD106" s="338"/>
      <c r="DE106" s="338"/>
      <c r="DF106" s="338"/>
      <c r="DG106" s="338"/>
      <c r="DH106" s="338"/>
      <c r="DI106" s="338"/>
      <c r="DJ106" s="338"/>
      <c r="DK106" s="338"/>
      <c r="DL106" s="338"/>
      <c r="DM106" s="338"/>
      <c r="DN106" s="338"/>
      <c r="DO106" s="338"/>
      <c r="DP106" s="338"/>
      <c r="DQ106" s="338"/>
      <c r="DR106" s="338"/>
      <c r="DS106" s="338"/>
      <c r="DT106" s="338"/>
      <c r="DU106" s="338"/>
      <c r="DV106" s="338"/>
      <c r="DW106" s="338"/>
      <c r="DX106" s="338"/>
      <c r="DY106" s="338"/>
      <c r="DZ106" s="338"/>
      <c r="EA106" s="338"/>
      <c r="EB106" s="338"/>
      <c r="EC106" s="338"/>
      <c r="ED106" s="338"/>
      <c r="EE106" s="338"/>
      <c r="EF106" s="338"/>
      <c r="EG106" s="338"/>
      <c r="EH106" s="338"/>
      <c r="EI106" s="338"/>
      <c r="EJ106" s="338"/>
      <c r="EK106" s="338"/>
      <c r="EL106" s="338"/>
      <c r="EM106" s="338"/>
      <c r="EN106" s="338"/>
      <c r="EO106" s="338"/>
      <c r="EP106" s="338"/>
      <c r="EQ106" s="338"/>
      <c r="ER106" s="338"/>
      <c r="ES106" s="338"/>
      <c r="ET106" s="338"/>
      <c r="EU106" s="338"/>
      <c r="EV106" s="338"/>
      <c r="EW106" s="338"/>
      <c r="EX106" s="338"/>
      <c r="EY106" s="338"/>
      <c r="EZ106" s="338"/>
      <c r="FA106" s="338"/>
      <c r="FB106" s="338"/>
      <c r="FC106" s="338"/>
      <c r="FD106" s="338"/>
      <c r="FE106" s="338"/>
      <c r="FF106" s="338"/>
      <c r="FG106" s="338"/>
      <c r="FH106" s="338"/>
      <c r="FI106" s="338"/>
      <c r="FJ106" s="338"/>
      <c r="FK106" s="338"/>
      <c r="FL106" s="338"/>
      <c r="FM106" s="338"/>
      <c r="FN106" s="338"/>
      <c r="FO106" s="338"/>
      <c r="FP106" s="338"/>
      <c r="FQ106" s="338"/>
      <c r="FR106" s="338"/>
      <c r="FS106" s="338"/>
      <c r="FT106" s="338"/>
      <c r="FU106" s="338"/>
      <c r="FV106" s="338"/>
      <c r="FW106" s="338"/>
      <c r="FX106" s="338"/>
      <c r="FY106" s="338"/>
      <c r="FZ106" s="338"/>
      <c r="GA106" s="338"/>
      <c r="GB106" s="338"/>
      <c r="GC106" s="338"/>
      <c r="GD106" s="338"/>
      <c r="GE106" s="338"/>
      <c r="GF106" s="338"/>
      <c r="GG106" s="338"/>
      <c r="GH106" s="338"/>
      <c r="GI106" s="338"/>
      <c r="GJ106" s="338"/>
      <c r="GK106" s="338"/>
      <c r="GL106" s="338"/>
      <c r="GM106" s="338"/>
      <c r="GN106" s="338"/>
      <c r="GO106" s="338"/>
      <c r="GP106" s="338"/>
      <c r="GQ106" s="338"/>
      <c r="GR106" s="338"/>
      <c r="GS106" s="338"/>
      <c r="GT106" s="338"/>
      <c r="GU106" s="338"/>
      <c r="GV106" s="338"/>
      <c r="GW106" s="338"/>
      <c r="GX106" s="338"/>
      <c r="GY106" s="338"/>
      <c r="GZ106" s="338"/>
      <c r="HA106" s="338"/>
      <c r="HB106" s="338"/>
      <c r="HC106" s="338"/>
      <c r="HD106" s="338"/>
      <c r="HE106" s="338"/>
      <c r="HF106" s="338"/>
      <c r="HG106" s="338"/>
      <c r="HH106" s="338"/>
      <c r="HI106" s="338"/>
      <c r="HJ106" s="338"/>
      <c r="HK106" s="338"/>
      <c r="HL106" s="338"/>
      <c r="HM106" s="338"/>
      <c r="HN106" s="338"/>
      <c r="HO106" s="338"/>
      <c r="HP106" s="338"/>
      <c r="HQ106" s="338"/>
      <c r="HR106" s="338"/>
      <c r="HS106" s="338"/>
      <c r="HT106" s="338"/>
      <c r="HU106" s="338"/>
      <c r="HV106" s="338"/>
      <c r="HW106" s="338"/>
      <c r="HX106" s="338"/>
      <c r="HY106" s="338"/>
      <c r="HZ106" s="338"/>
    </row>
    <row r="107" spans="1:234" s="131" customFormat="1" ht="24.75" customHeight="1" x14ac:dyDescent="0.25">
      <c r="A107" s="123" t="s">
        <v>234</v>
      </c>
      <c r="B107" s="108" t="s">
        <v>475</v>
      </c>
      <c r="C107" s="108" t="s">
        <v>226</v>
      </c>
      <c r="D107" s="109" t="s">
        <v>238</v>
      </c>
      <c r="E107" s="109" t="s">
        <v>100</v>
      </c>
      <c r="F107" s="110">
        <f t="shared" si="28"/>
        <v>41184</v>
      </c>
      <c r="G107" s="109">
        <f>IF(L107="Not Executed","",INDEX($U$2:$ZY106,1,MATCH(REPT("z",255),$U107:$ZY107)))</f>
        <v>144</v>
      </c>
      <c r="H107" s="109" t="str">
        <f t="shared" si="29"/>
        <v>QS:PC2 C-STEP QS C-CLASS Build7.4</v>
      </c>
      <c r="I107" s="109" t="str">
        <f t="shared" si="30"/>
        <v>9200-8.59.29708</v>
      </c>
      <c r="J107" s="109">
        <f t="shared" si="31"/>
        <v>9200</v>
      </c>
      <c r="K107" s="109" t="str">
        <f t="shared" si="26"/>
        <v>v3410</v>
      </c>
      <c r="L107" s="78" t="str">
        <f t="shared" si="27"/>
        <v>Pass</v>
      </c>
      <c r="M107" s="78" t="str">
        <f>IF(L107="NA","NA",IF(COUNTIFS(U107:XAA107,"Pass*",$U$3:$XAA$3,Summary!$E$43)&gt;0,"Pass",IF(COUNTIFS(U107:XAA107,"Fail*",$U$3:$XAA$3,Summary!$E$43)&gt;0,"Fail","Not Executed")))</f>
        <v>Pass</v>
      </c>
      <c r="N107" s="109">
        <f t="shared" si="32"/>
        <v>25</v>
      </c>
      <c r="O107" s="135">
        <f t="shared" si="33"/>
        <v>0.48</v>
      </c>
      <c r="P107" s="135" t="str">
        <f>IF(VLOOKUP(C107,[1]!NFC_Defects,2,FALSE)=0,"",VLOOKUP(C107,[1]!NFC_Defects,2,FALSE))</f>
        <v/>
      </c>
      <c r="Q107" s="81" t="str">
        <f>IF(VLOOKUP(C107,[1]!NFC_Defects,3,FALSE)=0,"",VLOOKUP(C107,[1]!NFC_Defects,3,FALSE))</f>
        <v/>
      </c>
      <c r="R107" s="78" t="str">
        <f>IF(VLOOKUP(C107,[1]!NFC_Defects,4,FALSE)=0,"",VLOOKUP(C107,[1]!NFC_Defects,4,FALSE))</f>
        <v>3855532-CLOSED; 
CLT_HSD 4641049</v>
      </c>
      <c r="S107" s="2"/>
      <c r="T107" s="319"/>
      <c r="U107" s="337"/>
      <c r="V107" s="95" t="s">
        <v>241</v>
      </c>
      <c r="W107" s="95" t="s">
        <v>241</v>
      </c>
      <c r="X107" s="95"/>
      <c r="Y107" s="95" t="s">
        <v>241</v>
      </c>
      <c r="Z107" s="95" t="s">
        <v>241</v>
      </c>
      <c r="AA107" s="95" t="s">
        <v>241</v>
      </c>
      <c r="AB107" s="95" t="s">
        <v>241</v>
      </c>
      <c r="AC107" s="95"/>
      <c r="AD107" s="95" t="s">
        <v>241</v>
      </c>
      <c r="AE107" s="95" t="s">
        <v>241</v>
      </c>
      <c r="AF107" s="95"/>
      <c r="AG107" s="95" t="s">
        <v>241</v>
      </c>
      <c r="AH107" s="95" t="s">
        <v>241</v>
      </c>
      <c r="AI107" s="95"/>
      <c r="AJ107" s="95" t="s">
        <v>243</v>
      </c>
      <c r="AK107" s="95" t="s">
        <v>241</v>
      </c>
      <c r="AL107" s="95"/>
      <c r="AM107" s="95"/>
      <c r="AN107" s="95"/>
      <c r="AO107" s="95"/>
      <c r="AP107" s="95" t="s">
        <v>243</v>
      </c>
      <c r="AQ107" s="95" t="s">
        <v>241</v>
      </c>
      <c r="AR107" s="95" t="s">
        <v>243</v>
      </c>
      <c r="AS107" s="95" t="s">
        <v>241</v>
      </c>
      <c r="AT107" s="95"/>
      <c r="AU107" s="95"/>
      <c r="AV107" s="95"/>
      <c r="AW107" s="95" t="s">
        <v>243</v>
      </c>
      <c r="AX107" s="95" t="s">
        <v>243</v>
      </c>
      <c r="AY107" s="95"/>
      <c r="AZ107" s="95"/>
      <c r="BA107" s="95" t="s">
        <v>243</v>
      </c>
      <c r="BB107" s="95" t="s">
        <v>243</v>
      </c>
      <c r="BC107" s="95" t="s">
        <v>243</v>
      </c>
      <c r="BD107" s="95" t="s">
        <v>243</v>
      </c>
      <c r="BE107" s="95"/>
      <c r="BF107" s="95" t="s">
        <v>243</v>
      </c>
      <c r="BG107" s="95"/>
      <c r="BH107" s="95" t="s">
        <v>243</v>
      </c>
      <c r="BI107" s="95" t="s">
        <v>243</v>
      </c>
      <c r="BJ107" s="95"/>
      <c r="BK107" s="95"/>
      <c r="BL107" s="95"/>
      <c r="BM107" s="95"/>
      <c r="BN107" s="95"/>
      <c r="BO107" s="95"/>
      <c r="BP107" s="95"/>
      <c r="BQ107" s="95"/>
      <c r="BR107" s="95"/>
      <c r="BS107" s="95"/>
      <c r="BT107" s="95"/>
      <c r="BU107" s="95"/>
      <c r="BV107" s="95"/>
      <c r="BW107" s="95"/>
      <c r="BX107" s="95"/>
      <c r="BY107" s="95"/>
      <c r="BZ107" s="95"/>
      <c r="CA107" s="95"/>
      <c r="CB107" s="95"/>
      <c r="CC107" s="95"/>
      <c r="CD107" s="95"/>
      <c r="CE107" s="338"/>
      <c r="CF107" s="338"/>
      <c r="CG107" s="338"/>
      <c r="CH107" s="338"/>
      <c r="CI107" s="338"/>
      <c r="CJ107" s="338"/>
      <c r="CK107" s="338"/>
      <c r="CL107" s="338"/>
      <c r="CM107" s="338"/>
      <c r="CN107" s="338"/>
      <c r="CO107" s="338"/>
      <c r="CP107" s="338"/>
      <c r="CQ107" s="338"/>
      <c r="CR107" s="338"/>
      <c r="CS107" s="338"/>
      <c r="CT107" s="338"/>
      <c r="CU107" s="338"/>
      <c r="CV107" s="338"/>
      <c r="CW107" s="338"/>
      <c r="CX107" s="338"/>
      <c r="CY107" s="338"/>
      <c r="CZ107" s="338"/>
      <c r="DA107" s="338"/>
      <c r="DB107" s="338"/>
      <c r="DC107" s="338"/>
      <c r="DD107" s="338"/>
      <c r="DE107" s="338"/>
      <c r="DF107" s="338"/>
      <c r="DG107" s="338"/>
      <c r="DH107" s="338"/>
      <c r="DI107" s="338"/>
      <c r="DJ107" s="338"/>
      <c r="DK107" s="338"/>
      <c r="DL107" s="338"/>
      <c r="DM107" s="338"/>
      <c r="DN107" s="338"/>
      <c r="DO107" s="338"/>
      <c r="DP107" s="338"/>
      <c r="DQ107" s="338"/>
      <c r="DR107" s="338"/>
      <c r="DS107" s="338"/>
      <c r="DT107" s="338"/>
      <c r="DU107" s="338"/>
      <c r="DV107" s="338"/>
      <c r="DW107" s="338"/>
      <c r="DX107" s="338"/>
      <c r="DY107" s="338"/>
      <c r="DZ107" s="338"/>
      <c r="EA107" s="338"/>
      <c r="EB107" s="338"/>
      <c r="EC107" s="338"/>
      <c r="ED107" s="338"/>
      <c r="EE107" s="338"/>
      <c r="EF107" s="338"/>
      <c r="EG107" s="338"/>
      <c r="EH107" s="338"/>
      <c r="EI107" s="338"/>
      <c r="EJ107" s="338"/>
      <c r="EK107" s="338"/>
      <c r="EL107" s="338"/>
      <c r="EM107" s="338"/>
      <c r="EN107" s="338"/>
      <c r="EO107" s="338"/>
      <c r="EP107" s="338"/>
      <c r="EQ107" s="338"/>
      <c r="ER107" s="338"/>
      <c r="ES107" s="338"/>
      <c r="ET107" s="338"/>
      <c r="EU107" s="338"/>
      <c r="EV107" s="338"/>
      <c r="EW107" s="338"/>
      <c r="EX107" s="338"/>
      <c r="EY107" s="338"/>
      <c r="EZ107" s="338"/>
      <c r="FA107" s="338"/>
      <c r="FB107" s="338"/>
      <c r="FC107" s="338"/>
      <c r="FD107" s="338"/>
      <c r="FE107" s="338"/>
      <c r="FF107" s="338"/>
      <c r="FG107" s="338"/>
      <c r="FH107" s="338"/>
      <c r="FI107" s="338"/>
      <c r="FJ107" s="338"/>
      <c r="FK107" s="338"/>
      <c r="FL107" s="338"/>
      <c r="FM107" s="338"/>
      <c r="FN107" s="338"/>
      <c r="FO107" s="338"/>
      <c r="FP107" s="338"/>
      <c r="FQ107" s="338"/>
      <c r="FR107" s="338"/>
      <c r="FS107" s="338"/>
      <c r="FT107" s="338"/>
      <c r="FU107" s="338"/>
      <c r="FV107" s="338"/>
      <c r="FW107" s="338"/>
      <c r="FX107" s="338"/>
      <c r="FY107" s="338"/>
      <c r="FZ107" s="338"/>
      <c r="GA107" s="338"/>
      <c r="GB107" s="338"/>
      <c r="GC107" s="338"/>
      <c r="GD107" s="338"/>
      <c r="GE107" s="338"/>
      <c r="GF107" s="338"/>
      <c r="GG107" s="338"/>
      <c r="GH107" s="338"/>
      <c r="GI107" s="338"/>
      <c r="GJ107" s="338"/>
      <c r="GK107" s="338"/>
      <c r="GL107" s="338"/>
      <c r="GM107" s="338"/>
      <c r="GN107" s="338"/>
      <c r="GO107" s="338"/>
      <c r="GP107" s="338"/>
      <c r="GQ107" s="338"/>
      <c r="GR107" s="338"/>
      <c r="GS107" s="338"/>
      <c r="GT107" s="338"/>
      <c r="GU107" s="338"/>
      <c r="GV107" s="338"/>
      <c r="GW107" s="338"/>
      <c r="GX107" s="338"/>
      <c r="GY107" s="338"/>
      <c r="GZ107" s="338"/>
      <c r="HA107" s="338"/>
      <c r="HB107" s="338"/>
      <c r="HC107" s="338"/>
      <c r="HD107" s="338"/>
      <c r="HE107" s="338"/>
      <c r="HF107" s="338"/>
      <c r="HG107" s="338"/>
      <c r="HH107" s="338"/>
      <c r="HI107" s="338"/>
      <c r="HJ107" s="338"/>
      <c r="HK107" s="338"/>
      <c r="HL107" s="338"/>
      <c r="HM107" s="338"/>
      <c r="HN107" s="338"/>
      <c r="HO107" s="338"/>
      <c r="HP107" s="338"/>
      <c r="HQ107" s="338"/>
      <c r="HR107" s="338"/>
      <c r="HS107" s="338"/>
      <c r="HT107" s="338"/>
      <c r="HU107" s="338"/>
      <c r="HV107" s="338"/>
      <c r="HW107" s="338"/>
      <c r="HX107" s="338"/>
      <c r="HY107" s="338"/>
      <c r="HZ107" s="338"/>
    </row>
    <row r="108" spans="1:234" s="131" customFormat="1" ht="24.75" customHeight="1" x14ac:dyDescent="0.25">
      <c r="A108" s="123" t="s">
        <v>234</v>
      </c>
      <c r="B108" s="108" t="s">
        <v>475</v>
      </c>
      <c r="C108" s="108" t="s">
        <v>200</v>
      </c>
      <c r="D108" s="109" t="s">
        <v>238</v>
      </c>
      <c r="E108" s="109" t="s">
        <v>100</v>
      </c>
      <c r="F108" s="110">
        <f t="shared" si="28"/>
        <v>41184</v>
      </c>
      <c r="G108" s="109">
        <f>IF(L108="Not Executed","",INDEX($U$2:$ZY107,1,MATCH(REPT("z",255),$U108:$ZY108)))</f>
        <v>144</v>
      </c>
      <c r="H108" s="109" t="str">
        <f t="shared" si="29"/>
        <v>QS:PC2 C-STEP QS C-CLASS Build7.4</v>
      </c>
      <c r="I108" s="109" t="str">
        <f t="shared" si="30"/>
        <v>9200-8.59.29708</v>
      </c>
      <c r="J108" s="109">
        <f t="shared" si="31"/>
        <v>9200</v>
      </c>
      <c r="K108" s="109" t="str">
        <f t="shared" si="26"/>
        <v>v3410</v>
      </c>
      <c r="L108" s="78" t="str">
        <f t="shared" si="27"/>
        <v>Pass</v>
      </c>
      <c r="M108" s="78" t="str">
        <f>IF(L108="NA","NA",IF(COUNTIFS(U108:XAA108,"Pass*",$U$3:$XAA$3,Summary!$E$43)&gt;0,"Pass",IF(COUNTIFS(U108:XAA108,"Fail*",$U$3:$XAA$3,Summary!$E$43)&gt;0,"Fail","Not Executed")))</f>
        <v>Pass</v>
      </c>
      <c r="N108" s="109">
        <f t="shared" si="32"/>
        <v>23</v>
      </c>
      <c r="O108" s="135">
        <f t="shared" si="33"/>
        <v>1</v>
      </c>
      <c r="P108" s="135" t="str">
        <f>IF(VLOOKUP(C108,[1]!NFC_Defects,2,FALSE)=0,"",VLOOKUP(C108,[1]!NFC_Defects,2,FALSE))</f>
        <v/>
      </c>
      <c r="Q108" s="78" t="str">
        <f>IF(VLOOKUP(C108,[1]!NFC_Defects,3,FALSE)=0,"",VLOOKUP(C108,[1]!NFC_Defects,3,FALSE))</f>
        <v/>
      </c>
      <c r="R108" s="78" t="str">
        <f>IF(VLOOKUP(C108,[1]!NFC_Defects,4,FALSE)=0,"",VLOOKUP(C108,[1]!NFC_Defects,4,FALSE))</f>
        <v/>
      </c>
      <c r="S108" s="2"/>
      <c r="T108" s="319"/>
      <c r="U108" s="337"/>
      <c r="V108" s="95" t="s">
        <v>243</v>
      </c>
      <c r="W108" s="95" t="s">
        <v>243</v>
      </c>
      <c r="X108" s="95"/>
      <c r="Y108" s="95" t="s">
        <v>243</v>
      </c>
      <c r="Z108" s="95" t="s">
        <v>243</v>
      </c>
      <c r="AA108" s="95" t="s">
        <v>243</v>
      </c>
      <c r="AB108" s="95" t="s">
        <v>243</v>
      </c>
      <c r="AC108" s="95"/>
      <c r="AD108" s="95" t="s">
        <v>243</v>
      </c>
      <c r="AE108" s="95" t="s">
        <v>243</v>
      </c>
      <c r="AF108" s="95"/>
      <c r="AG108" s="95"/>
      <c r="AH108" s="95" t="s">
        <v>243</v>
      </c>
      <c r="AI108" s="95" t="s">
        <v>243</v>
      </c>
      <c r="AJ108" s="95" t="s">
        <v>243</v>
      </c>
      <c r="AK108" s="95" t="s">
        <v>243</v>
      </c>
      <c r="AL108" s="95"/>
      <c r="AM108" s="95"/>
      <c r="AN108" s="95"/>
      <c r="AO108" s="95"/>
      <c r="AP108" s="95" t="s">
        <v>243</v>
      </c>
      <c r="AQ108" s="95" t="s">
        <v>243</v>
      </c>
      <c r="AR108" s="95" t="s">
        <v>243</v>
      </c>
      <c r="AS108" s="95" t="s">
        <v>243</v>
      </c>
      <c r="AT108" s="95"/>
      <c r="AU108" s="95"/>
      <c r="AV108" s="95"/>
      <c r="AW108" s="95"/>
      <c r="AX108" s="95"/>
      <c r="AY108" s="95"/>
      <c r="AZ108" s="95"/>
      <c r="BA108" s="95" t="s">
        <v>243</v>
      </c>
      <c r="BB108" s="95" t="s">
        <v>243</v>
      </c>
      <c r="BC108" s="95" t="s">
        <v>243</v>
      </c>
      <c r="BD108" s="95" t="s">
        <v>243</v>
      </c>
      <c r="BE108" s="95"/>
      <c r="BF108" s="95" t="s">
        <v>243</v>
      </c>
      <c r="BG108" s="95"/>
      <c r="BH108" s="95" t="s">
        <v>243</v>
      </c>
      <c r="BI108" s="95" t="s">
        <v>243</v>
      </c>
      <c r="BJ108" s="95"/>
      <c r="BK108" s="95"/>
      <c r="BL108" s="95"/>
      <c r="BM108" s="95"/>
      <c r="BN108" s="95"/>
      <c r="BO108" s="95"/>
      <c r="BP108" s="95"/>
      <c r="BQ108" s="95"/>
      <c r="BR108" s="95"/>
      <c r="BS108" s="95"/>
      <c r="BT108" s="95"/>
      <c r="BU108" s="95"/>
      <c r="BV108" s="95"/>
      <c r="BW108" s="95"/>
      <c r="BX108" s="95"/>
      <c r="BY108" s="95"/>
      <c r="BZ108" s="95"/>
      <c r="CA108" s="95"/>
      <c r="CB108" s="95"/>
      <c r="CC108" s="95"/>
      <c r="CD108" s="95"/>
      <c r="CE108" s="338"/>
      <c r="CF108" s="338"/>
      <c r="CG108" s="338"/>
      <c r="CH108" s="338"/>
      <c r="CI108" s="338"/>
      <c r="CJ108" s="338"/>
      <c r="CK108" s="338"/>
      <c r="CL108" s="338"/>
      <c r="CM108" s="338"/>
      <c r="CN108" s="338"/>
      <c r="CO108" s="338"/>
      <c r="CP108" s="338"/>
      <c r="CQ108" s="338"/>
      <c r="CR108" s="338"/>
      <c r="CS108" s="338"/>
      <c r="CT108" s="338"/>
      <c r="CU108" s="338"/>
      <c r="CV108" s="338"/>
      <c r="CW108" s="338"/>
      <c r="CX108" s="338"/>
      <c r="CY108" s="338"/>
      <c r="CZ108" s="338"/>
      <c r="DA108" s="338"/>
      <c r="DB108" s="338"/>
      <c r="DC108" s="338"/>
      <c r="DD108" s="338"/>
      <c r="DE108" s="338"/>
      <c r="DF108" s="338"/>
      <c r="DG108" s="338"/>
      <c r="DH108" s="338"/>
      <c r="DI108" s="338"/>
      <c r="DJ108" s="338"/>
      <c r="DK108" s="338"/>
      <c r="DL108" s="338"/>
      <c r="DM108" s="338"/>
      <c r="DN108" s="338"/>
      <c r="DO108" s="338"/>
      <c r="DP108" s="338"/>
      <c r="DQ108" s="338"/>
      <c r="DR108" s="338"/>
      <c r="DS108" s="338"/>
      <c r="DT108" s="338"/>
      <c r="DU108" s="338"/>
      <c r="DV108" s="338"/>
      <c r="DW108" s="338"/>
      <c r="DX108" s="338"/>
      <c r="DY108" s="338"/>
      <c r="DZ108" s="338"/>
      <c r="EA108" s="338"/>
      <c r="EB108" s="338"/>
      <c r="EC108" s="338"/>
      <c r="ED108" s="338"/>
      <c r="EE108" s="338"/>
      <c r="EF108" s="338"/>
      <c r="EG108" s="338"/>
      <c r="EH108" s="338"/>
      <c r="EI108" s="338"/>
      <c r="EJ108" s="338"/>
      <c r="EK108" s="338"/>
      <c r="EL108" s="338"/>
      <c r="EM108" s="338"/>
      <c r="EN108" s="338"/>
      <c r="EO108" s="338"/>
      <c r="EP108" s="338"/>
      <c r="EQ108" s="338"/>
      <c r="ER108" s="338"/>
      <c r="ES108" s="338"/>
      <c r="ET108" s="338"/>
      <c r="EU108" s="338"/>
      <c r="EV108" s="338"/>
      <c r="EW108" s="338"/>
      <c r="EX108" s="338"/>
      <c r="EY108" s="338"/>
      <c r="EZ108" s="338"/>
      <c r="FA108" s="338"/>
      <c r="FB108" s="338"/>
      <c r="FC108" s="338"/>
      <c r="FD108" s="338"/>
      <c r="FE108" s="338"/>
      <c r="FF108" s="338"/>
      <c r="FG108" s="338"/>
      <c r="FH108" s="338"/>
      <c r="FI108" s="338"/>
      <c r="FJ108" s="338"/>
      <c r="FK108" s="338"/>
      <c r="FL108" s="338"/>
      <c r="FM108" s="338"/>
      <c r="FN108" s="338"/>
      <c r="FO108" s="338"/>
      <c r="FP108" s="338"/>
      <c r="FQ108" s="338"/>
      <c r="FR108" s="338"/>
      <c r="FS108" s="338"/>
      <c r="FT108" s="338"/>
      <c r="FU108" s="338"/>
      <c r="FV108" s="338"/>
      <c r="FW108" s="338"/>
      <c r="FX108" s="338"/>
      <c r="FY108" s="338"/>
      <c r="FZ108" s="338"/>
      <c r="GA108" s="338"/>
      <c r="GB108" s="338"/>
      <c r="GC108" s="338"/>
      <c r="GD108" s="338"/>
      <c r="GE108" s="338"/>
      <c r="GF108" s="338"/>
      <c r="GG108" s="338"/>
      <c r="GH108" s="338"/>
      <c r="GI108" s="338"/>
      <c r="GJ108" s="338"/>
      <c r="GK108" s="338"/>
      <c r="GL108" s="338"/>
      <c r="GM108" s="338"/>
      <c r="GN108" s="338"/>
      <c r="GO108" s="338"/>
      <c r="GP108" s="338"/>
      <c r="GQ108" s="338"/>
      <c r="GR108" s="338"/>
      <c r="GS108" s="338"/>
      <c r="GT108" s="338"/>
      <c r="GU108" s="338"/>
      <c r="GV108" s="338"/>
      <c r="GW108" s="338"/>
      <c r="GX108" s="338"/>
      <c r="GY108" s="338"/>
      <c r="GZ108" s="338"/>
      <c r="HA108" s="338"/>
      <c r="HB108" s="338"/>
      <c r="HC108" s="338"/>
      <c r="HD108" s="338"/>
      <c r="HE108" s="338"/>
      <c r="HF108" s="338"/>
      <c r="HG108" s="338"/>
      <c r="HH108" s="338"/>
      <c r="HI108" s="338"/>
      <c r="HJ108" s="338"/>
      <c r="HK108" s="338"/>
      <c r="HL108" s="338"/>
      <c r="HM108" s="338"/>
      <c r="HN108" s="338"/>
      <c r="HO108" s="338"/>
      <c r="HP108" s="338"/>
      <c r="HQ108" s="338"/>
      <c r="HR108" s="338"/>
      <c r="HS108" s="338"/>
      <c r="HT108" s="338"/>
      <c r="HU108" s="338"/>
      <c r="HV108" s="338"/>
      <c r="HW108" s="338"/>
      <c r="HX108" s="338"/>
      <c r="HY108" s="338"/>
      <c r="HZ108" s="338"/>
    </row>
    <row r="109" spans="1:234" s="131" customFormat="1" ht="24.75" customHeight="1" x14ac:dyDescent="0.25">
      <c r="A109" s="123" t="s">
        <v>234</v>
      </c>
      <c r="B109" s="108" t="s">
        <v>475</v>
      </c>
      <c r="C109" s="108" t="s">
        <v>213</v>
      </c>
      <c r="D109" s="109" t="s">
        <v>238</v>
      </c>
      <c r="E109" s="109" t="s">
        <v>100</v>
      </c>
      <c r="F109" s="110">
        <f t="shared" si="28"/>
        <v>41184</v>
      </c>
      <c r="G109" s="109">
        <f>IF(L109="Not Executed","",INDEX($U$2:$ZY108,1,MATCH(REPT("z",255),$U109:$ZY109)))</f>
        <v>144</v>
      </c>
      <c r="H109" s="109" t="str">
        <f t="shared" si="29"/>
        <v>QS:PC2 C-STEP QS C-CLASS Build7.4</v>
      </c>
      <c r="I109" s="109" t="str">
        <f t="shared" si="30"/>
        <v>9200-8.59.29708</v>
      </c>
      <c r="J109" s="109">
        <f t="shared" si="31"/>
        <v>9200</v>
      </c>
      <c r="K109" s="109" t="str">
        <f t="shared" si="26"/>
        <v>v3410</v>
      </c>
      <c r="L109" s="78" t="str">
        <f t="shared" si="27"/>
        <v>Pass</v>
      </c>
      <c r="M109" s="78" t="str">
        <f>IF(L109="NA","NA",IF(COUNTIFS(U109:XAA109,"Pass*",$U$3:$XAA$3,Summary!$E$43)&gt;0,"Pass",IF(COUNTIFS(U109:XAA109,"Fail*",$U$3:$XAA$3,Summary!$E$43)&gt;0,"Fail","Not Executed")))</f>
        <v>Pass</v>
      </c>
      <c r="N109" s="109">
        <f t="shared" si="32"/>
        <v>15</v>
      </c>
      <c r="O109" s="135">
        <f t="shared" si="33"/>
        <v>0.8666666666666667</v>
      </c>
      <c r="P109" s="135" t="str">
        <f>IF(VLOOKUP(C109,[1]!NFC_Defects,2,FALSE)=0,"",VLOOKUP(C109,[1]!NFC_Defects,2,FALSE))</f>
        <v/>
      </c>
      <c r="Q109" s="81" t="str">
        <f>IF(VLOOKUP(C109,[1]!NFC_Defects,3,FALSE)=0,"",VLOOKUP(C109,[1]!NFC_Defects,3,FALSE))</f>
        <v/>
      </c>
      <c r="R109" s="78" t="str">
        <f>IF(VLOOKUP(C109,[1]!NFC_Defects,4,FALSE)=0,"",VLOOKUP(C109,[1]!NFC_Defects,4,FALSE))</f>
        <v/>
      </c>
      <c r="S109" s="2"/>
      <c r="T109" s="319"/>
      <c r="U109" s="337"/>
      <c r="V109" s="95" t="s">
        <v>241</v>
      </c>
      <c r="W109" s="95" t="s">
        <v>241</v>
      </c>
      <c r="X109" s="95"/>
      <c r="Y109" s="95" t="s">
        <v>243</v>
      </c>
      <c r="Z109" s="95"/>
      <c r="AA109" s="95"/>
      <c r="AB109" s="95" t="s">
        <v>243</v>
      </c>
      <c r="AC109" s="95"/>
      <c r="AD109" s="95"/>
      <c r="AE109" s="95"/>
      <c r="AF109" s="95"/>
      <c r="AG109" s="95"/>
      <c r="AH109" s="95" t="s">
        <v>243</v>
      </c>
      <c r="AI109" s="95" t="s">
        <v>243</v>
      </c>
      <c r="AJ109" s="95" t="s">
        <v>243</v>
      </c>
      <c r="AK109" s="95" t="s">
        <v>243</v>
      </c>
      <c r="AL109" s="95"/>
      <c r="AM109" s="95"/>
      <c r="AN109" s="95"/>
      <c r="AO109" s="95"/>
      <c r="AP109" s="95"/>
      <c r="AQ109" s="95" t="s">
        <v>243</v>
      </c>
      <c r="AR109" s="95"/>
      <c r="AS109" s="95" t="s">
        <v>243</v>
      </c>
      <c r="AT109" s="95"/>
      <c r="AU109" s="95"/>
      <c r="AV109" s="95"/>
      <c r="AW109" s="95"/>
      <c r="AX109" s="95"/>
      <c r="AY109" s="95"/>
      <c r="AZ109" s="95"/>
      <c r="BA109" s="95" t="s">
        <v>243</v>
      </c>
      <c r="BB109" s="95"/>
      <c r="BC109" s="95"/>
      <c r="BD109" s="95" t="s">
        <v>243</v>
      </c>
      <c r="BE109" s="95"/>
      <c r="BF109" s="95" t="s">
        <v>243</v>
      </c>
      <c r="BG109" s="95"/>
      <c r="BH109" s="95" t="s">
        <v>243</v>
      </c>
      <c r="BI109" s="95" t="s">
        <v>243</v>
      </c>
      <c r="BJ109" s="95"/>
      <c r="BK109" s="95"/>
      <c r="BL109" s="95"/>
      <c r="BM109" s="95"/>
      <c r="BN109" s="95"/>
      <c r="BO109" s="95"/>
      <c r="BP109" s="95"/>
      <c r="BQ109" s="95"/>
      <c r="BR109" s="95"/>
      <c r="BS109" s="95"/>
      <c r="BT109" s="95"/>
      <c r="BU109" s="95"/>
      <c r="BV109" s="95"/>
      <c r="BW109" s="95"/>
      <c r="BX109" s="95"/>
      <c r="BY109" s="95"/>
      <c r="BZ109" s="95"/>
      <c r="CA109" s="95"/>
      <c r="CB109" s="95"/>
      <c r="CC109" s="95"/>
      <c r="CD109" s="95"/>
      <c r="CE109" s="338"/>
      <c r="CF109" s="338"/>
      <c r="CG109" s="338"/>
      <c r="CH109" s="338"/>
      <c r="CI109" s="338"/>
      <c r="CJ109" s="338"/>
      <c r="CK109" s="338"/>
      <c r="CL109" s="338"/>
      <c r="CM109" s="338"/>
      <c r="CN109" s="338"/>
      <c r="CO109" s="338"/>
      <c r="CP109" s="338"/>
      <c r="CQ109" s="338"/>
      <c r="CR109" s="338"/>
      <c r="CS109" s="338"/>
      <c r="CT109" s="338"/>
      <c r="CU109" s="338"/>
      <c r="CV109" s="338"/>
      <c r="CW109" s="338"/>
      <c r="CX109" s="338"/>
      <c r="CY109" s="338"/>
      <c r="CZ109" s="338"/>
      <c r="DA109" s="338"/>
      <c r="DB109" s="338"/>
      <c r="DC109" s="338"/>
      <c r="DD109" s="338"/>
      <c r="DE109" s="338"/>
      <c r="DF109" s="338"/>
      <c r="DG109" s="338"/>
      <c r="DH109" s="338"/>
      <c r="DI109" s="338"/>
      <c r="DJ109" s="338"/>
      <c r="DK109" s="338"/>
      <c r="DL109" s="338"/>
      <c r="DM109" s="338"/>
      <c r="DN109" s="338"/>
      <c r="DO109" s="338"/>
      <c r="DP109" s="338"/>
      <c r="DQ109" s="338"/>
      <c r="DR109" s="338"/>
      <c r="DS109" s="338"/>
      <c r="DT109" s="338"/>
      <c r="DU109" s="338"/>
      <c r="DV109" s="338"/>
      <c r="DW109" s="338"/>
      <c r="DX109" s="338"/>
      <c r="DY109" s="338"/>
      <c r="DZ109" s="338"/>
      <c r="EA109" s="338"/>
      <c r="EB109" s="338"/>
      <c r="EC109" s="338"/>
      <c r="ED109" s="338"/>
      <c r="EE109" s="338"/>
      <c r="EF109" s="338"/>
      <c r="EG109" s="338"/>
      <c r="EH109" s="338"/>
      <c r="EI109" s="338"/>
      <c r="EJ109" s="338"/>
      <c r="EK109" s="338"/>
      <c r="EL109" s="338"/>
      <c r="EM109" s="338"/>
      <c r="EN109" s="338"/>
      <c r="EO109" s="338"/>
      <c r="EP109" s="338"/>
      <c r="EQ109" s="338"/>
      <c r="ER109" s="338"/>
      <c r="ES109" s="338"/>
      <c r="ET109" s="338"/>
      <c r="EU109" s="338"/>
      <c r="EV109" s="338"/>
      <c r="EW109" s="338"/>
      <c r="EX109" s="338"/>
      <c r="EY109" s="338"/>
      <c r="EZ109" s="338"/>
      <c r="FA109" s="338"/>
      <c r="FB109" s="338"/>
      <c r="FC109" s="338"/>
      <c r="FD109" s="338"/>
      <c r="FE109" s="338"/>
      <c r="FF109" s="338"/>
      <c r="FG109" s="338"/>
      <c r="FH109" s="338"/>
      <c r="FI109" s="338"/>
      <c r="FJ109" s="338"/>
      <c r="FK109" s="338"/>
      <c r="FL109" s="338"/>
      <c r="FM109" s="338"/>
      <c r="FN109" s="338"/>
      <c r="FO109" s="338"/>
      <c r="FP109" s="338"/>
      <c r="FQ109" s="338"/>
      <c r="FR109" s="338"/>
      <c r="FS109" s="338"/>
      <c r="FT109" s="338"/>
      <c r="FU109" s="338"/>
      <c r="FV109" s="338"/>
      <c r="FW109" s="338"/>
      <c r="FX109" s="338"/>
      <c r="FY109" s="338"/>
      <c r="FZ109" s="338"/>
      <c r="GA109" s="338"/>
      <c r="GB109" s="338"/>
      <c r="GC109" s="338"/>
      <c r="GD109" s="338"/>
      <c r="GE109" s="338"/>
      <c r="GF109" s="338"/>
      <c r="GG109" s="338"/>
      <c r="GH109" s="338"/>
      <c r="GI109" s="338"/>
      <c r="GJ109" s="338"/>
      <c r="GK109" s="338"/>
      <c r="GL109" s="338"/>
      <c r="GM109" s="338"/>
      <c r="GN109" s="338"/>
      <c r="GO109" s="338"/>
      <c r="GP109" s="338"/>
      <c r="GQ109" s="338"/>
      <c r="GR109" s="338"/>
      <c r="GS109" s="338"/>
      <c r="GT109" s="338"/>
      <c r="GU109" s="338"/>
      <c r="GV109" s="338"/>
      <c r="GW109" s="338"/>
      <c r="GX109" s="338"/>
      <c r="GY109" s="338"/>
      <c r="GZ109" s="338"/>
      <c r="HA109" s="338"/>
      <c r="HB109" s="338"/>
      <c r="HC109" s="338"/>
      <c r="HD109" s="338"/>
      <c r="HE109" s="338"/>
      <c r="HF109" s="338"/>
      <c r="HG109" s="338"/>
      <c r="HH109" s="338"/>
      <c r="HI109" s="338"/>
      <c r="HJ109" s="338"/>
      <c r="HK109" s="338"/>
      <c r="HL109" s="338"/>
      <c r="HM109" s="338"/>
      <c r="HN109" s="338"/>
      <c r="HO109" s="338"/>
      <c r="HP109" s="338"/>
      <c r="HQ109" s="338"/>
      <c r="HR109" s="338"/>
      <c r="HS109" s="338"/>
      <c r="HT109" s="338"/>
      <c r="HU109" s="338"/>
      <c r="HV109" s="338"/>
      <c r="HW109" s="338"/>
      <c r="HX109" s="338"/>
      <c r="HY109" s="338"/>
      <c r="HZ109" s="338"/>
    </row>
    <row r="110" spans="1:234" s="131" customFormat="1" ht="24.75" customHeight="1" x14ac:dyDescent="0.25">
      <c r="A110" s="123" t="s">
        <v>234</v>
      </c>
      <c r="B110" s="108" t="s">
        <v>475</v>
      </c>
      <c r="C110" s="108" t="s">
        <v>144</v>
      </c>
      <c r="D110" s="109" t="s">
        <v>237</v>
      </c>
      <c r="E110" s="109" t="s">
        <v>100</v>
      </c>
      <c r="F110" s="110">
        <f t="shared" si="28"/>
        <v>41184</v>
      </c>
      <c r="G110" s="109">
        <f>IF(L110="Not Executed","",INDEX($U$2:$ZY109,1,MATCH(REPT("z",255),$U110:$ZY110)))</f>
        <v>144</v>
      </c>
      <c r="H110" s="109" t="str">
        <f t="shared" si="29"/>
        <v>QS:PC2 C-STEP QS C-CLASS Build7.4</v>
      </c>
      <c r="I110" s="109" t="str">
        <f t="shared" si="30"/>
        <v>9200-8.59.29708</v>
      </c>
      <c r="J110" s="109">
        <f t="shared" si="31"/>
        <v>9200</v>
      </c>
      <c r="K110" s="109" t="str">
        <f t="shared" si="26"/>
        <v>v3410</v>
      </c>
      <c r="L110" s="78" t="str">
        <f t="shared" si="27"/>
        <v>Pass</v>
      </c>
      <c r="M110" s="78" t="str">
        <f>IF(L110="NA","NA",IF(COUNTIFS(U110:XAA110,"Pass*",$U$3:$XAA$3,Summary!$E$43)&gt;0,"Pass",IF(COUNTIFS(U110:XAA110,"Fail*",$U$3:$XAA$3,Summary!$E$43)&gt;0,"Fail","Not Executed")))</f>
        <v>Pass</v>
      </c>
      <c r="N110" s="109">
        <f t="shared" si="32"/>
        <v>28</v>
      </c>
      <c r="O110" s="135">
        <f t="shared" si="33"/>
        <v>1</v>
      </c>
      <c r="P110" s="135" t="str">
        <f>IF(VLOOKUP(C110,[1]!NFC_Defects,2,FALSE)=0,"",VLOOKUP(C110,[1]!NFC_Defects,2,FALSE))</f>
        <v/>
      </c>
      <c r="Q110" s="78" t="str">
        <f>IF(VLOOKUP(C110,[1]!NFC_Defects,3,FALSE)=0,"",VLOOKUP(C110,[1]!NFC_Defects,3,FALSE))</f>
        <v/>
      </c>
      <c r="R110" s="78" t="str">
        <f>IF(VLOOKUP(C110,[1]!NFC_Defects,4,FALSE)=0,"",VLOOKUP(C110,[1]!NFC_Defects,4,FALSE))</f>
        <v/>
      </c>
      <c r="S110" s="2"/>
      <c r="T110" s="319"/>
      <c r="U110" s="337"/>
      <c r="V110" s="95" t="s">
        <v>243</v>
      </c>
      <c r="W110" s="95" t="s">
        <v>243</v>
      </c>
      <c r="X110" s="95" t="s">
        <v>243</v>
      </c>
      <c r="Y110" s="95" t="s">
        <v>243</v>
      </c>
      <c r="Z110" s="95" t="s">
        <v>243</v>
      </c>
      <c r="AA110" s="95" t="s">
        <v>243</v>
      </c>
      <c r="AB110" s="95" t="s">
        <v>243</v>
      </c>
      <c r="AC110" s="95" t="s">
        <v>243</v>
      </c>
      <c r="AD110" s="95"/>
      <c r="AE110" s="95"/>
      <c r="AF110" s="95"/>
      <c r="AG110" s="95"/>
      <c r="AH110" s="95" t="s">
        <v>243</v>
      </c>
      <c r="AI110" s="95" t="s">
        <v>243</v>
      </c>
      <c r="AJ110" s="95" t="s">
        <v>243</v>
      </c>
      <c r="AK110" s="95" t="s">
        <v>243</v>
      </c>
      <c r="AL110" s="95"/>
      <c r="AM110" s="95"/>
      <c r="AN110" s="95" t="s">
        <v>243</v>
      </c>
      <c r="AO110" s="95" t="s">
        <v>243</v>
      </c>
      <c r="AP110" s="95" t="s">
        <v>243</v>
      </c>
      <c r="AQ110" s="95" t="s">
        <v>243</v>
      </c>
      <c r="AR110" s="95" t="s">
        <v>243</v>
      </c>
      <c r="AS110" s="95" t="s">
        <v>243</v>
      </c>
      <c r="AT110" s="95"/>
      <c r="AU110" s="95"/>
      <c r="AV110" s="95"/>
      <c r="AW110" s="95" t="s">
        <v>243</v>
      </c>
      <c r="AX110" s="95" t="s">
        <v>243</v>
      </c>
      <c r="AY110" s="95"/>
      <c r="AZ110" s="95"/>
      <c r="BA110" s="95" t="s">
        <v>243</v>
      </c>
      <c r="BB110" s="95" t="s">
        <v>243</v>
      </c>
      <c r="BC110" s="95" t="s">
        <v>243</v>
      </c>
      <c r="BD110" s="95" t="s">
        <v>243</v>
      </c>
      <c r="BE110" s="95"/>
      <c r="BF110" s="95" t="s">
        <v>243</v>
      </c>
      <c r="BG110" s="95" t="s">
        <v>243</v>
      </c>
      <c r="BH110" s="95" t="s">
        <v>243</v>
      </c>
      <c r="BI110" s="95" t="s">
        <v>243</v>
      </c>
      <c r="BJ110" s="95"/>
      <c r="BK110" s="95"/>
      <c r="BL110" s="95"/>
      <c r="BM110" s="95"/>
      <c r="BN110" s="95"/>
      <c r="BO110" s="95"/>
      <c r="BP110" s="95"/>
      <c r="BQ110" s="95"/>
      <c r="BR110" s="95"/>
      <c r="BS110" s="95"/>
      <c r="BT110" s="95"/>
      <c r="BU110" s="95"/>
      <c r="BV110" s="95"/>
      <c r="BW110" s="95"/>
      <c r="BX110" s="95"/>
      <c r="BY110" s="95"/>
      <c r="BZ110" s="95"/>
      <c r="CA110" s="95"/>
      <c r="CB110" s="95"/>
      <c r="CC110" s="95"/>
      <c r="CD110" s="95"/>
      <c r="CE110" s="338"/>
      <c r="CF110" s="338"/>
      <c r="CG110" s="338"/>
      <c r="CH110" s="338"/>
      <c r="CI110" s="338"/>
      <c r="CJ110" s="338"/>
      <c r="CK110" s="338"/>
      <c r="CL110" s="338"/>
      <c r="CM110" s="338"/>
      <c r="CN110" s="338"/>
      <c r="CO110" s="338"/>
      <c r="CP110" s="338"/>
      <c r="CQ110" s="338"/>
      <c r="CR110" s="338"/>
      <c r="CS110" s="338"/>
      <c r="CT110" s="338"/>
      <c r="CU110" s="338"/>
      <c r="CV110" s="338"/>
      <c r="CW110" s="338"/>
      <c r="CX110" s="338"/>
      <c r="CY110" s="338"/>
      <c r="CZ110" s="338"/>
      <c r="DA110" s="338"/>
      <c r="DB110" s="338"/>
      <c r="DC110" s="338"/>
      <c r="DD110" s="338"/>
      <c r="DE110" s="338"/>
      <c r="DF110" s="338"/>
      <c r="DG110" s="338"/>
      <c r="DH110" s="338"/>
      <c r="DI110" s="338"/>
      <c r="DJ110" s="338"/>
      <c r="DK110" s="338"/>
      <c r="DL110" s="338"/>
      <c r="DM110" s="338"/>
      <c r="DN110" s="338"/>
      <c r="DO110" s="338"/>
      <c r="DP110" s="338"/>
      <c r="DQ110" s="338"/>
      <c r="DR110" s="338"/>
      <c r="DS110" s="338"/>
      <c r="DT110" s="338"/>
      <c r="DU110" s="338"/>
      <c r="DV110" s="338"/>
      <c r="DW110" s="338"/>
      <c r="DX110" s="338"/>
      <c r="DY110" s="338"/>
      <c r="DZ110" s="338"/>
      <c r="EA110" s="338"/>
      <c r="EB110" s="338"/>
      <c r="EC110" s="338"/>
      <c r="ED110" s="338"/>
      <c r="EE110" s="338"/>
      <c r="EF110" s="338"/>
      <c r="EG110" s="338"/>
      <c r="EH110" s="338"/>
      <c r="EI110" s="338"/>
      <c r="EJ110" s="338"/>
      <c r="EK110" s="338"/>
      <c r="EL110" s="338"/>
      <c r="EM110" s="338"/>
      <c r="EN110" s="338"/>
      <c r="EO110" s="338"/>
      <c r="EP110" s="338"/>
      <c r="EQ110" s="338"/>
      <c r="ER110" s="338"/>
      <c r="ES110" s="338"/>
      <c r="ET110" s="338"/>
      <c r="EU110" s="338"/>
      <c r="EV110" s="338"/>
      <c r="EW110" s="338"/>
      <c r="EX110" s="338"/>
      <c r="EY110" s="338"/>
      <c r="EZ110" s="338"/>
      <c r="FA110" s="338"/>
      <c r="FB110" s="338"/>
      <c r="FC110" s="338"/>
      <c r="FD110" s="338"/>
      <c r="FE110" s="338"/>
      <c r="FF110" s="338"/>
      <c r="FG110" s="338"/>
      <c r="FH110" s="338"/>
      <c r="FI110" s="338"/>
      <c r="FJ110" s="338"/>
      <c r="FK110" s="338"/>
      <c r="FL110" s="338"/>
      <c r="FM110" s="338"/>
      <c r="FN110" s="338"/>
      <c r="FO110" s="338"/>
      <c r="FP110" s="338"/>
      <c r="FQ110" s="338"/>
      <c r="FR110" s="338"/>
      <c r="FS110" s="338"/>
      <c r="FT110" s="338"/>
      <c r="FU110" s="338"/>
      <c r="FV110" s="338"/>
      <c r="FW110" s="338"/>
      <c r="FX110" s="338"/>
      <c r="FY110" s="338"/>
      <c r="FZ110" s="338"/>
      <c r="GA110" s="338"/>
      <c r="GB110" s="338"/>
      <c r="GC110" s="338"/>
      <c r="GD110" s="338"/>
      <c r="GE110" s="338"/>
      <c r="GF110" s="338"/>
      <c r="GG110" s="338"/>
      <c r="GH110" s="338"/>
      <c r="GI110" s="338"/>
      <c r="GJ110" s="338"/>
      <c r="GK110" s="338"/>
      <c r="GL110" s="338"/>
      <c r="GM110" s="338"/>
      <c r="GN110" s="338"/>
      <c r="GO110" s="338"/>
      <c r="GP110" s="338"/>
      <c r="GQ110" s="338"/>
      <c r="GR110" s="338"/>
      <c r="GS110" s="338"/>
      <c r="GT110" s="338"/>
      <c r="GU110" s="338"/>
      <c r="GV110" s="338"/>
      <c r="GW110" s="338"/>
      <c r="GX110" s="338"/>
      <c r="GY110" s="338"/>
      <c r="GZ110" s="338"/>
      <c r="HA110" s="338"/>
      <c r="HB110" s="338"/>
      <c r="HC110" s="338"/>
      <c r="HD110" s="338"/>
      <c r="HE110" s="338"/>
      <c r="HF110" s="338"/>
      <c r="HG110" s="338"/>
      <c r="HH110" s="338"/>
      <c r="HI110" s="338"/>
      <c r="HJ110" s="338"/>
      <c r="HK110" s="338"/>
      <c r="HL110" s="338"/>
      <c r="HM110" s="338"/>
      <c r="HN110" s="338"/>
      <c r="HO110" s="338"/>
      <c r="HP110" s="338"/>
      <c r="HQ110" s="338"/>
      <c r="HR110" s="338"/>
      <c r="HS110" s="338"/>
      <c r="HT110" s="338"/>
      <c r="HU110" s="338"/>
      <c r="HV110" s="338"/>
      <c r="HW110" s="338"/>
      <c r="HX110" s="338"/>
      <c r="HY110" s="338"/>
      <c r="HZ110" s="338"/>
    </row>
    <row r="111" spans="1:234" s="131" customFormat="1" ht="24.75" customHeight="1" x14ac:dyDescent="0.25">
      <c r="A111" s="123" t="s">
        <v>234</v>
      </c>
      <c r="B111" s="108" t="s">
        <v>475</v>
      </c>
      <c r="C111" s="108" t="s">
        <v>143</v>
      </c>
      <c r="D111" s="109" t="s">
        <v>237</v>
      </c>
      <c r="E111" s="109" t="s">
        <v>100</v>
      </c>
      <c r="F111" s="110">
        <f t="shared" si="28"/>
        <v>41184</v>
      </c>
      <c r="G111" s="109">
        <f>IF(L111="Not Executed","",INDEX($U$2:$ZY110,1,MATCH(REPT("z",255),$U111:$ZY111)))</f>
        <v>144</v>
      </c>
      <c r="H111" s="109" t="str">
        <f t="shared" si="29"/>
        <v>QS:PC2 C-STEP QS C-CLASS Build7.4</v>
      </c>
      <c r="I111" s="109" t="str">
        <f t="shared" si="30"/>
        <v>9200-8.59.29708</v>
      </c>
      <c r="J111" s="109">
        <f t="shared" si="31"/>
        <v>9200</v>
      </c>
      <c r="K111" s="109" t="str">
        <f t="shared" si="26"/>
        <v>v3410</v>
      </c>
      <c r="L111" s="78" t="str">
        <f t="shared" si="27"/>
        <v>Pass</v>
      </c>
      <c r="M111" s="78" t="str">
        <f>IF(L111="NA","NA",IF(COUNTIFS(U111:XAA111,"Pass*",$U$3:$XAA$3,Summary!$E$43)&gt;0,"Pass",IF(COUNTIFS(U111:XAA111,"Fail*",$U$3:$XAA$3,Summary!$E$43)&gt;0,"Fail","Not Executed")))</f>
        <v>Pass</v>
      </c>
      <c r="N111" s="109">
        <f t="shared" si="32"/>
        <v>28</v>
      </c>
      <c r="O111" s="135">
        <f t="shared" si="33"/>
        <v>1</v>
      </c>
      <c r="P111" s="135" t="str">
        <f>IF(VLOOKUP(C111,[1]!NFC_Defects,2,FALSE)=0,"",VLOOKUP(C111,[1]!NFC_Defects,2,FALSE))</f>
        <v/>
      </c>
      <c r="Q111" s="78" t="str">
        <f>IF(VLOOKUP(C111,[1]!NFC_Defects,3,FALSE)=0,"",VLOOKUP(C111,[1]!NFC_Defects,3,FALSE))</f>
        <v/>
      </c>
      <c r="R111" s="78" t="str">
        <f>IF(VLOOKUP(C111,[1]!NFC_Defects,4,FALSE)=0,"",VLOOKUP(C111,[1]!NFC_Defects,4,FALSE))</f>
        <v/>
      </c>
      <c r="S111" s="2"/>
      <c r="T111" s="319"/>
      <c r="U111" s="337"/>
      <c r="V111" s="95" t="s">
        <v>243</v>
      </c>
      <c r="W111" s="95" t="s">
        <v>243</v>
      </c>
      <c r="X111" s="95" t="s">
        <v>243</v>
      </c>
      <c r="Y111" s="95" t="s">
        <v>243</v>
      </c>
      <c r="Z111" s="95" t="s">
        <v>243</v>
      </c>
      <c r="AA111" s="95" t="s">
        <v>243</v>
      </c>
      <c r="AB111" s="95" t="s">
        <v>243</v>
      </c>
      <c r="AC111" s="95" t="s">
        <v>243</v>
      </c>
      <c r="AD111" s="95"/>
      <c r="AE111" s="95"/>
      <c r="AF111" s="95"/>
      <c r="AG111" s="95"/>
      <c r="AH111" s="95" t="s">
        <v>243</v>
      </c>
      <c r="AI111" s="95" t="s">
        <v>243</v>
      </c>
      <c r="AJ111" s="95" t="s">
        <v>243</v>
      </c>
      <c r="AK111" s="95" t="s">
        <v>243</v>
      </c>
      <c r="AL111" s="95"/>
      <c r="AM111" s="95"/>
      <c r="AN111" s="95" t="s">
        <v>243</v>
      </c>
      <c r="AO111" s="95" t="s">
        <v>243</v>
      </c>
      <c r="AP111" s="95" t="s">
        <v>243</v>
      </c>
      <c r="AQ111" s="95" t="s">
        <v>243</v>
      </c>
      <c r="AR111" s="95" t="s">
        <v>243</v>
      </c>
      <c r="AS111" s="95" t="s">
        <v>243</v>
      </c>
      <c r="AT111" s="95"/>
      <c r="AU111" s="95"/>
      <c r="AV111" s="95"/>
      <c r="AW111" s="95" t="s">
        <v>243</v>
      </c>
      <c r="AX111" s="95" t="s">
        <v>243</v>
      </c>
      <c r="AY111" s="95"/>
      <c r="AZ111" s="95"/>
      <c r="BA111" s="95" t="s">
        <v>243</v>
      </c>
      <c r="BB111" s="95" t="s">
        <v>243</v>
      </c>
      <c r="BC111" s="95" t="s">
        <v>243</v>
      </c>
      <c r="BD111" s="95" t="s">
        <v>243</v>
      </c>
      <c r="BE111" s="95"/>
      <c r="BF111" s="95" t="s">
        <v>243</v>
      </c>
      <c r="BG111" s="95" t="s">
        <v>243</v>
      </c>
      <c r="BH111" s="95" t="s">
        <v>243</v>
      </c>
      <c r="BI111" s="95" t="s">
        <v>243</v>
      </c>
      <c r="BJ111" s="95"/>
      <c r="BK111" s="95"/>
      <c r="BL111" s="95"/>
      <c r="BM111" s="95"/>
      <c r="BN111" s="95"/>
      <c r="BO111" s="95"/>
      <c r="BP111" s="95"/>
      <c r="BQ111" s="95"/>
      <c r="BR111" s="95"/>
      <c r="BS111" s="95"/>
      <c r="BT111" s="95"/>
      <c r="BU111" s="95"/>
      <c r="BV111" s="95"/>
      <c r="BW111" s="95"/>
      <c r="BX111" s="95"/>
      <c r="BY111" s="95"/>
      <c r="BZ111" s="95"/>
      <c r="CA111" s="95"/>
      <c r="CB111" s="95"/>
      <c r="CC111" s="95"/>
      <c r="CD111" s="95"/>
      <c r="CE111" s="338"/>
      <c r="CF111" s="338"/>
      <c r="CG111" s="338"/>
      <c r="CH111" s="338"/>
      <c r="CI111" s="338"/>
      <c r="CJ111" s="338"/>
      <c r="CK111" s="338"/>
      <c r="CL111" s="338"/>
      <c r="CM111" s="338"/>
      <c r="CN111" s="338"/>
      <c r="CO111" s="338"/>
      <c r="CP111" s="338"/>
      <c r="CQ111" s="338"/>
      <c r="CR111" s="338"/>
      <c r="CS111" s="338"/>
      <c r="CT111" s="338"/>
      <c r="CU111" s="338"/>
      <c r="CV111" s="338"/>
      <c r="CW111" s="338"/>
      <c r="CX111" s="338"/>
      <c r="CY111" s="338"/>
      <c r="CZ111" s="338"/>
      <c r="DA111" s="338"/>
      <c r="DB111" s="338"/>
      <c r="DC111" s="338"/>
      <c r="DD111" s="338"/>
      <c r="DE111" s="338"/>
      <c r="DF111" s="338"/>
      <c r="DG111" s="338"/>
      <c r="DH111" s="338"/>
      <c r="DI111" s="338"/>
      <c r="DJ111" s="338"/>
      <c r="DK111" s="338"/>
      <c r="DL111" s="338"/>
      <c r="DM111" s="338"/>
      <c r="DN111" s="338"/>
      <c r="DO111" s="338"/>
      <c r="DP111" s="338"/>
      <c r="DQ111" s="338"/>
      <c r="DR111" s="338"/>
      <c r="DS111" s="338"/>
      <c r="DT111" s="338"/>
      <c r="DU111" s="338"/>
      <c r="DV111" s="338"/>
      <c r="DW111" s="338"/>
      <c r="DX111" s="338"/>
      <c r="DY111" s="338"/>
      <c r="DZ111" s="338"/>
      <c r="EA111" s="338"/>
      <c r="EB111" s="338"/>
      <c r="EC111" s="338"/>
      <c r="ED111" s="338"/>
      <c r="EE111" s="338"/>
      <c r="EF111" s="338"/>
      <c r="EG111" s="338"/>
      <c r="EH111" s="338"/>
      <c r="EI111" s="338"/>
      <c r="EJ111" s="338"/>
      <c r="EK111" s="338"/>
      <c r="EL111" s="338"/>
      <c r="EM111" s="338"/>
      <c r="EN111" s="338"/>
      <c r="EO111" s="338"/>
      <c r="EP111" s="338"/>
      <c r="EQ111" s="338"/>
      <c r="ER111" s="338"/>
      <c r="ES111" s="338"/>
      <c r="ET111" s="338"/>
      <c r="EU111" s="338"/>
      <c r="EV111" s="338"/>
      <c r="EW111" s="338"/>
      <c r="EX111" s="338"/>
      <c r="EY111" s="338"/>
      <c r="EZ111" s="338"/>
      <c r="FA111" s="338"/>
      <c r="FB111" s="338"/>
      <c r="FC111" s="338"/>
      <c r="FD111" s="338"/>
      <c r="FE111" s="338"/>
      <c r="FF111" s="338"/>
      <c r="FG111" s="338"/>
      <c r="FH111" s="338"/>
      <c r="FI111" s="338"/>
      <c r="FJ111" s="338"/>
      <c r="FK111" s="338"/>
      <c r="FL111" s="338"/>
      <c r="FM111" s="338"/>
      <c r="FN111" s="338"/>
      <c r="FO111" s="338"/>
      <c r="FP111" s="338"/>
      <c r="FQ111" s="338"/>
      <c r="FR111" s="338"/>
      <c r="FS111" s="338"/>
      <c r="FT111" s="338"/>
      <c r="FU111" s="338"/>
      <c r="FV111" s="338"/>
      <c r="FW111" s="338"/>
      <c r="FX111" s="338"/>
      <c r="FY111" s="338"/>
      <c r="FZ111" s="338"/>
      <c r="GA111" s="338"/>
      <c r="GB111" s="338"/>
      <c r="GC111" s="338"/>
      <c r="GD111" s="338"/>
      <c r="GE111" s="338"/>
      <c r="GF111" s="338"/>
      <c r="GG111" s="338"/>
      <c r="GH111" s="338"/>
      <c r="GI111" s="338"/>
      <c r="GJ111" s="338"/>
      <c r="GK111" s="338"/>
      <c r="GL111" s="338"/>
      <c r="GM111" s="338"/>
      <c r="GN111" s="338"/>
      <c r="GO111" s="338"/>
      <c r="GP111" s="338"/>
      <c r="GQ111" s="338"/>
      <c r="GR111" s="338"/>
      <c r="GS111" s="338"/>
      <c r="GT111" s="338"/>
      <c r="GU111" s="338"/>
      <c r="GV111" s="338"/>
      <c r="GW111" s="338"/>
      <c r="GX111" s="338"/>
      <c r="GY111" s="338"/>
      <c r="GZ111" s="338"/>
      <c r="HA111" s="338"/>
      <c r="HB111" s="338"/>
      <c r="HC111" s="338"/>
      <c r="HD111" s="338"/>
      <c r="HE111" s="338"/>
      <c r="HF111" s="338"/>
      <c r="HG111" s="338"/>
      <c r="HH111" s="338"/>
      <c r="HI111" s="338"/>
      <c r="HJ111" s="338"/>
      <c r="HK111" s="338"/>
      <c r="HL111" s="338"/>
      <c r="HM111" s="338"/>
      <c r="HN111" s="338"/>
      <c r="HO111" s="338"/>
      <c r="HP111" s="338"/>
      <c r="HQ111" s="338"/>
      <c r="HR111" s="338"/>
      <c r="HS111" s="338"/>
      <c r="HT111" s="338"/>
      <c r="HU111" s="338"/>
      <c r="HV111" s="338"/>
      <c r="HW111" s="338"/>
      <c r="HX111" s="338"/>
      <c r="HY111" s="338"/>
      <c r="HZ111" s="338"/>
    </row>
    <row r="112" spans="1:234" s="131" customFormat="1" ht="24.75" customHeight="1" x14ac:dyDescent="0.25">
      <c r="A112" s="123" t="s">
        <v>234</v>
      </c>
      <c r="B112" s="108" t="s">
        <v>475</v>
      </c>
      <c r="C112" s="108" t="s">
        <v>123</v>
      </c>
      <c r="D112" s="109" t="s">
        <v>237</v>
      </c>
      <c r="E112" s="109" t="s">
        <v>100</v>
      </c>
      <c r="F112" s="110">
        <f t="shared" si="28"/>
        <v>41184</v>
      </c>
      <c r="G112" s="109">
        <f>IF(L112="Not Executed","",INDEX($U$2:$ZY111,1,MATCH(REPT("z",255),$U112:$ZY112)))</f>
        <v>144</v>
      </c>
      <c r="H112" s="109" t="str">
        <f t="shared" si="29"/>
        <v>QS:PC2 C-STEP QS C-CLASS Build7.4</v>
      </c>
      <c r="I112" s="109" t="str">
        <f t="shared" si="30"/>
        <v>9200-8.59.29708</v>
      </c>
      <c r="J112" s="109">
        <f t="shared" si="31"/>
        <v>9200</v>
      </c>
      <c r="K112" s="109" t="str">
        <f t="shared" si="26"/>
        <v>v3410</v>
      </c>
      <c r="L112" s="78" t="str">
        <f t="shared" si="27"/>
        <v>Pass</v>
      </c>
      <c r="M112" s="78" t="str">
        <f>IF(L112="NA","NA",IF(COUNTIFS(U112:XAA112,"Pass*",$U$3:$XAA$3,Summary!$E$43)&gt;0,"Pass",IF(COUNTIFS(U112:XAA112,"Fail*",$U$3:$XAA$3,Summary!$E$43)&gt;0,"Fail","Not Executed")))</f>
        <v>Pass</v>
      </c>
      <c r="N112" s="109">
        <f t="shared" si="32"/>
        <v>28</v>
      </c>
      <c r="O112" s="135">
        <f t="shared" si="33"/>
        <v>1</v>
      </c>
      <c r="P112" s="135" t="str">
        <f>IF(VLOOKUP(C112,[1]!NFC_Defects,2,FALSE)=0,"",VLOOKUP(C112,[1]!NFC_Defects,2,FALSE))</f>
        <v/>
      </c>
      <c r="Q112" s="78" t="str">
        <f>IF(VLOOKUP(C112,[1]!NFC_Defects,3,FALSE)=0,"",VLOOKUP(C112,[1]!NFC_Defects,3,FALSE))</f>
        <v/>
      </c>
      <c r="R112" s="78" t="str">
        <f>IF(VLOOKUP(C112,[1]!NFC_Defects,4,FALSE)=0,"",VLOOKUP(C112,[1]!NFC_Defects,4,FALSE))</f>
        <v/>
      </c>
      <c r="S112" s="2"/>
      <c r="T112" s="319"/>
      <c r="U112" s="337"/>
      <c r="V112" s="95" t="s">
        <v>243</v>
      </c>
      <c r="W112" s="95" t="s">
        <v>243</v>
      </c>
      <c r="X112" s="95" t="s">
        <v>243</v>
      </c>
      <c r="Y112" s="95" t="s">
        <v>243</v>
      </c>
      <c r="Z112" s="95" t="s">
        <v>243</v>
      </c>
      <c r="AA112" s="95" t="s">
        <v>243</v>
      </c>
      <c r="AB112" s="95" t="s">
        <v>243</v>
      </c>
      <c r="AC112" s="95" t="s">
        <v>243</v>
      </c>
      <c r="AD112" s="95"/>
      <c r="AE112" s="95"/>
      <c r="AF112" s="95"/>
      <c r="AG112" s="95"/>
      <c r="AH112" s="95" t="s">
        <v>243</v>
      </c>
      <c r="AI112" s="95" t="s">
        <v>243</v>
      </c>
      <c r="AJ112" s="95" t="s">
        <v>243</v>
      </c>
      <c r="AK112" s="95" t="s">
        <v>243</v>
      </c>
      <c r="AL112" s="95"/>
      <c r="AM112" s="95"/>
      <c r="AN112" s="95" t="s">
        <v>243</v>
      </c>
      <c r="AO112" s="95" t="s">
        <v>243</v>
      </c>
      <c r="AP112" s="95" t="s">
        <v>243</v>
      </c>
      <c r="AQ112" s="95" t="s">
        <v>243</v>
      </c>
      <c r="AR112" s="95" t="s">
        <v>243</v>
      </c>
      <c r="AS112" s="95" t="s">
        <v>243</v>
      </c>
      <c r="AT112" s="95"/>
      <c r="AU112" s="95"/>
      <c r="AV112" s="95"/>
      <c r="AW112" s="95" t="s">
        <v>243</v>
      </c>
      <c r="AX112" s="95" t="s">
        <v>243</v>
      </c>
      <c r="AY112" s="95"/>
      <c r="AZ112" s="95"/>
      <c r="BA112" s="95" t="s">
        <v>243</v>
      </c>
      <c r="BB112" s="95" t="s">
        <v>243</v>
      </c>
      <c r="BC112" s="95" t="s">
        <v>243</v>
      </c>
      <c r="BD112" s="95" t="s">
        <v>243</v>
      </c>
      <c r="BE112" s="95"/>
      <c r="BF112" s="95" t="s">
        <v>243</v>
      </c>
      <c r="BG112" s="95" t="s">
        <v>243</v>
      </c>
      <c r="BH112" s="95" t="s">
        <v>243</v>
      </c>
      <c r="BI112" s="95" t="s">
        <v>243</v>
      </c>
      <c r="BJ112" s="95"/>
      <c r="BK112" s="95"/>
      <c r="BL112" s="95"/>
      <c r="BM112" s="95"/>
      <c r="BN112" s="95"/>
      <c r="BO112" s="95"/>
      <c r="BP112" s="95"/>
      <c r="BQ112" s="95"/>
      <c r="BR112" s="95"/>
      <c r="BS112" s="95"/>
      <c r="BT112" s="95"/>
      <c r="BU112" s="95"/>
      <c r="BV112" s="95"/>
      <c r="BW112" s="95"/>
      <c r="BX112" s="95"/>
      <c r="BY112" s="95"/>
      <c r="BZ112" s="95"/>
      <c r="CA112" s="95"/>
      <c r="CB112" s="95"/>
      <c r="CC112" s="95"/>
      <c r="CD112" s="95"/>
      <c r="CE112" s="338"/>
      <c r="CF112" s="338"/>
      <c r="CG112" s="338"/>
      <c r="CH112" s="338"/>
      <c r="CI112" s="338"/>
      <c r="CJ112" s="338"/>
      <c r="CK112" s="338"/>
      <c r="CL112" s="338"/>
      <c r="CM112" s="338"/>
      <c r="CN112" s="338"/>
      <c r="CO112" s="338"/>
      <c r="CP112" s="338"/>
      <c r="CQ112" s="338"/>
      <c r="CR112" s="338"/>
      <c r="CS112" s="338"/>
      <c r="CT112" s="338"/>
      <c r="CU112" s="338"/>
      <c r="CV112" s="338"/>
      <c r="CW112" s="338"/>
      <c r="CX112" s="338"/>
      <c r="CY112" s="338"/>
      <c r="CZ112" s="338"/>
      <c r="DA112" s="338"/>
      <c r="DB112" s="338"/>
      <c r="DC112" s="338"/>
      <c r="DD112" s="338"/>
      <c r="DE112" s="338"/>
      <c r="DF112" s="338"/>
      <c r="DG112" s="338"/>
      <c r="DH112" s="338"/>
      <c r="DI112" s="338"/>
      <c r="DJ112" s="338"/>
      <c r="DK112" s="338"/>
      <c r="DL112" s="338"/>
      <c r="DM112" s="338"/>
      <c r="DN112" s="338"/>
      <c r="DO112" s="338"/>
      <c r="DP112" s="338"/>
      <c r="DQ112" s="338"/>
      <c r="DR112" s="338"/>
      <c r="DS112" s="338"/>
      <c r="DT112" s="338"/>
      <c r="DU112" s="338"/>
      <c r="DV112" s="338"/>
      <c r="DW112" s="338"/>
      <c r="DX112" s="338"/>
      <c r="DY112" s="338"/>
      <c r="DZ112" s="338"/>
      <c r="EA112" s="338"/>
      <c r="EB112" s="338"/>
      <c r="EC112" s="338"/>
      <c r="ED112" s="338"/>
      <c r="EE112" s="338"/>
      <c r="EF112" s="338"/>
      <c r="EG112" s="338"/>
      <c r="EH112" s="338"/>
      <c r="EI112" s="338"/>
      <c r="EJ112" s="338"/>
      <c r="EK112" s="338"/>
      <c r="EL112" s="338"/>
      <c r="EM112" s="338"/>
      <c r="EN112" s="338"/>
      <c r="EO112" s="338"/>
      <c r="EP112" s="338"/>
      <c r="EQ112" s="338"/>
      <c r="ER112" s="338"/>
      <c r="ES112" s="338"/>
      <c r="ET112" s="338"/>
      <c r="EU112" s="338"/>
      <c r="EV112" s="338"/>
      <c r="EW112" s="338"/>
      <c r="EX112" s="338"/>
      <c r="EY112" s="338"/>
      <c r="EZ112" s="338"/>
      <c r="FA112" s="338"/>
      <c r="FB112" s="338"/>
      <c r="FC112" s="338"/>
      <c r="FD112" s="338"/>
      <c r="FE112" s="338"/>
      <c r="FF112" s="338"/>
      <c r="FG112" s="338"/>
      <c r="FH112" s="338"/>
      <c r="FI112" s="338"/>
      <c r="FJ112" s="338"/>
      <c r="FK112" s="338"/>
      <c r="FL112" s="338"/>
      <c r="FM112" s="338"/>
      <c r="FN112" s="338"/>
      <c r="FO112" s="338"/>
      <c r="FP112" s="338"/>
      <c r="FQ112" s="338"/>
      <c r="FR112" s="338"/>
      <c r="FS112" s="338"/>
      <c r="FT112" s="338"/>
      <c r="FU112" s="338"/>
      <c r="FV112" s="338"/>
      <c r="FW112" s="338"/>
      <c r="FX112" s="338"/>
      <c r="FY112" s="338"/>
      <c r="FZ112" s="338"/>
      <c r="GA112" s="338"/>
      <c r="GB112" s="338"/>
      <c r="GC112" s="338"/>
      <c r="GD112" s="338"/>
      <c r="GE112" s="338"/>
      <c r="GF112" s="338"/>
      <c r="GG112" s="338"/>
      <c r="GH112" s="338"/>
      <c r="GI112" s="338"/>
      <c r="GJ112" s="338"/>
      <c r="GK112" s="338"/>
      <c r="GL112" s="338"/>
      <c r="GM112" s="338"/>
      <c r="GN112" s="338"/>
      <c r="GO112" s="338"/>
      <c r="GP112" s="338"/>
      <c r="GQ112" s="338"/>
      <c r="GR112" s="338"/>
      <c r="GS112" s="338"/>
      <c r="GT112" s="338"/>
      <c r="GU112" s="338"/>
      <c r="GV112" s="338"/>
      <c r="GW112" s="338"/>
      <c r="GX112" s="338"/>
      <c r="GY112" s="338"/>
      <c r="GZ112" s="338"/>
      <c r="HA112" s="338"/>
      <c r="HB112" s="338"/>
      <c r="HC112" s="338"/>
      <c r="HD112" s="338"/>
      <c r="HE112" s="338"/>
      <c r="HF112" s="338"/>
      <c r="HG112" s="338"/>
      <c r="HH112" s="338"/>
      <c r="HI112" s="338"/>
      <c r="HJ112" s="338"/>
      <c r="HK112" s="338"/>
      <c r="HL112" s="338"/>
      <c r="HM112" s="338"/>
      <c r="HN112" s="338"/>
      <c r="HO112" s="338"/>
      <c r="HP112" s="338"/>
      <c r="HQ112" s="338"/>
      <c r="HR112" s="338"/>
      <c r="HS112" s="338"/>
      <c r="HT112" s="338"/>
      <c r="HU112" s="338"/>
      <c r="HV112" s="338"/>
      <c r="HW112" s="338"/>
      <c r="HX112" s="338"/>
      <c r="HY112" s="338"/>
      <c r="HZ112" s="338"/>
    </row>
    <row r="113" spans="1:234" s="131" customFormat="1" ht="24.75" customHeight="1" x14ac:dyDescent="0.25">
      <c r="A113" s="123" t="s">
        <v>234</v>
      </c>
      <c r="B113" s="108" t="s">
        <v>475</v>
      </c>
      <c r="C113" s="108" t="s">
        <v>127</v>
      </c>
      <c r="D113" s="109" t="s">
        <v>237</v>
      </c>
      <c r="E113" s="109" t="s">
        <v>100</v>
      </c>
      <c r="F113" s="110">
        <f t="shared" si="28"/>
        <v>41184</v>
      </c>
      <c r="G113" s="109">
        <f>IF(L113="Not Executed","",INDEX($U$2:$ZY112,1,MATCH(REPT("z",255),$U113:$ZY113)))</f>
        <v>144</v>
      </c>
      <c r="H113" s="109" t="str">
        <f t="shared" si="29"/>
        <v>QS:PC2 C-STEP QS C-CLASS Build7.4</v>
      </c>
      <c r="I113" s="109" t="str">
        <f t="shared" si="30"/>
        <v>9200-8.59.29708</v>
      </c>
      <c r="J113" s="109">
        <f t="shared" si="31"/>
        <v>9200</v>
      </c>
      <c r="K113" s="109" t="str">
        <f t="shared" si="26"/>
        <v>v3410</v>
      </c>
      <c r="L113" s="78" t="str">
        <f t="shared" si="27"/>
        <v>Pass</v>
      </c>
      <c r="M113" s="78" t="str">
        <f>IF(L113="NA","NA",IF(COUNTIFS(U113:XAA113,"Pass*",$U$3:$XAA$3,Summary!$E$43)&gt;0,"Pass",IF(COUNTIFS(U113:XAA113,"Fail*",$U$3:$XAA$3,Summary!$E$43)&gt;0,"Fail","Not Executed")))</f>
        <v>Pass</v>
      </c>
      <c r="N113" s="109">
        <f t="shared" si="32"/>
        <v>28</v>
      </c>
      <c r="O113" s="135">
        <f t="shared" si="33"/>
        <v>1</v>
      </c>
      <c r="P113" s="135" t="str">
        <f>IF(VLOOKUP(C113,[1]!NFC_Defects,2,FALSE)=0,"",VLOOKUP(C113,[1]!NFC_Defects,2,FALSE))</f>
        <v/>
      </c>
      <c r="Q113" s="78" t="str">
        <f>IF(VLOOKUP(C113,[1]!NFC_Defects,3,FALSE)=0,"",VLOOKUP(C113,[1]!NFC_Defects,3,FALSE))</f>
        <v/>
      </c>
      <c r="R113" s="78" t="str">
        <f>IF(VLOOKUP(C113,[1]!NFC_Defects,4,FALSE)=0,"",VLOOKUP(C113,[1]!NFC_Defects,4,FALSE))</f>
        <v/>
      </c>
      <c r="S113" s="2"/>
      <c r="T113" s="319"/>
      <c r="U113" s="337"/>
      <c r="V113" s="95" t="s">
        <v>243</v>
      </c>
      <c r="W113" s="95" t="s">
        <v>243</v>
      </c>
      <c r="X113" s="95" t="s">
        <v>243</v>
      </c>
      <c r="Y113" s="95" t="s">
        <v>243</v>
      </c>
      <c r="Z113" s="95" t="s">
        <v>243</v>
      </c>
      <c r="AA113" s="95" t="s">
        <v>243</v>
      </c>
      <c r="AB113" s="95" t="s">
        <v>243</v>
      </c>
      <c r="AC113" s="95" t="s">
        <v>243</v>
      </c>
      <c r="AD113" s="95"/>
      <c r="AE113" s="95"/>
      <c r="AF113" s="95"/>
      <c r="AG113" s="95"/>
      <c r="AH113" s="95" t="s">
        <v>243</v>
      </c>
      <c r="AI113" s="95" t="s">
        <v>243</v>
      </c>
      <c r="AJ113" s="95" t="s">
        <v>243</v>
      </c>
      <c r="AK113" s="95" t="s">
        <v>243</v>
      </c>
      <c r="AL113" s="95"/>
      <c r="AM113" s="95"/>
      <c r="AN113" s="95" t="s">
        <v>243</v>
      </c>
      <c r="AO113" s="95" t="s">
        <v>243</v>
      </c>
      <c r="AP113" s="95" t="s">
        <v>243</v>
      </c>
      <c r="AQ113" s="95" t="s">
        <v>243</v>
      </c>
      <c r="AR113" s="95" t="s">
        <v>243</v>
      </c>
      <c r="AS113" s="95" t="s">
        <v>243</v>
      </c>
      <c r="AT113" s="95"/>
      <c r="AU113" s="95"/>
      <c r="AV113" s="95"/>
      <c r="AW113" s="95" t="s">
        <v>243</v>
      </c>
      <c r="AX113" s="95" t="s">
        <v>243</v>
      </c>
      <c r="AY113" s="95"/>
      <c r="AZ113" s="95"/>
      <c r="BA113" s="95" t="s">
        <v>243</v>
      </c>
      <c r="BB113" s="95" t="s">
        <v>243</v>
      </c>
      <c r="BC113" s="95" t="s">
        <v>243</v>
      </c>
      <c r="BD113" s="95" t="s">
        <v>243</v>
      </c>
      <c r="BE113" s="95"/>
      <c r="BF113" s="95" t="s">
        <v>243</v>
      </c>
      <c r="BG113" s="95" t="s">
        <v>243</v>
      </c>
      <c r="BH113" s="95" t="s">
        <v>243</v>
      </c>
      <c r="BI113" s="95" t="s">
        <v>243</v>
      </c>
      <c r="BJ113" s="95"/>
      <c r="BK113" s="95"/>
      <c r="BL113" s="95"/>
      <c r="BM113" s="95"/>
      <c r="BN113" s="95"/>
      <c r="BO113" s="95"/>
      <c r="BP113" s="95"/>
      <c r="BQ113" s="95"/>
      <c r="BR113" s="95"/>
      <c r="BS113" s="95"/>
      <c r="BT113" s="95"/>
      <c r="BU113" s="95"/>
      <c r="BV113" s="95"/>
      <c r="BW113" s="95"/>
      <c r="BX113" s="95"/>
      <c r="BY113" s="95"/>
      <c r="BZ113" s="95"/>
      <c r="CA113" s="95"/>
      <c r="CB113" s="95"/>
      <c r="CC113" s="95"/>
      <c r="CD113" s="95"/>
      <c r="CE113" s="338"/>
      <c r="CF113" s="338"/>
      <c r="CG113" s="338"/>
      <c r="CH113" s="338"/>
      <c r="CI113" s="338"/>
      <c r="CJ113" s="338"/>
      <c r="CK113" s="338"/>
      <c r="CL113" s="338"/>
      <c r="CM113" s="338"/>
      <c r="CN113" s="338"/>
      <c r="CO113" s="338"/>
      <c r="CP113" s="338"/>
      <c r="CQ113" s="338"/>
      <c r="CR113" s="338"/>
      <c r="CS113" s="338"/>
      <c r="CT113" s="338"/>
      <c r="CU113" s="338"/>
      <c r="CV113" s="338"/>
      <c r="CW113" s="338"/>
      <c r="CX113" s="338"/>
      <c r="CY113" s="338"/>
      <c r="CZ113" s="338"/>
      <c r="DA113" s="338"/>
      <c r="DB113" s="338"/>
      <c r="DC113" s="338"/>
      <c r="DD113" s="338"/>
      <c r="DE113" s="338"/>
      <c r="DF113" s="338"/>
      <c r="DG113" s="338"/>
      <c r="DH113" s="338"/>
      <c r="DI113" s="338"/>
      <c r="DJ113" s="338"/>
      <c r="DK113" s="338"/>
      <c r="DL113" s="338"/>
      <c r="DM113" s="338"/>
      <c r="DN113" s="338"/>
      <c r="DO113" s="338"/>
      <c r="DP113" s="338"/>
      <c r="DQ113" s="338"/>
      <c r="DR113" s="338"/>
      <c r="DS113" s="338"/>
      <c r="DT113" s="338"/>
      <c r="DU113" s="338"/>
      <c r="DV113" s="338"/>
      <c r="DW113" s="338"/>
      <c r="DX113" s="338"/>
      <c r="DY113" s="338"/>
      <c r="DZ113" s="338"/>
      <c r="EA113" s="338"/>
      <c r="EB113" s="338"/>
      <c r="EC113" s="338"/>
      <c r="ED113" s="338"/>
      <c r="EE113" s="338"/>
      <c r="EF113" s="338"/>
      <c r="EG113" s="338"/>
      <c r="EH113" s="338"/>
      <c r="EI113" s="338"/>
      <c r="EJ113" s="338"/>
      <c r="EK113" s="338"/>
      <c r="EL113" s="338"/>
      <c r="EM113" s="338"/>
      <c r="EN113" s="338"/>
      <c r="EO113" s="338"/>
      <c r="EP113" s="338"/>
      <c r="EQ113" s="338"/>
      <c r="ER113" s="338"/>
      <c r="ES113" s="338"/>
      <c r="ET113" s="338"/>
      <c r="EU113" s="338"/>
      <c r="EV113" s="338"/>
      <c r="EW113" s="338"/>
      <c r="EX113" s="338"/>
      <c r="EY113" s="338"/>
      <c r="EZ113" s="338"/>
      <c r="FA113" s="338"/>
      <c r="FB113" s="338"/>
      <c r="FC113" s="338"/>
      <c r="FD113" s="338"/>
      <c r="FE113" s="338"/>
      <c r="FF113" s="338"/>
      <c r="FG113" s="338"/>
      <c r="FH113" s="338"/>
      <c r="FI113" s="338"/>
      <c r="FJ113" s="338"/>
      <c r="FK113" s="338"/>
      <c r="FL113" s="338"/>
      <c r="FM113" s="338"/>
      <c r="FN113" s="338"/>
      <c r="FO113" s="338"/>
      <c r="FP113" s="338"/>
      <c r="FQ113" s="338"/>
      <c r="FR113" s="338"/>
      <c r="FS113" s="338"/>
      <c r="FT113" s="338"/>
      <c r="FU113" s="338"/>
      <c r="FV113" s="338"/>
      <c r="FW113" s="338"/>
      <c r="FX113" s="338"/>
      <c r="FY113" s="338"/>
      <c r="FZ113" s="338"/>
      <c r="GA113" s="338"/>
      <c r="GB113" s="338"/>
      <c r="GC113" s="338"/>
      <c r="GD113" s="338"/>
      <c r="GE113" s="338"/>
      <c r="GF113" s="338"/>
      <c r="GG113" s="338"/>
      <c r="GH113" s="338"/>
      <c r="GI113" s="338"/>
      <c r="GJ113" s="338"/>
      <c r="GK113" s="338"/>
      <c r="GL113" s="338"/>
      <c r="GM113" s="338"/>
      <c r="GN113" s="338"/>
      <c r="GO113" s="338"/>
      <c r="GP113" s="338"/>
      <c r="GQ113" s="338"/>
      <c r="GR113" s="338"/>
      <c r="GS113" s="338"/>
      <c r="GT113" s="338"/>
      <c r="GU113" s="338"/>
      <c r="GV113" s="338"/>
      <c r="GW113" s="338"/>
      <c r="GX113" s="338"/>
      <c r="GY113" s="338"/>
      <c r="GZ113" s="338"/>
      <c r="HA113" s="338"/>
      <c r="HB113" s="338"/>
      <c r="HC113" s="338"/>
      <c r="HD113" s="338"/>
      <c r="HE113" s="338"/>
      <c r="HF113" s="338"/>
      <c r="HG113" s="338"/>
      <c r="HH113" s="338"/>
      <c r="HI113" s="338"/>
      <c r="HJ113" s="338"/>
      <c r="HK113" s="338"/>
      <c r="HL113" s="338"/>
      <c r="HM113" s="338"/>
      <c r="HN113" s="338"/>
      <c r="HO113" s="338"/>
      <c r="HP113" s="338"/>
      <c r="HQ113" s="338"/>
      <c r="HR113" s="338"/>
      <c r="HS113" s="338"/>
      <c r="HT113" s="338"/>
      <c r="HU113" s="338"/>
      <c r="HV113" s="338"/>
      <c r="HW113" s="338"/>
      <c r="HX113" s="338"/>
      <c r="HY113" s="338"/>
      <c r="HZ113" s="338"/>
    </row>
    <row r="114" spans="1:234" s="131" customFormat="1" ht="24.75" customHeight="1" x14ac:dyDescent="0.25">
      <c r="A114" s="123" t="s">
        <v>234</v>
      </c>
      <c r="B114" s="108" t="s">
        <v>475</v>
      </c>
      <c r="C114" s="108" t="s">
        <v>137</v>
      </c>
      <c r="D114" s="109" t="s">
        <v>237</v>
      </c>
      <c r="E114" s="109" t="s">
        <v>100</v>
      </c>
      <c r="F114" s="110">
        <f t="shared" si="28"/>
        <v>41184</v>
      </c>
      <c r="G114" s="109">
        <f>IF(L114="Not Executed","",INDEX($U$2:$ZY113,1,MATCH(REPT("z",255),$U114:$ZY114)))</f>
        <v>144</v>
      </c>
      <c r="H114" s="109" t="str">
        <f t="shared" si="29"/>
        <v>QS:PC2 C-STEP QS C-CLASS Build7.4</v>
      </c>
      <c r="I114" s="109" t="str">
        <f t="shared" si="30"/>
        <v>9200-8.59.29708</v>
      </c>
      <c r="J114" s="109">
        <f t="shared" si="31"/>
        <v>9200</v>
      </c>
      <c r="K114" s="109" t="str">
        <f t="shared" si="26"/>
        <v>v3410</v>
      </c>
      <c r="L114" s="78" t="str">
        <f t="shared" si="27"/>
        <v>Pass</v>
      </c>
      <c r="M114" s="78" t="str">
        <f>IF(L114="NA","NA",IF(COUNTIFS(U114:XAA114,"Pass*",$U$3:$XAA$3,Summary!$E$43)&gt;0,"Pass",IF(COUNTIFS(U114:XAA114,"Fail*",$U$3:$XAA$3,Summary!$E$43)&gt;0,"Fail","Not Executed")))</f>
        <v>Pass</v>
      </c>
      <c r="N114" s="109">
        <f t="shared" si="32"/>
        <v>28</v>
      </c>
      <c r="O114" s="135">
        <f t="shared" si="33"/>
        <v>1</v>
      </c>
      <c r="P114" s="135" t="str">
        <f>IF(VLOOKUP(C114,[1]!NFC_Defects,2,FALSE)=0,"",VLOOKUP(C114,[1]!NFC_Defects,2,FALSE))</f>
        <v/>
      </c>
      <c r="Q114" s="78" t="str">
        <f>IF(VLOOKUP(C114,[1]!NFC_Defects,3,FALSE)=0,"",VLOOKUP(C114,[1]!NFC_Defects,3,FALSE))</f>
        <v/>
      </c>
      <c r="R114" s="78" t="str">
        <f>IF(VLOOKUP(C114,[1]!NFC_Defects,4,FALSE)=0,"",VLOOKUP(C114,[1]!NFC_Defects,4,FALSE))</f>
        <v/>
      </c>
      <c r="S114" s="2"/>
      <c r="T114" s="319"/>
      <c r="U114" s="337"/>
      <c r="V114" s="95" t="s">
        <v>243</v>
      </c>
      <c r="W114" s="95" t="s">
        <v>243</v>
      </c>
      <c r="X114" s="95" t="s">
        <v>243</v>
      </c>
      <c r="Y114" s="95" t="s">
        <v>243</v>
      </c>
      <c r="Z114" s="95" t="s">
        <v>243</v>
      </c>
      <c r="AA114" s="95" t="s">
        <v>243</v>
      </c>
      <c r="AB114" s="95" t="s">
        <v>243</v>
      </c>
      <c r="AC114" s="95" t="s">
        <v>243</v>
      </c>
      <c r="AD114" s="95"/>
      <c r="AE114" s="95"/>
      <c r="AF114" s="95"/>
      <c r="AG114" s="95"/>
      <c r="AH114" s="95" t="s">
        <v>243</v>
      </c>
      <c r="AI114" s="95" t="s">
        <v>243</v>
      </c>
      <c r="AJ114" s="95" t="s">
        <v>243</v>
      </c>
      <c r="AK114" s="95" t="s">
        <v>243</v>
      </c>
      <c r="AL114" s="95"/>
      <c r="AM114" s="95"/>
      <c r="AN114" s="95" t="s">
        <v>243</v>
      </c>
      <c r="AO114" s="95" t="s">
        <v>243</v>
      </c>
      <c r="AP114" s="95" t="s">
        <v>243</v>
      </c>
      <c r="AQ114" s="95" t="s">
        <v>243</v>
      </c>
      <c r="AR114" s="95" t="s">
        <v>243</v>
      </c>
      <c r="AS114" s="95" t="s">
        <v>243</v>
      </c>
      <c r="AT114" s="95"/>
      <c r="AU114" s="95"/>
      <c r="AV114" s="95"/>
      <c r="AW114" s="95" t="s">
        <v>243</v>
      </c>
      <c r="AX114" s="95" t="s">
        <v>243</v>
      </c>
      <c r="AY114" s="95"/>
      <c r="AZ114" s="95"/>
      <c r="BA114" s="95" t="s">
        <v>243</v>
      </c>
      <c r="BB114" s="95" t="s">
        <v>243</v>
      </c>
      <c r="BC114" s="95" t="s">
        <v>243</v>
      </c>
      <c r="BD114" s="95" t="s">
        <v>243</v>
      </c>
      <c r="BE114" s="95"/>
      <c r="BF114" s="95" t="s">
        <v>243</v>
      </c>
      <c r="BG114" s="95" t="s">
        <v>243</v>
      </c>
      <c r="BH114" s="95" t="s">
        <v>243</v>
      </c>
      <c r="BI114" s="95" t="s">
        <v>243</v>
      </c>
      <c r="BJ114" s="95"/>
      <c r="BK114" s="95"/>
      <c r="BL114" s="95"/>
      <c r="BM114" s="95"/>
      <c r="BN114" s="95"/>
      <c r="BO114" s="95"/>
      <c r="BP114" s="95"/>
      <c r="BQ114" s="95"/>
      <c r="BR114" s="95"/>
      <c r="BS114" s="95"/>
      <c r="BT114" s="95"/>
      <c r="BU114" s="95"/>
      <c r="BV114" s="95"/>
      <c r="BW114" s="95"/>
      <c r="BX114" s="95"/>
      <c r="BY114" s="95"/>
      <c r="BZ114" s="95"/>
      <c r="CA114" s="95"/>
      <c r="CB114" s="95"/>
      <c r="CC114" s="95"/>
      <c r="CD114" s="95"/>
      <c r="CE114" s="338"/>
      <c r="CF114" s="338"/>
      <c r="CG114" s="338"/>
      <c r="CH114" s="338"/>
      <c r="CI114" s="338"/>
      <c r="CJ114" s="338"/>
      <c r="CK114" s="338"/>
      <c r="CL114" s="338"/>
      <c r="CM114" s="338"/>
      <c r="CN114" s="338"/>
      <c r="CO114" s="338"/>
      <c r="CP114" s="338"/>
      <c r="CQ114" s="338"/>
      <c r="CR114" s="338"/>
      <c r="CS114" s="338"/>
      <c r="CT114" s="338"/>
      <c r="CU114" s="338"/>
      <c r="CV114" s="338"/>
      <c r="CW114" s="338"/>
      <c r="CX114" s="338"/>
      <c r="CY114" s="338"/>
      <c r="CZ114" s="338"/>
      <c r="DA114" s="338"/>
      <c r="DB114" s="338"/>
      <c r="DC114" s="338"/>
      <c r="DD114" s="338"/>
      <c r="DE114" s="338"/>
      <c r="DF114" s="338"/>
      <c r="DG114" s="338"/>
      <c r="DH114" s="338"/>
      <c r="DI114" s="338"/>
      <c r="DJ114" s="338"/>
      <c r="DK114" s="338"/>
      <c r="DL114" s="338"/>
      <c r="DM114" s="338"/>
      <c r="DN114" s="338"/>
      <c r="DO114" s="338"/>
      <c r="DP114" s="338"/>
      <c r="DQ114" s="338"/>
      <c r="DR114" s="338"/>
      <c r="DS114" s="338"/>
      <c r="DT114" s="338"/>
      <c r="DU114" s="338"/>
      <c r="DV114" s="338"/>
      <c r="DW114" s="338"/>
      <c r="DX114" s="338"/>
      <c r="DY114" s="338"/>
      <c r="DZ114" s="338"/>
      <c r="EA114" s="338"/>
      <c r="EB114" s="338"/>
      <c r="EC114" s="338"/>
      <c r="ED114" s="338"/>
      <c r="EE114" s="338"/>
      <c r="EF114" s="338"/>
      <c r="EG114" s="338"/>
      <c r="EH114" s="338"/>
      <c r="EI114" s="338"/>
      <c r="EJ114" s="338"/>
      <c r="EK114" s="338"/>
      <c r="EL114" s="338"/>
      <c r="EM114" s="338"/>
      <c r="EN114" s="338"/>
      <c r="EO114" s="338"/>
      <c r="EP114" s="338"/>
      <c r="EQ114" s="338"/>
      <c r="ER114" s="338"/>
      <c r="ES114" s="338"/>
      <c r="ET114" s="338"/>
      <c r="EU114" s="338"/>
      <c r="EV114" s="338"/>
      <c r="EW114" s="338"/>
      <c r="EX114" s="338"/>
      <c r="EY114" s="338"/>
      <c r="EZ114" s="338"/>
      <c r="FA114" s="338"/>
      <c r="FB114" s="338"/>
      <c r="FC114" s="338"/>
      <c r="FD114" s="338"/>
      <c r="FE114" s="338"/>
      <c r="FF114" s="338"/>
      <c r="FG114" s="338"/>
      <c r="FH114" s="338"/>
      <c r="FI114" s="338"/>
      <c r="FJ114" s="338"/>
      <c r="FK114" s="338"/>
      <c r="FL114" s="338"/>
      <c r="FM114" s="338"/>
      <c r="FN114" s="338"/>
      <c r="FO114" s="338"/>
      <c r="FP114" s="338"/>
      <c r="FQ114" s="338"/>
      <c r="FR114" s="338"/>
      <c r="FS114" s="338"/>
      <c r="FT114" s="338"/>
      <c r="FU114" s="338"/>
      <c r="FV114" s="338"/>
      <c r="FW114" s="338"/>
      <c r="FX114" s="338"/>
      <c r="FY114" s="338"/>
      <c r="FZ114" s="338"/>
      <c r="GA114" s="338"/>
      <c r="GB114" s="338"/>
      <c r="GC114" s="338"/>
      <c r="GD114" s="338"/>
      <c r="GE114" s="338"/>
      <c r="GF114" s="338"/>
      <c r="GG114" s="338"/>
      <c r="GH114" s="338"/>
      <c r="GI114" s="338"/>
      <c r="GJ114" s="338"/>
      <c r="GK114" s="338"/>
      <c r="GL114" s="338"/>
      <c r="GM114" s="338"/>
      <c r="GN114" s="338"/>
      <c r="GO114" s="338"/>
      <c r="GP114" s="338"/>
      <c r="GQ114" s="338"/>
      <c r="GR114" s="338"/>
      <c r="GS114" s="338"/>
      <c r="GT114" s="338"/>
      <c r="GU114" s="338"/>
      <c r="GV114" s="338"/>
      <c r="GW114" s="338"/>
      <c r="GX114" s="338"/>
      <c r="GY114" s="338"/>
      <c r="GZ114" s="338"/>
      <c r="HA114" s="338"/>
      <c r="HB114" s="338"/>
      <c r="HC114" s="338"/>
      <c r="HD114" s="338"/>
      <c r="HE114" s="338"/>
      <c r="HF114" s="338"/>
      <c r="HG114" s="338"/>
      <c r="HH114" s="338"/>
      <c r="HI114" s="338"/>
      <c r="HJ114" s="338"/>
      <c r="HK114" s="338"/>
      <c r="HL114" s="338"/>
      <c r="HM114" s="338"/>
      <c r="HN114" s="338"/>
      <c r="HO114" s="338"/>
      <c r="HP114" s="338"/>
      <c r="HQ114" s="338"/>
      <c r="HR114" s="338"/>
      <c r="HS114" s="338"/>
      <c r="HT114" s="338"/>
      <c r="HU114" s="338"/>
      <c r="HV114" s="338"/>
      <c r="HW114" s="338"/>
      <c r="HX114" s="338"/>
      <c r="HY114" s="338"/>
      <c r="HZ114" s="338"/>
    </row>
    <row r="115" spans="1:234" s="131" customFormat="1" ht="24.75" customHeight="1" x14ac:dyDescent="0.25">
      <c r="A115" s="123" t="s">
        <v>234</v>
      </c>
      <c r="B115" s="108" t="s">
        <v>475</v>
      </c>
      <c r="C115" s="108" t="s">
        <v>132</v>
      </c>
      <c r="D115" s="109" t="s">
        <v>237</v>
      </c>
      <c r="E115" s="109" t="s">
        <v>100</v>
      </c>
      <c r="F115" s="110">
        <f t="shared" si="28"/>
        <v>41184</v>
      </c>
      <c r="G115" s="109">
        <f>IF(L115="Not Executed","",INDEX($U$2:$ZY114,1,MATCH(REPT("z",255),$U115:$ZY115)))</f>
        <v>144</v>
      </c>
      <c r="H115" s="109" t="str">
        <f t="shared" si="29"/>
        <v>QS:PC2 C-STEP QS C-CLASS Build7.4</v>
      </c>
      <c r="I115" s="109" t="str">
        <f t="shared" si="30"/>
        <v>9200-8.59.29708</v>
      </c>
      <c r="J115" s="109">
        <f t="shared" si="31"/>
        <v>9200</v>
      </c>
      <c r="K115" s="109" t="str">
        <f t="shared" si="26"/>
        <v>v3410</v>
      </c>
      <c r="L115" s="78" t="str">
        <f t="shared" si="27"/>
        <v>Pass</v>
      </c>
      <c r="M115" s="78" t="str">
        <f>IF(L115="NA","NA",IF(COUNTIFS(U115:XAA115,"Pass*",$U$3:$XAA$3,Summary!$E$43)&gt;0,"Pass",IF(COUNTIFS(U115:XAA115,"Fail*",$U$3:$XAA$3,Summary!$E$43)&gt;0,"Fail","Not Executed")))</f>
        <v>Pass</v>
      </c>
      <c r="N115" s="109">
        <f t="shared" si="32"/>
        <v>28</v>
      </c>
      <c r="O115" s="135">
        <f t="shared" si="33"/>
        <v>1</v>
      </c>
      <c r="P115" s="135" t="str">
        <f>IF(VLOOKUP(C115,[1]!NFC_Defects,2,FALSE)=0,"",VLOOKUP(C115,[1]!NFC_Defects,2,FALSE))</f>
        <v/>
      </c>
      <c r="Q115" s="78" t="str">
        <f>IF(VLOOKUP(C115,[1]!NFC_Defects,3,FALSE)=0,"",VLOOKUP(C115,[1]!NFC_Defects,3,FALSE))</f>
        <v/>
      </c>
      <c r="R115" s="78" t="str">
        <f>IF(VLOOKUP(C115,[1]!NFC_Defects,4,FALSE)=0,"",VLOOKUP(C115,[1]!NFC_Defects,4,FALSE))</f>
        <v/>
      </c>
      <c r="S115" s="2"/>
      <c r="T115" s="319"/>
      <c r="U115" s="337"/>
      <c r="V115" s="95" t="s">
        <v>243</v>
      </c>
      <c r="W115" s="95" t="s">
        <v>243</v>
      </c>
      <c r="X115" s="95" t="s">
        <v>243</v>
      </c>
      <c r="Y115" s="95" t="s">
        <v>243</v>
      </c>
      <c r="Z115" s="95" t="s">
        <v>243</v>
      </c>
      <c r="AA115" s="95" t="s">
        <v>243</v>
      </c>
      <c r="AB115" s="95" t="s">
        <v>243</v>
      </c>
      <c r="AC115" s="95" t="s">
        <v>243</v>
      </c>
      <c r="AD115" s="95"/>
      <c r="AE115" s="95"/>
      <c r="AF115" s="95"/>
      <c r="AG115" s="95"/>
      <c r="AH115" s="95" t="s">
        <v>243</v>
      </c>
      <c r="AI115" s="95" t="s">
        <v>243</v>
      </c>
      <c r="AJ115" s="95" t="s">
        <v>243</v>
      </c>
      <c r="AK115" s="95" t="s">
        <v>243</v>
      </c>
      <c r="AL115" s="95"/>
      <c r="AM115" s="95"/>
      <c r="AN115" s="95" t="s">
        <v>243</v>
      </c>
      <c r="AO115" s="95" t="s">
        <v>243</v>
      </c>
      <c r="AP115" s="95" t="s">
        <v>243</v>
      </c>
      <c r="AQ115" s="95" t="s">
        <v>243</v>
      </c>
      <c r="AR115" s="95" t="s">
        <v>243</v>
      </c>
      <c r="AS115" s="95" t="s">
        <v>243</v>
      </c>
      <c r="AT115" s="95"/>
      <c r="AU115" s="95"/>
      <c r="AV115" s="95"/>
      <c r="AW115" s="95" t="s">
        <v>243</v>
      </c>
      <c r="AX115" s="95" t="s">
        <v>243</v>
      </c>
      <c r="AY115" s="95"/>
      <c r="AZ115" s="95"/>
      <c r="BA115" s="95" t="s">
        <v>243</v>
      </c>
      <c r="BB115" s="95" t="s">
        <v>243</v>
      </c>
      <c r="BC115" s="95" t="s">
        <v>243</v>
      </c>
      <c r="BD115" s="95" t="s">
        <v>243</v>
      </c>
      <c r="BE115" s="95"/>
      <c r="BF115" s="95" t="s">
        <v>243</v>
      </c>
      <c r="BG115" s="95" t="s">
        <v>243</v>
      </c>
      <c r="BH115" s="95" t="s">
        <v>243</v>
      </c>
      <c r="BI115" s="95" t="s">
        <v>243</v>
      </c>
      <c r="BJ115" s="95"/>
      <c r="BK115" s="95"/>
      <c r="BL115" s="95"/>
      <c r="BM115" s="95"/>
      <c r="BN115" s="95"/>
      <c r="BO115" s="95"/>
      <c r="BP115" s="95"/>
      <c r="BQ115" s="95"/>
      <c r="BR115" s="95"/>
      <c r="BS115" s="95"/>
      <c r="BT115" s="95"/>
      <c r="BU115" s="95"/>
      <c r="BV115" s="95"/>
      <c r="BW115" s="95"/>
      <c r="BX115" s="95"/>
      <c r="BY115" s="95"/>
      <c r="BZ115" s="95"/>
      <c r="CA115" s="95"/>
      <c r="CB115" s="95"/>
      <c r="CC115" s="95"/>
      <c r="CD115" s="95"/>
      <c r="CE115" s="338"/>
      <c r="CF115" s="338"/>
      <c r="CG115" s="338"/>
      <c r="CH115" s="338"/>
      <c r="CI115" s="338"/>
      <c r="CJ115" s="338"/>
      <c r="CK115" s="338"/>
      <c r="CL115" s="338"/>
      <c r="CM115" s="338"/>
      <c r="CN115" s="338"/>
      <c r="CO115" s="338"/>
      <c r="CP115" s="338"/>
      <c r="CQ115" s="338"/>
      <c r="CR115" s="338"/>
      <c r="CS115" s="338"/>
      <c r="CT115" s="338"/>
      <c r="CU115" s="338"/>
      <c r="CV115" s="338"/>
      <c r="CW115" s="338"/>
      <c r="CX115" s="338"/>
      <c r="CY115" s="338"/>
      <c r="CZ115" s="338"/>
      <c r="DA115" s="338"/>
      <c r="DB115" s="338"/>
      <c r="DC115" s="338"/>
      <c r="DD115" s="338"/>
      <c r="DE115" s="338"/>
      <c r="DF115" s="338"/>
      <c r="DG115" s="338"/>
      <c r="DH115" s="338"/>
      <c r="DI115" s="338"/>
      <c r="DJ115" s="338"/>
      <c r="DK115" s="338"/>
      <c r="DL115" s="338"/>
      <c r="DM115" s="338"/>
      <c r="DN115" s="338"/>
      <c r="DO115" s="338"/>
      <c r="DP115" s="338"/>
      <c r="DQ115" s="338"/>
      <c r="DR115" s="338"/>
      <c r="DS115" s="338"/>
      <c r="DT115" s="338"/>
      <c r="DU115" s="338"/>
      <c r="DV115" s="338"/>
      <c r="DW115" s="338"/>
      <c r="DX115" s="338"/>
      <c r="DY115" s="338"/>
      <c r="DZ115" s="338"/>
      <c r="EA115" s="338"/>
      <c r="EB115" s="338"/>
      <c r="EC115" s="338"/>
      <c r="ED115" s="338"/>
      <c r="EE115" s="338"/>
      <c r="EF115" s="338"/>
      <c r="EG115" s="338"/>
      <c r="EH115" s="338"/>
      <c r="EI115" s="338"/>
      <c r="EJ115" s="338"/>
      <c r="EK115" s="338"/>
      <c r="EL115" s="338"/>
      <c r="EM115" s="338"/>
      <c r="EN115" s="338"/>
      <c r="EO115" s="338"/>
      <c r="EP115" s="338"/>
      <c r="EQ115" s="338"/>
      <c r="ER115" s="338"/>
      <c r="ES115" s="338"/>
      <c r="ET115" s="338"/>
      <c r="EU115" s="338"/>
      <c r="EV115" s="338"/>
      <c r="EW115" s="338"/>
      <c r="EX115" s="338"/>
      <c r="EY115" s="338"/>
      <c r="EZ115" s="338"/>
      <c r="FA115" s="338"/>
      <c r="FB115" s="338"/>
      <c r="FC115" s="338"/>
      <c r="FD115" s="338"/>
      <c r="FE115" s="338"/>
      <c r="FF115" s="338"/>
      <c r="FG115" s="338"/>
      <c r="FH115" s="338"/>
      <c r="FI115" s="338"/>
      <c r="FJ115" s="338"/>
      <c r="FK115" s="338"/>
      <c r="FL115" s="338"/>
      <c r="FM115" s="338"/>
      <c r="FN115" s="338"/>
      <c r="FO115" s="338"/>
      <c r="FP115" s="338"/>
      <c r="FQ115" s="338"/>
      <c r="FR115" s="338"/>
      <c r="FS115" s="338"/>
      <c r="FT115" s="338"/>
      <c r="FU115" s="338"/>
      <c r="FV115" s="338"/>
      <c r="FW115" s="338"/>
      <c r="FX115" s="338"/>
      <c r="FY115" s="338"/>
      <c r="FZ115" s="338"/>
      <c r="GA115" s="338"/>
      <c r="GB115" s="338"/>
      <c r="GC115" s="338"/>
      <c r="GD115" s="338"/>
      <c r="GE115" s="338"/>
      <c r="GF115" s="338"/>
      <c r="GG115" s="338"/>
      <c r="GH115" s="338"/>
      <c r="GI115" s="338"/>
      <c r="GJ115" s="338"/>
      <c r="GK115" s="338"/>
      <c r="GL115" s="338"/>
      <c r="GM115" s="338"/>
      <c r="GN115" s="338"/>
      <c r="GO115" s="338"/>
      <c r="GP115" s="338"/>
      <c r="GQ115" s="338"/>
      <c r="GR115" s="338"/>
      <c r="GS115" s="338"/>
      <c r="GT115" s="338"/>
      <c r="GU115" s="338"/>
      <c r="GV115" s="338"/>
      <c r="GW115" s="338"/>
      <c r="GX115" s="338"/>
      <c r="GY115" s="338"/>
      <c r="GZ115" s="338"/>
      <c r="HA115" s="338"/>
      <c r="HB115" s="338"/>
      <c r="HC115" s="338"/>
      <c r="HD115" s="338"/>
      <c r="HE115" s="338"/>
      <c r="HF115" s="338"/>
      <c r="HG115" s="338"/>
      <c r="HH115" s="338"/>
      <c r="HI115" s="338"/>
      <c r="HJ115" s="338"/>
      <c r="HK115" s="338"/>
      <c r="HL115" s="338"/>
      <c r="HM115" s="338"/>
      <c r="HN115" s="338"/>
      <c r="HO115" s="338"/>
      <c r="HP115" s="338"/>
      <c r="HQ115" s="338"/>
      <c r="HR115" s="338"/>
      <c r="HS115" s="338"/>
      <c r="HT115" s="338"/>
      <c r="HU115" s="338"/>
      <c r="HV115" s="338"/>
      <c r="HW115" s="338"/>
      <c r="HX115" s="338"/>
      <c r="HY115" s="338"/>
      <c r="HZ115" s="338"/>
    </row>
    <row r="116" spans="1:234" s="131" customFormat="1" ht="24.75" customHeight="1" x14ac:dyDescent="0.25">
      <c r="A116" s="123" t="s">
        <v>234</v>
      </c>
      <c r="B116" s="108" t="s">
        <v>475</v>
      </c>
      <c r="C116" s="108" t="s">
        <v>194</v>
      </c>
      <c r="D116" s="109" t="s">
        <v>238</v>
      </c>
      <c r="E116" s="109" t="s">
        <v>100</v>
      </c>
      <c r="F116" s="110">
        <f t="shared" si="28"/>
        <v>41184</v>
      </c>
      <c r="G116" s="109">
        <f>IF(L116="Not Executed","",INDEX($U$2:$ZY115,1,MATCH(REPT("z",255),$U116:$ZY116)))</f>
        <v>144</v>
      </c>
      <c r="H116" s="109" t="str">
        <f t="shared" si="29"/>
        <v>QS:PC2 C-STEP QS C-CLASS Build7.4</v>
      </c>
      <c r="I116" s="109" t="str">
        <f t="shared" si="30"/>
        <v>9200-8.59.29708</v>
      </c>
      <c r="J116" s="109">
        <f t="shared" si="31"/>
        <v>9200</v>
      </c>
      <c r="K116" s="109" t="str">
        <f t="shared" si="26"/>
        <v>v3410</v>
      </c>
      <c r="L116" s="78" t="str">
        <f t="shared" si="27"/>
        <v>Pass</v>
      </c>
      <c r="M116" s="78" t="str">
        <f>IF(L116="NA","NA",IF(COUNTIFS(U116:XAA116,"Pass*",$U$3:$XAA$3,Summary!$E$43)&gt;0,"Pass",IF(COUNTIFS(U116:XAA116,"Fail*",$U$3:$XAA$3,Summary!$E$43)&gt;0,"Fail","Not Executed")))</f>
        <v>Pass</v>
      </c>
      <c r="N116" s="109">
        <f t="shared" si="32"/>
        <v>23</v>
      </c>
      <c r="O116" s="135">
        <f t="shared" si="33"/>
        <v>0.78260869565217395</v>
      </c>
      <c r="P116" s="135" t="str">
        <f>IF(VLOOKUP(C116,[1]!NFC_Defects,2,FALSE)=0,"",VLOOKUP(C116,[1]!NFC_Defects,2,FALSE))</f>
        <v/>
      </c>
      <c r="Q116" s="78" t="str">
        <f>IF(VLOOKUP(C116,[1]!NFC_Defects,3,FALSE)=0,"",VLOOKUP(C116,[1]!NFC_Defects,3,FALSE))</f>
        <v/>
      </c>
      <c r="R116" s="78" t="str">
        <f>IF(VLOOKUP(C116,[1]!NFC_Defects,4,FALSE)=0,"",VLOOKUP(C116,[1]!NFC_Defects,4,FALSE))</f>
        <v>3856050-CLOSED</v>
      </c>
      <c r="S116" s="2"/>
      <c r="T116" s="319"/>
      <c r="U116" s="337"/>
      <c r="V116" s="95" t="s">
        <v>243</v>
      </c>
      <c r="W116" s="95" t="s">
        <v>241</v>
      </c>
      <c r="X116" s="95"/>
      <c r="Y116" s="95" t="s">
        <v>241</v>
      </c>
      <c r="Z116" s="95"/>
      <c r="AA116" s="95" t="s">
        <v>241</v>
      </c>
      <c r="AB116" s="95" t="s">
        <v>241</v>
      </c>
      <c r="AC116" s="95"/>
      <c r="AD116" s="95" t="s">
        <v>241</v>
      </c>
      <c r="AE116" s="95" t="s">
        <v>243</v>
      </c>
      <c r="AF116" s="95"/>
      <c r="AG116" s="95"/>
      <c r="AH116" s="95" t="s">
        <v>243</v>
      </c>
      <c r="AI116" s="95" t="s">
        <v>243</v>
      </c>
      <c r="AJ116" s="95" t="s">
        <v>243</v>
      </c>
      <c r="AK116" s="95" t="s">
        <v>243</v>
      </c>
      <c r="AL116" s="95"/>
      <c r="AM116" s="95"/>
      <c r="AN116" s="95"/>
      <c r="AO116" s="95"/>
      <c r="AP116" s="95" t="s">
        <v>243</v>
      </c>
      <c r="AQ116" s="95" t="s">
        <v>243</v>
      </c>
      <c r="AR116" s="95" t="s">
        <v>243</v>
      </c>
      <c r="AS116" s="95" t="s">
        <v>243</v>
      </c>
      <c r="AT116" s="95"/>
      <c r="AU116" s="95"/>
      <c r="AV116" s="95"/>
      <c r="AW116" s="95"/>
      <c r="AX116" s="95" t="s">
        <v>243</v>
      </c>
      <c r="AY116" s="95"/>
      <c r="AZ116" s="95"/>
      <c r="BA116" s="95" t="s">
        <v>243</v>
      </c>
      <c r="BB116" s="95" t="s">
        <v>243</v>
      </c>
      <c r="BC116" s="95" t="s">
        <v>243</v>
      </c>
      <c r="BD116" s="95" t="s">
        <v>243</v>
      </c>
      <c r="BE116" s="95"/>
      <c r="BF116" s="95" t="s">
        <v>243</v>
      </c>
      <c r="BG116" s="95"/>
      <c r="BH116" s="95" t="s">
        <v>243</v>
      </c>
      <c r="BI116" s="95" t="s">
        <v>243</v>
      </c>
      <c r="BJ116" s="95"/>
      <c r="BK116" s="95"/>
      <c r="BL116" s="95"/>
      <c r="BM116" s="95"/>
      <c r="BN116" s="95"/>
      <c r="BO116" s="95"/>
      <c r="BP116" s="95"/>
      <c r="BQ116" s="95"/>
      <c r="BR116" s="95"/>
      <c r="BS116" s="95"/>
      <c r="BT116" s="95"/>
      <c r="BU116" s="95"/>
      <c r="BV116" s="95"/>
      <c r="BW116" s="95"/>
      <c r="BX116" s="95"/>
      <c r="BY116" s="95"/>
      <c r="BZ116" s="95"/>
      <c r="CA116" s="95"/>
      <c r="CB116" s="95"/>
      <c r="CC116" s="95"/>
      <c r="CD116" s="95"/>
      <c r="CE116" s="338"/>
      <c r="CF116" s="338"/>
      <c r="CG116" s="338"/>
      <c r="CH116" s="338"/>
      <c r="CI116" s="338"/>
      <c r="CJ116" s="338"/>
      <c r="CK116" s="338"/>
      <c r="CL116" s="338"/>
      <c r="CM116" s="338"/>
      <c r="CN116" s="338"/>
      <c r="CO116" s="338"/>
      <c r="CP116" s="338"/>
      <c r="CQ116" s="338"/>
      <c r="CR116" s="338"/>
      <c r="CS116" s="338"/>
      <c r="CT116" s="338"/>
      <c r="CU116" s="338"/>
      <c r="CV116" s="338"/>
      <c r="CW116" s="338"/>
      <c r="CX116" s="338"/>
      <c r="CY116" s="338"/>
      <c r="CZ116" s="338"/>
      <c r="DA116" s="338"/>
      <c r="DB116" s="338"/>
      <c r="DC116" s="338"/>
      <c r="DD116" s="338"/>
      <c r="DE116" s="338"/>
      <c r="DF116" s="338"/>
      <c r="DG116" s="338"/>
      <c r="DH116" s="338"/>
      <c r="DI116" s="338"/>
      <c r="DJ116" s="338"/>
      <c r="DK116" s="338"/>
      <c r="DL116" s="338"/>
      <c r="DM116" s="338"/>
      <c r="DN116" s="338"/>
      <c r="DO116" s="338"/>
      <c r="DP116" s="338"/>
      <c r="DQ116" s="338"/>
      <c r="DR116" s="338"/>
      <c r="DS116" s="338"/>
      <c r="DT116" s="338"/>
      <c r="DU116" s="338"/>
      <c r="DV116" s="338"/>
      <c r="DW116" s="338"/>
      <c r="DX116" s="338"/>
      <c r="DY116" s="338"/>
      <c r="DZ116" s="338"/>
      <c r="EA116" s="338"/>
      <c r="EB116" s="338"/>
      <c r="EC116" s="338"/>
      <c r="ED116" s="338"/>
      <c r="EE116" s="338"/>
      <c r="EF116" s="338"/>
      <c r="EG116" s="338"/>
      <c r="EH116" s="338"/>
      <c r="EI116" s="338"/>
      <c r="EJ116" s="338"/>
      <c r="EK116" s="338"/>
      <c r="EL116" s="338"/>
      <c r="EM116" s="338"/>
      <c r="EN116" s="338"/>
      <c r="EO116" s="338"/>
      <c r="EP116" s="338"/>
      <c r="EQ116" s="338"/>
      <c r="ER116" s="338"/>
      <c r="ES116" s="338"/>
      <c r="ET116" s="338"/>
      <c r="EU116" s="338"/>
      <c r="EV116" s="338"/>
      <c r="EW116" s="338"/>
      <c r="EX116" s="338"/>
      <c r="EY116" s="338"/>
      <c r="EZ116" s="338"/>
      <c r="FA116" s="338"/>
      <c r="FB116" s="338"/>
      <c r="FC116" s="338"/>
      <c r="FD116" s="338"/>
      <c r="FE116" s="338"/>
      <c r="FF116" s="338"/>
      <c r="FG116" s="338"/>
      <c r="FH116" s="338"/>
      <c r="FI116" s="338"/>
      <c r="FJ116" s="338"/>
      <c r="FK116" s="338"/>
      <c r="FL116" s="338"/>
      <c r="FM116" s="338"/>
      <c r="FN116" s="338"/>
      <c r="FO116" s="338"/>
      <c r="FP116" s="338"/>
      <c r="FQ116" s="338"/>
      <c r="FR116" s="338"/>
      <c r="FS116" s="338"/>
      <c r="FT116" s="338"/>
      <c r="FU116" s="338"/>
      <c r="FV116" s="338"/>
      <c r="FW116" s="338"/>
      <c r="FX116" s="338"/>
      <c r="FY116" s="338"/>
      <c r="FZ116" s="338"/>
      <c r="GA116" s="338"/>
      <c r="GB116" s="338"/>
      <c r="GC116" s="338"/>
      <c r="GD116" s="338"/>
      <c r="GE116" s="338"/>
      <c r="GF116" s="338"/>
      <c r="GG116" s="338"/>
      <c r="GH116" s="338"/>
      <c r="GI116" s="338"/>
      <c r="GJ116" s="338"/>
      <c r="GK116" s="338"/>
      <c r="GL116" s="338"/>
      <c r="GM116" s="338"/>
      <c r="GN116" s="338"/>
      <c r="GO116" s="338"/>
      <c r="GP116" s="338"/>
      <c r="GQ116" s="338"/>
      <c r="GR116" s="338"/>
      <c r="GS116" s="338"/>
      <c r="GT116" s="338"/>
      <c r="GU116" s="338"/>
      <c r="GV116" s="338"/>
      <c r="GW116" s="338"/>
      <c r="GX116" s="338"/>
      <c r="GY116" s="338"/>
      <c r="GZ116" s="338"/>
      <c r="HA116" s="338"/>
      <c r="HB116" s="338"/>
      <c r="HC116" s="338"/>
      <c r="HD116" s="338"/>
      <c r="HE116" s="338"/>
      <c r="HF116" s="338"/>
      <c r="HG116" s="338"/>
      <c r="HH116" s="338"/>
      <c r="HI116" s="338"/>
      <c r="HJ116" s="338"/>
      <c r="HK116" s="338"/>
      <c r="HL116" s="338"/>
      <c r="HM116" s="338"/>
      <c r="HN116" s="338"/>
      <c r="HO116" s="338"/>
      <c r="HP116" s="338"/>
      <c r="HQ116" s="338"/>
      <c r="HR116" s="338"/>
      <c r="HS116" s="338"/>
      <c r="HT116" s="338"/>
      <c r="HU116" s="338"/>
      <c r="HV116" s="338"/>
      <c r="HW116" s="338"/>
      <c r="HX116" s="338"/>
      <c r="HY116" s="338"/>
      <c r="HZ116" s="338"/>
    </row>
    <row r="117" spans="1:234" s="131" customFormat="1" ht="24.75" customHeight="1" x14ac:dyDescent="0.25">
      <c r="A117" s="123" t="s">
        <v>234</v>
      </c>
      <c r="B117" s="108" t="s">
        <v>475</v>
      </c>
      <c r="C117" s="108" t="s">
        <v>138</v>
      </c>
      <c r="D117" s="109" t="s">
        <v>237</v>
      </c>
      <c r="E117" s="109" t="s">
        <v>100</v>
      </c>
      <c r="F117" s="110">
        <f t="shared" si="28"/>
        <v>41184</v>
      </c>
      <c r="G117" s="109">
        <f>IF(L117="Not Executed","",INDEX($U$2:$ZY116,1,MATCH(REPT("z",255),$U117:$ZY117)))</f>
        <v>144</v>
      </c>
      <c r="H117" s="109" t="str">
        <f t="shared" si="29"/>
        <v>QS:PC2 C-STEP QS C-CLASS Build7.4</v>
      </c>
      <c r="I117" s="109" t="str">
        <f t="shared" si="30"/>
        <v>9200-8.59.29708</v>
      </c>
      <c r="J117" s="109">
        <f t="shared" si="31"/>
        <v>9200</v>
      </c>
      <c r="K117" s="109" t="str">
        <f t="shared" si="26"/>
        <v>v3410</v>
      </c>
      <c r="L117" s="78" t="str">
        <f t="shared" si="27"/>
        <v>Pass</v>
      </c>
      <c r="M117" s="78" t="str">
        <f>IF(L117="NA","NA",IF(COUNTIFS(U117:XAA117,"Pass*",$U$3:$XAA$3,Summary!$E$43)&gt;0,"Pass",IF(COUNTIFS(U117:XAA117,"Fail*",$U$3:$XAA$3,Summary!$E$43)&gt;0,"Fail","Not Executed")))</f>
        <v>Pass</v>
      </c>
      <c r="N117" s="109">
        <f t="shared" si="32"/>
        <v>28</v>
      </c>
      <c r="O117" s="135">
        <f t="shared" si="33"/>
        <v>1</v>
      </c>
      <c r="P117" s="135" t="str">
        <f>IF(VLOOKUP(C117,[1]!NFC_Defects,2,FALSE)=0,"",VLOOKUP(C117,[1]!NFC_Defects,2,FALSE))</f>
        <v/>
      </c>
      <c r="Q117" s="78" t="str">
        <f>IF(VLOOKUP(C117,[1]!NFC_Defects,3,FALSE)=0,"",VLOOKUP(C117,[1]!NFC_Defects,3,FALSE))</f>
        <v/>
      </c>
      <c r="R117" s="78" t="str">
        <f>IF(VLOOKUP(C117,[1]!NFC_Defects,4,FALSE)=0,"",VLOOKUP(C117,[1]!NFC_Defects,4,FALSE))</f>
        <v/>
      </c>
      <c r="S117" s="2"/>
      <c r="T117" s="319"/>
      <c r="U117" s="337"/>
      <c r="V117" s="95" t="s">
        <v>243</v>
      </c>
      <c r="W117" s="95" t="s">
        <v>243</v>
      </c>
      <c r="X117" s="95" t="s">
        <v>243</v>
      </c>
      <c r="Y117" s="95" t="s">
        <v>243</v>
      </c>
      <c r="Z117" s="95" t="s">
        <v>243</v>
      </c>
      <c r="AA117" s="95" t="s">
        <v>243</v>
      </c>
      <c r="AB117" s="95" t="s">
        <v>243</v>
      </c>
      <c r="AC117" s="95" t="s">
        <v>243</v>
      </c>
      <c r="AD117" s="95"/>
      <c r="AE117" s="95"/>
      <c r="AF117" s="95"/>
      <c r="AG117" s="95"/>
      <c r="AH117" s="95" t="s">
        <v>243</v>
      </c>
      <c r="AI117" s="95" t="s">
        <v>243</v>
      </c>
      <c r="AJ117" s="95" t="s">
        <v>243</v>
      </c>
      <c r="AK117" s="95" t="s">
        <v>243</v>
      </c>
      <c r="AL117" s="95"/>
      <c r="AM117" s="95"/>
      <c r="AN117" s="95" t="s">
        <v>243</v>
      </c>
      <c r="AO117" s="95" t="s">
        <v>243</v>
      </c>
      <c r="AP117" s="95" t="s">
        <v>243</v>
      </c>
      <c r="AQ117" s="95" t="s">
        <v>243</v>
      </c>
      <c r="AR117" s="95" t="s">
        <v>243</v>
      </c>
      <c r="AS117" s="95" t="s">
        <v>243</v>
      </c>
      <c r="AT117" s="95"/>
      <c r="AU117" s="95"/>
      <c r="AV117" s="95"/>
      <c r="AW117" s="95" t="s">
        <v>243</v>
      </c>
      <c r="AX117" s="95" t="s">
        <v>243</v>
      </c>
      <c r="AY117" s="95"/>
      <c r="AZ117" s="95"/>
      <c r="BA117" s="95" t="s">
        <v>243</v>
      </c>
      <c r="BB117" s="95" t="s">
        <v>243</v>
      </c>
      <c r="BC117" s="95" t="s">
        <v>243</v>
      </c>
      <c r="BD117" s="95" t="s">
        <v>243</v>
      </c>
      <c r="BE117" s="95"/>
      <c r="BF117" s="95" t="s">
        <v>243</v>
      </c>
      <c r="BG117" s="95" t="s">
        <v>243</v>
      </c>
      <c r="BH117" s="95" t="s">
        <v>243</v>
      </c>
      <c r="BI117" s="95" t="s">
        <v>243</v>
      </c>
      <c r="BJ117" s="95"/>
      <c r="BK117" s="95"/>
      <c r="BL117" s="95"/>
      <c r="BM117" s="95"/>
      <c r="BN117" s="95"/>
      <c r="BO117" s="95"/>
      <c r="BP117" s="95"/>
      <c r="BQ117" s="95"/>
      <c r="BR117" s="95"/>
      <c r="BS117" s="95"/>
      <c r="BT117" s="95"/>
      <c r="BU117" s="95"/>
      <c r="BV117" s="95"/>
      <c r="BW117" s="95"/>
      <c r="BX117" s="95"/>
      <c r="BY117" s="95"/>
      <c r="BZ117" s="95"/>
      <c r="CA117" s="95"/>
      <c r="CB117" s="95"/>
      <c r="CC117" s="95"/>
      <c r="CD117" s="95"/>
      <c r="CE117" s="338"/>
      <c r="CF117" s="338"/>
      <c r="CG117" s="338"/>
      <c r="CH117" s="338"/>
      <c r="CI117" s="338"/>
      <c r="CJ117" s="338"/>
      <c r="CK117" s="338"/>
      <c r="CL117" s="338"/>
      <c r="CM117" s="338"/>
      <c r="CN117" s="338"/>
      <c r="CO117" s="338"/>
      <c r="CP117" s="338"/>
      <c r="CQ117" s="338"/>
      <c r="CR117" s="338"/>
      <c r="CS117" s="338"/>
      <c r="CT117" s="338"/>
      <c r="CU117" s="338"/>
      <c r="CV117" s="338"/>
      <c r="CW117" s="338"/>
      <c r="CX117" s="338"/>
      <c r="CY117" s="338"/>
      <c r="CZ117" s="338"/>
      <c r="DA117" s="338"/>
      <c r="DB117" s="338"/>
      <c r="DC117" s="338"/>
      <c r="DD117" s="338"/>
      <c r="DE117" s="338"/>
      <c r="DF117" s="338"/>
      <c r="DG117" s="338"/>
      <c r="DH117" s="338"/>
      <c r="DI117" s="338"/>
      <c r="DJ117" s="338"/>
      <c r="DK117" s="338"/>
      <c r="DL117" s="338"/>
      <c r="DM117" s="338"/>
      <c r="DN117" s="338"/>
      <c r="DO117" s="338"/>
      <c r="DP117" s="338"/>
      <c r="DQ117" s="338"/>
      <c r="DR117" s="338"/>
      <c r="DS117" s="338"/>
      <c r="DT117" s="338"/>
      <c r="DU117" s="338"/>
      <c r="DV117" s="338"/>
      <c r="DW117" s="338"/>
      <c r="DX117" s="338"/>
      <c r="DY117" s="338"/>
      <c r="DZ117" s="338"/>
      <c r="EA117" s="338"/>
      <c r="EB117" s="338"/>
      <c r="EC117" s="338"/>
      <c r="ED117" s="338"/>
      <c r="EE117" s="338"/>
      <c r="EF117" s="338"/>
      <c r="EG117" s="338"/>
      <c r="EH117" s="338"/>
      <c r="EI117" s="338"/>
      <c r="EJ117" s="338"/>
      <c r="EK117" s="338"/>
      <c r="EL117" s="338"/>
      <c r="EM117" s="338"/>
      <c r="EN117" s="338"/>
      <c r="EO117" s="338"/>
      <c r="EP117" s="338"/>
      <c r="EQ117" s="338"/>
      <c r="ER117" s="338"/>
      <c r="ES117" s="338"/>
      <c r="ET117" s="338"/>
      <c r="EU117" s="338"/>
      <c r="EV117" s="338"/>
      <c r="EW117" s="338"/>
      <c r="EX117" s="338"/>
      <c r="EY117" s="338"/>
      <c r="EZ117" s="338"/>
      <c r="FA117" s="338"/>
      <c r="FB117" s="338"/>
      <c r="FC117" s="338"/>
      <c r="FD117" s="338"/>
      <c r="FE117" s="338"/>
      <c r="FF117" s="338"/>
      <c r="FG117" s="338"/>
      <c r="FH117" s="338"/>
      <c r="FI117" s="338"/>
      <c r="FJ117" s="338"/>
      <c r="FK117" s="338"/>
      <c r="FL117" s="338"/>
      <c r="FM117" s="338"/>
      <c r="FN117" s="338"/>
      <c r="FO117" s="338"/>
      <c r="FP117" s="338"/>
      <c r="FQ117" s="338"/>
      <c r="FR117" s="338"/>
      <c r="FS117" s="338"/>
      <c r="FT117" s="338"/>
      <c r="FU117" s="338"/>
      <c r="FV117" s="338"/>
      <c r="FW117" s="338"/>
      <c r="FX117" s="338"/>
      <c r="FY117" s="338"/>
      <c r="FZ117" s="338"/>
      <c r="GA117" s="338"/>
      <c r="GB117" s="338"/>
      <c r="GC117" s="338"/>
      <c r="GD117" s="338"/>
      <c r="GE117" s="338"/>
      <c r="GF117" s="338"/>
      <c r="GG117" s="338"/>
      <c r="GH117" s="338"/>
      <c r="GI117" s="338"/>
      <c r="GJ117" s="338"/>
      <c r="GK117" s="338"/>
      <c r="GL117" s="338"/>
      <c r="GM117" s="338"/>
      <c r="GN117" s="338"/>
      <c r="GO117" s="338"/>
      <c r="GP117" s="338"/>
      <c r="GQ117" s="338"/>
      <c r="GR117" s="338"/>
      <c r="GS117" s="338"/>
      <c r="GT117" s="338"/>
      <c r="GU117" s="338"/>
      <c r="GV117" s="338"/>
      <c r="GW117" s="338"/>
      <c r="GX117" s="338"/>
      <c r="GY117" s="338"/>
      <c r="GZ117" s="338"/>
      <c r="HA117" s="338"/>
      <c r="HB117" s="338"/>
      <c r="HC117" s="338"/>
      <c r="HD117" s="338"/>
      <c r="HE117" s="338"/>
      <c r="HF117" s="338"/>
      <c r="HG117" s="338"/>
      <c r="HH117" s="338"/>
      <c r="HI117" s="338"/>
      <c r="HJ117" s="338"/>
      <c r="HK117" s="338"/>
      <c r="HL117" s="338"/>
      <c r="HM117" s="338"/>
      <c r="HN117" s="338"/>
      <c r="HO117" s="338"/>
      <c r="HP117" s="338"/>
      <c r="HQ117" s="338"/>
      <c r="HR117" s="338"/>
      <c r="HS117" s="338"/>
      <c r="HT117" s="338"/>
      <c r="HU117" s="338"/>
      <c r="HV117" s="338"/>
      <c r="HW117" s="338"/>
      <c r="HX117" s="338"/>
      <c r="HY117" s="338"/>
      <c r="HZ117" s="338"/>
    </row>
    <row r="118" spans="1:234" s="131" customFormat="1" ht="24.75" customHeight="1" x14ac:dyDescent="0.25">
      <c r="A118" s="123" t="s">
        <v>234</v>
      </c>
      <c r="B118" s="108" t="s">
        <v>475</v>
      </c>
      <c r="C118" s="108" t="s">
        <v>136</v>
      </c>
      <c r="D118" s="109" t="s">
        <v>237</v>
      </c>
      <c r="E118" s="109" t="s">
        <v>100</v>
      </c>
      <c r="F118" s="110">
        <f t="shared" si="28"/>
        <v>41184</v>
      </c>
      <c r="G118" s="109">
        <f>IF(L118="Not Executed","",INDEX($U$2:$ZY117,1,MATCH(REPT("z",255),$U118:$ZY118)))</f>
        <v>144</v>
      </c>
      <c r="H118" s="109" t="str">
        <f t="shared" si="29"/>
        <v>QS:PC2 C-STEP QS C-CLASS Build7.4</v>
      </c>
      <c r="I118" s="109" t="str">
        <f t="shared" si="30"/>
        <v>9200-8.59.29708</v>
      </c>
      <c r="J118" s="109">
        <f t="shared" si="31"/>
        <v>9200</v>
      </c>
      <c r="K118" s="109" t="str">
        <f t="shared" si="26"/>
        <v>v3410</v>
      </c>
      <c r="L118" s="78" t="str">
        <f t="shared" si="27"/>
        <v>Pass</v>
      </c>
      <c r="M118" s="78" t="str">
        <f>IF(L118="NA","NA",IF(COUNTIFS(U118:XAA118,"Pass*",$U$3:$XAA$3,Summary!$E$43)&gt;0,"Pass",IF(COUNTIFS(U118:XAA118,"Fail*",$U$3:$XAA$3,Summary!$E$43)&gt;0,"Fail","Not Executed")))</f>
        <v>Pass</v>
      </c>
      <c r="N118" s="109">
        <f t="shared" si="32"/>
        <v>28</v>
      </c>
      <c r="O118" s="135">
        <f t="shared" si="33"/>
        <v>1</v>
      </c>
      <c r="P118" s="135" t="str">
        <f>IF(VLOOKUP(C118,[1]!NFC_Defects,2,FALSE)=0,"",VLOOKUP(C118,[1]!NFC_Defects,2,FALSE))</f>
        <v/>
      </c>
      <c r="Q118" s="78" t="str">
        <f>IF(VLOOKUP(C118,[1]!NFC_Defects,3,FALSE)=0,"",VLOOKUP(C118,[1]!NFC_Defects,3,FALSE))</f>
        <v/>
      </c>
      <c r="R118" s="78" t="str">
        <f>IF(VLOOKUP(C118,[1]!NFC_Defects,4,FALSE)=0,"",VLOOKUP(C118,[1]!NFC_Defects,4,FALSE))</f>
        <v/>
      </c>
      <c r="S118" s="2"/>
      <c r="T118" s="319"/>
      <c r="U118" s="337"/>
      <c r="V118" s="95" t="s">
        <v>243</v>
      </c>
      <c r="W118" s="95" t="s">
        <v>243</v>
      </c>
      <c r="X118" s="95" t="s">
        <v>243</v>
      </c>
      <c r="Y118" s="95" t="s">
        <v>243</v>
      </c>
      <c r="Z118" s="95" t="s">
        <v>243</v>
      </c>
      <c r="AA118" s="95" t="s">
        <v>243</v>
      </c>
      <c r="AB118" s="95" t="s">
        <v>243</v>
      </c>
      <c r="AC118" s="95" t="s">
        <v>243</v>
      </c>
      <c r="AD118" s="95"/>
      <c r="AE118" s="95"/>
      <c r="AF118" s="95"/>
      <c r="AG118" s="95"/>
      <c r="AH118" s="95" t="s">
        <v>243</v>
      </c>
      <c r="AI118" s="95" t="s">
        <v>243</v>
      </c>
      <c r="AJ118" s="95" t="s">
        <v>243</v>
      </c>
      <c r="AK118" s="95" t="s">
        <v>243</v>
      </c>
      <c r="AL118" s="95"/>
      <c r="AM118" s="95"/>
      <c r="AN118" s="95" t="s">
        <v>243</v>
      </c>
      <c r="AO118" s="95" t="s">
        <v>243</v>
      </c>
      <c r="AP118" s="95" t="s">
        <v>243</v>
      </c>
      <c r="AQ118" s="95" t="s">
        <v>243</v>
      </c>
      <c r="AR118" s="95" t="s">
        <v>243</v>
      </c>
      <c r="AS118" s="95" t="s">
        <v>243</v>
      </c>
      <c r="AT118" s="95"/>
      <c r="AU118" s="95"/>
      <c r="AV118" s="95"/>
      <c r="AW118" s="95" t="s">
        <v>243</v>
      </c>
      <c r="AX118" s="95" t="s">
        <v>243</v>
      </c>
      <c r="AY118" s="95"/>
      <c r="AZ118" s="95"/>
      <c r="BA118" s="95" t="s">
        <v>243</v>
      </c>
      <c r="BB118" s="95" t="s">
        <v>243</v>
      </c>
      <c r="BC118" s="95" t="s">
        <v>243</v>
      </c>
      <c r="BD118" s="95" t="s">
        <v>243</v>
      </c>
      <c r="BE118" s="95"/>
      <c r="BF118" s="95" t="s">
        <v>243</v>
      </c>
      <c r="BG118" s="95" t="s">
        <v>243</v>
      </c>
      <c r="BH118" s="95" t="s">
        <v>243</v>
      </c>
      <c r="BI118" s="95" t="s">
        <v>243</v>
      </c>
      <c r="BJ118" s="95"/>
      <c r="BK118" s="95"/>
      <c r="BL118" s="95"/>
      <c r="BM118" s="95"/>
      <c r="BN118" s="95"/>
      <c r="BO118" s="95"/>
      <c r="BP118" s="95"/>
      <c r="BQ118" s="95"/>
      <c r="BR118" s="95"/>
      <c r="BS118" s="95"/>
      <c r="BT118" s="95"/>
      <c r="BU118" s="95"/>
      <c r="BV118" s="95"/>
      <c r="BW118" s="95"/>
      <c r="BX118" s="95"/>
      <c r="BY118" s="95"/>
      <c r="BZ118" s="95"/>
      <c r="CA118" s="95"/>
      <c r="CB118" s="95"/>
      <c r="CC118" s="95"/>
      <c r="CD118" s="95"/>
      <c r="CE118" s="338"/>
      <c r="CF118" s="338"/>
      <c r="CG118" s="338"/>
      <c r="CH118" s="338"/>
      <c r="CI118" s="338"/>
      <c r="CJ118" s="338"/>
      <c r="CK118" s="338"/>
      <c r="CL118" s="338"/>
      <c r="CM118" s="338"/>
      <c r="CN118" s="338"/>
      <c r="CO118" s="338"/>
      <c r="CP118" s="338"/>
      <c r="CQ118" s="338"/>
      <c r="CR118" s="338"/>
      <c r="CS118" s="338"/>
      <c r="CT118" s="338"/>
      <c r="CU118" s="338"/>
      <c r="CV118" s="338"/>
      <c r="CW118" s="338"/>
      <c r="CX118" s="338"/>
      <c r="CY118" s="338"/>
      <c r="CZ118" s="338"/>
      <c r="DA118" s="338"/>
      <c r="DB118" s="338"/>
      <c r="DC118" s="338"/>
      <c r="DD118" s="338"/>
      <c r="DE118" s="338"/>
      <c r="DF118" s="338"/>
      <c r="DG118" s="338"/>
      <c r="DH118" s="338"/>
      <c r="DI118" s="338"/>
      <c r="DJ118" s="338"/>
      <c r="DK118" s="338"/>
      <c r="DL118" s="338"/>
      <c r="DM118" s="338"/>
      <c r="DN118" s="338"/>
      <c r="DO118" s="338"/>
      <c r="DP118" s="338"/>
      <c r="DQ118" s="338"/>
      <c r="DR118" s="338"/>
      <c r="DS118" s="338"/>
      <c r="DT118" s="338"/>
      <c r="DU118" s="338"/>
      <c r="DV118" s="338"/>
      <c r="DW118" s="338"/>
      <c r="DX118" s="338"/>
      <c r="DY118" s="338"/>
      <c r="DZ118" s="338"/>
      <c r="EA118" s="338"/>
      <c r="EB118" s="338"/>
      <c r="EC118" s="338"/>
      <c r="ED118" s="338"/>
      <c r="EE118" s="338"/>
      <c r="EF118" s="338"/>
      <c r="EG118" s="338"/>
      <c r="EH118" s="338"/>
      <c r="EI118" s="338"/>
      <c r="EJ118" s="338"/>
      <c r="EK118" s="338"/>
      <c r="EL118" s="338"/>
      <c r="EM118" s="338"/>
      <c r="EN118" s="338"/>
      <c r="EO118" s="338"/>
      <c r="EP118" s="338"/>
      <c r="EQ118" s="338"/>
      <c r="ER118" s="338"/>
      <c r="ES118" s="338"/>
      <c r="ET118" s="338"/>
      <c r="EU118" s="338"/>
      <c r="EV118" s="338"/>
      <c r="EW118" s="338"/>
      <c r="EX118" s="338"/>
      <c r="EY118" s="338"/>
      <c r="EZ118" s="338"/>
      <c r="FA118" s="338"/>
      <c r="FB118" s="338"/>
      <c r="FC118" s="338"/>
      <c r="FD118" s="338"/>
      <c r="FE118" s="338"/>
      <c r="FF118" s="338"/>
      <c r="FG118" s="338"/>
      <c r="FH118" s="338"/>
      <c r="FI118" s="338"/>
      <c r="FJ118" s="338"/>
      <c r="FK118" s="338"/>
      <c r="FL118" s="338"/>
      <c r="FM118" s="338"/>
      <c r="FN118" s="338"/>
      <c r="FO118" s="338"/>
      <c r="FP118" s="338"/>
      <c r="FQ118" s="338"/>
      <c r="FR118" s="338"/>
      <c r="FS118" s="338"/>
      <c r="FT118" s="338"/>
      <c r="FU118" s="338"/>
      <c r="FV118" s="338"/>
      <c r="FW118" s="338"/>
      <c r="FX118" s="338"/>
      <c r="FY118" s="338"/>
      <c r="FZ118" s="338"/>
      <c r="GA118" s="338"/>
      <c r="GB118" s="338"/>
      <c r="GC118" s="338"/>
      <c r="GD118" s="338"/>
      <c r="GE118" s="338"/>
      <c r="GF118" s="338"/>
      <c r="GG118" s="338"/>
      <c r="GH118" s="338"/>
      <c r="GI118" s="338"/>
      <c r="GJ118" s="338"/>
      <c r="GK118" s="338"/>
      <c r="GL118" s="338"/>
      <c r="GM118" s="338"/>
      <c r="GN118" s="338"/>
      <c r="GO118" s="338"/>
      <c r="GP118" s="338"/>
      <c r="GQ118" s="338"/>
      <c r="GR118" s="338"/>
      <c r="GS118" s="338"/>
      <c r="GT118" s="338"/>
      <c r="GU118" s="338"/>
      <c r="GV118" s="338"/>
      <c r="GW118" s="338"/>
      <c r="GX118" s="338"/>
      <c r="GY118" s="338"/>
      <c r="GZ118" s="338"/>
      <c r="HA118" s="338"/>
      <c r="HB118" s="338"/>
      <c r="HC118" s="338"/>
      <c r="HD118" s="338"/>
      <c r="HE118" s="338"/>
      <c r="HF118" s="338"/>
      <c r="HG118" s="338"/>
      <c r="HH118" s="338"/>
      <c r="HI118" s="338"/>
      <c r="HJ118" s="338"/>
      <c r="HK118" s="338"/>
      <c r="HL118" s="338"/>
      <c r="HM118" s="338"/>
      <c r="HN118" s="338"/>
      <c r="HO118" s="338"/>
      <c r="HP118" s="338"/>
      <c r="HQ118" s="338"/>
      <c r="HR118" s="338"/>
      <c r="HS118" s="338"/>
      <c r="HT118" s="338"/>
      <c r="HU118" s="338"/>
      <c r="HV118" s="338"/>
      <c r="HW118" s="338"/>
      <c r="HX118" s="338"/>
      <c r="HY118" s="338"/>
      <c r="HZ118" s="338"/>
    </row>
    <row r="119" spans="1:234" s="131" customFormat="1" ht="24.75" customHeight="1" x14ac:dyDescent="0.25">
      <c r="A119" s="123" t="s">
        <v>234</v>
      </c>
      <c r="B119" s="108" t="s">
        <v>475</v>
      </c>
      <c r="C119" s="108" t="s">
        <v>134</v>
      </c>
      <c r="D119" s="109" t="s">
        <v>237</v>
      </c>
      <c r="E119" s="109" t="s">
        <v>100</v>
      </c>
      <c r="F119" s="110">
        <f t="shared" si="28"/>
        <v>41184</v>
      </c>
      <c r="G119" s="109">
        <f>IF(L119="Not Executed","",INDEX($U$2:$ZY118,1,MATCH(REPT("z",255),$U119:$ZY119)))</f>
        <v>144</v>
      </c>
      <c r="H119" s="109" t="str">
        <f t="shared" si="29"/>
        <v>QS:PC2 C-STEP QS C-CLASS Build7.4</v>
      </c>
      <c r="I119" s="109" t="str">
        <f t="shared" si="30"/>
        <v>9200-8.59.29708</v>
      </c>
      <c r="J119" s="109">
        <f t="shared" si="31"/>
        <v>9200</v>
      </c>
      <c r="K119" s="109" t="str">
        <f t="shared" si="26"/>
        <v>v3410</v>
      </c>
      <c r="L119" s="78" t="str">
        <f t="shared" si="27"/>
        <v>Pass</v>
      </c>
      <c r="M119" s="78" t="str">
        <f>IF(L119="NA","NA",IF(COUNTIFS(U119:XAA119,"Pass*",$U$3:$XAA$3,Summary!$E$43)&gt;0,"Pass",IF(COUNTIFS(U119:XAA119,"Fail*",$U$3:$XAA$3,Summary!$E$43)&gt;0,"Fail","Not Executed")))</f>
        <v>Pass</v>
      </c>
      <c r="N119" s="109">
        <f t="shared" si="32"/>
        <v>28</v>
      </c>
      <c r="O119" s="135">
        <f t="shared" si="33"/>
        <v>1</v>
      </c>
      <c r="P119" s="135" t="str">
        <f>IF(VLOOKUP(C119,[1]!NFC_Defects,2,FALSE)=0,"",VLOOKUP(C119,[1]!NFC_Defects,2,FALSE))</f>
        <v/>
      </c>
      <c r="Q119" s="78" t="str">
        <f>IF(VLOOKUP(C119,[1]!NFC_Defects,3,FALSE)=0,"",VLOOKUP(C119,[1]!NFC_Defects,3,FALSE))</f>
        <v/>
      </c>
      <c r="R119" s="78" t="str">
        <f>IF(VLOOKUP(C119,[1]!NFC_Defects,4,FALSE)=0,"",VLOOKUP(C119,[1]!NFC_Defects,4,FALSE))</f>
        <v/>
      </c>
      <c r="S119" s="2"/>
      <c r="T119" s="319"/>
      <c r="U119" s="337"/>
      <c r="V119" s="95" t="s">
        <v>243</v>
      </c>
      <c r="W119" s="95" t="s">
        <v>243</v>
      </c>
      <c r="X119" s="95" t="s">
        <v>243</v>
      </c>
      <c r="Y119" s="95" t="s">
        <v>243</v>
      </c>
      <c r="Z119" s="95" t="s">
        <v>243</v>
      </c>
      <c r="AA119" s="95" t="s">
        <v>243</v>
      </c>
      <c r="AB119" s="95" t="s">
        <v>243</v>
      </c>
      <c r="AC119" s="95" t="s">
        <v>243</v>
      </c>
      <c r="AD119" s="95"/>
      <c r="AE119" s="95"/>
      <c r="AF119" s="95"/>
      <c r="AG119" s="95"/>
      <c r="AH119" s="95" t="s">
        <v>243</v>
      </c>
      <c r="AI119" s="95" t="s">
        <v>243</v>
      </c>
      <c r="AJ119" s="95" t="s">
        <v>243</v>
      </c>
      <c r="AK119" s="95" t="s">
        <v>243</v>
      </c>
      <c r="AL119" s="95"/>
      <c r="AM119" s="95"/>
      <c r="AN119" s="95" t="s">
        <v>243</v>
      </c>
      <c r="AO119" s="95" t="s">
        <v>243</v>
      </c>
      <c r="AP119" s="95" t="s">
        <v>243</v>
      </c>
      <c r="AQ119" s="95" t="s">
        <v>243</v>
      </c>
      <c r="AR119" s="95" t="s">
        <v>243</v>
      </c>
      <c r="AS119" s="95" t="s">
        <v>243</v>
      </c>
      <c r="AT119" s="95"/>
      <c r="AU119" s="95"/>
      <c r="AV119" s="95"/>
      <c r="AW119" s="95" t="s">
        <v>243</v>
      </c>
      <c r="AX119" s="95" t="s">
        <v>243</v>
      </c>
      <c r="AY119" s="95"/>
      <c r="AZ119" s="95"/>
      <c r="BA119" s="95" t="s">
        <v>243</v>
      </c>
      <c r="BB119" s="95" t="s">
        <v>243</v>
      </c>
      <c r="BC119" s="95" t="s">
        <v>243</v>
      </c>
      <c r="BD119" s="95" t="s">
        <v>243</v>
      </c>
      <c r="BE119" s="95"/>
      <c r="BF119" s="95" t="s">
        <v>243</v>
      </c>
      <c r="BG119" s="95" t="s">
        <v>243</v>
      </c>
      <c r="BH119" s="95" t="s">
        <v>243</v>
      </c>
      <c r="BI119" s="95" t="s">
        <v>243</v>
      </c>
      <c r="BJ119" s="95"/>
      <c r="BK119" s="95"/>
      <c r="BL119" s="95"/>
      <c r="BM119" s="95"/>
      <c r="BN119" s="95"/>
      <c r="BO119" s="95"/>
      <c r="BP119" s="95"/>
      <c r="BQ119" s="95"/>
      <c r="BR119" s="95"/>
      <c r="BS119" s="95"/>
      <c r="BT119" s="95"/>
      <c r="BU119" s="95"/>
      <c r="BV119" s="95"/>
      <c r="BW119" s="95"/>
      <c r="BX119" s="95"/>
      <c r="BY119" s="95"/>
      <c r="BZ119" s="95"/>
      <c r="CA119" s="95"/>
      <c r="CB119" s="95"/>
      <c r="CC119" s="95"/>
      <c r="CD119" s="95"/>
      <c r="CE119" s="338"/>
      <c r="CF119" s="338"/>
      <c r="CG119" s="338"/>
      <c r="CH119" s="338"/>
      <c r="CI119" s="338"/>
      <c r="CJ119" s="338"/>
      <c r="CK119" s="338"/>
      <c r="CL119" s="338"/>
      <c r="CM119" s="338"/>
      <c r="CN119" s="338"/>
      <c r="CO119" s="338"/>
      <c r="CP119" s="338"/>
      <c r="CQ119" s="338"/>
      <c r="CR119" s="338"/>
      <c r="CS119" s="338"/>
      <c r="CT119" s="338"/>
      <c r="CU119" s="338"/>
      <c r="CV119" s="338"/>
      <c r="CW119" s="338"/>
      <c r="CX119" s="338"/>
      <c r="CY119" s="338"/>
      <c r="CZ119" s="338"/>
      <c r="DA119" s="338"/>
      <c r="DB119" s="338"/>
      <c r="DC119" s="338"/>
      <c r="DD119" s="338"/>
      <c r="DE119" s="338"/>
      <c r="DF119" s="338"/>
      <c r="DG119" s="338"/>
      <c r="DH119" s="338"/>
      <c r="DI119" s="338"/>
      <c r="DJ119" s="338"/>
      <c r="DK119" s="338"/>
      <c r="DL119" s="338"/>
      <c r="DM119" s="338"/>
      <c r="DN119" s="338"/>
      <c r="DO119" s="338"/>
      <c r="DP119" s="338"/>
      <c r="DQ119" s="338"/>
      <c r="DR119" s="338"/>
      <c r="DS119" s="338"/>
      <c r="DT119" s="338"/>
      <c r="DU119" s="338"/>
      <c r="DV119" s="338"/>
      <c r="DW119" s="338"/>
      <c r="DX119" s="338"/>
      <c r="DY119" s="338"/>
      <c r="DZ119" s="338"/>
      <c r="EA119" s="338"/>
      <c r="EB119" s="338"/>
      <c r="EC119" s="338"/>
      <c r="ED119" s="338"/>
      <c r="EE119" s="338"/>
      <c r="EF119" s="338"/>
      <c r="EG119" s="338"/>
      <c r="EH119" s="338"/>
      <c r="EI119" s="338"/>
      <c r="EJ119" s="338"/>
      <c r="EK119" s="338"/>
      <c r="EL119" s="338"/>
      <c r="EM119" s="338"/>
      <c r="EN119" s="338"/>
      <c r="EO119" s="338"/>
      <c r="EP119" s="338"/>
      <c r="EQ119" s="338"/>
      <c r="ER119" s="338"/>
      <c r="ES119" s="338"/>
      <c r="ET119" s="338"/>
      <c r="EU119" s="338"/>
      <c r="EV119" s="338"/>
      <c r="EW119" s="338"/>
      <c r="EX119" s="338"/>
      <c r="EY119" s="338"/>
      <c r="EZ119" s="338"/>
      <c r="FA119" s="338"/>
      <c r="FB119" s="338"/>
      <c r="FC119" s="338"/>
      <c r="FD119" s="338"/>
      <c r="FE119" s="338"/>
      <c r="FF119" s="338"/>
      <c r="FG119" s="338"/>
      <c r="FH119" s="338"/>
      <c r="FI119" s="338"/>
      <c r="FJ119" s="338"/>
      <c r="FK119" s="338"/>
      <c r="FL119" s="338"/>
      <c r="FM119" s="338"/>
      <c r="FN119" s="338"/>
      <c r="FO119" s="338"/>
      <c r="FP119" s="338"/>
      <c r="FQ119" s="338"/>
      <c r="FR119" s="338"/>
      <c r="FS119" s="338"/>
      <c r="FT119" s="338"/>
      <c r="FU119" s="338"/>
      <c r="FV119" s="338"/>
      <c r="FW119" s="338"/>
      <c r="FX119" s="338"/>
      <c r="FY119" s="338"/>
      <c r="FZ119" s="338"/>
      <c r="GA119" s="338"/>
      <c r="GB119" s="338"/>
      <c r="GC119" s="338"/>
      <c r="GD119" s="338"/>
      <c r="GE119" s="338"/>
      <c r="GF119" s="338"/>
      <c r="GG119" s="338"/>
      <c r="GH119" s="338"/>
      <c r="GI119" s="338"/>
      <c r="GJ119" s="338"/>
      <c r="GK119" s="338"/>
      <c r="GL119" s="338"/>
      <c r="GM119" s="338"/>
      <c r="GN119" s="338"/>
      <c r="GO119" s="338"/>
      <c r="GP119" s="338"/>
      <c r="GQ119" s="338"/>
      <c r="GR119" s="338"/>
      <c r="GS119" s="338"/>
      <c r="GT119" s="338"/>
      <c r="GU119" s="338"/>
      <c r="GV119" s="338"/>
      <c r="GW119" s="338"/>
      <c r="GX119" s="338"/>
      <c r="GY119" s="338"/>
      <c r="GZ119" s="338"/>
      <c r="HA119" s="338"/>
      <c r="HB119" s="338"/>
      <c r="HC119" s="338"/>
      <c r="HD119" s="338"/>
      <c r="HE119" s="338"/>
      <c r="HF119" s="338"/>
      <c r="HG119" s="338"/>
      <c r="HH119" s="338"/>
      <c r="HI119" s="338"/>
      <c r="HJ119" s="338"/>
      <c r="HK119" s="338"/>
      <c r="HL119" s="338"/>
      <c r="HM119" s="338"/>
      <c r="HN119" s="338"/>
      <c r="HO119" s="338"/>
      <c r="HP119" s="338"/>
      <c r="HQ119" s="338"/>
      <c r="HR119" s="338"/>
      <c r="HS119" s="338"/>
      <c r="HT119" s="338"/>
      <c r="HU119" s="338"/>
      <c r="HV119" s="338"/>
      <c r="HW119" s="338"/>
      <c r="HX119" s="338"/>
      <c r="HY119" s="338"/>
      <c r="HZ119" s="338"/>
    </row>
    <row r="120" spans="1:234" s="131" customFormat="1" ht="24.75" customHeight="1" x14ac:dyDescent="0.25">
      <c r="A120" s="123" t="s">
        <v>234</v>
      </c>
      <c r="B120" s="108" t="s">
        <v>475</v>
      </c>
      <c r="C120" s="108" t="s">
        <v>139</v>
      </c>
      <c r="D120" s="109" t="s">
        <v>237</v>
      </c>
      <c r="E120" s="109" t="s">
        <v>100</v>
      </c>
      <c r="F120" s="110">
        <f t="shared" si="28"/>
        <v>41184</v>
      </c>
      <c r="G120" s="109">
        <f>IF(L120="Not Executed","",INDEX($U$2:$ZY119,1,MATCH(REPT("z",255),$U120:$ZY120)))</f>
        <v>144</v>
      </c>
      <c r="H120" s="109" t="str">
        <f t="shared" si="29"/>
        <v>QS:PC2 C-STEP QS C-CLASS Build7.4</v>
      </c>
      <c r="I120" s="109" t="str">
        <f t="shared" si="30"/>
        <v>9200-8.59.29708</v>
      </c>
      <c r="J120" s="109">
        <f t="shared" si="31"/>
        <v>9200</v>
      </c>
      <c r="K120" s="109" t="str">
        <f t="shared" si="26"/>
        <v>v3410</v>
      </c>
      <c r="L120" s="78" t="str">
        <f t="shared" si="27"/>
        <v>Pass</v>
      </c>
      <c r="M120" s="78" t="str">
        <f>IF(L120="NA","NA",IF(COUNTIFS(U120:XAA120,"Pass*",$U$3:$XAA$3,Summary!$E$43)&gt;0,"Pass",IF(COUNTIFS(U120:XAA120,"Fail*",$U$3:$XAA$3,Summary!$E$43)&gt;0,"Fail","Not Executed")))</f>
        <v>Pass</v>
      </c>
      <c r="N120" s="109">
        <f t="shared" si="32"/>
        <v>28</v>
      </c>
      <c r="O120" s="135">
        <f t="shared" si="33"/>
        <v>1</v>
      </c>
      <c r="P120" s="135" t="str">
        <f>IF(VLOOKUP(C120,[1]!NFC_Defects,2,FALSE)=0,"",VLOOKUP(C120,[1]!NFC_Defects,2,FALSE))</f>
        <v/>
      </c>
      <c r="Q120" s="78" t="str">
        <f>IF(VLOOKUP(C120,[1]!NFC_Defects,3,FALSE)=0,"",VLOOKUP(C120,[1]!NFC_Defects,3,FALSE))</f>
        <v/>
      </c>
      <c r="R120" s="78" t="str">
        <f>IF(VLOOKUP(C120,[1]!NFC_Defects,4,FALSE)=0,"",VLOOKUP(C120,[1]!NFC_Defects,4,FALSE))</f>
        <v/>
      </c>
      <c r="S120" s="2"/>
      <c r="T120" s="319"/>
      <c r="U120" s="337"/>
      <c r="V120" s="95" t="s">
        <v>243</v>
      </c>
      <c r="W120" s="95" t="s">
        <v>243</v>
      </c>
      <c r="X120" s="95" t="s">
        <v>243</v>
      </c>
      <c r="Y120" s="95" t="s">
        <v>243</v>
      </c>
      <c r="Z120" s="95" t="s">
        <v>243</v>
      </c>
      <c r="AA120" s="95" t="s">
        <v>243</v>
      </c>
      <c r="AB120" s="95" t="s">
        <v>243</v>
      </c>
      <c r="AC120" s="95" t="s">
        <v>243</v>
      </c>
      <c r="AD120" s="95"/>
      <c r="AE120" s="95"/>
      <c r="AF120" s="95"/>
      <c r="AG120" s="95"/>
      <c r="AH120" s="95" t="s">
        <v>243</v>
      </c>
      <c r="AI120" s="95" t="s">
        <v>243</v>
      </c>
      <c r="AJ120" s="95" t="s">
        <v>243</v>
      </c>
      <c r="AK120" s="95" t="s">
        <v>243</v>
      </c>
      <c r="AL120" s="95"/>
      <c r="AM120" s="95"/>
      <c r="AN120" s="95" t="s">
        <v>243</v>
      </c>
      <c r="AO120" s="95" t="s">
        <v>243</v>
      </c>
      <c r="AP120" s="95" t="s">
        <v>243</v>
      </c>
      <c r="AQ120" s="95" t="s">
        <v>243</v>
      </c>
      <c r="AR120" s="95" t="s">
        <v>243</v>
      </c>
      <c r="AS120" s="95" t="s">
        <v>243</v>
      </c>
      <c r="AT120" s="95"/>
      <c r="AU120" s="95"/>
      <c r="AV120" s="95"/>
      <c r="AW120" s="95" t="s">
        <v>243</v>
      </c>
      <c r="AX120" s="95" t="s">
        <v>243</v>
      </c>
      <c r="AY120" s="95"/>
      <c r="AZ120" s="95"/>
      <c r="BA120" s="95" t="s">
        <v>243</v>
      </c>
      <c r="BB120" s="95" t="s">
        <v>243</v>
      </c>
      <c r="BC120" s="95" t="s">
        <v>243</v>
      </c>
      <c r="BD120" s="95" t="s">
        <v>243</v>
      </c>
      <c r="BE120" s="95"/>
      <c r="BF120" s="95" t="s">
        <v>243</v>
      </c>
      <c r="BG120" s="95" t="s">
        <v>243</v>
      </c>
      <c r="BH120" s="95" t="s">
        <v>243</v>
      </c>
      <c r="BI120" s="95" t="s">
        <v>243</v>
      </c>
      <c r="BJ120" s="95"/>
      <c r="BK120" s="95"/>
      <c r="BL120" s="95"/>
      <c r="BM120" s="95"/>
      <c r="BN120" s="95"/>
      <c r="BO120" s="95"/>
      <c r="BP120" s="95"/>
      <c r="BQ120" s="95"/>
      <c r="BR120" s="95"/>
      <c r="BS120" s="95"/>
      <c r="BT120" s="95"/>
      <c r="BU120" s="95"/>
      <c r="BV120" s="95"/>
      <c r="BW120" s="95"/>
      <c r="BX120" s="95"/>
      <c r="BY120" s="95"/>
      <c r="BZ120" s="95"/>
      <c r="CA120" s="95"/>
      <c r="CB120" s="95"/>
      <c r="CC120" s="95"/>
      <c r="CD120" s="95"/>
      <c r="CE120" s="338"/>
      <c r="CF120" s="338"/>
      <c r="CG120" s="338"/>
      <c r="CH120" s="338"/>
      <c r="CI120" s="338"/>
      <c r="CJ120" s="338"/>
      <c r="CK120" s="338"/>
      <c r="CL120" s="338"/>
      <c r="CM120" s="338"/>
      <c r="CN120" s="338"/>
      <c r="CO120" s="338"/>
      <c r="CP120" s="338"/>
      <c r="CQ120" s="338"/>
      <c r="CR120" s="338"/>
      <c r="CS120" s="338"/>
      <c r="CT120" s="338"/>
      <c r="CU120" s="338"/>
      <c r="CV120" s="338"/>
      <c r="CW120" s="338"/>
      <c r="CX120" s="338"/>
      <c r="CY120" s="338"/>
      <c r="CZ120" s="338"/>
      <c r="DA120" s="338"/>
      <c r="DB120" s="338"/>
      <c r="DC120" s="338"/>
      <c r="DD120" s="338"/>
      <c r="DE120" s="338"/>
      <c r="DF120" s="338"/>
      <c r="DG120" s="338"/>
      <c r="DH120" s="338"/>
      <c r="DI120" s="338"/>
      <c r="DJ120" s="338"/>
      <c r="DK120" s="338"/>
      <c r="DL120" s="338"/>
      <c r="DM120" s="338"/>
      <c r="DN120" s="338"/>
      <c r="DO120" s="338"/>
      <c r="DP120" s="338"/>
      <c r="DQ120" s="338"/>
      <c r="DR120" s="338"/>
      <c r="DS120" s="338"/>
      <c r="DT120" s="338"/>
      <c r="DU120" s="338"/>
      <c r="DV120" s="338"/>
      <c r="DW120" s="338"/>
      <c r="DX120" s="338"/>
      <c r="DY120" s="338"/>
      <c r="DZ120" s="338"/>
      <c r="EA120" s="338"/>
      <c r="EB120" s="338"/>
      <c r="EC120" s="338"/>
      <c r="ED120" s="338"/>
      <c r="EE120" s="338"/>
      <c r="EF120" s="338"/>
      <c r="EG120" s="338"/>
      <c r="EH120" s="338"/>
      <c r="EI120" s="338"/>
      <c r="EJ120" s="338"/>
      <c r="EK120" s="338"/>
      <c r="EL120" s="338"/>
      <c r="EM120" s="338"/>
      <c r="EN120" s="338"/>
      <c r="EO120" s="338"/>
      <c r="EP120" s="338"/>
      <c r="EQ120" s="338"/>
      <c r="ER120" s="338"/>
      <c r="ES120" s="338"/>
      <c r="ET120" s="338"/>
      <c r="EU120" s="338"/>
      <c r="EV120" s="338"/>
      <c r="EW120" s="338"/>
      <c r="EX120" s="338"/>
      <c r="EY120" s="338"/>
      <c r="EZ120" s="338"/>
      <c r="FA120" s="338"/>
      <c r="FB120" s="338"/>
      <c r="FC120" s="338"/>
      <c r="FD120" s="338"/>
      <c r="FE120" s="338"/>
      <c r="FF120" s="338"/>
      <c r="FG120" s="338"/>
      <c r="FH120" s="338"/>
      <c r="FI120" s="338"/>
      <c r="FJ120" s="338"/>
      <c r="FK120" s="338"/>
      <c r="FL120" s="338"/>
      <c r="FM120" s="338"/>
      <c r="FN120" s="338"/>
      <c r="FO120" s="338"/>
      <c r="FP120" s="338"/>
      <c r="FQ120" s="338"/>
      <c r="FR120" s="338"/>
      <c r="FS120" s="338"/>
      <c r="FT120" s="338"/>
      <c r="FU120" s="338"/>
      <c r="FV120" s="338"/>
      <c r="FW120" s="338"/>
      <c r="FX120" s="338"/>
      <c r="FY120" s="338"/>
      <c r="FZ120" s="338"/>
      <c r="GA120" s="338"/>
      <c r="GB120" s="338"/>
      <c r="GC120" s="338"/>
      <c r="GD120" s="338"/>
      <c r="GE120" s="338"/>
      <c r="GF120" s="338"/>
      <c r="GG120" s="338"/>
      <c r="GH120" s="338"/>
      <c r="GI120" s="338"/>
      <c r="GJ120" s="338"/>
      <c r="GK120" s="338"/>
      <c r="GL120" s="338"/>
      <c r="GM120" s="338"/>
      <c r="GN120" s="338"/>
      <c r="GO120" s="338"/>
      <c r="GP120" s="338"/>
      <c r="GQ120" s="338"/>
      <c r="GR120" s="338"/>
      <c r="GS120" s="338"/>
      <c r="GT120" s="338"/>
      <c r="GU120" s="338"/>
      <c r="GV120" s="338"/>
      <c r="GW120" s="338"/>
      <c r="GX120" s="338"/>
      <c r="GY120" s="338"/>
      <c r="GZ120" s="338"/>
      <c r="HA120" s="338"/>
      <c r="HB120" s="338"/>
      <c r="HC120" s="338"/>
      <c r="HD120" s="338"/>
      <c r="HE120" s="338"/>
      <c r="HF120" s="338"/>
      <c r="HG120" s="338"/>
      <c r="HH120" s="338"/>
      <c r="HI120" s="338"/>
      <c r="HJ120" s="338"/>
      <c r="HK120" s="338"/>
      <c r="HL120" s="338"/>
      <c r="HM120" s="338"/>
      <c r="HN120" s="338"/>
      <c r="HO120" s="338"/>
      <c r="HP120" s="338"/>
      <c r="HQ120" s="338"/>
      <c r="HR120" s="338"/>
      <c r="HS120" s="338"/>
      <c r="HT120" s="338"/>
      <c r="HU120" s="338"/>
      <c r="HV120" s="338"/>
      <c r="HW120" s="338"/>
      <c r="HX120" s="338"/>
      <c r="HY120" s="338"/>
      <c r="HZ120" s="338"/>
    </row>
    <row r="121" spans="1:234" s="131" customFormat="1" ht="24.75" customHeight="1" x14ac:dyDescent="0.25">
      <c r="A121" s="123" t="s">
        <v>234</v>
      </c>
      <c r="B121" s="108" t="s">
        <v>475</v>
      </c>
      <c r="C121" s="108" t="s">
        <v>133</v>
      </c>
      <c r="D121" s="109" t="s">
        <v>237</v>
      </c>
      <c r="E121" s="109" t="s">
        <v>100</v>
      </c>
      <c r="F121" s="110">
        <f t="shared" si="28"/>
        <v>41184</v>
      </c>
      <c r="G121" s="109">
        <f>IF(L121="Not Executed","",INDEX($U$2:$ZY120,1,MATCH(REPT("z",255),$U121:$ZY121)))</f>
        <v>144</v>
      </c>
      <c r="H121" s="109" t="str">
        <f t="shared" si="29"/>
        <v>QS:PC2 C-STEP QS C-CLASS Build7.4</v>
      </c>
      <c r="I121" s="109" t="str">
        <f t="shared" si="30"/>
        <v>9200-8.59.29708</v>
      </c>
      <c r="J121" s="109">
        <f t="shared" si="31"/>
        <v>9200</v>
      </c>
      <c r="K121" s="109" t="str">
        <f t="shared" ref="K121:K152" si="34">IF($L121="Not Executed","",IF(ISBLANK(VLOOKUP($G121,Config_Table,10)),VLOOKUP($G121,Config_Table,7),VLOOKUP($G121,Config_Table,10)))</f>
        <v>v3410</v>
      </c>
      <c r="L121" s="78" t="str">
        <f t="shared" ref="L121:L152" si="35">IF(ISNA(INDEX($U121:$ZY121,MATCH(REPT("z",255),$U121:$ZY121))),"Not Executed",INDEX($U121:$ZY121,MATCH(REPT("z",255),$U121:$ZY121)))</f>
        <v>Pass</v>
      </c>
      <c r="M121" s="78" t="str">
        <f>IF(L121="NA","NA",IF(COUNTIFS(U121:XAA121,"Pass*",$U$3:$XAA$3,Summary!$E$43)&gt;0,"Pass",IF(COUNTIFS(U121:XAA121,"Fail*",$U$3:$XAA$3,Summary!$E$43)&gt;0,"Fail","Not Executed")))</f>
        <v>Pass</v>
      </c>
      <c r="N121" s="109">
        <f t="shared" si="32"/>
        <v>28</v>
      </c>
      <c r="O121" s="135">
        <f t="shared" si="33"/>
        <v>1</v>
      </c>
      <c r="P121" s="135" t="str">
        <f>IF(VLOOKUP(C121,[1]!NFC_Defects,2,FALSE)=0,"",VLOOKUP(C121,[1]!NFC_Defects,2,FALSE))</f>
        <v/>
      </c>
      <c r="Q121" s="78" t="str">
        <f>IF(VLOOKUP(C121,[1]!NFC_Defects,3,FALSE)=0,"",VLOOKUP(C121,[1]!NFC_Defects,3,FALSE))</f>
        <v/>
      </c>
      <c r="R121" s="78" t="str">
        <f>IF(VLOOKUP(C121,[1]!NFC_Defects,4,FALSE)=0,"",VLOOKUP(C121,[1]!NFC_Defects,4,FALSE))</f>
        <v/>
      </c>
      <c r="S121" s="2"/>
      <c r="T121" s="319"/>
      <c r="U121" s="337"/>
      <c r="V121" s="95" t="s">
        <v>243</v>
      </c>
      <c r="W121" s="95" t="s">
        <v>243</v>
      </c>
      <c r="X121" s="95" t="s">
        <v>243</v>
      </c>
      <c r="Y121" s="95" t="s">
        <v>243</v>
      </c>
      <c r="Z121" s="95" t="s">
        <v>243</v>
      </c>
      <c r="AA121" s="95" t="s">
        <v>243</v>
      </c>
      <c r="AB121" s="95" t="s">
        <v>243</v>
      </c>
      <c r="AC121" s="95" t="s">
        <v>243</v>
      </c>
      <c r="AD121" s="95"/>
      <c r="AE121" s="95"/>
      <c r="AF121" s="95"/>
      <c r="AG121" s="95"/>
      <c r="AH121" s="95" t="s">
        <v>243</v>
      </c>
      <c r="AI121" s="95" t="s">
        <v>243</v>
      </c>
      <c r="AJ121" s="95" t="s">
        <v>243</v>
      </c>
      <c r="AK121" s="95" t="s">
        <v>243</v>
      </c>
      <c r="AL121" s="95"/>
      <c r="AM121" s="95"/>
      <c r="AN121" s="95" t="s">
        <v>243</v>
      </c>
      <c r="AO121" s="95" t="s">
        <v>243</v>
      </c>
      <c r="AP121" s="95" t="s">
        <v>243</v>
      </c>
      <c r="AQ121" s="95" t="s">
        <v>243</v>
      </c>
      <c r="AR121" s="95" t="s">
        <v>243</v>
      </c>
      <c r="AS121" s="95" t="s">
        <v>243</v>
      </c>
      <c r="AT121" s="95"/>
      <c r="AU121" s="95"/>
      <c r="AV121" s="95"/>
      <c r="AW121" s="95" t="s">
        <v>243</v>
      </c>
      <c r="AX121" s="95" t="s">
        <v>243</v>
      </c>
      <c r="AY121" s="95"/>
      <c r="AZ121" s="95"/>
      <c r="BA121" s="95" t="s">
        <v>243</v>
      </c>
      <c r="BB121" s="95" t="s">
        <v>243</v>
      </c>
      <c r="BC121" s="95" t="s">
        <v>243</v>
      </c>
      <c r="BD121" s="95" t="s">
        <v>243</v>
      </c>
      <c r="BE121" s="95"/>
      <c r="BF121" s="95" t="s">
        <v>243</v>
      </c>
      <c r="BG121" s="95" t="s">
        <v>243</v>
      </c>
      <c r="BH121" s="95" t="s">
        <v>243</v>
      </c>
      <c r="BI121" s="95" t="s">
        <v>243</v>
      </c>
      <c r="BJ121" s="95"/>
      <c r="BK121" s="95"/>
      <c r="BL121" s="95"/>
      <c r="BM121" s="95"/>
      <c r="BN121" s="95"/>
      <c r="BO121" s="95"/>
      <c r="BP121" s="95"/>
      <c r="BQ121" s="95"/>
      <c r="BR121" s="95"/>
      <c r="BS121" s="95"/>
      <c r="BT121" s="95"/>
      <c r="BU121" s="95"/>
      <c r="BV121" s="95"/>
      <c r="BW121" s="95"/>
      <c r="BX121" s="95"/>
      <c r="BY121" s="95"/>
      <c r="BZ121" s="95"/>
      <c r="CA121" s="95"/>
      <c r="CB121" s="95"/>
      <c r="CC121" s="95"/>
      <c r="CD121" s="95"/>
      <c r="CE121" s="338"/>
      <c r="CF121" s="338"/>
      <c r="CG121" s="338"/>
      <c r="CH121" s="338"/>
      <c r="CI121" s="338"/>
      <c r="CJ121" s="338"/>
      <c r="CK121" s="338"/>
      <c r="CL121" s="338"/>
      <c r="CM121" s="338"/>
      <c r="CN121" s="338"/>
      <c r="CO121" s="338"/>
      <c r="CP121" s="338"/>
      <c r="CQ121" s="338"/>
      <c r="CR121" s="338"/>
      <c r="CS121" s="338"/>
      <c r="CT121" s="338"/>
      <c r="CU121" s="338"/>
      <c r="CV121" s="338"/>
      <c r="CW121" s="338"/>
      <c r="CX121" s="338"/>
      <c r="CY121" s="338"/>
      <c r="CZ121" s="338"/>
      <c r="DA121" s="338"/>
      <c r="DB121" s="338"/>
      <c r="DC121" s="338"/>
      <c r="DD121" s="338"/>
      <c r="DE121" s="338"/>
      <c r="DF121" s="338"/>
      <c r="DG121" s="338"/>
      <c r="DH121" s="338"/>
      <c r="DI121" s="338"/>
      <c r="DJ121" s="338"/>
      <c r="DK121" s="338"/>
      <c r="DL121" s="338"/>
      <c r="DM121" s="338"/>
      <c r="DN121" s="338"/>
      <c r="DO121" s="338"/>
      <c r="DP121" s="338"/>
      <c r="DQ121" s="338"/>
      <c r="DR121" s="338"/>
      <c r="DS121" s="338"/>
      <c r="DT121" s="338"/>
      <c r="DU121" s="338"/>
      <c r="DV121" s="338"/>
      <c r="DW121" s="338"/>
      <c r="DX121" s="338"/>
      <c r="DY121" s="338"/>
      <c r="DZ121" s="338"/>
      <c r="EA121" s="338"/>
      <c r="EB121" s="338"/>
      <c r="EC121" s="338"/>
      <c r="ED121" s="338"/>
      <c r="EE121" s="338"/>
      <c r="EF121" s="338"/>
      <c r="EG121" s="338"/>
      <c r="EH121" s="338"/>
      <c r="EI121" s="338"/>
      <c r="EJ121" s="338"/>
      <c r="EK121" s="338"/>
      <c r="EL121" s="338"/>
      <c r="EM121" s="338"/>
      <c r="EN121" s="338"/>
      <c r="EO121" s="338"/>
      <c r="EP121" s="338"/>
      <c r="EQ121" s="338"/>
      <c r="ER121" s="338"/>
      <c r="ES121" s="338"/>
      <c r="ET121" s="338"/>
      <c r="EU121" s="338"/>
      <c r="EV121" s="338"/>
      <c r="EW121" s="338"/>
      <c r="EX121" s="338"/>
      <c r="EY121" s="338"/>
      <c r="EZ121" s="338"/>
      <c r="FA121" s="338"/>
      <c r="FB121" s="338"/>
      <c r="FC121" s="338"/>
      <c r="FD121" s="338"/>
      <c r="FE121" s="338"/>
      <c r="FF121" s="338"/>
      <c r="FG121" s="338"/>
      <c r="FH121" s="338"/>
      <c r="FI121" s="338"/>
      <c r="FJ121" s="338"/>
      <c r="FK121" s="338"/>
      <c r="FL121" s="338"/>
      <c r="FM121" s="338"/>
      <c r="FN121" s="338"/>
      <c r="FO121" s="338"/>
      <c r="FP121" s="338"/>
      <c r="FQ121" s="338"/>
      <c r="FR121" s="338"/>
      <c r="FS121" s="338"/>
      <c r="FT121" s="338"/>
      <c r="FU121" s="338"/>
      <c r="FV121" s="338"/>
      <c r="FW121" s="338"/>
      <c r="FX121" s="338"/>
      <c r="FY121" s="338"/>
      <c r="FZ121" s="338"/>
      <c r="GA121" s="338"/>
      <c r="GB121" s="338"/>
      <c r="GC121" s="338"/>
      <c r="GD121" s="338"/>
      <c r="GE121" s="338"/>
      <c r="GF121" s="338"/>
      <c r="GG121" s="338"/>
      <c r="GH121" s="338"/>
      <c r="GI121" s="338"/>
      <c r="GJ121" s="338"/>
      <c r="GK121" s="338"/>
      <c r="GL121" s="338"/>
      <c r="GM121" s="338"/>
      <c r="GN121" s="338"/>
      <c r="GO121" s="338"/>
      <c r="GP121" s="338"/>
      <c r="GQ121" s="338"/>
      <c r="GR121" s="338"/>
      <c r="GS121" s="338"/>
      <c r="GT121" s="338"/>
      <c r="GU121" s="338"/>
      <c r="GV121" s="338"/>
      <c r="GW121" s="338"/>
      <c r="GX121" s="338"/>
      <c r="GY121" s="338"/>
      <c r="GZ121" s="338"/>
      <c r="HA121" s="338"/>
      <c r="HB121" s="338"/>
      <c r="HC121" s="338"/>
      <c r="HD121" s="338"/>
      <c r="HE121" s="338"/>
      <c r="HF121" s="338"/>
      <c r="HG121" s="338"/>
      <c r="HH121" s="338"/>
      <c r="HI121" s="338"/>
      <c r="HJ121" s="338"/>
      <c r="HK121" s="338"/>
      <c r="HL121" s="338"/>
      <c r="HM121" s="338"/>
      <c r="HN121" s="338"/>
      <c r="HO121" s="338"/>
      <c r="HP121" s="338"/>
      <c r="HQ121" s="338"/>
      <c r="HR121" s="338"/>
      <c r="HS121" s="338"/>
      <c r="HT121" s="338"/>
      <c r="HU121" s="338"/>
      <c r="HV121" s="338"/>
      <c r="HW121" s="338"/>
      <c r="HX121" s="338"/>
      <c r="HY121" s="338"/>
      <c r="HZ121" s="338"/>
    </row>
    <row r="122" spans="1:234" s="131" customFormat="1" ht="24.75" customHeight="1" x14ac:dyDescent="0.25">
      <c r="A122" s="123" t="s">
        <v>234</v>
      </c>
      <c r="B122" s="108" t="s">
        <v>475</v>
      </c>
      <c r="C122" s="108" t="s">
        <v>196</v>
      </c>
      <c r="D122" s="109" t="s">
        <v>238</v>
      </c>
      <c r="E122" s="109" t="s">
        <v>100</v>
      </c>
      <c r="F122" s="110">
        <f t="shared" si="28"/>
        <v>41184</v>
      </c>
      <c r="G122" s="109">
        <f>IF(L122="Not Executed","",INDEX($U$2:$ZY121,1,MATCH(REPT("z",255),$U122:$ZY122)))</f>
        <v>144</v>
      </c>
      <c r="H122" s="109" t="str">
        <f t="shared" si="29"/>
        <v>QS:PC2 C-STEP QS C-CLASS Build7.4</v>
      </c>
      <c r="I122" s="109" t="str">
        <f t="shared" si="30"/>
        <v>9200-8.59.29708</v>
      </c>
      <c r="J122" s="109">
        <f t="shared" si="31"/>
        <v>9200</v>
      </c>
      <c r="K122" s="109" t="str">
        <f t="shared" si="34"/>
        <v>v3410</v>
      </c>
      <c r="L122" s="78" t="str">
        <f t="shared" si="35"/>
        <v>Pass</v>
      </c>
      <c r="M122" s="78" t="str">
        <f>IF(L122="NA","NA",IF(COUNTIFS(U122:XAA122,"Pass*",$U$3:$XAA$3,Summary!$E$43)&gt;0,"Pass",IF(COUNTIFS(U122:XAA122,"Fail*",$U$3:$XAA$3,Summary!$E$43)&gt;0,"Fail","Not Executed")))</f>
        <v>Pass</v>
      </c>
      <c r="N122" s="109">
        <f t="shared" si="32"/>
        <v>24</v>
      </c>
      <c r="O122" s="135">
        <f t="shared" si="33"/>
        <v>0.875</v>
      </c>
      <c r="P122" s="135" t="str">
        <f>IF(VLOOKUP(C122,[1]!NFC_Defects,2,FALSE)=0,"",VLOOKUP(C122,[1]!NFC_Defects,2,FALSE))</f>
        <v/>
      </c>
      <c r="Q122" s="81" t="str">
        <f>IF(VLOOKUP(C122,[1]!NFC_Defects,3,FALSE)=0,"",VLOOKUP(C122,[1]!NFC_Defects,3,FALSE))</f>
        <v/>
      </c>
      <c r="R122" s="78" t="str">
        <f>IF(VLOOKUP(C122,[1]!NFC_Defects,4,FALSE)=0,"",VLOOKUP(C122,[1]!NFC_Defects,4,FALSE))</f>
        <v/>
      </c>
      <c r="S122" s="2"/>
      <c r="T122" s="319"/>
      <c r="U122" s="337"/>
      <c r="V122" s="95" t="s">
        <v>241</v>
      </c>
      <c r="W122" s="95" t="s">
        <v>241</v>
      </c>
      <c r="X122" s="95"/>
      <c r="Y122" s="95" t="s">
        <v>241</v>
      </c>
      <c r="Z122" s="95" t="s">
        <v>243</v>
      </c>
      <c r="AA122" s="95" t="s">
        <v>243</v>
      </c>
      <c r="AB122" s="95" t="s">
        <v>243</v>
      </c>
      <c r="AC122" s="95"/>
      <c r="AD122" s="95" t="s">
        <v>243</v>
      </c>
      <c r="AE122" s="95" t="s">
        <v>243</v>
      </c>
      <c r="AF122" s="95"/>
      <c r="AG122" s="95"/>
      <c r="AH122" s="95" t="s">
        <v>243</v>
      </c>
      <c r="AI122" s="95" t="s">
        <v>243</v>
      </c>
      <c r="AJ122" s="95" t="s">
        <v>243</v>
      </c>
      <c r="AK122" s="95" t="s">
        <v>243</v>
      </c>
      <c r="AL122" s="95"/>
      <c r="AM122" s="95"/>
      <c r="AN122" s="95"/>
      <c r="AO122" s="95"/>
      <c r="AP122" s="95" t="s">
        <v>243</v>
      </c>
      <c r="AQ122" s="95" t="s">
        <v>243</v>
      </c>
      <c r="AR122" s="95" t="s">
        <v>243</v>
      </c>
      <c r="AS122" s="95" t="s">
        <v>243</v>
      </c>
      <c r="AT122" s="95"/>
      <c r="AU122" s="95"/>
      <c r="AV122" s="95"/>
      <c r="AW122" s="95"/>
      <c r="AX122" s="95" t="s">
        <v>243</v>
      </c>
      <c r="AY122" s="95"/>
      <c r="AZ122" s="95"/>
      <c r="BA122" s="95" t="s">
        <v>243</v>
      </c>
      <c r="BB122" s="95" t="s">
        <v>243</v>
      </c>
      <c r="BC122" s="95" t="s">
        <v>243</v>
      </c>
      <c r="BD122" s="95" t="s">
        <v>243</v>
      </c>
      <c r="BE122" s="95"/>
      <c r="BF122" s="95" t="s">
        <v>243</v>
      </c>
      <c r="BG122" s="95"/>
      <c r="BH122" s="95" t="s">
        <v>243</v>
      </c>
      <c r="BI122" s="95" t="s">
        <v>243</v>
      </c>
      <c r="BJ122" s="95"/>
      <c r="BK122" s="95"/>
      <c r="BL122" s="95"/>
      <c r="BM122" s="95"/>
      <c r="BN122" s="95"/>
      <c r="BO122" s="95"/>
      <c r="BP122" s="95"/>
      <c r="BQ122" s="95"/>
      <c r="BR122" s="95"/>
      <c r="BS122" s="95"/>
      <c r="BT122" s="95"/>
      <c r="BU122" s="95"/>
      <c r="BV122" s="95"/>
      <c r="BW122" s="95"/>
      <c r="BX122" s="95"/>
      <c r="BY122" s="95"/>
      <c r="BZ122" s="95"/>
      <c r="CA122" s="95"/>
      <c r="CB122" s="95"/>
      <c r="CC122" s="95"/>
      <c r="CD122" s="95"/>
      <c r="CE122" s="338"/>
      <c r="CF122" s="338"/>
      <c r="CG122" s="338"/>
      <c r="CH122" s="338"/>
      <c r="CI122" s="338"/>
      <c r="CJ122" s="338"/>
      <c r="CK122" s="338"/>
      <c r="CL122" s="338"/>
      <c r="CM122" s="338"/>
      <c r="CN122" s="338"/>
      <c r="CO122" s="338"/>
      <c r="CP122" s="338"/>
      <c r="CQ122" s="338"/>
      <c r="CR122" s="338"/>
      <c r="CS122" s="338"/>
      <c r="CT122" s="338"/>
      <c r="CU122" s="338"/>
      <c r="CV122" s="338"/>
      <c r="CW122" s="338"/>
      <c r="CX122" s="338"/>
      <c r="CY122" s="338"/>
      <c r="CZ122" s="338"/>
      <c r="DA122" s="338"/>
      <c r="DB122" s="338"/>
      <c r="DC122" s="338"/>
      <c r="DD122" s="338"/>
      <c r="DE122" s="338"/>
      <c r="DF122" s="338"/>
      <c r="DG122" s="338"/>
      <c r="DH122" s="338"/>
      <c r="DI122" s="338"/>
      <c r="DJ122" s="338"/>
      <c r="DK122" s="338"/>
      <c r="DL122" s="338"/>
      <c r="DM122" s="338"/>
      <c r="DN122" s="338"/>
      <c r="DO122" s="338"/>
      <c r="DP122" s="338"/>
      <c r="DQ122" s="338"/>
      <c r="DR122" s="338"/>
      <c r="DS122" s="338"/>
      <c r="DT122" s="338"/>
      <c r="DU122" s="338"/>
      <c r="DV122" s="338"/>
      <c r="DW122" s="338"/>
      <c r="DX122" s="338"/>
      <c r="DY122" s="338"/>
      <c r="DZ122" s="338"/>
      <c r="EA122" s="338"/>
      <c r="EB122" s="338"/>
      <c r="EC122" s="338"/>
      <c r="ED122" s="338"/>
      <c r="EE122" s="338"/>
      <c r="EF122" s="338"/>
      <c r="EG122" s="338"/>
      <c r="EH122" s="338"/>
      <c r="EI122" s="338"/>
      <c r="EJ122" s="338"/>
      <c r="EK122" s="338"/>
      <c r="EL122" s="338"/>
      <c r="EM122" s="338"/>
      <c r="EN122" s="338"/>
      <c r="EO122" s="338"/>
      <c r="EP122" s="338"/>
      <c r="EQ122" s="338"/>
      <c r="ER122" s="338"/>
      <c r="ES122" s="338"/>
      <c r="ET122" s="338"/>
      <c r="EU122" s="338"/>
      <c r="EV122" s="338"/>
      <c r="EW122" s="338"/>
      <c r="EX122" s="338"/>
      <c r="EY122" s="338"/>
      <c r="EZ122" s="338"/>
      <c r="FA122" s="338"/>
      <c r="FB122" s="338"/>
      <c r="FC122" s="338"/>
      <c r="FD122" s="338"/>
      <c r="FE122" s="338"/>
      <c r="FF122" s="338"/>
      <c r="FG122" s="338"/>
      <c r="FH122" s="338"/>
      <c r="FI122" s="338"/>
      <c r="FJ122" s="338"/>
      <c r="FK122" s="338"/>
      <c r="FL122" s="338"/>
      <c r="FM122" s="338"/>
      <c r="FN122" s="338"/>
      <c r="FO122" s="338"/>
      <c r="FP122" s="338"/>
      <c r="FQ122" s="338"/>
      <c r="FR122" s="338"/>
      <c r="FS122" s="338"/>
      <c r="FT122" s="338"/>
      <c r="FU122" s="338"/>
      <c r="FV122" s="338"/>
      <c r="FW122" s="338"/>
      <c r="FX122" s="338"/>
      <c r="FY122" s="338"/>
      <c r="FZ122" s="338"/>
      <c r="GA122" s="338"/>
      <c r="GB122" s="338"/>
      <c r="GC122" s="338"/>
      <c r="GD122" s="338"/>
      <c r="GE122" s="338"/>
      <c r="GF122" s="338"/>
      <c r="GG122" s="338"/>
      <c r="GH122" s="338"/>
      <c r="GI122" s="338"/>
      <c r="GJ122" s="338"/>
      <c r="GK122" s="338"/>
      <c r="GL122" s="338"/>
      <c r="GM122" s="338"/>
      <c r="GN122" s="338"/>
      <c r="GO122" s="338"/>
      <c r="GP122" s="338"/>
      <c r="GQ122" s="338"/>
      <c r="GR122" s="338"/>
      <c r="GS122" s="338"/>
      <c r="GT122" s="338"/>
      <c r="GU122" s="338"/>
      <c r="GV122" s="338"/>
      <c r="GW122" s="338"/>
      <c r="GX122" s="338"/>
      <c r="GY122" s="338"/>
      <c r="GZ122" s="338"/>
      <c r="HA122" s="338"/>
      <c r="HB122" s="338"/>
      <c r="HC122" s="338"/>
      <c r="HD122" s="338"/>
      <c r="HE122" s="338"/>
      <c r="HF122" s="338"/>
      <c r="HG122" s="338"/>
      <c r="HH122" s="338"/>
      <c r="HI122" s="338"/>
      <c r="HJ122" s="338"/>
      <c r="HK122" s="338"/>
      <c r="HL122" s="338"/>
      <c r="HM122" s="338"/>
      <c r="HN122" s="338"/>
      <c r="HO122" s="338"/>
      <c r="HP122" s="338"/>
      <c r="HQ122" s="338"/>
      <c r="HR122" s="338"/>
      <c r="HS122" s="338"/>
      <c r="HT122" s="338"/>
      <c r="HU122" s="338"/>
      <c r="HV122" s="338"/>
      <c r="HW122" s="338"/>
      <c r="HX122" s="338"/>
      <c r="HY122" s="338"/>
      <c r="HZ122" s="338"/>
    </row>
    <row r="123" spans="1:234" s="131" customFormat="1" ht="24.75" customHeight="1" x14ac:dyDescent="0.25">
      <c r="A123" s="123" t="s">
        <v>234</v>
      </c>
      <c r="B123" s="108" t="s">
        <v>475</v>
      </c>
      <c r="C123" s="108" t="s">
        <v>148</v>
      </c>
      <c r="D123" s="109" t="s">
        <v>237</v>
      </c>
      <c r="E123" s="109" t="s">
        <v>100</v>
      </c>
      <c r="F123" s="110">
        <f t="shared" si="28"/>
        <v>41184</v>
      </c>
      <c r="G123" s="109">
        <f>IF(L123="Not Executed","",INDEX($U$2:$ZY122,1,MATCH(REPT("z",255),$U123:$ZY123)))</f>
        <v>144</v>
      </c>
      <c r="H123" s="109" t="str">
        <f t="shared" si="29"/>
        <v>QS:PC2 C-STEP QS C-CLASS Build7.4</v>
      </c>
      <c r="I123" s="109" t="str">
        <f t="shared" si="30"/>
        <v>9200-8.59.29708</v>
      </c>
      <c r="J123" s="109">
        <f t="shared" si="31"/>
        <v>9200</v>
      </c>
      <c r="K123" s="109" t="str">
        <f t="shared" si="34"/>
        <v>v3410</v>
      </c>
      <c r="L123" s="78" t="str">
        <f t="shared" si="35"/>
        <v>Pass</v>
      </c>
      <c r="M123" s="78" t="str">
        <f>IF(L123="NA","NA",IF(COUNTIFS(U123:XAA123,"Pass*",$U$3:$XAA$3,Summary!$E$43)&gt;0,"Pass",IF(COUNTIFS(U123:XAA123,"Fail*",$U$3:$XAA$3,Summary!$E$43)&gt;0,"Fail","Not Executed")))</f>
        <v>Pass</v>
      </c>
      <c r="N123" s="109">
        <f t="shared" si="32"/>
        <v>28</v>
      </c>
      <c r="O123" s="135">
        <f t="shared" si="33"/>
        <v>1</v>
      </c>
      <c r="P123" s="135" t="str">
        <f>IF(VLOOKUP(C123,[1]!NFC_Defects,2,FALSE)=0,"",VLOOKUP(C123,[1]!NFC_Defects,2,FALSE))</f>
        <v/>
      </c>
      <c r="Q123" s="78" t="str">
        <f>IF(VLOOKUP(C123,[1]!NFC_Defects,3,FALSE)=0,"",VLOOKUP(C123,[1]!NFC_Defects,3,FALSE))</f>
        <v/>
      </c>
      <c r="R123" s="78" t="str">
        <f>IF(VLOOKUP(C123,[1]!NFC_Defects,4,FALSE)=0,"",VLOOKUP(C123,[1]!NFC_Defects,4,FALSE))</f>
        <v/>
      </c>
      <c r="S123" s="2"/>
      <c r="T123" s="319"/>
      <c r="U123" s="337"/>
      <c r="V123" s="95" t="s">
        <v>243</v>
      </c>
      <c r="W123" s="95" t="s">
        <v>243</v>
      </c>
      <c r="X123" s="95" t="s">
        <v>243</v>
      </c>
      <c r="Y123" s="95" t="s">
        <v>243</v>
      </c>
      <c r="Z123" s="95" t="s">
        <v>243</v>
      </c>
      <c r="AA123" s="95" t="s">
        <v>243</v>
      </c>
      <c r="AB123" s="95" t="s">
        <v>243</v>
      </c>
      <c r="AC123" s="95" t="s">
        <v>243</v>
      </c>
      <c r="AD123" s="95"/>
      <c r="AE123" s="95"/>
      <c r="AF123" s="95"/>
      <c r="AG123" s="95"/>
      <c r="AH123" s="95" t="s">
        <v>243</v>
      </c>
      <c r="AI123" s="95" t="s">
        <v>243</v>
      </c>
      <c r="AJ123" s="95" t="s">
        <v>243</v>
      </c>
      <c r="AK123" s="95" t="s">
        <v>243</v>
      </c>
      <c r="AL123" s="95"/>
      <c r="AM123" s="95"/>
      <c r="AN123" s="95" t="s">
        <v>243</v>
      </c>
      <c r="AO123" s="95" t="s">
        <v>243</v>
      </c>
      <c r="AP123" s="95" t="s">
        <v>243</v>
      </c>
      <c r="AQ123" s="95" t="s">
        <v>243</v>
      </c>
      <c r="AR123" s="95" t="s">
        <v>243</v>
      </c>
      <c r="AS123" s="95" t="s">
        <v>243</v>
      </c>
      <c r="AT123" s="95"/>
      <c r="AU123" s="95"/>
      <c r="AV123" s="95"/>
      <c r="AW123" s="95" t="s">
        <v>243</v>
      </c>
      <c r="AX123" s="95" t="s">
        <v>243</v>
      </c>
      <c r="AY123" s="95"/>
      <c r="AZ123" s="95"/>
      <c r="BA123" s="95" t="s">
        <v>243</v>
      </c>
      <c r="BB123" s="95" t="s">
        <v>243</v>
      </c>
      <c r="BC123" s="95" t="s">
        <v>243</v>
      </c>
      <c r="BD123" s="95" t="s">
        <v>243</v>
      </c>
      <c r="BE123" s="95"/>
      <c r="BF123" s="95" t="s">
        <v>243</v>
      </c>
      <c r="BG123" s="95" t="s">
        <v>243</v>
      </c>
      <c r="BH123" s="95" t="s">
        <v>243</v>
      </c>
      <c r="BI123" s="95" t="s">
        <v>243</v>
      </c>
      <c r="BJ123" s="95"/>
      <c r="BK123" s="95"/>
      <c r="BL123" s="95"/>
      <c r="BM123" s="95"/>
      <c r="BN123" s="95"/>
      <c r="BO123" s="95"/>
      <c r="BP123" s="95"/>
      <c r="BQ123" s="95"/>
      <c r="BR123" s="95"/>
      <c r="BS123" s="95"/>
      <c r="BT123" s="95"/>
      <c r="BU123" s="95"/>
      <c r="BV123" s="95"/>
      <c r="BW123" s="95"/>
      <c r="BX123" s="95"/>
      <c r="BY123" s="95"/>
      <c r="BZ123" s="95"/>
      <c r="CA123" s="95"/>
      <c r="CB123" s="95"/>
      <c r="CC123" s="95"/>
      <c r="CD123" s="95"/>
      <c r="CE123" s="338"/>
      <c r="CF123" s="338"/>
      <c r="CG123" s="338"/>
      <c r="CH123" s="338"/>
      <c r="CI123" s="338"/>
      <c r="CJ123" s="338"/>
      <c r="CK123" s="338"/>
      <c r="CL123" s="338"/>
      <c r="CM123" s="338"/>
      <c r="CN123" s="338"/>
      <c r="CO123" s="338"/>
      <c r="CP123" s="338"/>
      <c r="CQ123" s="338"/>
      <c r="CR123" s="338"/>
      <c r="CS123" s="338"/>
      <c r="CT123" s="338"/>
      <c r="CU123" s="338"/>
      <c r="CV123" s="338"/>
      <c r="CW123" s="338"/>
      <c r="CX123" s="338"/>
      <c r="CY123" s="338"/>
      <c r="CZ123" s="338"/>
      <c r="DA123" s="338"/>
      <c r="DB123" s="338"/>
      <c r="DC123" s="338"/>
      <c r="DD123" s="338"/>
      <c r="DE123" s="338"/>
      <c r="DF123" s="338"/>
      <c r="DG123" s="338"/>
      <c r="DH123" s="338"/>
      <c r="DI123" s="338"/>
      <c r="DJ123" s="338"/>
      <c r="DK123" s="338"/>
      <c r="DL123" s="338"/>
      <c r="DM123" s="338"/>
      <c r="DN123" s="338"/>
      <c r="DO123" s="338"/>
      <c r="DP123" s="338"/>
      <c r="DQ123" s="338"/>
      <c r="DR123" s="338"/>
      <c r="DS123" s="338"/>
      <c r="DT123" s="338"/>
      <c r="DU123" s="338"/>
      <c r="DV123" s="338"/>
      <c r="DW123" s="338"/>
      <c r="DX123" s="338"/>
      <c r="DY123" s="338"/>
      <c r="DZ123" s="338"/>
      <c r="EA123" s="338"/>
      <c r="EB123" s="338"/>
      <c r="EC123" s="338"/>
      <c r="ED123" s="338"/>
      <c r="EE123" s="338"/>
      <c r="EF123" s="338"/>
      <c r="EG123" s="338"/>
      <c r="EH123" s="338"/>
      <c r="EI123" s="338"/>
      <c r="EJ123" s="338"/>
      <c r="EK123" s="338"/>
      <c r="EL123" s="338"/>
      <c r="EM123" s="338"/>
      <c r="EN123" s="338"/>
      <c r="EO123" s="338"/>
      <c r="EP123" s="338"/>
      <c r="EQ123" s="338"/>
      <c r="ER123" s="338"/>
      <c r="ES123" s="338"/>
      <c r="ET123" s="338"/>
      <c r="EU123" s="338"/>
      <c r="EV123" s="338"/>
      <c r="EW123" s="338"/>
      <c r="EX123" s="338"/>
      <c r="EY123" s="338"/>
      <c r="EZ123" s="338"/>
      <c r="FA123" s="338"/>
      <c r="FB123" s="338"/>
      <c r="FC123" s="338"/>
      <c r="FD123" s="338"/>
      <c r="FE123" s="338"/>
      <c r="FF123" s="338"/>
      <c r="FG123" s="338"/>
      <c r="FH123" s="338"/>
      <c r="FI123" s="338"/>
      <c r="FJ123" s="338"/>
      <c r="FK123" s="338"/>
      <c r="FL123" s="338"/>
      <c r="FM123" s="338"/>
      <c r="FN123" s="338"/>
      <c r="FO123" s="338"/>
      <c r="FP123" s="338"/>
      <c r="FQ123" s="338"/>
      <c r="FR123" s="338"/>
      <c r="FS123" s="338"/>
      <c r="FT123" s="338"/>
      <c r="FU123" s="338"/>
      <c r="FV123" s="338"/>
      <c r="FW123" s="338"/>
      <c r="FX123" s="338"/>
      <c r="FY123" s="338"/>
      <c r="FZ123" s="338"/>
      <c r="GA123" s="338"/>
      <c r="GB123" s="338"/>
      <c r="GC123" s="338"/>
      <c r="GD123" s="338"/>
      <c r="GE123" s="338"/>
      <c r="GF123" s="338"/>
      <c r="GG123" s="338"/>
      <c r="GH123" s="338"/>
      <c r="GI123" s="338"/>
      <c r="GJ123" s="338"/>
      <c r="GK123" s="338"/>
      <c r="GL123" s="338"/>
      <c r="GM123" s="338"/>
      <c r="GN123" s="338"/>
      <c r="GO123" s="338"/>
      <c r="GP123" s="338"/>
      <c r="GQ123" s="338"/>
      <c r="GR123" s="338"/>
      <c r="GS123" s="338"/>
      <c r="GT123" s="338"/>
      <c r="GU123" s="338"/>
      <c r="GV123" s="338"/>
      <c r="GW123" s="338"/>
      <c r="GX123" s="338"/>
      <c r="GY123" s="338"/>
      <c r="GZ123" s="338"/>
      <c r="HA123" s="338"/>
      <c r="HB123" s="338"/>
      <c r="HC123" s="338"/>
      <c r="HD123" s="338"/>
      <c r="HE123" s="338"/>
      <c r="HF123" s="338"/>
      <c r="HG123" s="338"/>
      <c r="HH123" s="338"/>
      <c r="HI123" s="338"/>
      <c r="HJ123" s="338"/>
      <c r="HK123" s="338"/>
      <c r="HL123" s="338"/>
      <c r="HM123" s="338"/>
      <c r="HN123" s="338"/>
      <c r="HO123" s="338"/>
      <c r="HP123" s="338"/>
      <c r="HQ123" s="338"/>
      <c r="HR123" s="338"/>
      <c r="HS123" s="338"/>
      <c r="HT123" s="338"/>
      <c r="HU123" s="338"/>
      <c r="HV123" s="338"/>
      <c r="HW123" s="338"/>
      <c r="HX123" s="338"/>
      <c r="HY123" s="338"/>
      <c r="HZ123" s="338"/>
    </row>
    <row r="124" spans="1:234" s="131" customFormat="1" ht="24.75" customHeight="1" x14ac:dyDescent="0.25">
      <c r="A124" s="123" t="s">
        <v>234</v>
      </c>
      <c r="B124" s="108" t="s">
        <v>475</v>
      </c>
      <c r="C124" s="108" t="s">
        <v>150</v>
      </c>
      <c r="D124" s="109" t="s">
        <v>237</v>
      </c>
      <c r="E124" s="109" t="s">
        <v>100</v>
      </c>
      <c r="F124" s="110">
        <f t="shared" si="28"/>
        <v>41184</v>
      </c>
      <c r="G124" s="109">
        <f>IF(L124="Not Executed","",INDEX($U$2:$ZY123,1,MATCH(REPT("z",255),$U124:$ZY124)))</f>
        <v>144</v>
      </c>
      <c r="H124" s="109" t="str">
        <f t="shared" si="29"/>
        <v>QS:PC2 C-STEP QS C-CLASS Build7.4</v>
      </c>
      <c r="I124" s="109" t="str">
        <f t="shared" si="30"/>
        <v>9200-8.59.29708</v>
      </c>
      <c r="J124" s="109">
        <f t="shared" si="31"/>
        <v>9200</v>
      </c>
      <c r="K124" s="109" t="str">
        <f t="shared" si="34"/>
        <v>v3410</v>
      </c>
      <c r="L124" s="78" t="str">
        <f t="shared" si="35"/>
        <v>Pass</v>
      </c>
      <c r="M124" s="78" t="str">
        <f>IF(L124="NA","NA",IF(COUNTIFS(U124:XAA124,"Pass*",$U$3:$XAA$3,Summary!$E$43)&gt;0,"Pass",IF(COUNTIFS(U124:XAA124,"Fail*",$U$3:$XAA$3,Summary!$E$43)&gt;0,"Fail","Not Executed")))</f>
        <v>Pass</v>
      </c>
      <c r="N124" s="109">
        <f t="shared" si="32"/>
        <v>28</v>
      </c>
      <c r="O124" s="135">
        <f t="shared" si="33"/>
        <v>0.9285714285714286</v>
      </c>
      <c r="P124" s="135" t="str">
        <f>IF(VLOOKUP(C124,[1]!NFC_Defects,2,FALSE)=0,"",VLOOKUP(C124,[1]!NFC_Defects,2,FALSE))</f>
        <v/>
      </c>
      <c r="Q124" s="81" t="str">
        <f>IF(VLOOKUP(C124,[1]!NFC_Defects,3,FALSE)=0,"",VLOOKUP(C124,[1]!NFC_Defects,3,FALSE))</f>
        <v/>
      </c>
      <c r="R124" s="78" t="str">
        <f>IF(VLOOKUP(C124,[1]!NFC_Defects,4,FALSE)=0,"",VLOOKUP(C124,[1]!NFC_Defects,4,FALSE))</f>
        <v/>
      </c>
      <c r="S124" s="2"/>
      <c r="T124" s="319"/>
      <c r="U124" s="337"/>
      <c r="V124" s="95" t="s">
        <v>241</v>
      </c>
      <c r="W124" s="95" t="s">
        <v>241</v>
      </c>
      <c r="X124" s="95" t="s">
        <v>243</v>
      </c>
      <c r="Y124" s="95" t="s">
        <v>243</v>
      </c>
      <c r="Z124" s="95" t="s">
        <v>243</v>
      </c>
      <c r="AA124" s="95" t="s">
        <v>243</v>
      </c>
      <c r="AB124" s="95" t="s">
        <v>243</v>
      </c>
      <c r="AC124" s="95" t="s">
        <v>243</v>
      </c>
      <c r="AD124" s="95"/>
      <c r="AE124" s="95"/>
      <c r="AF124" s="95"/>
      <c r="AG124" s="95"/>
      <c r="AH124" s="95" t="s">
        <v>243</v>
      </c>
      <c r="AI124" s="95" t="s">
        <v>243</v>
      </c>
      <c r="AJ124" s="95" t="s">
        <v>243</v>
      </c>
      <c r="AK124" s="95" t="s">
        <v>243</v>
      </c>
      <c r="AL124" s="95"/>
      <c r="AM124" s="95"/>
      <c r="AN124" s="95" t="s">
        <v>243</v>
      </c>
      <c r="AO124" s="95" t="s">
        <v>243</v>
      </c>
      <c r="AP124" s="95" t="s">
        <v>243</v>
      </c>
      <c r="AQ124" s="95" t="s">
        <v>243</v>
      </c>
      <c r="AR124" s="95" t="s">
        <v>243</v>
      </c>
      <c r="AS124" s="95" t="s">
        <v>243</v>
      </c>
      <c r="AT124" s="95"/>
      <c r="AU124" s="95"/>
      <c r="AV124" s="95"/>
      <c r="AW124" s="95" t="s">
        <v>243</v>
      </c>
      <c r="AX124" s="95" t="s">
        <v>243</v>
      </c>
      <c r="AY124" s="95"/>
      <c r="AZ124" s="95"/>
      <c r="BA124" s="95" t="s">
        <v>243</v>
      </c>
      <c r="BB124" s="95" t="s">
        <v>243</v>
      </c>
      <c r="BC124" s="95" t="s">
        <v>243</v>
      </c>
      <c r="BD124" s="95" t="s">
        <v>243</v>
      </c>
      <c r="BE124" s="95"/>
      <c r="BF124" s="95" t="s">
        <v>243</v>
      </c>
      <c r="BG124" s="95" t="s">
        <v>243</v>
      </c>
      <c r="BH124" s="95" t="s">
        <v>243</v>
      </c>
      <c r="BI124" s="95" t="s">
        <v>243</v>
      </c>
      <c r="BJ124" s="95"/>
      <c r="BK124" s="95"/>
      <c r="BL124" s="95"/>
      <c r="BM124" s="95"/>
      <c r="BN124" s="95"/>
      <c r="BO124" s="95"/>
      <c r="BP124" s="95"/>
      <c r="BQ124" s="95"/>
      <c r="BR124" s="95"/>
      <c r="BS124" s="95"/>
      <c r="BT124" s="95"/>
      <c r="BU124" s="95"/>
      <c r="BV124" s="95"/>
      <c r="BW124" s="95"/>
      <c r="BX124" s="95"/>
      <c r="BY124" s="95"/>
      <c r="BZ124" s="95"/>
      <c r="CA124" s="95"/>
      <c r="CB124" s="95"/>
      <c r="CC124" s="95"/>
      <c r="CD124" s="95"/>
      <c r="CE124" s="338"/>
      <c r="CF124" s="338"/>
      <c r="CG124" s="338"/>
      <c r="CH124" s="338"/>
      <c r="CI124" s="338"/>
      <c r="CJ124" s="338"/>
      <c r="CK124" s="338"/>
      <c r="CL124" s="338"/>
      <c r="CM124" s="338"/>
      <c r="CN124" s="338"/>
      <c r="CO124" s="338"/>
      <c r="CP124" s="338"/>
      <c r="CQ124" s="338"/>
      <c r="CR124" s="338"/>
      <c r="CS124" s="338"/>
      <c r="CT124" s="338"/>
      <c r="CU124" s="338"/>
      <c r="CV124" s="338"/>
      <c r="CW124" s="338"/>
      <c r="CX124" s="338"/>
      <c r="CY124" s="338"/>
      <c r="CZ124" s="338"/>
      <c r="DA124" s="338"/>
      <c r="DB124" s="338"/>
      <c r="DC124" s="338"/>
      <c r="DD124" s="338"/>
      <c r="DE124" s="338"/>
      <c r="DF124" s="338"/>
      <c r="DG124" s="338"/>
      <c r="DH124" s="338"/>
      <c r="DI124" s="338"/>
      <c r="DJ124" s="338"/>
      <c r="DK124" s="338"/>
      <c r="DL124" s="338"/>
      <c r="DM124" s="338"/>
      <c r="DN124" s="338"/>
      <c r="DO124" s="338"/>
      <c r="DP124" s="338"/>
      <c r="DQ124" s="338"/>
      <c r="DR124" s="338"/>
      <c r="DS124" s="338"/>
      <c r="DT124" s="338"/>
      <c r="DU124" s="338"/>
      <c r="DV124" s="338"/>
      <c r="DW124" s="338"/>
      <c r="DX124" s="338"/>
      <c r="DY124" s="338"/>
      <c r="DZ124" s="338"/>
      <c r="EA124" s="338"/>
      <c r="EB124" s="338"/>
      <c r="EC124" s="338"/>
      <c r="ED124" s="338"/>
      <c r="EE124" s="338"/>
      <c r="EF124" s="338"/>
      <c r="EG124" s="338"/>
      <c r="EH124" s="338"/>
      <c r="EI124" s="338"/>
      <c r="EJ124" s="338"/>
      <c r="EK124" s="338"/>
      <c r="EL124" s="338"/>
      <c r="EM124" s="338"/>
      <c r="EN124" s="338"/>
      <c r="EO124" s="338"/>
      <c r="EP124" s="338"/>
      <c r="EQ124" s="338"/>
      <c r="ER124" s="338"/>
      <c r="ES124" s="338"/>
      <c r="ET124" s="338"/>
      <c r="EU124" s="338"/>
      <c r="EV124" s="338"/>
      <c r="EW124" s="338"/>
      <c r="EX124" s="338"/>
      <c r="EY124" s="338"/>
      <c r="EZ124" s="338"/>
      <c r="FA124" s="338"/>
      <c r="FB124" s="338"/>
      <c r="FC124" s="338"/>
      <c r="FD124" s="338"/>
      <c r="FE124" s="338"/>
      <c r="FF124" s="338"/>
      <c r="FG124" s="338"/>
      <c r="FH124" s="338"/>
      <c r="FI124" s="338"/>
      <c r="FJ124" s="338"/>
      <c r="FK124" s="338"/>
      <c r="FL124" s="338"/>
      <c r="FM124" s="338"/>
      <c r="FN124" s="338"/>
      <c r="FO124" s="338"/>
      <c r="FP124" s="338"/>
      <c r="FQ124" s="338"/>
      <c r="FR124" s="338"/>
      <c r="FS124" s="338"/>
      <c r="FT124" s="338"/>
      <c r="FU124" s="338"/>
      <c r="FV124" s="338"/>
      <c r="FW124" s="338"/>
      <c r="FX124" s="338"/>
      <c r="FY124" s="338"/>
      <c r="FZ124" s="338"/>
      <c r="GA124" s="338"/>
      <c r="GB124" s="338"/>
      <c r="GC124" s="338"/>
      <c r="GD124" s="338"/>
      <c r="GE124" s="338"/>
      <c r="GF124" s="338"/>
      <c r="GG124" s="338"/>
      <c r="GH124" s="338"/>
      <c r="GI124" s="338"/>
      <c r="GJ124" s="338"/>
      <c r="GK124" s="338"/>
      <c r="GL124" s="338"/>
      <c r="GM124" s="338"/>
      <c r="GN124" s="338"/>
      <c r="GO124" s="338"/>
      <c r="GP124" s="338"/>
      <c r="GQ124" s="338"/>
      <c r="GR124" s="338"/>
      <c r="GS124" s="338"/>
      <c r="GT124" s="338"/>
      <c r="GU124" s="338"/>
      <c r="GV124" s="338"/>
      <c r="GW124" s="338"/>
      <c r="GX124" s="338"/>
      <c r="GY124" s="338"/>
      <c r="GZ124" s="338"/>
      <c r="HA124" s="338"/>
      <c r="HB124" s="338"/>
      <c r="HC124" s="338"/>
      <c r="HD124" s="338"/>
      <c r="HE124" s="338"/>
      <c r="HF124" s="338"/>
      <c r="HG124" s="338"/>
      <c r="HH124" s="338"/>
      <c r="HI124" s="338"/>
      <c r="HJ124" s="338"/>
      <c r="HK124" s="338"/>
      <c r="HL124" s="338"/>
      <c r="HM124" s="338"/>
      <c r="HN124" s="338"/>
      <c r="HO124" s="338"/>
      <c r="HP124" s="338"/>
      <c r="HQ124" s="338"/>
      <c r="HR124" s="338"/>
      <c r="HS124" s="338"/>
      <c r="HT124" s="338"/>
      <c r="HU124" s="338"/>
      <c r="HV124" s="338"/>
      <c r="HW124" s="338"/>
      <c r="HX124" s="338"/>
      <c r="HY124" s="338"/>
      <c r="HZ124" s="338"/>
    </row>
    <row r="125" spans="1:234" s="131" customFormat="1" ht="24.75" customHeight="1" x14ac:dyDescent="0.25">
      <c r="A125" s="123" t="s">
        <v>234</v>
      </c>
      <c r="B125" s="108" t="s">
        <v>475</v>
      </c>
      <c r="C125" s="108" t="s">
        <v>121</v>
      </c>
      <c r="D125" s="109" t="s">
        <v>237</v>
      </c>
      <c r="E125" s="109" t="s">
        <v>100</v>
      </c>
      <c r="F125" s="110">
        <f t="shared" si="28"/>
        <v>41184</v>
      </c>
      <c r="G125" s="109">
        <f>IF(L125="Not Executed","",INDEX($U$2:$ZY124,1,MATCH(REPT("z",255),$U125:$ZY125)))</f>
        <v>144</v>
      </c>
      <c r="H125" s="109" t="str">
        <f t="shared" si="29"/>
        <v>QS:PC2 C-STEP QS C-CLASS Build7.4</v>
      </c>
      <c r="I125" s="109" t="str">
        <f t="shared" si="30"/>
        <v>9200-8.59.29708</v>
      </c>
      <c r="J125" s="109">
        <f t="shared" si="31"/>
        <v>9200</v>
      </c>
      <c r="K125" s="109" t="str">
        <f t="shared" si="34"/>
        <v>v3410</v>
      </c>
      <c r="L125" s="78" t="str">
        <f t="shared" si="35"/>
        <v>Pass</v>
      </c>
      <c r="M125" s="78" t="str">
        <f>IF(L125="NA","NA",IF(COUNTIFS(U125:XAA125,"Pass*",$U$3:$XAA$3,Summary!$E$43)&gt;0,"Pass",IF(COUNTIFS(U125:XAA125,"Fail*",$U$3:$XAA$3,Summary!$E$43)&gt;0,"Fail","Not Executed")))</f>
        <v>Pass</v>
      </c>
      <c r="N125" s="109">
        <f t="shared" si="32"/>
        <v>28</v>
      </c>
      <c r="O125" s="135">
        <f t="shared" si="33"/>
        <v>1</v>
      </c>
      <c r="P125" s="135" t="str">
        <f>IF(VLOOKUP(C125,[1]!NFC_Defects,2,FALSE)=0,"",VLOOKUP(C125,[1]!NFC_Defects,2,FALSE))</f>
        <v/>
      </c>
      <c r="Q125" s="78" t="str">
        <f>IF(VLOOKUP(C125,[1]!NFC_Defects,3,FALSE)=0,"",VLOOKUP(C125,[1]!NFC_Defects,3,FALSE))</f>
        <v/>
      </c>
      <c r="R125" s="78" t="str">
        <f>IF(VLOOKUP(C125,[1]!NFC_Defects,4,FALSE)=0,"",VLOOKUP(C125,[1]!NFC_Defects,4,FALSE))</f>
        <v/>
      </c>
      <c r="S125" s="2"/>
      <c r="T125" s="319"/>
      <c r="U125" s="337"/>
      <c r="V125" s="95" t="s">
        <v>243</v>
      </c>
      <c r="W125" s="95" t="s">
        <v>243</v>
      </c>
      <c r="X125" s="95" t="s">
        <v>243</v>
      </c>
      <c r="Y125" s="95" t="s">
        <v>243</v>
      </c>
      <c r="Z125" s="95" t="s">
        <v>243</v>
      </c>
      <c r="AA125" s="95" t="s">
        <v>243</v>
      </c>
      <c r="AB125" s="95" t="s">
        <v>243</v>
      </c>
      <c r="AC125" s="95" t="s">
        <v>243</v>
      </c>
      <c r="AD125" s="95"/>
      <c r="AE125" s="95"/>
      <c r="AF125" s="95"/>
      <c r="AG125" s="95"/>
      <c r="AH125" s="95" t="s">
        <v>243</v>
      </c>
      <c r="AI125" s="95" t="s">
        <v>243</v>
      </c>
      <c r="AJ125" s="95" t="s">
        <v>243</v>
      </c>
      <c r="AK125" s="95" t="s">
        <v>243</v>
      </c>
      <c r="AL125" s="95"/>
      <c r="AM125" s="95"/>
      <c r="AN125" s="95" t="s">
        <v>243</v>
      </c>
      <c r="AO125" s="95" t="s">
        <v>243</v>
      </c>
      <c r="AP125" s="95" t="s">
        <v>243</v>
      </c>
      <c r="AQ125" s="95" t="s">
        <v>243</v>
      </c>
      <c r="AR125" s="95" t="s">
        <v>243</v>
      </c>
      <c r="AS125" s="95" t="s">
        <v>243</v>
      </c>
      <c r="AT125" s="95"/>
      <c r="AU125" s="95"/>
      <c r="AV125" s="95"/>
      <c r="AW125" s="95" t="s">
        <v>243</v>
      </c>
      <c r="AX125" s="95" t="s">
        <v>243</v>
      </c>
      <c r="AY125" s="95"/>
      <c r="AZ125" s="95"/>
      <c r="BA125" s="95" t="s">
        <v>243</v>
      </c>
      <c r="BB125" s="95" t="s">
        <v>243</v>
      </c>
      <c r="BC125" s="95" t="s">
        <v>243</v>
      </c>
      <c r="BD125" s="95" t="s">
        <v>243</v>
      </c>
      <c r="BE125" s="95"/>
      <c r="BF125" s="95" t="s">
        <v>243</v>
      </c>
      <c r="BG125" s="95" t="s">
        <v>243</v>
      </c>
      <c r="BH125" s="95" t="s">
        <v>243</v>
      </c>
      <c r="BI125" s="95" t="s">
        <v>243</v>
      </c>
      <c r="BJ125" s="95"/>
      <c r="BK125" s="95"/>
      <c r="BL125" s="95"/>
      <c r="BM125" s="95"/>
      <c r="BN125" s="95"/>
      <c r="BO125" s="95"/>
      <c r="BP125" s="95"/>
      <c r="BQ125" s="95"/>
      <c r="BR125" s="95"/>
      <c r="BS125" s="95"/>
      <c r="BT125" s="95"/>
      <c r="BU125" s="95"/>
      <c r="BV125" s="95"/>
      <c r="BW125" s="95"/>
      <c r="BX125" s="95"/>
      <c r="BY125" s="95"/>
      <c r="BZ125" s="95"/>
      <c r="CA125" s="95"/>
      <c r="CB125" s="95"/>
      <c r="CC125" s="95"/>
      <c r="CD125" s="95"/>
      <c r="CE125" s="338"/>
      <c r="CF125" s="338"/>
      <c r="CG125" s="338"/>
      <c r="CH125" s="338"/>
      <c r="CI125" s="338"/>
      <c r="CJ125" s="338"/>
      <c r="CK125" s="338"/>
      <c r="CL125" s="338"/>
      <c r="CM125" s="338"/>
      <c r="CN125" s="338"/>
      <c r="CO125" s="338"/>
      <c r="CP125" s="338"/>
      <c r="CQ125" s="338"/>
      <c r="CR125" s="338"/>
      <c r="CS125" s="338"/>
      <c r="CT125" s="338"/>
      <c r="CU125" s="338"/>
      <c r="CV125" s="338"/>
      <c r="CW125" s="338"/>
      <c r="CX125" s="338"/>
      <c r="CY125" s="338"/>
      <c r="CZ125" s="338"/>
      <c r="DA125" s="338"/>
      <c r="DB125" s="338"/>
      <c r="DC125" s="338"/>
      <c r="DD125" s="338"/>
      <c r="DE125" s="338"/>
      <c r="DF125" s="338"/>
      <c r="DG125" s="338"/>
      <c r="DH125" s="338"/>
      <c r="DI125" s="338"/>
      <c r="DJ125" s="338"/>
      <c r="DK125" s="338"/>
      <c r="DL125" s="338"/>
      <c r="DM125" s="338"/>
      <c r="DN125" s="338"/>
      <c r="DO125" s="338"/>
      <c r="DP125" s="338"/>
      <c r="DQ125" s="338"/>
      <c r="DR125" s="338"/>
      <c r="DS125" s="338"/>
      <c r="DT125" s="338"/>
      <c r="DU125" s="338"/>
      <c r="DV125" s="338"/>
      <c r="DW125" s="338"/>
      <c r="DX125" s="338"/>
      <c r="DY125" s="338"/>
      <c r="DZ125" s="338"/>
      <c r="EA125" s="338"/>
      <c r="EB125" s="338"/>
      <c r="EC125" s="338"/>
      <c r="ED125" s="338"/>
      <c r="EE125" s="338"/>
      <c r="EF125" s="338"/>
      <c r="EG125" s="338"/>
      <c r="EH125" s="338"/>
      <c r="EI125" s="338"/>
      <c r="EJ125" s="338"/>
      <c r="EK125" s="338"/>
      <c r="EL125" s="338"/>
      <c r="EM125" s="338"/>
      <c r="EN125" s="338"/>
      <c r="EO125" s="338"/>
      <c r="EP125" s="338"/>
      <c r="EQ125" s="338"/>
      <c r="ER125" s="338"/>
      <c r="ES125" s="338"/>
      <c r="ET125" s="338"/>
      <c r="EU125" s="338"/>
      <c r="EV125" s="338"/>
      <c r="EW125" s="338"/>
      <c r="EX125" s="338"/>
      <c r="EY125" s="338"/>
      <c r="EZ125" s="338"/>
      <c r="FA125" s="338"/>
      <c r="FB125" s="338"/>
      <c r="FC125" s="338"/>
      <c r="FD125" s="338"/>
      <c r="FE125" s="338"/>
      <c r="FF125" s="338"/>
      <c r="FG125" s="338"/>
      <c r="FH125" s="338"/>
      <c r="FI125" s="338"/>
      <c r="FJ125" s="338"/>
      <c r="FK125" s="338"/>
      <c r="FL125" s="338"/>
      <c r="FM125" s="338"/>
      <c r="FN125" s="338"/>
      <c r="FO125" s="338"/>
      <c r="FP125" s="338"/>
      <c r="FQ125" s="338"/>
      <c r="FR125" s="338"/>
      <c r="FS125" s="338"/>
      <c r="FT125" s="338"/>
      <c r="FU125" s="338"/>
      <c r="FV125" s="338"/>
      <c r="FW125" s="338"/>
      <c r="FX125" s="338"/>
      <c r="FY125" s="338"/>
      <c r="FZ125" s="338"/>
      <c r="GA125" s="338"/>
      <c r="GB125" s="338"/>
      <c r="GC125" s="338"/>
      <c r="GD125" s="338"/>
      <c r="GE125" s="338"/>
      <c r="GF125" s="338"/>
      <c r="GG125" s="338"/>
      <c r="GH125" s="338"/>
      <c r="GI125" s="338"/>
      <c r="GJ125" s="338"/>
      <c r="GK125" s="338"/>
      <c r="GL125" s="338"/>
      <c r="GM125" s="338"/>
      <c r="GN125" s="338"/>
      <c r="GO125" s="338"/>
      <c r="GP125" s="338"/>
      <c r="GQ125" s="338"/>
      <c r="GR125" s="338"/>
      <c r="GS125" s="338"/>
      <c r="GT125" s="338"/>
      <c r="GU125" s="338"/>
      <c r="GV125" s="338"/>
      <c r="GW125" s="338"/>
      <c r="GX125" s="338"/>
      <c r="GY125" s="338"/>
      <c r="GZ125" s="338"/>
      <c r="HA125" s="338"/>
      <c r="HB125" s="338"/>
      <c r="HC125" s="338"/>
      <c r="HD125" s="338"/>
      <c r="HE125" s="338"/>
      <c r="HF125" s="338"/>
      <c r="HG125" s="338"/>
      <c r="HH125" s="338"/>
      <c r="HI125" s="338"/>
      <c r="HJ125" s="338"/>
      <c r="HK125" s="338"/>
      <c r="HL125" s="338"/>
      <c r="HM125" s="338"/>
      <c r="HN125" s="338"/>
      <c r="HO125" s="338"/>
      <c r="HP125" s="338"/>
      <c r="HQ125" s="338"/>
      <c r="HR125" s="338"/>
      <c r="HS125" s="338"/>
      <c r="HT125" s="338"/>
      <c r="HU125" s="338"/>
      <c r="HV125" s="338"/>
      <c r="HW125" s="338"/>
      <c r="HX125" s="338"/>
      <c r="HY125" s="338"/>
      <c r="HZ125" s="338"/>
    </row>
    <row r="126" spans="1:234" s="131" customFormat="1" ht="24.75" customHeight="1" x14ac:dyDescent="0.25">
      <c r="A126" s="123" t="s">
        <v>234</v>
      </c>
      <c r="B126" s="108" t="s">
        <v>475</v>
      </c>
      <c r="C126" s="108" t="s">
        <v>195</v>
      </c>
      <c r="D126" s="109" t="s">
        <v>238</v>
      </c>
      <c r="E126" s="109" t="s">
        <v>100</v>
      </c>
      <c r="F126" s="110">
        <f t="shared" si="28"/>
        <v>41184</v>
      </c>
      <c r="G126" s="109">
        <f>IF(L126="Not Executed","",INDEX($U$2:$ZY125,1,MATCH(REPT("z",255),$U126:$ZY126)))</f>
        <v>144</v>
      </c>
      <c r="H126" s="109" t="str">
        <f t="shared" si="29"/>
        <v>QS:PC2 C-STEP QS C-CLASS Build7.4</v>
      </c>
      <c r="I126" s="109" t="str">
        <f t="shared" si="30"/>
        <v>9200-8.59.29708</v>
      </c>
      <c r="J126" s="109">
        <f t="shared" si="31"/>
        <v>9200</v>
      </c>
      <c r="K126" s="109" t="str">
        <f t="shared" si="34"/>
        <v>v3410</v>
      </c>
      <c r="L126" s="78" t="str">
        <f t="shared" si="35"/>
        <v>Pass</v>
      </c>
      <c r="M126" s="78" t="str">
        <f>IF(L126="NA","NA",IF(COUNTIFS(U126:XAA126,"Pass*",$U$3:$XAA$3,Summary!$E$43)&gt;0,"Pass",IF(COUNTIFS(U126:XAA126,"Fail*",$U$3:$XAA$3,Summary!$E$43)&gt;0,"Fail","Not Executed")))</f>
        <v>Pass</v>
      </c>
      <c r="N126" s="109">
        <f t="shared" si="32"/>
        <v>24</v>
      </c>
      <c r="O126" s="135">
        <f t="shared" si="33"/>
        <v>0.95833333333333337</v>
      </c>
      <c r="P126" s="135" t="str">
        <f>IF(VLOOKUP(C126,[1]!NFC_Defects,2,FALSE)=0,"",VLOOKUP(C126,[1]!NFC_Defects,2,FALSE))</f>
        <v/>
      </c>
      <c r="Q126" s="78" t="str">
        <f>IF(VLOOKUP(C126,[1]!NFC_Defects,3,FALSE)=0,"",VLOOKUP(C126,[1]!NFC_Defects,3,FALSE))</f>
        <v/>
      </c>
      <c r="R126" s="78" t="str">
        <f>IF(VLOOKUP(C126,[1]!NFC_Defects,4,FALSE)=0,"",VLOOKUP(C126,[1]!NFC_Defects,4,FALSE))</f>
        <v/>
      </c>
      <c r="S126" s="2"/>
      <c r="T126" s="319"/>
      <c r="U126" s="337"/>
      <c r="V126" s="95" t="s">
        <v>243</v>
      </c>
      <c r="W126" s="95" t="s">
        <v>241</v>
      </c>
      <c r="X126" s="95"/>
      <c r="Y126" s="95" t="s">
        <v>243</v>
      </c>
      <c r="Z126" s="95" t="s">
        <v>243</v>
      </c>
      <c r="AA126" s="95" t="s">
        <v>243</v>
      </c>
      <c r="AB126" s="95" t="s">
        <v>243</v>
      </c>
      <c r="AC126" s="95"/>
      <c r="AD126" s="95" t="s">
        <v>243</v>
      </c>
      <c r="AE126" s="95" t="s">
        <v>243</v>
      </c>
      <c r="AF126" s="95"/>
      <c r="AG126" s="95"/>
      <c r="AH126" s="95" t="s">
        <v>243</v>
      </c>
      <c r="AI126" s="95" t="s">
        <v>243</v>
      </c>
      <c r="AJ126" s="95" t="s">
        <v>243</v>
      </c>
      <c r="AK126" s="95" t="s">
        <v>243</v>
      </c>
      <c r="AL126" s="95"/>
      <c r="AM126" s="95"/>
      <c r="AN126" s="95"/>
      <c r="AO126" s="95"/>
      <c r="AP126" s="95" t="s">
        <v>243</v>
      </c>
      <c r="AQ126" s="95" t="s">
        <v>243</v>
      </c>
      <c r="AR126" s="95" t="s">
        <v>243</v>
      </c>
      <c r="AS126" s="95" t="s">
        <v>243</v>
      </c>
      <c r="AT126" s="95"/>
      <c r="AU126" s="95"/>
      <c r="AV126" s="95"/>
      <c r="AW126" s="95"/>
      <c r="AX126" s="95" t="s">
        <v>243</v>
      </c>
      <c r="AY126" s="95"/>
      <c r="AZ126" s="95"/>
      <c r="BA126" s="95" t="s">
        <v>243</v>
      </c>
      <c r="BB126" s="95" t="s">
        <v>243</v>
      </c>
      <c r="BC126" s="95" t="s">
        <v>243</v>
      </c>
      <c r="BD126" s="95" t="s">
        <v>243</v>
      </c>
      <c r="BE126" s="95"/>
      <c r="BF126" s="95" t="s">
        <v>243</v>
      </c>
      <c r="BG126" s="95"/>
      <c r="BH126" s="95" t="s">
        <v>243</v>
      </c>
      <c r="BI126" s="95" t="s">
        <v>243</v>
      </c>
      <c r="BJ126" s="95"/>
      <c r="BK126" s="95"/>
      <c r="BL126" s="95"/>
      <c r="BM126" s="95"/>
      <c r="BN126" s="95"/>
      <c r="BO126" s="95"/>
      <c r="BP126" s="95"/>
      <c r="BQ126" s="95"/>
      <c r="BR126" s="95"/>
      <c r="BS126" s="95"/>
      <c r="BT126" s="95"/>
      <c r="BU126" s="95"/>
      <c r="BV126" s="95"/>
      <c r="BW126" s="95"/>
      <c r="BX126" s="95"/>
      <c r="BY126" s="95"/>
      <c r="BZ126" s="95"/>
      <c r="CA126" s="95"/>
      <c r="CB126" s="95"/>
      <c r="CC126" s="95"/>
      <c r="CD126" s="95"/>
      <c r="CE126" s="338"/>
      <c r="CF126" s="338"/>
      <c r="CG126" s="338"/>
      <c r="CH126" s="338"/>
      <c r="CI126" s="338"/>
      <c r="CJ126" s="338"/>
      <c r="CK126" s="338"/>
      <c r="CL126" s="338"/>
      <c r="CM126" s="338"/>
      <c r="CN126" s="338"/>
      <c r="CO126" s="338"/>
      <c r="CP126" s="338"/>
      <c r="CQ126" s="338"/>
      <c r="CR126" s="338"/>
      <c r="CS126" s="338"/>
      <c r="CT126" s="338"/>
      <c r="CU126" s="338"/>
      <c r="CV126" s="338"/>
      <c r="CW126" s="338"/>
      <c r="CX126" s="338"/>
      <c r="CY126" s="338"/>
      <c r="CZ126" s="338"/>
      <c r="DA126" s="338"/>
      <c r="DB126" s="338"/>
      <c r="DC126" s="338"/>
      <c r="DD126" s="338"/>
      <c r="DE126" s="338"/>
      <c r="DF126" s="338"/>
      <c r="DG126" s="338"/>
      <c r="DH126" s="338"/>
      <c r="DI126" s="338"/>
      <c r="DJ126" s="338"/>
      <c r="DK126" s="338"/>
      <c r="DL126" s="338"/>
      <c r="DM126" s="338"/>
      <c r="DN126" s="338"/>
      <c r="DO126" s="338"/>
      <c r="DP126" s="338"/>
      <c r="DQ126" s="338"/>
      <c r="DR126" s="338"/>
      <c r="DS126" s="338"/>
      <c r="DT126" s="338"/>
      <c r="DU126" s="338"/>
      <c r="DV126" s="338"/>
      <c r="DW126" s="338"/>
      <c r="DX126" s="338"/>
      <c r="DY126" s="338"/>
      <c r="DZ126" s="338"/>
      <c r="EA126" s="338"/>
      <c r="EB126" s="338"/>
      <c r="EC126" s="338"/>
      <c r="ED126" s="338"/>
      <c r="EE126" s="338"/>
      <c r="EF126" s="338"/>
      <c r="EG126" s="338"/>
      <c r="EH126" s="338"/>
      <c r="EI126" s="338"/>
      <c r="EJ126" s="338"/>
      <c r="EK126" s="338"/>
      <c r="EL126" s="338"/>
      <c r="EM126" s="338"/>
      <c r="EN126" s="338"/>
      <c r="EO126" s="338"/>
      <c r="EP126" s="338"/>
      <c r="EQ126" s="338"/>
      <c r="ER126" s="338"/>
      <c r="ES126" s="338"/>
      <c r="ET126" s="338"/>
      <c r="EU126" s="338"/>
      <c r="EV126" s="338"/>
      <c r="EW126" s="338"/>
      <c r="EX126" s="338"/>
      <c r="EY126" s="338"/>
      <c r="EZ126" s="338"/>
      <c r="FA126" s="338"/>
      <c r="FB126" s="338"/>
      <c r="FC126" s="338"/>
      <c r="FD126" s="338"/>
      <c r="FE126" s="338"/>
      <c r="FF126" s="338"/>
      <c r="FG126" s="338"/>
      <c r="FH126" s="338"/>
      <c r="FI126" s="338"/>
      <c r="FJ126" s="338"/>
      <c r="FK126" s="338"/>
      <c r="FL126" s="338"/>
      <c r="FM126" s="338"/>
      <c r="FN126" s="338"/>
      <c r="FO126" s="338"/>
      <c r="FP126" s="338"/>
      <c r="FQ126" s="338"/>
      <c r="FR126" s="338"/>
      <c r="FS126" s="338"/>
      <c r="FT126" s="338"/>
      <c r="FU126" s="338"/>
      <c r="FV126" s="338"/>
      <c r="FW126" s="338"/>
      <c r="FX126" s="338"/>
      <c r="FY126" s="338"/>
      <c r="FZ126" s="338"/>
      <c r="GA126" s="338"/>
      <c r="GB126" s="338"/>
      <c r="GC126" s="338"/>
      <c r="GD126" s="338"/>
      <c r="GE126" s="338"/>
      <c r="GF126" s="338"/>
      <c r="GG126" s="338"/>
      <c r="GH126" s="338"/>
      <c r="GI126" s="338"/>
      <c r="GJ126" s="338"/>
      <c r="GK126" s="338"/>
      <c r="GL126" s="338"/>
      <c r="GM126" s="338"/>
      <c r="GN126" s="338"/>
      <c r="GO126" s="338"/>
      <c r="GP126" s="338"/>
      <c r="GQ126" s="338"/>
      <c r="GR126" s="338"/>
      <c r="GS126" s="338"/>
      <c r="GT126" s="338"/>
      <c r="GU126" s="338"/>
      <c r="GV126" s="338"/>
      <c r="GW126" s="338"/>
      <c r="GX126" s="338"/>
      <c r="GY126" s="338"/>
      <c r="GZ126" s="338"/>
      <c r="HA126" s="338"/>
      <c r="HB126" s="338"/>
      <c r="HC126" s="338"/>
      <c r="HD126" s="338"/>
      <c r="HE126" s="338"/>
      <c r="HF126" s="338"/>
      <c r="HG126" s="338"/>
      <c r="HH126" s="338"/>
      <c r="HI126" s="338"/>
      <c r="HJ126" s="338"/>
      <c r="HK126" s="338"/>
      <c r="HL126" s="338"/>
      <c r="HM126" s="338"/>
      <c r="HN126" s="338"/>
      <c r="HO126" s="338"/>
      <c r="HP126" s="338"/>
      <c r="HQ126" s="338"/>
      <c r="HR126" s="338"/>
      <c r="HS126" s="338"/>
      <c r="HT126" s="338"/>
      <c r="HU126" s="338"/>
      <c r="HV126" s="338"/>
      <c r="HW126" s="338"/>
      <c r="HX126" s="338"/>
      <c r="HY126" s="338"/>
      <c r="HZ126" s="338"/>
    </row>
    <row r="127" spans="1:234" s="131" customFormat="1" ht="24.75" customHeight="1" x14ac:dyDescent="0.25">
      <c r="A127" s="123" t="s">
        <v>234</v>
      </c>
      <c r="B127" s="108" t="s">
        <v>475</v>
      </c>
      <c r="C127" s="108" t="s">
        <v>186</v>
      </c>
      <c r="D127" s="109" t="s">
        <v>238</v>
      </c>
      <c r="E127" s="109" t="s">
        <v>100</v>
      </c>
      <c r="F127" s="110">
        <f t="shared" si="28"/>
        <v>41184</v>
      </c>
      <c r="G127" s="109">
        <f>IF(L127="Not Executed","",INDEX($U$2:$ZY126,1,MATCH(REPT("z",255),$U127:$ZY127)))</f>
        <v>144</v>
      </c>
      <c r="H127" s="109" t="str">
        <f t="shared" si="29"/>
        <v>QS:PC2 C-STEP QS C-CLASS Build7.4</v>
      </c>
      <c r="I127" s="109" t="str">
        <f t="shared" si="30"/>
        <v>9200-8.59.29708</v>
      </c>
      <c r="J127" s="109">
        <f t="shared" si="31"/>
        <v>9200</v>
      </c>
      <c r="K127" s="109" t="str">
        <f t="shared" si="34"/>
        <v>v3410</v>
      </c>
      <c r="L127" s="78" t="str">
        <f t="shared" si="35"/>
        <v>Pass</v>
      </c>
      <c r="M127" s="78" t="str">
        <f>IF(L127="NA","NA",IF(COUNTIFS(U127:XAA127,"Pass*",$U$3:$XAA$3,Summary!$E$43)&gt;0,"Pass",IF(COUNTIFS(U127:XAA127,"Fail*",$U$3:$XAA$3,Summary!$E$43)&gt;0,"Fail","Not Executed")))</f>
        <v>Pass</v>
      </c>
      <c r="N127" s="109">
        <f t="shared" si="32"/>
        <v>24</v>
      </c>
      <c r="O127" s="135">
        <f t="shared" si="33"/>
        <v>0.95833333333333337</v>
      </c>
      <c r="P127" s="135" t="str">
        <f>IF(VLOOKUP(C127,[1]!NFC_Defects,2,FALSE)=0,"",VLOOKUP(C127,[1]!NFC_Defects,2,FALSE))</f>
        <v/>
      </c>
      <c r="Q127" s="78" t="str">
        <f>IF(VLOOKUP(C127,[1]!NFC_Defects,3,FALSE)=0,"",VLOOKUP(C127,[1]!NFC_Defects,3,FALSE))</f>
        <v/>
      </c>
      <c r="R127" s="78" t="str">
        <f>IF(VLOOKUP(C127,[1]!NFC_Defects,4,FALSE)=0,"",VLOOKUP(C127,[1]!NFC_Defects,4,FALSE))</f>
        <v/>
      </c>
      <c r="S127" s="2"/>
      <c r="T127" s="319"/>
      <c r="U127" s="337"/>
      <c r="V127" s="95" t="s">
        <v>243</v>
      </c>
      <c r="W127" s="95" t="s">
        <v>241</v>
      </c>
      <c r="X127" s="95"/>
      <c r="Y127" s="95" t="s">
        <v>243</v>
      </c>
      <c r="Z127" s="95" t="s">
        <v>243</v>
      </c>
      <c r="AA127" s="95" t="s">
        <v>243</v>
      </c>
      <c r="AB127" s="95" t="s">
        <v>243</v>
      </c>
      <c r="AC127" s="95"/>
      <c r="AD127" s="95" t="s">
        <v>243</v>
      </c>
      <c r="AE127" s="95" t="s">
        <v>243</v>
      </c>
      <c r="AF127" s="95"/>
      <c r="AG127" s="95"/>
      <c r="AH127" s="95" t="s">
        <v>243</v>
      </c>
      <c r="AI127" s="95" t="s">
        <v>243</v>
      </c>
      <c r="AJ127" s="95" t="s">
        <v>243</v>
      </c>
      <c r="AK127" s="95" t="s">
        <v>243</v>
      </c>
      <c r="AL127" s="95"/>
      <c r="AM127" s="95"/>
      <c r="AN127" s="95"/>
      <c r="AO127" s="95"/>
      <c r="AP127" s="95" t="s">
        <v>243</v>
      </c>
      <c r="AQ127" s="95" t="s">
        <v>243</v>
      </c>
      <c r="AR127" s="95" t="s">
        <v>243</v>
      </c>
      <c r="AS127" s="95" t="s">
        <v>243</v>
      </c>
      <c r="AT127" s="95"/>
      <c r="AU127" s="95"/>
      <c r="AV127" s="95"/>
      <c r="AW127" s="95"/>
      <c r="AX127" s="95" t="s">
        <v>243</v>
      </c>
      <c r="AY127" s="95"/>
      <c r="AZ127" s="95"/>
      <c r="BA127" s="95" t="s">
        <v>243</v>
      </c>
      <c r="BB127" s="95" t="s">
        <v>243</v>
      </c>
      <c r="BC127" s="95" t="s">
        <v>243</v>
      </c>
      <c r="BD127" s="95" t="s">
        <v>243</v>
      </c>
      <c r="BE127" s="95"/>
      <c r="BF127" s="95" t="s">
        <v>243</v>
      </c>
      <c r="BG127" s="95"/>
      <c r="BH127" s="95" t="s">
        <v>243</v>
      </c>
      <c r="BI127" s="95" t="s">
        <v>243</v>
      </c>
      <c r="BJ127" s="95"/>
      <c r="BK127" s="95"/>
      <c r="BL127" s="95"/>
      <c r="BM127" s="95"/>
      <c r="BN127" s="95"/>
      <c r="BO127" s="95"/>
      <c r="BP127" s="95"/>
      <c r="BQ127" s="95"/>
      <c r="BR127" s="95"/>
      <c r="BS127" s="95"/>
      <c r="BT127" s="95"/>
      <c r="BU127" s="95"/>
      <c r="BV127" s="95"/>
      <c r="BW127" s="95"/>
      <c r="BX127" s="95"/>
      <c r="BY127" s="95"/>
      <c r="BZ127" s="95"/>
      <c r="CA127" s="95"/>
      <c r="CB127" s="95"/>
      <c r="CC127" s="95"/>
      <c r="CD127" s="95"/>
      <c r="CE127" s="338"/>
      <c r="CF127" s="338"/>
      <c r="CG127" s="338"/>
      <c r="CH127" s="338"/>
      <c r="CI127" s="338"/>
      <c r="CJ127" s="338"/>
      <c r="CK127" s="338"/>
      <c r="CL127" s="338"/>
      <c r="CM127" s="338"/>
      <c r="CN127" s="338"/>
      <c r="CO127" s="338"/>
      <c r="CP127" s="338"/>
      <c r="CQ127" s="338"/>
      <c r="CR127" s="338"/>
      <c r="CS127" s="338"/>
      <c r="CT127" s="338"/>
      <c r="CU127" s="338"/>
      <c r="CV127" s="338"/>
      <c r="CW127" s="338"/>
      <c r="CX127" s="338"/>
      <c r="CY127" s="338"/>
      <c r="CZ127" s="338"/>
      <c r="DA127" s="338"/>
      <c r="DB127" s="338"/>
      <c r="DC127" s="338"/>
      <c r="DD127" s="338"/>
      <c r="DE127" s="338"/>
      <c r="DF127" s="338"/>
      <c r="DG127" s="338"/>
      <c r="DH127" s="338"/>
      <c r="DI127" s="338"/>
      <c r="DJ127" s="338"/>
      <c r="DK127" s="338"/>
      <c r="DL127" s="338"/>
      <c r="DM127" s="338"/>
      <c r="DN127" s="338"/>
      <c r="DO127" s="338"/>
      <c r="DP127" s="338"/>
      <c r="DQ127" s="338"/>
      <c r="DR127" s="338"/>
      <c r="DS127" s="338"/>
      <c r="DT127" s="338"/>
      <c r="DU127" s="338"/>
      <c r="DV127" s="338"/>
      <c r="DW127" s="338"/>
      <c r="DX127" s="338"/>
      <c r="DY127" s="338"/>
      <c r="DZ127" s="338"/>
      <c r="EA127" s="338"/>
      <c r="EB127" s="338"/>
      <c r="EC127" s="338"/>
      <c r="ED127" s="338"/>
      <c r="EE127" s="338"/>
      <c r="EF127" s="338"/>
      <c r="EG127" s="338"/>
      <c r="EH127" s="338"/>
      <c r="EI127" s="338"/>
      <c r="EJ127" s="338"/>
      <c r="EK127" s="338"/>
      <c r="EL127" s="338"/>
      <c r="EM127" s="338"/>
      <c r="EN127" s="338"/>
      <c r="EO127" s="338"/>
      <c r="EP127" s="338"/>
      <c r="EQ127" s="338"/>
      <c r="ER127" s="338"/>
      <c r="ES127" s="338"/>
      <c r="ET127" s="338"/>
      <c r="EU127" s="338"/>
      <c r="EV127" s="338"/>
      <c r="EW127" s="338"/>
      <c r="EX127" s="338"/>
      <c r="EY127" s="338"/>
      <c r="EZ127" s="338"/>
      <c r="FA127" s="338"/>
      <c r="FB127" s="338"/>
      <c r="FC127" s="338"/>
      <c r="FD127" s="338"/>
      <c r="FE127" s="338"/>
      <c r="FF127" s="338"/>
      <c r="FG127" s="338"/>
      <c r="FH127" s="338"/>
      <c r="FI127" s="338"/>
      <c r="FJ127" s="338"/>
      <c r="FK127" s="338"/>
      <c r="FL127" s="338"/>
      <c r="FM127" s="338"/>
      <c r="FN127" s="338"/>
      <c r="FO127" s="338"/>
      <c r="FP127" s="338"/>
      <c r="FQ127" s="338"/>
      <c r="FR127" s="338"/>
      <c r="FS127" s="338"/>
      <c r="FT127" s="338"/>
      <c r="FU127" s="338"/>
      <c r="FV127" s="338"/>
      <c r="FW127" s="338"/>
      <c r="FX127" s="338"/>
      <c r="FY127" s="338"/>
      <c r="FZ127" s="338"/>
      <c r="GA127" s="338"/>
      <c r="GB127" s="338"/>
      <c r="GC127" s="338"/>
      <c r="GD127" s="338"/>
      <c r="GE127" s="338"/>
      <c r="GF127" s="338"/>
      <c r="GG127" s="338"/>
      <c r="GH127" s="338"/>
      <c r="GI127" s="338"/>
      <c r="GJ127" s="338"/>
      <c r="GK127" s="338"/>
      <c r="GL127" s="338"/>
      <c r="GM127" s="338"/>
      <c r="GN127" s="338"/>
      <c r="GO127" s="338"/>
      <c r="GP127" s="338"/>
      <c r="GQ127" s="338"/>
      <c r="GR127" s="338"/>
      <c r="GS127" s="338"/>
      <c r="GT127" s="338"/>
      <c r="GU127" s="338"/>
      <c r="GV127" s="338"/>
      <c r="GW127" s="338"/>
      <c r="GX127" s="338"/>
      <c r="GY127" s="338"/>
      <c r="GZ127" s="338"/>
      <c r="HA127" s="338"/>
      <c r="HB127" s="338"/>
      <c r="HC127" s="338"/>
      <c r="HD127" s="338"/>
      <c r="HE127" s="338"/>
      <c r="HF127" s="338"/>
      <c r="HG127" s="338"/>
      <c r="HH127" s="338"/>
      <c r="HI127" s="338"/>
      <c r="HJ127" s="338"/>
      <c r="HK127" s="338"/>
      <c r="HL127" s="338"/>
      <c r="HM127" s="338"/>
      <c r="HN127" s="338"/>
      <c r="HO127" s="338"/>
      <c r="HP127" s="338"/>
      <c r="HQ127" s="338"/>
      <c r="HR127" s="338"/>
      <c r="HS127" s="338"/>
      <c r="HT127" s="338"/>
      <c r="HU127" s="338"/>
      <c r="HV127" s="338"/>
      <c r="HW127" s="338"/>
      <c r="HX127" s="338"/>
      <c r="HY127" s="338"/>
      <c r="HZ127" s="338"/>
    </row>
    <row r="128" spans="1:234" s="131" customFormat="1" ht="24.75" customHeight="1" x14ac:dyDescent="0.25">
      <c r="A128" s="123" t="s">
        <v>234</v>
      </c>
      <c r="B128" s="108" t="s">
        <v>475</v>
      </c>
      <c r="C128" s="108" t="s">
        <v>197</v>
      </c>
      <c r="D128" s="109" t="s">
        <v>238</v>
      </c>
      <c r="E128" s="109" t="s">
        <v>100</v>
      </c>
      <c r="F128" s="110">
        <f t="shared" si="28"/>
        <v>41184</v>
      </c>
      <c r="G128" s="109">
        <f>IF(L128="Not Executed","",INDEX($U$2:$ZY127,1,MATCH(REPT("z",255),$U128:$ZY128)))</f>
        <v>144</v>
      </c>
      <c r="H128" s="109" t="str">
        <f t="shared" si="29"/>
        <v>QS:PC2 C-STEP QS C-CLASS Build7.4</v>
      </c>
      <c r="I128" s="109" t="str">
        <f t="shared" si="30"/>
        <v>9200-8.59.29708</v>
      </c>
      <c r="J128" s="109">
        <f t="shared" si="31"/>
        <v>9200</v>
      </c>
      <c r="K128" s="109" t="str">
        <f t="shared" si="34"/>
        <v>v3410</v>
      </c>
      <c r="L128" s="78" t="str">
        <f t="shared" si="35"/>
        <v>Pass</v>
      </c>
      <c r="M128" s="78" t="str">
        <f>IF(L128="NA","NA",IF(COUNTIFS(U128:XAA128,"Pass*",$U$3:$XAA$3,Summary!$E$43)&gt;0,"Pass",IF(COUNTIFS(U128:XAA128,"Fail*",$U$3:$XAA$3,Summary!$E$43)&gt;0,"Fail","Not Executed")))</f>
        <v>Pass</v>
      </c>
      <c r="N128" s="109">
        <f t="shared" si="32"/>
        <v>23</v>
      </c>
      <c r="O128" s="135">
        <f t="shared" si="33"/>
        <v>0.95652173913043481</v>
      </c>
      <c r="P128" s="135" t="str">
        <f>IF(VLOOKUP(C128,[1]!NFC_Defects,2,FALSE)=0,"",VLOOKUP(C128,[1]!NFC_Defects,2,FALSE))</f>
        <v/>
      </c>
      <c r="Q128" s="78" t="str">
        <f>IF(VLOOKUP(C128,[1]!NFC_Defects,3,FALSE)=0,"",VLOOKUP(C128,[1]!NFC_Defects,3,FALSE))</f>
        <v/>
      </c>
      <c r="R128" s="78" t="str">
        <f>IF(VLOOKUP(C128,[1]!NFC_Defects,4,FALSE)=0,"",VLOOKUP(C128,[1]!NFC_Defects,4,FALSE))</f>
        <v/>
      </c>
      <c r="S128" s="2"/>
      <c r="T128" s="319"/>
      <c r="U128" s="337"/>
      <c r="V128" s="95" t="s">
        <v>243</v>
      </c>
      <c r="W128" s="95" t="s">
        <v>241</v>
      </c>
      <c r="X128" s="95"/>
      <c r="Y128" s="95" t="s">
        <v>243</v>
      </c>
      <c r="Z128" s="95"/>
      <c r="AA128" s="95" t="s">
        <v>243</v>
      </c>
      <c r="AB128" s="95" t="s">
        <v>243</v>
      </c>
      <c r="AC128" s="95"/>
      <c r="AD128" s="95" t="s">
        <v>243</v>
      </c>
      <c r="AE128" s="95" t="s">
        <v>243</v>
      </c>
      <c r="AF128" s="95"/>
      <c r="AG128" s="95"/>
      <c r="AH128" s="95" t="s">
        <v>243</v>
      </c>
      <c r="AI128" s="95" t="s">
        <v>243</v>
      </c>
      <c r="AJ128" s="95" t="s">
        <v>243</v>
      </c>
      <c r="AK128" s="95" t="s">
        <v>243</v>
      </c>
      <c r="AL128" s="95"/>
      <c r="AM128" s="95"/>
      <c r="AN128" s="95"/>
      <c r="AO128" s="95"/>
      <c r="AP128" s="95" t="s">
        <v>243</v>
      </c>
      <c r="AQ128" s="95" t="s">
        <v>243</v>
      </c>
      <c r="AR128" s="95" t="s">
        <v>243</v>
      </c>
      <c r="AS128" s="95" t="s">
        <v>243</v>
      </c>
      <c r="AT128" s="95"/>
      <c r="AU128" s="95"/>
      <c r="AV128" s="95"/>
      <c r="AW128" s="95"/>
      <c r="AX128" s="95" t="s">
        <v>243</v>
      </c>
      <c r="AY128" s="95"/>
      <c r="AZ128" s="95"/>
      <c r="BA128" s="95" t="s">
        <v>243</v>
      </c>
      <c r="BB128" s="95" t="s">
        <v>243</v>
      </c>
      <c r="BC128" s="95" t="s">
        <v>243</v>
      </c>
      <c r="BD128" s="95" t="s">
        <v>243</v>
      </c>
      <c r="BE128" s="95"/>
      <c r="BF128" s="95" t="s">
        <v>243</v>
      </c>
      <c r="BG128" s="95"/>
      <c r="BH128" s="95" t="s">
        <v>243</v>
      </c>
      <c r="BI128" s="95" t="s">
        <v>243</v>
      </c>
      <c r="BJ128" s="95"/>
      <c r="BK128" s="95"/>
      <c r="BL128" s="95"/>
      <c r="BM128" s="95"/>
      <c r="BN128" s="95"/>
      <c r="BO128" s="95"/>
      <c r="BP128" s="95"/>
      <c r="BQ128" s="95"/>
      <c r="BR128" s="95"/>
      <c r="BS128" s="95"/>
      <c r="BT128" s="95"/>
      <c r="BU128" s="95"/>
      <c r="BV128" s="95"/>
      <c r="BW128" s="95"/>
      <c r="BX128" s="95"/>
      <c r="BY128" s="95"/>
      <c r="BZ128" s="95"/>
      <c r="CA128" s="95"/>
      <c r="CB128" s="95"/>
      <c r="CC128" s="95"/>
      <c r="CD128" s="95"/>
      <c r="CE128" s="338"/>
      <c r="CF128" s="338"/>
      <c r="CG128" s="338"/>
      <c r="CH128" s="338"/>
      <c r="CI128" s="338"/>
      <c r="CJ128" s="338"/>
      <c r="CK128" s="338"/>
      <c r="CL128" s="338"/>
      <c r="CM128" s="338"/>
      <c r="CN128" s="338"/>
      <c r="CO128" s="338"/>
      <c r="CP128" s="338"/>
      <c r="CQ128" s="338"/>
      <c r="CR128" s="338"/>
      <c r="CS128" s="338"/>
      <c r="CT128" s="338"/>
      <c r="CU128" s="338"/>
      <c r="CV128" s="338"/>
      <c r="CW128" s="338"/>
      <c r="CX128" s="338"/>
      <c r="CY128" s="338"/>
      <c r="CZ128" s="338"/>
      <c r="DA128" s="338"/>
      <c r="DB128" s="338"/>
      <c r="DC128" s="338"/>
      <c r="DD128" s="338"/>
      <c r="DE128" s="338"/>
      <c r="DF128" s="338"/>
      <c r="DG128" s="338"/>
      <c r="DH128" s="338"/>
      <c r="DI128" s="338"/>
      <c r="DJ128" s="338"/>
      <c r="DK128" s="338"/>
      <c r="DL128" s="338"/>
      <c r="DM128" s="338"/>
      <c r="DN128" s="338"/>
      <c r="DO128" s="338"/>
      <c r="DP128" s="338"/>
      <c r="DQ128" s="338"/>
      <c r="DR128" s="338"/>
      <c r="DS128" s="338"/>
      <c r="DT128" s="338"/>
      <c r="DU128" s="338"/>
      <c r="DV128" s="338"/>
      <c r="DW128" s="338"/>
      <c r="DX128" s="338"/>
      <c r="DY128" s="338"/>
      <c r="DZ128" s="338"/>
      <c r="EA128" s="338"/>
      <c r="EB128" s="338"/>
      <c r="EC128" s="338"/>
      <c r="ED128" s="338"/>
      <c r="EE128" s="338"/>
      <c r="EF128" s="338"/>
      <c r="EG128" s="338"/>
      <c r="EH128" s="338"/>
      <c r="EI128" s="338"/>
      <c r="EJ128" s="338"/>
      <c r="EK128" s="338"/>
      <c r="EL128" s="338"/>
      <c r="EM128" s="338"/>
      <c r="EN128" s="338"/>
      <c r="EO128" s="338"/>
      <c r="EP128" s="338"/>
      <c r="EQ128" s="338"/>
      <c r="ER128" s="338"/>
      <c r="ES128" s="338"/>
      <c r="ET128" s="338"/>
      <c r="EU128" s="338"/>
      <c r="EV128" s="338"/>
      <c r="EW128" s="338"/>
      <c r="EX128" s="338"/>
      <c r="EY128" s="338"/>
      <c r="EZ128" s="338"/>
      <c r="FA128" s="338"/>
      <c r="FB128" s="338"/>
      <c r="FC128" s="338"/>
      <c r="FD128" s="338"/>
      <c r="FE128" s="338"/>
      <c r="FF128" s="338"/>
      <c r="FG128" s="338"/>
      <c r="FH128" s="338"/>
      <c r="FI128" s="338"/>
      <c r="FJ128" s="338"/>
      <c r="FK128" s="338"/>
      <c r="FL128" s="338"/>
      <c r="FM128" s="338"/>
      <c r="FN128" s="338"/>
      <c r="FO128" s="338"/>
      <c r="FP128" s="338"/>
      <c r="FQ128" s="338"/>
      <c r="FR128" s="338"/>
      <c r="FS128" s="338"/>
      <c r="FT128" s="338"/>
      <c r="FU128" s="338"/>
      <c r="FV128" s="338"/>
      <c r="FW128" s="338"/>
      <c r="FX128" s="338"/>
      <c r="FY128" s="338"/>
      <c r="FZ128" s="338"/>
      <c r="GA128" s="338"/>
      <c r="GB128" s="338"/>
      <c r="GC128" s="338"/>
      <c r="GD128" s="338"/>
      <c r="GE128" s="338"/>
      <c r="GF128" s="338"/>
      <c r="GG128" s="338"/>
      <c r="GH128" s="338"/>
      <c r="GI128" s="338"/>
      <c r="GJ128" s="338"/>
      <c r="GK128" s="338"/>
      <c r="GL128" s="338"/>
      <c r="GM128" s="338"/>
      <c r="GN128" s="338"/>
      <c r="GO128" s="338"/>
      <c r="GP128" s="338"/>
      <c r="GQ128" s="338"/>
      <c r="GR128" s="338"/>
      <c r="GS128" s="338"/>
      <c r="GT128" s="338"/>
      <c r="GU128" s="338"/>
      <c r="GV128" s="338"/>
      <c r="GW128" s="338"/>
      <c r="GX128" s="338"/>
      <c r="GY128" s="338"/>
      <c r="GZ128" s="338"/>
      <c r="HA128" s="338"/>
      <c r="HB128" s="338"/>
      <c r="HC128" s="338"/>
      <c r="HD128" s="338"/>
      <c r="HE128" s="338"/>
      <c r="HF128" s="338"/>
      <c r="HG128" s="338"/>
      <c r="HH128" s="338"/>
      <c r="HI128" s="338"/>
      <c r="HJ128" s="338"/>
      <c r="HK128" s="338"/>
      <c r="HL128" s="338"/>
      <c r="HM128" s="338"/>
      <c r="HN128" s="338"/>
      <c r="HO128" s="338"/>
      <c r="HP128" s="338"/>
      <c r="HQ128" s="338"/>
      <c r="HR128" s="338"/>
      <c r="HS128" s="338"/>
      <c r="HT128" s="338"/>
      <c r="HU128" s="338"/>
      <c r="HV128" s="338"/>
      <c r="HW128" s="338"/>
      <c r="HX128" s="338"/>
      <c r="HY128" s="338"/>
      <c r="HZ128" s="338"/>
    </row>
    <row r="129" spans="1:234" s="131" customFormat="1" ht="24.75" customHeight="1" x14ac:dyDescent="0.25">
      <c r="A129" s="123" t="s">
        <v>234</v>
      </c>
      <c r="B129" s="108" t="s">
        <v>475</v>
      </c>
      <c r="C129" s="108" t="s">
        <v>187</v>
      </c>
      <c r="D129" s="109" t="s">
        <v>238</v>
      </c>
      <c r="E129" s="109" t="s">
        <v>100</v>
      </c>
      <c r="F129" s="110">
        <f t="shared" si="28"/>
        <v>41184</v>
      </c>
      <c r="G129" s="109">
        <f>IF(L129="Not Executed","",INDEX($U$2:$ZY128,1,MATCH(REPT("z",255),$U129:$ZY129)))</f>
        <v>144</v>
      </c>
      <c r="H129" s="109" t="str">
        <f t="shared" si="29"/>
        <v>QS:PC2 C-STEP QS C-CLASS Build7.4</v>
      </c>
      <c r="I129" s="109" t="str">
        <f t="shared" si="30"/>
        <v>9200-8.59.29708</v>
      </c>
      <c r="J129" s="109">
        <f t="shared" si="31"/>
        <v>9200</v>
      </c>
      <c r="K129" s="109" t="str">
        <f t="shared" si="34"/>
        <v>v3410</v>
      </c>
      <c r="L129" s="78" t="str">
        <f t="shared" si="35"/>
        <v>Pass</v>
      </c>
      <c r="M129" s="78" t="str">
        <f>IF(L129="NA","NA",IF(COUNTIFS(U129:XAA129,"Pass*",$U$3:$XAA$3,Summary!$E$43)&gt;0,"Pass",IF(COUNTIFS(U129:XAA129,"Fail*",$U$3:$XAA$3,Summary!$E$43)&gt;0,"Fail","Not Executed")))</f>
        <v>Pass</v>
      </c>
      <c r="N129" s="109">
        <f t="shared" si="32"/>
        <v>23</v>
      </c>
      <c r="O129" s="135">
        <f t="shared" si="33"/>
        <v>0.95652173913043481</v>
      </c>
      <c r="P129" s="135" t="str">
        <f>IF(VLOOKUP(C129,[1]!NFC_Defects,2,FALSE)=0,"",VLOOKUP(C129,[1]!NFC_Defects,2,FALSE))</f>
        <v/>
      </c>
      <c r="Q129" s="78" t="str">
        <f>IF(VLOOKUP(C129,[1]!NFC_Defects,3,FALSE)=0,"",VLOOKUP(C129,[1]!NFC_Defects,3,FALSE))</f>
        <v/>
      </c>
      <c r="R129" s="78" t="str">
        <f>IF(VLOOKUP(C129,[1]!NFC_Defects,4,FALSE)=0,"",VLOOKUP(C129,[1]!NFC_Defects,4,FALSE))</f>
        <v/>
      </c>
      <c r="S129" s="2"/>
      <c r="T129" s="319"/>
      <c r="U129" s="337"/>
      <c r="V129" s="95" t="s">
        <v>243</v>
      </c>
      <c r="W129" s="95" t="s">
        <v>241</v>
      </c>
      <c r="X129" s="95"/>
      <c r="Y129" s="95" t="s">
        <v>243</v>
      </c>
      <c r="Z129" s="95"/>
      <c r="AA129" s="95" t="s">
        <v>243</v>
      </c>
      <c r="AB129" s="95" t="s">
        <v>243</v>
      </c>
      <c r="AC129" s="95"/>
      <c r="AD129" s="95" t="s">
        <v>243</v>
      </c>
      <c r="AE129" s="95" t="s">
        <v>243</v>
      </c>
      <c r="AF129" s="95"/>
      <c r="AG129" s="95"/>
      <c r="AH129" s="95" t="s">
        <v>243</v>
      </c>
      <c r="AI129" s="95" t="s">
        <v>243</v>
      </c>
      <c r="AJ129" s="95" t="s">
        <v>243</v>
      </c>
      <c r="AK129" s="95" t="s">
        <v>243</v>
      </c>
      <c r="AL129" s="95"/>
      <c r="AM129" s="95"/>
      <c r="AN129" s="95"/>
      <c r="AO129" s="95"/>
      <c r="AP129" s="95" t="s">
        <v>243</v>
      </c>
      <c r="AQ129" s="95" t="s">
        <v>243</v>
      </c>
      <c r="AR129" s="95" t="s">
        <v>243</v>
      </c>
      <c r="AS129" s="95" t="s">
        <v>243</v>
      </c>
      <c r="AT129" s="95"/>
      <c r="AU129" s="95"/>
      <c r="AV129" s="95"/>
      <c r="AW129" s="95"/>
      <c r="AX129" s="95" t="s">
        <v>243</v>
      </c>
      <c r="AY129" s="95"/>
      <c r="AZ129" s="95"/>
      <c r="BA129" s="95" t="s">
        <v>243</v>
      </c>
      <c r="BB129" s="95" t="s">
        <v>243</v>
      </c>
      <c r="BC129" s="95" t="s">
        <v>243</v>
      </c>
      <c r="BD129" s="95" t="s">
        <v>243</v>
      </c>
      <c r="BE129" s="95"/>
      <c r="BF129" s="95" t="s">
        <v>243</v>
      </c>
      <c r="BG129" s="95"/>
      <c r="BH129" s="95" t="s">
        <v>243</v>
      </c>
      <c r="BI129" s="95" t="s">
        <v>243</v>
      </c>
      <c r="BJ129" s="95"/>
      <c r="BK129" s="95"/>
      <c r="BL129" s="95"/>
      <c r="BM129" s="95"/>
      <c r="BN129" s="95"/>
      <c r="BO129" s="95"/>
      <c r="BP129" s="95"/>
      <c r="BQ129" s="95"/>
      <c r="BR129" s="95"/>
      <c r="BS129" s="95"/>
      <c r="BT129" s="95"/>
      <c r="BU129" s="95"/>
      <c r="BV129" s="95"/>
      <c r="BW129" s="95"/>
      <c r="BX129" s="95"/>
      <c r="BY129" s="95"/>
      <c r="BZ129" s="95"/>
      <c r="CA129" s="95"/>
      <c r="CB129" s="95"/>
      <c r="CC129" s="95"/>
      <c r="CD129" s="95"/>
      <c r="CE129" s="338"/>
      <c r="CF129" s="338"/>
      <c r="CG129" s="338"/>
      <c r="CH129" s="338"/>
      <c r="CI129" s="338"/>
      <c r="CJ129" s="338"/>
      <c r="CK129" s="338"/>
      <c r="CL129" s="338"/>
      <c r="CM129" s="338"/>
      <c r="CN129" s="338"/>
      <c r="CO129" s="338"/>
      <c r="CP129" s="338"/>
      <c r="CQ129" s="338"/>
      <c r="CR129" s="338"/>
      <c r="CS129" s="338"/>
      <c r="CT129" s="338"/>
      <c r="CU129" s="338"/>
      <c r="CV129" s="338"/>
      <c r="CW129" s="338"/>
      <c r="CX129" s="338"/>
      <c r="CY129" s="338"/>
      <c r="CZ129" s="338"/>
      <c r="DA129" s="338"/>
      <c r="DB129" s="338"/>
      <c r="DC129" s="338"/>
      <c r="DD129" s="338"/>
      <c r="DE129" s="338"/>
      <c r="DF129" s="338"/>
      <c r="DG129" s="338"/>
      <c r="DH129" s="338"/>
      <c r="DI129" s="338"/>
      <c r="DJ129" s="338"/>
      <c r="DK129" s="338"/>
      <c r="DL129" s="338"/>
      <c r="DM129" s="338"/>
      <c r="DN129" s="338"/>
      <c r="DO129" s="338"/>
      <c r="DP129" s="338"/>
      <c r="DQ129" s="338"/>
      <c r="DR129" s="338"/>
      <c r="DS129" s="338"/>
      <c r="DT129" s="338"/>
      <c r="DU129" s="338"/>
      <c r="DV129" s="338"/>
      <c r="DW129" s="338"/>
      <c r="DX129" s="338"/>
      <c r="DY129" s="338"/>
      <c r="DZ129" s="338"/>
      <c r="EA129" s="338"/>
      <c r="EB129" s="338"/>
      <c r="EC129" s="338"/>
      <c r="ED129" s="338"/>
      <c r="EE129" s="338"/>
      <c r="EF129" s="338"/>
      <c r="EG129" s="338"/>
      <c r="EH129" s="338"/>
      <c r="EI129" s="338"/>
      <c r="EJ129" s="338"/>
      <c r="EK129" s="338"/>
      <c r="EL129" s="338"/>
      <c r="EM129" s="338"/>
      <c r="EN129" s="338"/>
      <c r="EO129" s="338"/>
      <c r="EP129" s="338"/>
      <c r="EQ129" s="338"/>
      <c r="ER129" s="338"/>
      <c r="ES129" s="338"/>
      <c r="ET129" s="338"/>
      <c r="EU129" s="338"/>
      <c r="EV129" s="338"/>
      <c r="EW129" s="338"/>
      <c r="EX129" s="338"/>
      <c r="EY129" s="338"/>
      <c r="EZ129" s="338"/>
      <c r="FA129" s="338"/>
      <c r="FB129" s="338"/>
      <c r="FC129" s="338"/>
      <c r="FD129" s="338"/>
      <c r="FE129" s="338"/>
      <c r="FF129" s="338"/>
      <c r="FG129" s="338"/>
      <c r="FH129" s="338"/>
      <c r="FI129" s="338"/>
      <c r="FJ129" s="338"/>
      <c r="FK129" s="338"/>
      <c r="FL129" s="338"/>
      <c r="FM129" s="338"/>
      <c r="FN129" s="338"/>
      <c r="FO129" s="338"/>
      <c r="FP129" s="338"/>
      <c r="FQ129" s="338"/>
      <c r="FR129" s="338"/>
      <c r="FS129" s="338"/>
      <c r="FT129" s="338"/>
      <c r="FU129" s="338"/>
      <c r="FV129" s="338"/>
      <c r="FW129" s="338"/>
      <c r="FX129" s="338"/>
      <c r="FY129" s="338"/>
      <c r="FZ129" s="338"/>
      <c r="GA129" s="338"/>
      <c r="GB129" s="338"/>
      <c r="GC129" s="338"/>
      <c r="GD129" s="338"/>
      <c r="GE129" s="338"/>
      <c r="GF129" s="338"/>
      <c r="GG129" s="338"/>
      <c r="GH129" s="338"/>
      <c r="GI129" s="338"/>
      <c r="GJ129" s="338"/>
      <c r="GK129" s="338"/>
      <c r="GL129" s="338"/>
      <c r="GM129" s="338"/>
      <c r="GN129" s="338"/>
      <c r="GO129" s="338"/>
      <c r="GP129" s="338"/>
      <c r="GQ129" s="338"/>
      <c r="GR129" s="338"/>
      <c r="GS129" s="338"/>
      <c r="GT129" s="338"/>
      <c r="GU129" s="338"/>
      <c r="GV129" s="338"/>
      <c r="GW129" s="338"/>
      <c r="GX129" s="338"/>
      <c r="GY129" s="338"/>
      <c r="GZ129" s="338"/>
      <c r="HA129" s="338"/>
      <c r="HB129" s="338"/>
      <c r="HC129" s="338"/>
      <c r="HD129" s="338"/>
      <c r="HE129" s="338"/>
      <c r="HF129" s="338"/>
      <c r="HG129" s="338"/>
      <c r="HH129" s="338"/>
      <c r="HI129" s="338"/>
      <c r="HJ129" s="338"/>
      <c r="HK129" s="338"/>
      <c r="HL129" s="338"/>
      <c r="HM129" s="338"/>
      <c r="HN129" s="338"/>
      <c r="HO129" s="338"/>
      <c r="HP129" s="338"/>
      <c r="HQ129" s="338"/>
      <c r="HR129" s="338"/>
      <c r="HS129" s="338"/>
      <c r="HT129" s="338"/>
      <c r="HU129" s="338"/>
      <c r="HV129" s="338"/>
      <c r="HW129" s="338"/>
      <c r="HX129" s="338"/>
      <c r="HY129" s="338"/>
      <c r="HZ129" s="338"/>
    </row>
    <row r="130" spans="1:234" s="131" customFormat="1" ht="24.75" customHeight="1" x14ac:dyDescent="0.25">
      <c r="A130" s="123" t="s">
        <v>234</v>
      </c>
      <c r="B130" s="108" t="s">
        <v>475</v>
      </c>
      <c r="C130" s="108" t="s">
        <v>190</v>
      </c>
      <c r="D130" s="109" t="s">
        <v>238</v>
      </c>
      <c r="E130" s="109" t="s">
        <v>100</v>
      </c>
      <c r="F130" s="110">
        <f t="shared" si="28"/>
        <v>41184</v>
      </c>
      <c r="G130" s="109">
        <f>IF(L130="Not Executed","",INDEX($U$2:$ZY129,1,MATCH(REPT("z",255),$U130:$ZY130)))</f>
        <v>144</v>
      </c>
      <c r="H130" s="109" t="str">
        <f t="shared" si="29"/>
        <v>QS:PC2 C-STEP QS C-CLASS Build7.4</v>
      </c>
      <c r="I130" s="109" t="str">
        <f t="shared" si="30"/>
        <v>9200-8.59.29708</v>
      </c>
      <c r="J130" s="109">
        <f t="shared" si="31"/>
        <v>9200</v>
      </c>
      <c r="K130" s="109" t="str">
        <f t="shared" si="34"/>
        <v>v3410</v>
      </c>
      <c r="L130" s="78" t="str">
        <f t="shared" si="35"/>
        <v>Pass</v>
      </c>
      <c r="M130" s="78" t="str">
        <f>IF(L130="NA","NA",IF(COUNTIFS(U130:XAA130,"Pass*",$U$3:$XAA$3,Summary!$E$43)&gt;0,"Pass",IF(COUNTIFS(U130:XAA130,"Fail*",$U$3:$XAA$3,Summary!$E$43)&gt;0,"Fail","Not Executed")))</f>
        <v>Pass</v>
      </c>
      <c r="N130" s="109">
        <f t="shared" si="32"/>
        <v>24</v>
      </c>
      <c r="O130" s="135">
        <f t="shared" si="33"/>
        <v>0.95833333333333337</v>
      </c>
      <c r="P130" s="135" t="str">
        <f>IF(VLOOKUP(C130,[1]!NFC_Defects,2,FALSE)=0,"",VLOOKUP(C130,[1]!NFC_Defects,2,FALSE))</f>
        <v/>
      </c>
      <c r="Q130" s="78" t="str">
        <f>IF(VLOOKUP(C130,[1]!NFC_Defects,3,FALSE)=0,"",VLOOKUP(C130,[1]!NFC_Defects,3,FALSE))</f>
        <v/>
      </c>
      <c r="R130" s="78" t="str">
        <f>IF(VLOOKUP(C130,[1]!NFC_Defects,4,FALSE)=0,"",VLOOKUP(C130,[1]!NFC_Defects,4,FALSE))</f>
        <v/>
      </c>
      <c r="S130" s="2"/>
      <c r="T130" s="319"/>
      <c r="U130" s="337"/>
      <c r="V130" s="95" t="s">
        <v>243</v>
      </c>
      <c r="W130" s="95" t="s">
        <v>241</v>
      </c>
      <c r="X130" s="95"/>
      <c r="Y130" s="95" t="s">
        <v>243</v>
      </c>
      <c r="Z130" s="95" t="s">
        <v>243</v>
      </c>
      <c r="AA130" s="95" t="s">
        <v>243</v>
      </c>
      <c r="AB130" s="95" t="s">
        <v>243</v>
      </c>
      <c r="AC130" s="95"/>
      <c r="AD130" s="95" t="s">
        <v>243</v>
      </c>
      <c r="AE130" s="95" t="s">
        <v>243</v>
      </c>
      <c r="AF130" s="95"/>
      <c r="AG130" s="95"/>
      <c r="AH130" s="95" t="s">
        <v>243</v>
      </c>
      <c r="AI130" s="95" t="s">
        <v>243</v>
      </c>
      <c r="AJ130" s="95" t="s">
        <v>243</v>
      </c>
      <c r="AK130" s="95" t="s">
        <v>243</v>
      </c>
      <c r="AL130" s="95"/>
      <c r="AM130" s="95"/>
      <c r="AN130" s="95"/>
      <c r="AO130" s="95"/>
      <c r="AP130" s="95" t="s">
        <v>243</v>
      </c>
      <c r="AQ130" s="95" t="s">
        <v>243</v>
      </c>
      <c r="AR130" s="95" t="s">
        <v>243</v>
      </c>
      <c r="AS130" s="95" t="s">
        <v>243</v>
      </c>
      <c r="AT130" s="95"/>
      <c r="AU130" s="95"/>
      <c r="AV130" s="95"/>
      <c r="AW130" s="95"/>
      <c r="AX130" s="95" t="s">
        <v>243</v>
      </c>
      <c r="AY130" s="95"/>
      <c r="AZ130" s="95"/>
      <c r="BA130" s="95" t="s">
        <v>243</v>
      </c>
      <c r="BB130" s="95" t="s">
        <v>243</v>
      </c>
      <c r="BC130" s="95" t="s">
        <v>243</v>
      </c>
      <c r="BD130" s="95" t="s">
        <v>243</v>
      </c>
      <c r="BE130" s="95"/>
      <c r="BF130" s="95" t="s">
        <v>243</v>
      </c>
      <c r="BG130" s="95"/>
      <c r="BH130" s="95" t="s">
        <v>243</v>
      </c>
      <c r="BI130" s="95" t="s">
        <v>243</v>
      </c>
      <c r="BJ130" s="95"/>
      <c r="BK130" s="95"/>
      <c r="BL130" s="95"/>
      <c r="BM130" s="95"/>
      <c r="BN130" s="95"/>
      <c r="BO130" s="95"/>
      <c r="BP130" s="95"/>
      <c r="BQ130" s="95"/>
      <c r="BR130" s="95"/>
      <c r="BS130" s="95"/>
      <c r="BT130" s="95"/>
      <c r="BU130" s="95"/>
      <c r="BV130" s="95"/>
      <c r="BW130" s="95"/>
      <c r="BX130" s="95"/>
      <c r="BY130" s="95"/>
      <c r="BZ130" s="95"/>
      <c r="CA130" s="95"/>
      <c r="CB130" s="95"/>
      <c r="CC130" s="95"/>
      <c r="CD130" s="95"/>
      <c r="CE130" s="338"/>
      <c r="CF130" s="338"/>
      <c r="CG130" s="338"/>
      <c r="CH130" s="338"/>
      <c r="CI130" s="338"/>
      <c r="CJ130" s="338"/>
      <c r="CK130" s="338"/>
      <c r="CL130" s="338"/>
      <c r="CM130" s="338"/>
      <c r="CN130" s="338"/>
      <c r="CO130" s="338"/>
      <c r="CP130" s="338"/>
      <c r="CQ130" s="338"/>
      <c r="CR130" s="338"/>
      <c r="CS130" s="338"/>
      <c r="CT130" s="338"/>
      <c r="CU130" s="338"/>
      <c r="CV130" s="338"/>
      <c r="CW130" s="338"/>
      <c r="CX130" s="338"/>
      <c r="CY130" s="338"/>
      <c r="CZ130" s="338"/>
      <c r="DA130" s="338"/>
      <c r="DB130" s="338"/>
      <c r="DC130" s="338"/>
      <c r="DD130" s="338"/>
      <c r="DE130" s="338"/>
      <c r="DF130" s="338"/>
      <c r="DG130" s="338"/>
      <c r="DH130" s="338"/>
      <c r="DI130" s="338"/>
      <c r="DJ130" s="338"/>
      <c r="DK130" s="338"/>
      <c r="DL130" s="338"/>
      <c r="DM130" s="338"/>
      <c r="DN130" s="338"/>
      <c r="DO130" s="338"/>
      <c r="DP130" s="338"/>
      <c r="DQ130" s="338"/>
      <c r="DR130" s="338"/>
      <c r="DS130" s="338"/>
      <c r="DT130" s="338"/>
      <c r="DU130" s="338"/>
      <c r="DV130" s="338"/>
      <c r="DW130" s="338"/>
      <c r="DX130" s="338"/>
      <c r="DY130" s="338"/>
      <c r="DZ130" s="338"/>
      <c r="EA130" s="338"/>
      <c r="EB130" s="338"/>
      <c r="EC130" s="338"/>
      <c r="ED130" s="338"/>
      <c r="EE130" s="338"/>
      <c r="EF130" s="338"/>
      <c r="EG130" s="338"/>
      <c r="EH130" s="338"/>
      <c r="EI130" s="338"/>
      <c r="EJ130" s="338"/>
      <c r="EK130" s="338"/>
      <c r="EL130" s="338"/>
      <c r="EM130" s="338"/>
      <c r="EN130" s="338"/>
      <c r="EO130" s="338"/>
      <c r="EP130" s="338"/>
      <c r="EQ130" s="338"/>
      <c r="ER130" s="338"/>
      <c r="ES130" s="338"/>
      <c r="ET130" s="338"/>
      <c r="EU130" s="338"/>
      <c r="EV130" s="338"/>
      <c r="EW130" s="338"/>
      <c r="EX130" s="338"/>
      <c r="EY130" s="338"/>
      <c r="EZ130" s="338"/>
      <c r="FA130" s="338"/>
      <c r="FB130" s="338"/>
      <c r="FC130" s="338"/>
      <c r="FD130" s="338"/>
      <c r="FE130" s="338"/>
      <c r="FF130" s="338"/>
      <c r="FG130" s="338"/>
      <c r="FH130" s="338"/>
      <c r="FI130" s="338"/>
      <c r="FJ130" s="338"/>
      <c r="FK130" s="338"/>
      <c r="FL130" s="338"/>
      <c r="FM130" s="338"/>
      <c r="FN130" s="338"/>
      <c r="FO130" s="338"/>
      <c r="FP130" s="338"/>
      <c r="FQ130" s="338"/>
      <c r="FR130" s="338"/>
      <c r="FS130" s="338"/>
      <c r="FT130" s="338"/>
      <c r="FU130" s="338"/>
      <c r="FV130" s="338"/>
      <c r="FW130" s="338"/>
      <c r="FX130" s="338"/>
      <c r="FY130" s="338"/>
      <c r="FZ130" s="338"/>
      <c r="GA130" s="338"/>
      <c r="GB130" s="338"/>
      <c r="GC130" s="338"/>
      <c r="GD130" s="338"/>
      <c r="GE130" s="338"/>
      <c r="GF130" s="338"/>
      <c r="GG130" s="338"/>
      <c r="GH130" s="338"/>
      <c r="GI130" s="338"/>
      <c r="GJ130" s="338"/>
      <c r="GK130" s="338"/>
      <c r="GL130" s="338"/>
      <c r="GM130" s="338"/>
      <c r="GN130" s="338"/>
      <c r="GO130" s="338"/>
      <c r="GP130" s="338"/>
      <c r="GQ130" s="338"/>
      <c r="GR130" s="338"/>
      <c r="GS130" s="338"/>
      <c r="GT130" s="338"/>
      <c r="GU130" s="338"/>
      <c r="GV130" s="338"/>
      <c r="GW130" s="338"/>
      <c r="GX130" s="338"/>
      <c r="GY130" s="338"/>
      <c r="GZ130" s="338"/>
      <c r="HA130" s="338"/>
      <c r="HB130" s="338"/>
      <c r="HC130" s="338"/>
      <c r="HD130" s="338"/>
      <c r="HE130" s="338"/>
      <c r="HF130" s="338"/>
      <c r="HG130" s="338"/>
      <c r="HH130" s="338"/>
      <c r="HI130" s="338"/>
      <c r="HJ130" s="338"/>
      <c r="HK130" s="338"/>
      <c r="HL130" s="338"/>
      <c r="HM130" s="338"/>
      <c r="HN130" s="338"/>
      <c r="HO130" s="338"/>
      <c r="HP130" s="338"/>
      <c r="HQ130" s="338"/>
      <c r="HR130" s="338"/>
      <c r="HS130" s="338"/>
      <c r="HT130" s="338"/>
      <c r="HU130" s="338"/>
      <c r="HV130" s="338"/>
      <c r="HW130" s="338"/>
      <c r="HX130" s="338"/>
      <c r="HY130" s="338"/>
      <c r="HZ130" s="338"/>
    </row>
    <row r="131" spans="1:234" s="131" customFormat="1" ht="24.75" customHeight="1" x14ac:dyDescent="0.25">
      <c r="A131" s="123" t="s">
        <v>234</v>
      </c>
      <c r="B131" s="108" t="s">
        <v>475</v>
      </c>
      <c r="C131" s="108" t="s">
        <v>189</v>
      </c>
      <c r="D131" s="109" t="s">
        <v>238</v>
      </c>
      <c r="E131" s="109" t="s">
        <v>100</v>
      </c>
      <c r="F131" s="110">
        <f t="shared" si="28"/>
        <v>41184</v>
      </c>
      <c r="G131" s="109">
        <f>IF(L131="Not Executed","",INDEX($U$2:$ZY130,1,MATCH(REPT("z",255),$U131:$ZY131)))</f>
        <v>144</v>
      </c>
      <c r="H131" s="109" t="str">
        <f t="shared" si="29"/>
        <v>QS:PC2 C-STEP QS C-CLASS Build7.4</v>
      </c>
      <c r="I131" s="109" t="str">
        <f t="shared" si="30"/>
        <v>9200-8.59.29708</v>
      </c>
      <c r="J131" s="109">
        <f t="shared" si="31"/>
        <v>9200</v>
      </c>
      <c r="K131" s="109" t="str">
        <f t="shared" si="34"/>
        <v>v3410</v>
      </c>
      <c r="L131" s="78" t="str">
        <f t="shared" si="35"/>
        <v>Pass</v>
      </c>
      <c r="M131" s="78" t="str">
        <f>IF(L131="NA","NA",IF(COUNTIFS(U131:XAA131,"Pass*",$U$3:$XAA$3,Summary!$E$43)&gt;0,"Pass",IF(COUNTIFS(U131:XAA131,"Fail*",$U$3:$XAA$3,Summary!$E$43)&gt;0,"Fail","Not Executed")))</f>
        <v>Pass</v>
      </c>
      <c r="N131" s="109">
        <f t="shared" si="32"/>
        <v>23</v>
      </c>
      <c r="O131" s="135">
        <f t="shared" si="33"/>
        <v>0.95652173913043481</v>
      </c>
      <c r="P131" s="135" t="str">
        <f>IF(VLOOKUP(C131,[1]!NFC_Defects,2,FALSE)=0,"",VLOOKUP(C131,[1]!NFC_Defects,2,FALSE))</f>
        <v/>
      </c>
      <c r="Q131" s="78" t="str">
        <f>IF(VLOOKUP(C131,[1]!NFC_Defects,3,FALSE)=0,"",VLOOKUP(C131,[1]!NFC_Defects,3,FALSE))</f>
        <v/>
      </c>
      <c r="R131" s="78" t="str">
        <f>IF(VLOOKUP(C131,[1]!NFC_Defects,4,FALSE)=0,"",VLOOKUP(C131,[1]!NFC_Defects,4,FALSE))</f>
        <v/>
      </c>
      <c r="S131" s="2"/>
      <c r="T131" s="319"/>
      <c r="U131" s="337"/>
      <c r="V131" s="95" t="s">
        <v>243</v>
      </c>
      <c r="W131" s="95" t="s">
        <v>241</v>
      </c>
      <c r="X131" s="95"/>
      <c r="Y131" s="95" t="s">
        <v>243</v>
      </c>
      <c r="Z131" s="95"/>
      <c r="AA131" s="95" t="s">
        <v>243</v>
      </c>
      <c r="AB131" s="95" t="s">
        <v>243</v>
      </c>
      <c r="AC131" s="95"/>
      <c r="AD131" s="95" t="s">
        <v>243</v>
      </c>
      <c r="AE131" s="95" t="s">
        <v>243</v>
      </c>
      <c r="AF131" s="95"/>
      <c r="AG131" s="95"/>
      <c r="AH131" s="95" t="s">
        <v>243</v>
      </c>
      <c r="AI131" s="95" t="s">
        <v>243</v>
      </c>
      <c r="AJ131" s="95" t="s">
        <v>243</v>
      </c>
      <c r="AK131" s="95" t="s">
        <v>243</v>
      </c>
      <c r="AL131" s="95"/>
      <c r="AM131" s="95"/>
      <c r="AN131" s="95"/>
      <c r="AO131" s="95"/>
      <c r="AP131" s="95" t="s">
        <v>243</v>
      </c>
      <c r="AQ131" s="95" t="s">
        <v>243</v>
      </c>
      <c r="AR131" s="95" t="s">
        <v>243</v>
      </c>
      <c r="AS131" s="95" t="s">
        <v>243</v>
      </c>
      <c r="AT131" s="95"/>
      <c r="AU131" s="95"/>
      <c r="AV131" s="95"/>
      <c r="AW131" s="95"/>
      <c r="AX131" s="95" t="s">
        <v>243</v>
      </c>
      <c r="AY131" s="95"/>
      <c r="AZ131" s="95"/>
      <c r="BA131" s="95" t="s">
        <v>243</v>
      </c>
      <c r="BB131" s="95" t="s">
        <v>243</v>
      </c>
      <c r="BC131" s="95" t="s">
        <v>243</v>
      </c>
      <c r="BD131" s="95" t="s">
        <v>243</v>
      </c>
      <c r="BE131" s="95"/>
      <c r="BF131" s="95" t="s">
        <v>243</v>
      </c>
      <c r="BG131" s="95"/>
      <c r="BH131" s="95" t="s">
        <v>243</v>
      </c>
      <c r="BI131" s="95" t="s">
        <v>243</v>
      </c>
      <c r="BJ131" s="95"/>
      <c r="BK131" s="95"/>
      <c r="BL131" s="95"/>
      <c r="BM131" s="95"/>
      <c r="BN131" s="95"/>
      <c r="BO131" s="95"/>
      <c r="BP131" s="95"/>
      <c r="BQ131" s="95"/>
      <c r="BR131" s="95"/>
      <c r="BS131" s="95"/>
      <c r="BT131" s="95"/>
      <c r="BU131" s="95"/>
      <c r="BV131" s="95"/>
      <c r="BW131" s="95"/>
      <c r="BX131" s="95"/>
      <c r="BY131" s="95"/>
      <c r="BZ131" s="95"/>
      <c r="CA131" s="95"/>
      <c r="CB131" s="95"/>
      <c r="CC131" s="95"/>
      <c r="CD131" s="95"/>
      <c r="CE131" s="338"/>
      <c r="CF131" s="338"/>
      <c r="CG131" s="338"/>
      <c r="CH131" s="338"/>
      <c r="CI131" s="338"/>
      <c r="CJ131" s="338"/>
      <c r="CK131" s="338"/>
      <c r="CL131" s="338"/>
      <c r="CM131" s="338"/>
      <c r="CN131" s="338"/>
      <c r="CO131" s="338"/>
      <c r="CP131" s="338"/>
      <c r="CQ131" s="338"/>
      <c r="CR131" s="338"/>
      <c r="CS131" s="338"/>
      <c r="CT131" s="338"/>
      <c r="CU131" s="338"/>
      <c r="CV131" s="338"/>
      <c r="CW131" s="338"/>
      <c r="CX131" s="338"/>
      <c r="CY131" s="338"/>
      <c r="CZ131" s="338"/>
      <c r="DA131" s="338"/>
      <c r="DB131" s="338"/>
      <c r="DC131" s="338"/>
      <c r="DD131" s="338"/>
      <c r="DE131" s="338"/>
      <c r="DF131" s="338"/>
      <c r="DG131" s="338"/>
      <c r="DH131" s="338"/>
      <c r="DI131" s="338"/>
      <c r="DJ131" s="338"/>
      <c r="DK131" s="338"/>
      <c r="DL131" s="338"/>
      <c r="DM131" s="338"/>
      <c r="DN131" s="338"/>
      <c r="DO131" s="338"/>
      <c r="DP131" s="338"/>
      <c r="DQ131" s="338"/>
      <c r="DR131" s="338"/>
      <c r="DS131" s="338"/>
      <c r="DT131" s="338"/>
      <c r="DU131" s="338"/>
      <c r="DV131" s="338"/>
      <c r="DW131" s="338"/>
      <c r="DX131" s="338"/>
      <c r="DY131" s="338"/>
      <c r="DZ131" s="338"/>
      <c r="EA131" s="338"/>
      <c r="EB131" s="338"/>
      <c r="EC131" s="338"/>
      <c r="ED131" s="338"/>
      <c r="EE131" s="338"/>
      <c r="EF131" s="338"/>
      <c r="EG131" s="338"/>
      <c r="EH131" s="338"/>
      <c r="EI131" s="338"/>
      <c r="EJ131" s="338"/>
      <c r="EK131" s="338"/>
      <c r="EL131" s="338"/>
      <c r="EM131" s="338"/>
      <c r="EN131" s="338"/>
      <c r="EO131" s="338"/>
      <c r="EP131" s="338"/>
      <c r="EQ131" s="338"/>
      <c r="ER131" s="338"/>
      <c r="ES131" s="338"/>
      <c r="ET131" s="338"/>
      <c r="EU131" s="338"/>
      <c r="EV131" s="338"/>
      <c r="EW131" s="338"/>
      <c r="EX131" s="338"/>
      <c r="EY131" s="338"/>
      <c r="EZ131" s="338"/>
      <c r="FA131" s="338"/>
      <c r="FB131" s="338"/>
      <c r="FC131" s="338"/>
      <c r="FD131" s="338"/>
      <c r="FE131" s="338"/>
      <c r="FF131" s="338"/>
      <c r="FG131" s="338"/>
      <c r="FH131" s="338"/>
      <c r="FI131" s="338"/>
      <c r="FJ131" s="338"/>
      <c r="FK131" s="338"/>
      <c r="FL131" s="338"/>
      <c r="FM131" s="338"/>
      <c r="FN131" s="338"/>
      <c r="FO131" s="338"/>
      <c r="FP131" s="338"/>
      <c r="FQ131" s="338"/>
      <c r="FR131" s="338"/>
      <c r="FS131" s="338"/>
      <c r="FT131" s="338"/>
      <c r="FU131" s="338"/>
      <c r="FV131" s="338"/>
      <c r="FW131" s="338"/>
      <c r="FX131" s="338"/>
      <c r="FY131" s="338"/>
      <c r="FZ131" s="338"/>
      <c r="GA131" s="338"/>
      <c r="GB131" s="338"/>
      <c r="GC131" s="338"/>
      <c r="GD131" s="338"/>
      <c r="GE131" s="338"/>
      <c r="GF131" s="338"/>
      <c r="GG131" s="338"/>
      <c r="GH131" s="338"/>
      <c r="GI131" s="338"/>
      <c r="GJ131" s="338"/>
      <c r="GK131" s="338"/>
      <c r="GL131" s="338"/>
      <c r="GM131" s="338"/>
      <c r="GN131" s="338"/>
      <c r="GO131" s="338"/>
      <c r="GP131" s="338"/>
      <c r="GQ131" s="338"/>
      <c r="GR131" s="338"/>
      <c r="GS131" s="338"/>
      <c r="GT131" s="338"/>
      <c r="GU131" s="338"/>
      <c r="GV131" s="338"/>
      <c r="GW131" s="338"/>
      <c r="GX131" s="338"/>
      <c r="GY131" s="338"/>
      <c r="GZ131" s="338"/>
      <c r="HA131" s="338"/>
      <c r="HB131" s="338"/>
      <c r="HC131" s="338"/>
      <c r="HD131" s="338"/>
      <c r="HE131" s="338"/>
      <c r="HF131" s="338"/>
      <c r="HG131" s="338"/>
      <c r="HH131" s="338"/>
      <c r="HI131" s="338"/>
      <c r="HJ131" s="338"/>
      <c r="HK131" s="338"/>
      <c r="HL131" s="338"/>
      <c r="HM131" s="338"/>
      <c r="HN131" s="338"/>
      <c r="HO131" s="338"/>
      <c r="HP131" s="338"/>
      <c r="HQ131" s="338"/>
      <c r="HR131" s="338"/>
      <c r="HS131" s="338"/>
      <c r="HT131" s="338"/>
      <c r="HU131" s="338"/>
      <c r="HV131" s="338"/>
      <c r="HW131" s="338"/>
      <c r="HX131" s="338"/>
      <c r="HY131" s="338"/>
      <c r="HZ131" s="338"/>
    </row>
    <row r="132" spans="1:234" s="131" customFormat="1" ht="36.75" x14ac:dyDescent="0.25">
      <c r="A132" s="123" t="s">
        <v>234</v>
      </c>
      <c r="B132" s="108" t="s">
        <v>475</v>
      </c>
      <c r="C132" s="108" t="s">
        <v>198</v>
      </c>
      <c r="D132" s="109" t="s">
        <v>238</v>
      </c>
      <c r="E132" s="109" t="s">
        <v>100</v>
      </c>
      <c r="F132" s="110">
        <f t="shared" si="28"/>
        <v>41184</v>
      </c>
      <c r="G132" s="109">
        <f>IF(L132="Not Executed","",INDEX($U$2:$ZY131,1,MATCH(REPT("z",255),$U132:$ZY132)))</f>
        <v>144</v>
      </c>
      <c r="H132" s="109" t="str">
        <f t="shared" si="29"/>
        <v>QS:PC2 C-STEP QS C-CLASS Build7.4</v>
      </c>
      <c r="I132" s="109" t="str">
        <f t="shared" si="30"/>
        <v>9200-8.59.29708</v>
      </c>
      <c r="J132" s="109">
        <f t="shared" si="31"/>
        <v>9200</v>
      </c>
      <c r="K132" s="109" t="str">
        <f t="shared" si="34"/>
        <v>v3410</v>
      </c>
      <c r="L132" s="78" t="str">
        <f t="shared" si="35"/>
        <v>Pass</v>
      </c>
      <c r="M132" s="78" t="str">
        <f>IF(L132="NA","NA",IF(COUNTIFS(U132:XAA132,"Pass*",$U$3:$XAA$3,Summary!$E$43)&gt;0,"Pass",IF(COUNTIFS(U132:XAA132,"Fail*",$U$3:$XAA$3,Summary!$E$43)&gt;0,"Fail","Not Executed")))</f>
        <v>Pass</v>
      </c>
      <c r="N132" s="109">
        <f t="shared" si="32"/>
        <v>25</v>
      </c>
      <c r="O132" s="135">
        <f t="shared" si="33"/>
        <v>0.68</v>
      </c>
      <c r="P132" s="135" t="str">
        <f>IF(VLOOKUP(C132,[1]!NFC_Defects,2,FALSE)=0,"",VLOOKUP(C132,[1]!NFC_Defects,2,FALSE))</f>
        <v/>
      </c>
      <c r="Q132" s="81" t="str">
        <f>IF(VLOOKUP(C132,[1]!NFC_Defects,3,FALSE)=0,"",VLOOKUP(C132,[1]!NFC_Defects,3,FALSE))</f>
        <v/>
      </c>
      <c r="R132" s="78" t="str">
        <f>IF(VLOOKUP(C132,[1]!NFC_Defects,4,FALSE)=0,"",VLOOKUP(C132,[1]!NFC_Defects,4,FALSE))</f>
        <v>CLT_HSD 4641048;
3856103-CLOSED</v>
      </c>
      <c r="S132" s="2"/>
      <c r="T132" s="319"/>
      <c r="U132" s="337"/>
      <c r="V132" s="95" t="s">
        <v>241</v>
      </c>
      <c r="W132" s="95" t="s">
        <v>241</v>
      </c>
      <c r="X132" s="95"/>
      <c r="Y132" s="95" t="s">
        <v>241</v>
      </c>
      <c r="Z132" s="95" t="s">
        <v>241</v>
      </c>
      <c r="AA132" s="95" t="s">
        <v>241</v>
      </c>
      <c r="AB132" s="95" t="s">
        <v>243</v>
      </c>
      <c r="AC132" s="95"/>
      <c r="AD132" s="95" t="s">
        <v>241</v>
      </c>
      <c r="AE132" s="95" t="s">
        <v>241</v>
      </c>
      <c r="AF132" s="95"/>
      <c r="AG132" s="95" t="s">
        <v>241</v>
      </c>
      <c r="AH132" s="95" t="s">
        <v>243</v>
      </c>
      <c r="AI132" s="95" t="s">
        <v>243</v>
      </c>
      <c r="AJ132" s="95" t="s">
        <v>243</v>
      </c>
      <c r="AK132" s="95" t="s">
        <v>243</v>
      </c>
      <c r="AL132" s="95"/>
      <c r="AM132" s="95"/>
      <c r="AN132" s="95"/>
      <c r="AO132" s="95"/>
      <c r="AP132" s="95" t="s">
        <v>243</v>
      </c>
      <c r="AQ132" s="95" t="s">
        <v>243</v>
      </c>
      <c r="AR132" s="95" t="s">
        <v>243</v>
      </c>
      <c r="AS132" s="95" t="s">
        <v>243</v>
      </c>
      <c r="AT132" s="95"/>
      <c r="AU132" s="95"/>
      <c r="AV132" s="95"/>
      <c r="AW132" s="95"/>
      <c r="AX132" s="95" t="s">
        <v>243</v>
      </c>
      <c r="AY132" s="95"/>
      <c r="AZ132" s="95"/>
      <c r="BA132" s="95" t="s">
        <v>243</v>
      </c>
      <c r="BB132" s="95" t="s">
        <v>243</v>
      </c>
      <c r="BC132" s="95" t="s">
        <v>243</v>
      </c>
      <c r="BD132" s="95" t="s">
        <v>243</v>
      </c>
      <c r="BE132" s="95"/>
      <c r="BF132" s="95" t="s">
        <v>243</v>
      </c>
      <c r="BG132" s="95"/>
      <c r="BH132" s="95" t="s">
        <v>243</v>
      </c>
      <c r="BI132" s="95" t="s">
        <v>243</v>
      </c>
      <c r="BJ132" s="95"/>
      <c r="BK132" s="95"/>
      <c r="BL132" s="95"/>
      <c r="BM132" s="95"/>
      <c r="BN132" s="95"/>
      <c r="BO132" s="95"/>
      <c r="BP132" s="95"/>
      <c r="BQ132" s="95"/>
      <c r="BR132" s="95"/>
      <c r="BS132" s="95"/>
      <c r="BT132" s="95"/>
      <c r="BU132" s="95"/>
      <c r="BV132" s="95"/>
      <c r="BW132" s="95"/>
      <c r="BX132" s="95"/>
      <c r="BY132" s="95"/>
      <c r="BZ132" s="95"/>
      <c r="CA132" s="95"/>
      <c r="CB132" s="95"/>
      <c r="CC132" s="95"/>
      <c r="CD132" s="95"/>
      <c r="CE132" s="338"/>
      <c r="CF132" s="338"/>
      <c r="CG132" s="338"/>
      <c r="CH132" s="338"/>
      <c r="CI132" s="338"/>
      <c r="CJ132" s="338"/>
      <c r="CK132" s="338"/>
      <c r="CL132" s="338"/>
      <c r="CM132" s="338"/>
      <c r="CN132" s="338"/>
      <c r="CO132" s="338"/>
      <c r="CP132" s="338"/>
      <c r="CQ132" s="338"/>
      <c r="CR132" s="338"/>
      <c r="CS132" s="338"/>
      <c r="CT132" s="338"/>
      <c r="CU132" s="338"/>
      <c r="CV132" s="338"/>
      <c r="CW132" s="338"/>
      <c r="CX132" s="338"/>
      <c r="CY132" s="338"/>
      <c r="CZ132" s="338"/>
      <c r="DA132" s="338"/>
      <c r="DB132" s="338"/>
      <c r="DC132" s="338"/>
      <c r="DD132" s="338"/>
      <c r="DE132" s="338"/>
      <c r="DF132" s="338"/>
      <c r="DG132" s="338"/>
      <c r="DH132" s="338"/>
      <c r="DI132" s="338"/>
      <c r="DJ132" s="338"/>
      <c r="DK132" s="338"/>
      <c r="DL132" s="338"/>
      <c r="DM132" s="338"/>
      <c r="DN132" s="338"/>
      <c r="DO132" s="338"/>
      <c r="DP132" s="338"/>
      <c r="DQ132" s="338"/>
      <c r="DR132" s="338"/>
      <c r="DS132" s="338"/>
      <c r="DT132" s="338"/>
      <c r="DU132" s="338"/>
      <c r="DV132" s="338"/>
      <c r="DW132" s="338"/>
      <c r="DX132" s="338"/>
      <c r="DY132" s="338"/>
      <c r="DZ132" s="338"/>
      <c r="EA132" s="338"/>
      <c r="EB132" s="338"/>
      <c r="EC132" s="338"/>
      <c r="ED132" s="338"/>
      <c r="EE132" s="338"/>
      <c r="EF132" s="338"/>
      <c r="EG132" s="338"/>
      <c r="EH132" s="338"/>
      <c r="EI132" s="338"/>
      <c r="EJ132" s="338"/>
      <c r="EK132" s="338"/>
      <c r="EL132" s="338"/>
      <c r="EM132" s="338"/>
      <c r="EN132" s="338"/>
      <c r="EO132" s="338"/>
      <c r="EP132" s="338"/>
      <c r="EQ132" s="338"/>
      <c r="ER132" s="338"/>
      <c r="ES132" s="338"/>
      <c r="ET132" s="338"/>
      <c r="EU132" s="338"/>
      <c r="EV132" s="338"/>
      <c r="EW132" s="338"/>
      <c r="EX132" s="338"/>
      <c r="EY132" s="338"/>
      <c r="EZ132" s="338"/>
      <c r="FA132" s="338"/>
      <c r="FB132" s="338"/>
      <c r="FC132" s="338"/>
      <c r="FD132" s="338"/>
      <c r="FE132" s="338"/>
      <c r="FF132" s="338"/>
      <c r="FG132" s="338"/>
      <c r="FH132" s="338"/>
      <c r="FI132" s="338"/>
      <c r="FJ132" s="338"/>
      <c r="FK132" s="338"/>
      <c r="FL132" s="338"/>
      <c r="FM132" s="338"/>
      <c r="FN132" s="338"/>
      <c r="FO132" s="338"/>
      <c r="FP132" s="338"/>
      <c r="FQ132" s="338"/>
      <c r="FR132" s="338"/>
      <c r="FS132" s="338"/>
      <c r="FT132" s="338"/>
      <c r="FU132" s="338"/>
      <c r="FV132" s="338"/>
      <c r="FW132" s="338"/>
      <c r="FX132" s="338"/>
      <c r="FY132" s="338"/>
      <c r="FZ132" s="338"/>
      <c r="GA132" s="338"/>
      <c r="GB132" s="338"/>
      <c r="GC132" s="338"/>
      <c r="GD132" s="338"/>
      <c r="GE132" s="338"/>
      <c r="GF132" s="338"/>
      <c r="GG132" s="338"/>
      <c r="GH132" s="338"/>
      <c r="GI132" s="338"/>
      <c r="GJ132" s="338"/>
      <c r="GK132" s="338"/>
      <c r="GL132" s="338"/>
      <c r="GM132" s="338"/>
      <c r="GN132" s="338"/>
      <c r="GO132" s="338"/>
      <c r="GP132" s="338"/>
      <c r="GQ132" s="338"/>
      <c r="GR132" s="338"/>
      <c r="GS132" s="338"/>
      <c r="GT132" s="338"/>
      <c r="GU132" s="338"/>
      <c r="GV132" s="338"/>
      <c r="GW132" s="338"/>
      <c r="GX132" s="338"/>
      <c r="GY132" s="338"/>
      <c r="GZ132" s="338"/>
      <c r="HA132" s="338"/>
      <c r="HB132" s="338"/>
      <c r="HC132" s="338"/>
      <c r="HD132" s="338"/>
      <c r="HE132" s="338"/>
      <c r="HF132" s="338"/>
      <c r="HG132" s="338"/>
      <c r="HH132" s="338"/>
      <c r="HI132" s="338"/>
      <c r="HJ132" s="338"/>
      <c r="HK132" s="338"/>
      <c r="HL132" s="338"/>
      <c r="HM132" s="338"/>
      <c r="HN132" s="338"/>
      <c r="HO132" s="338"/>
      <c r="HP132" s="338"/>
      <c r="HQ132" s="338"/>
      <c r="HR132" s="338"/>
      <c r="HS132" s="338"/>
      <c r="HT132" s="338"/>
      <c r="HU132" s="338"/>
      <c r="HV132" s="338"/>
      <c r="HW132" s="338"/>
      <c r="HX132" s="338"/>
      <c r="HY132" s="338"/>
      <c r="HZ132" s="338"/>
    </row>
    <row r="133" spans="1:234" s="131" customFormat="1" ht="24.75" customHeight="1" x14ac:dyDescent="0.25">
      <c r="A133" s="123" t="s">
        <v>234</v>
      </c>
      <c r="B133" s="108" t="s">
        <v>475</v>
      </c>
      <c r="C133" s="108" t="s">
        <v>205</v>
      </c>
      <c r="D133" s="109" t="s">
        <v>238</v>
      </c>
      <c r="E133" s="109" t="s">
        <v>100</v>
      </c>
      <c r="F133" s="110">
        <f t="shared" ref="F133:F164" si="36">IF(L133="Not Executed","",INDEX($U$1:$ZY$1,1,MATCH(REPT("z",255),$U133:$ZY133)))</f>
        <v>41184</v>
      </c>
      <c r="G133" s="109">
        <f>IF(L133="Not Executed","",INDEX($U$2:$ZY132,1,MATCH(REPT("z",255),$U133:$ZY133)))</f>
        <v>144</v>
      </c>
      <c r="H133" s="109" t="str">
        <f t="shared" ref="H133:H164" si="37">IF($L133="Not Executed","",VLOOKUP($G133,Config_Table,3))</f>
        <v>QS:PC2 C-STEP QS C-CLASS Build7.4</v>
      </c>
      <c r="I133" s="109" t="str">
        <f t="shared" ref="I133:I164" si="38">IF($L133="Not Executed","",VLOOKUP($G133,Config_Table,4))</f>
        <v>9200-8.59.29708</v>
      </c>
      <c r="J133" s="109">
        <f t="shared" ref="J133:J164" si="39">IF($L133="Not Executed","",VLOOKUP($G133,Config_Table,5))</f>
        <v>9200</v>
      </c>
      <c r="K133" s="109" t="str">
        <f t="shared" si="34"/>
        <v>v3410</v>
      </c>
      <c r="L133" s="78" t="str">
        <f t="shared" si="35"/>
        <v>Pass</v>
      </c>
      <c r="M133" s="78" t="str">
        <f>IF(L133="NA","NA",IF(COUNTIFS(U133:XAA133,"Pass*",$U$3:$XAA$3,Summary!$E$43)&gt;0,"Pass",IF(COUNTIFS(U133:XAA133,"Fail*",$U$3:$XAA$3,Summary!$E$43)&gt;0,"Fail","Not Executed")))</f>
        <v>Pass</v>
      </c>
      <c r="N133" s="109">
        <f t="shared" ref="N133:N164" si="40">COUNTIF(U133:CC133,"Pass")+COUNTIF(U133:CC133,"Fail")</f>
        <v>23</v>
      </c>
      <c r="O133" s="135">
        <f t="shared" ref="O133:O164" si="41">IF(N133&gt;0,COUNTIF(U133:CC133,"Pass")/N133,"")</f>
        <v>0.95652173913043481</v>
      </c>
      <c r="P133" s="135" t="str">
        <f>IF(VLOOKUP(C133,[1]!NFC_Defects,2,FALSE)=0,"",VLOOKUP(C133,[1]!NFC_Defects,2,FALSE))</f>
        <v/>
      </c>
      <c r="Q133" s="78" t="str">
        <f>IF(VLOOKUP(C133,[1]!NFC_Defects,3,FALSE)=0,"",VLOOKUP(C133,[1]!NFC_Defects,3,FALSE))</f>
        <v/>
      </c>
      <c r="R133" s="78" t="str">
        <f>IF(VLOOKUP(C133,[1]!NFC_Defects,4,FALSE)=0,"",VLOOKUP(C133,[1]!NFC_Defects,4,FALSE))</f>
        <v/>
      </c>
      <c r="S133" s="2"/>
      <c r="T133" s="319"/>
      <c r="U133" s="337"/>
      <c r="V133" s="95" t="s">
        <v>243</v>
      </c>
      <c r="W133" s="95" t="s">
        <v>241</v>
      </c>
      <c r="X133" s="95"/>
      <c r="Y133" s="95" t="s">
        <v>243</v>
      </c>
      <c r="Z133" s="95"/>
      <c r="AA133" s="95" t="s">
        <v>243</v>
      </c>
      <c r="AB133" s="95" t="s">
        <v>243</v>
      </c>
      <c r="AC133" s="95"/>
      <c r="AD133" s="95" t="s">
        <v>243</v>
      </c>
      <c r="AE133" s="95" t="s">
        <v>243</v>
      </c>
      <c r="AF133" s="95"/>
      <c r="AG133" s="95"/>
      <c r="AH133" s="95" t="s">
        <v>243</v>
      </c>
      <c r="AI133" s="95" t="s">
        <v>243</v>
      </c>
      <c r="AJ133" s="95" t="s">
        <v>243</v>
      </c>
      <c r="AK133" s="95" t="s">
        <v>243</v>
      </c>
      <c r="AL133" s="95"/>
      <c r="AM133" s="95"/>
      <c r="AN133" s="95"/>
      <c r="AO133" s="95"/>
      <c r="AP133" s="95" t="s">
        <v>243</v>
      </c>
      <c r="AQ133" s="95" t="s">
        <v>243</v>
      </c>
      <c r="AR133" s="95" t="s">
        <v>243</v>
      </c>
      <c r="AS133" s="95" t="s">
        <v>243</v>
      </c>
      <c r="AT133" s="95"/>
      <c r="AU133" s="95"/>
      <c r="AV133" s="95"/>
      <c r="AW133" s="95"/>
      <c r="AX133" s="95" t="s">
        <v>243</v>
      </c>
      <c r="AY133" s="95"/>
      <c r="AZ133" s="95"/>
      <c r="BA133" s="95" t="s">
        <v>243</v>
      </c>
      <c r="BB133" s="95" t="s">
        <v>243</v>
      </c>
      <c r="BC133" s="95" t="s">
        <v>243</v>
      </c>
      <c r="BD133" s="95" t="s">
        <v>243</v>
      </c>
      <c r="BE133" s="95"/>
      <c r="BF133" s="95" t="s">
        <v>243</v>
      </c>
      <c r="BG133" s="95"/>
      <c r="BH133" s="95" t="s">
        <v>243</v>
      </c>
      <c r="BI133" s="95" t="s">
        <v>243</v>
      </c>
      <c r="BJ133" s="95"/>
      <c r="BK133" s="95"/>
      <c r="BL133" s="95"/>
      <c r="BM133" s="95"/>
      <c r="BN133" s="95"/>
      <c r="BO133" s="95"/>
      <c r="BP133" s="95"/>
      <c r="BQ133" s="95"/>
      <c r="BR133" s="95"/>
      <c r="BS133" s="95"/>
      <c r="BT133" s="95"/>
      <c r="BU133" s="95"/>
      <c r="BV133" s="95"/>
      <c r="BW133" s="95"/>
      <c r="BX133" s="95"/>
      <c r="BY133" s="95"/>
      <c r="BZ133" s="95"/>
      <c r="CA133" s="95"/>
      <c r="CB133" s="95"/>
      <c r="CC133" s="95"/>
      <c r="CD133" s="95"/>
      <c r="CE133" s="338"/>
      <c r="CF133" s="338"/>
      <c r="CG133" s="338"/>
      <c r="CH133" s="338"/>
      <c r="CI133" s="338"/>
      <c r="CJ133" s="338"/>
      <c r="CK133" s="338"/>
      <c r="CL133" s="338"/>
      <c r="CM133" s="338"/>
      <c r="CN133" s="338"/>
      <c r="CO133" s="338"/>
      <c r="CP133" s="338"/>
      <c r="CQ133" s="338"/>
      <c r="CR133" s="338"/>
      <c r="CS133" s="338"/>
      <c r="CT133" s="338"/>
      <c r="CU133" s="338"/>
      <c r="CV133" s="338"/>
      <c r="CW133" s="338"/>
      <c r="CX133" s="338"/>
      <c r="CY133" s="338"/>
      <c r="CZ133" s="338"/>
      <c r="DA133" s="338"/>
      <c r="DB133" s="338"/>
      <c r="DC133" s="338"/>
      <c r="DD133" s="338"/>
      <c r="DE133" s="338"/>
      <c r="DF133" s="338"/>
      <c r="DG133" s="338"/>
      <c r="DH133" s="338"/>
      <c r="DI133" s="338"/>
      <c r="DJ133" s="338"/>
      <c r="DK133" s="338"/>
      <c r="DL133" s="338"/>
      <c r="DM133" s="338"/>
      <c r="DN133" s="338"/>
      <c r="DO133" s="338"/>
      <c r="DP133" s="338"/>
      <c r="DQ133" s="338"/>
      <c r="DR133" s="338"/>
      <c r="DS133" s="338"/>
      <c r="DT133" s="338"/>
      <c r="DU133" s="338"/>
      <c r="DV133" s="338"/>
      <c r="DW133" s="338"/>
      <c r="DX133" s="338"/>
      <c r="DY133" s="338"/>
      <c r="DZ133" s="338"/>
      <c r="EA133" s="338"/>
      <c r="EB133" s="338"/>
      <c r="EC133" s="338"/>
      <c r="ED133" s="338"/>
      <c r="EE133" s="338"/>
      <c r="EF133" s="338"/>
      <c r="EG133" s="338"/>
      <c r="EH133" s="338"/>
      <c r="EI133" s="338"/>
      <c r="EJ133" s="338"/>
      <c r="EK133" s="338"/>
      <c r="EL133" s="338"/>
      <c r="EM133" s="338"/>
      <c r="EN133" s="338"/>
      <c r="EO133" s="338"/>
      <c r="EP133" s="338"/>
      <c r="EQ133" s="338"/>
      <c r="ER133" s="338"/>
      <c r="ES133" s="338"/>
      <c r="ET133" s="338"/>
      <c r="EU133" s="338"/>
      <c r="EV133" s="338"/>
      <c r="EW133" s="338"/>
      <c r="EX133" s="338"/>
      <c r="EY133" s="338"/>
      <c r="EZ133" s="338"/>
      <c r="FA133" s="338"/>
      <c r="FB133" s="338"/>
      <c r="FC133" s="338"/>
      <c r="FD133" s="338"/>
      <c r="FE133" s="338"/>
      <c r="FF133" s="338"/>
      <c r="FG133" s="338"/>
      <c r="FH133" s="338"/>
      <c r="FI133" s="338"/>
      <c r="FJ133" s="338"/>
      <c r="FK133" s="338"/>
      <c r="FL133" s="338"/>
      <c r="FM133" s="338"/>
      <c r="FN133" s="338"/>
      <c r="FO133" s="338"/>
      <c r="FP133" s="338"/>
      <c r="FQ133" s="338"/>
      <c r="FR133" s="338"/>
      <c r="FS133" s="338"/>
      <c r="FT133" s="338"/>
      <c r="FU133" s="338"/>
      <c r="FV133" s="338"/>
      <c r="FW133" s="338"/>
      <c r="FX133" s="338"/>
      <c r="FY133" s="338"/>
      <c r="FZ133" s="338"/>
      <c r="GA133" s="338"/>
      <c r="GB133" s="338"/>
      <c r="GC133" s="338"/>
      <c r="GD133" s="338"/>
      <c r="GE133" s="338"/>
      <c r="GF133" s="338"/>
      <c r="GG133" s="338"/>
      <c r="GH133" s="338"/>
      <c r="GI133" s="338"/>
      <c r="GJ133" s="338"/>
      <c r="GK133" s="338"/>
      <c r="GL133" s="338"/>
      <c r="GM133" s="338"/>
      <c r="GN133" s="338"/>
      <c r="GO133" s="338"/>
      <c r="GP133" s="338"/>
      <c r="GQ133" s="338"/>
      <c r="GR133" s="338"/>
      <c r="GS133" s="338"/>
      <c r="GT133" s="338"/>
      <c r="GU133" s="338"/>
      <c r="GV133" s="338"/>
      <c r="GW133" s="338"/>
      <c r="GX133" s="338"/>
      <c r="GY133" s="338"/>
      <c r="GZ133" s="338"/>
      <c r="HA133" s="338"/>
      <c r="HB133" s="338"/>
      <c r="HC133" s="338"/>
      <c r="HD133" s="338"/>
      <c r="HE133" s="338"/>
      <c r="HF133" s="338"/>
      <c r="HG133" s="338"/>
      <c r="HH133" s="338"/>
      <c r="HI133" s="338"/>
      <c r="HJ133" s="338"/>
      <c r="HK133" s="338"/>
      <c r="HL133" s="338"/>
      <c r="HM133" s="338"/>
      <c r="HN133" s="338"/>
      <c r="HO133" s="338"/>
      <c r="HP133" s="338"/>
      <c r="HQ133" s="338"/>
      <c r="HR133" s="338"/>
      <c r="HS133" s="338"/>
      <c r="HT133" s="338"/>
      <c r="HU133" s="338"/>
      <c r="HV133" s="338"/>
      <c r="HW133" s="338"/>
      <c r="HX133" s="338"/>
      <c r="HY133" s="338"/>
      <c r="HZ133" s="338"/>
    </row>
    <row r="134" spans="1:234" s="131" customFormat="1" ht="24.75" customHeight="1" x14ac:dyDescent="0.25">
      <c r="A134" s="123" t="s">
        <v>234</v>
      </c>
      <c r="B134" s="108" t="s">
        <v>475</v>
      </c>
      <c r="C134" s="108" t="s">
        <v>153</v>
      </c>
      <c r="D134" s="109" t="s">
        <v>237</v>
      </c>
      <c r="E134" s="109" t="s">
        <v>100</v>
      </c>
      <c r="F134" s="110">
        <f t="shared" si="36"/>
        <v>41184</v>
      </c>
      <c r="G134" s="109">
        <f>IF(L134="Not Executed","",INDEX($U$2:$ZY133,1,MATCH(REPT("z",255),$U134:$ZY134)))</f>
        <v>144</v>
      </c>
      <c r="H134" s="109" t="str">
        <f t="shared" si="37"/>
        <v>QS:PC2 C-STEP QS C-CLASS Build7.4</v>
      </c>
      <c r="I134" s="109" t="str">
        <f t="shared" si="38"/>
        <v>9200-8.59.29708</v>
      </c>
      <c r="J134" s="109">
        <f t="shared" si="39"/>
        <v>9200</v>
      </c>
      <c r="K134" s="109" t="str">
        <f t="shared" si="34"/>
        <v>v3410</v>
      </c>
      <c r="L134" s="78" t="str">
        <f t="shared" si="35"/>
        <v>Pass</v>
      </c>
      <c r="M134" s="78" t="str">
        <f>IF(L134="NA","NA",IF(COUNTIFS(U134:XAA134,"Pass*",$U$3:$XAA$3,Summary!$E$43)&gt;0,"Pass",IF(COUNTIFS(U134:XAA134,"Fail*",$U$3:$XAA$3,Summary!$E$43)&gt;0,"Fail","Not Executed")))</f>
        <v>Pass</v>
      </c>
      <c r="N134" s="109">
        <f t="shared" si="40"/>
        <v>29</v>
      </c>
      <c r="O134" s="135">
        <f t="shared" si="41"/>
        <v>1</v>
      </c>
      <c r="P134" s="135" t="str">
        <f>IF(VLOOKUP(C134,[1]!NFC_Defects,2,FALSE)=0,"",VLOOKUP(C134,[1]!NFC_Defects,2,FALSE))</f>
        <v/>
      </c>
      <c r="Q134" s="78" t="str">
        <f>IF(VLOOKUP(C134,[1]!NFC_Defects,3,FALSE)=0,"",VLOOKUP(C134,[1]!NFC_Defects,3,FALSE))</f>
        <v/>
      </c>
      <c r="R134" s="78" t="str">
        <f>IF(VLOOKUP(C134,[1]!NFC_Defects,4,FALSE)=0,"",VLOOKUP(C134,[1]!NFC_Defects,4,FALSE))</f>
        <v/>
      </c>
      <c r="S134" s="2"/>
      <c r="T134" s="319"/>
      <c r="U134" s="337"/>
      <c r="V134" s="95" t="s">
        <v>243</v>
      </c>
      <c r="W134" s="95" t="s">
        <v>243</v>
      </c>
      <c r="X134" s="95" t="s">
        <v>243</v>
      </c>
      <c r="Y134" s="95" t="s">
        <v>243</v>
      </c>
      <c r="Z134" s="95" t="s">
        <v>243</v>
      </c>
      <c r="AA134" s="95" t="s">
        <v>243</v>
      </c>
      <c r="AB134" s="95" t="s">
        <v>243</v>
      </c>
      <c r="AC134" s="95" t="s">
        <v>243</v>
      </c>
      <c r="AD134" s="95" t="s">
        <v>243</v>
      </c>
      <c r="AE134" s="95"/>
      <c r="AF134" s="95"/>
      <c r="AG134" s="95"/>
      <c r="AH134" s="95" t="s">
        <v>243</v>
      </c>
      <c r="AI134" s="95" t="s">
        <v>243</v>
      </c>
      <c r="AJ134" s="95" t="s">
        <v>243</v>
      </c>
      <c r="AK134" s="95" t="s">
        <v>243</v>
      </c>
      <c r="AL134" s="95"/>
      <c r="AM134" s="95"/>
      <c r="AN134" s="95" t="s">
        <v>243</v>
      </c>
      <c r="AO134" s="95" t="s">
        <v>243</v>
      </c>
      <c r="AP134" s="95" t="s">
        <v>243</v>
      </c>
      <c r="AQ134" s="95" t="s">
        <v>243</v>
      </c>
      <c r="AR134" s="95" t="s">
        <v>243</v>
      </c>
      <c r="AS134" s="95" t="s">
        <v>243</v>
      </c>
      <c r="AT134" s="95"/>
      <c r="AU134" s="95"/>
      <c r="AV134" s="95"/>
      <c r="AW134" s="95" t="s">
        <v>243</v>
      </c>
      <c r="AX134" s="95" t="s">
        <v>243</v>
      </c>
      <c r="AY134" s="95"/>
      <c r="AZ134" s="95"/>
      <c r="BA134" s="95" t="s">
        <v>243</v>
      </c>
      <c r="BB134" s="95" t="s">
        <v>243</v>
      </c>
      <c r="BC134" s="95" t="s">
        <v>243</v>
      </c>
      <c r="BD134" s="95" t="s">
        <v>243</v>
      </c>
      <c r="BE134" s="95"/>
      <c r="BF134" s="95" t="s">
        <v>243</v>
      </c>
      <c r="BG134" s="95" t="s">
        <v>243</v>
      </c>
      <c r="BH134" s="95" t="s">
        <v>243</v>
      </c>
      <c r="BI134" s="95" t="s">
        <v>243</v>
      </c>
      <c r="BJ134" s="95"/>
      <c r="BK134" s="95"/>
      <c r="BL134" s="95"/>
      <c r="BM134" s="95"/>
      <c r="BN134" s="95"/>
      <c r="BO134" s="95"/>
      <c r="BP134" s="95"/>
      <c r="BQ134" s="95"/>
      <c r="BR134" s="95"/>
      <c r="BS134" s="95"/>
      <c r="BT134" s="95"/>
      <c r="BU134" s="95"/>
      <c r="BV134" s="95"/>
      <c r="BW134" s="95"/>
      <c r="BX134" s="95"/>
      <c r="BY134" s="95"/>
      <c r="BZ134" s="95"/>
      <c r="CA134" s="95"/>
      <c r="CB134" s="95"/>
      <c r="CC134" s="95"/>
      <c r="CD134" s="95"/>
      <c r="CE134" s="338"/>
      <c r="CF134" s="338"/>
      <c r="CG134" s="338"/>
      <c r="CH134" s="338"/>
      <c r="CI134" s="338"/>
      <c r="CJ134" s="338"/>
      <c r="CK134" s="338"/>
      <c r="CL134" s="338"/>
      <c r="CM134" s="338"/>
      <c r="CN134" s="338"/>
      <c r="CO134" s="338"/>
      <c r="CP134" s="338"/>
      <c r="CQ134" s="338"/>
      <c r="CR134" s="338"/>
      <c r="CS134" s="338"/>
      <c r="CT134" s="338"/>
      <c r="CU134" s="338"/>
      <c r="CV134" s="338"/>
      <c r="CW134" s="338"/>
      <c r="CX134" s="338"/>
      <c r="CY134" s="338"/>
      <c r="CZ134" s="338"/>
      <c r="DA134" s="338"/>
      <c r="DB134" s="338"/>
      <c r="DC134" s="338"/>
      <c r="DD134" s="338"/>
      <c r="DE134" s="338"/>
      <c r="DF134" s="338"/>
      <c r="DG134" s="338"/>
      <c r="DH134" s="338"/>
      <c r="DI134" s="338"/>
      <c r="DJ134" s="338"/>
      <c r="DK134" s="338"/>
      <c r="DL134" s="338"/>
      <c r="DM134" s="338"/>
      <c r="DN134" s="338"/>
      <c r="DO134" s="338"/>
      <c r="DP134" s="338"/>
      <c r="DQ134" s="338"/>
      <c r="DR134" s="338"/>
      <c r="DS134" s="338"/>
      <c r="DT134" s="338"/>
      <c r="DU134" s="338"/>
      <c r="DV134" s="338"/>
      <c r="DW134" s="338"/>
      <c r="DX134" s="338"/>
      <c r="DY134" s="338"/>
      <c r="DZ134" s="338"/>
      <c r="EA134" s="338"/>
      <c r="EB134" s="338"/>
      <c r="EC134" s="338"/>
      <c r="ED134" s="338"/>
      <c r="EE134" s="338"/>
      <c r="EF134" s="338"/>
      <c r="EG134" s="338"/>
      <c r="EH134" s="338"/>
      <c r="EI134" s="338"/>
      <c r="EJ134" s="338"/>
      <c r="EK134" s="338"/>
      <c r="EL134" s="338"/>
      <c r="EM134" s="338"/>
      <c r="EN134" s="338"/>
      <c r="EO134" s="338"/>
      <c r="EP134" s="338"/>
      <c r="EQ134" s="338"/>
      <c r="ER134" s="338"/>
      <c r="ES134" s="338"/>
      <c r="ET134" s="338"/>
      <c r="EU134" s="338"/>
      <c r="EV134" s="338"/>
      <c r="EW134" s="338"/>
      <c r="EX134" s="338"/>
      <c r="EY134" s="338"/>
      <c r="EZ134" s="338"/>
      <c r="FA134" s="338"/>
      <c r="FB134" s="338"/>
      <c r="FC134" s="338"/>
      <c r="FD134" s="338"/>
      <c r="FE134" s="338"/>
      <c r="FF134" s="338"/>
      <c r="FG134" s="338"/>
      <c r="FH134" s="338"/>
      <c r="FI134" s="338"/>
      <c r="FJ134" s="338"/>
      <c r="FK134" s="338"/>
      <c r="FL134" s="338"/>
      <c r="FM134" s="338"/>
      <c r="FN134" s="338"/>
      <c r="FO134" s="338"/>
      <c r="FP134" s="338"/>
      <c r="FQ134" s="338"/>
      <c r="FR134" s="338"/>
      <c r="FS134" s="338"/>
      <c r="FT134" s="338"/>
      <c r="FU134" s="338"/>
      <c r="FV134" s="338"/>
      <c r="FW134" s="338"/>
      <c r="FX134" s="338"/>
      <c r="FY134" s="338"/>
      <c r="FZ134" s="338"/>
      <c r="GA134" s="338"/>
      <c r="GB134" s="338"/>
      <c r="GC134" s="338"/>
      <c r="GD134" s="338"/>
      <c r="GE134" s="338"/>
      <c r="GF134" s="338"/>
      <c r="GG134" s="338"/>
      <c r="GH134" s="338"/>
      <c r="GI134" s="338"/>
      <c r="GJ134" s="338"/>
      <c r="GK134" s="338"/>
      <c r="GL134" s="338"/>
      <c r="GM134" s="338"/>
      <c r="GN134" s="338"/>
      <c r="GO134" s="338"/>
      <c r="GP134" s="338"/>
      <c r="GQ134" s="338"/>
      <c r="GR134" s="338"/>
      <c r="GS134" s="338"/>
      <c r="GT134" s="338"/>
      <c r="GU134" s="338"/>
      <c r="GV134" s="338"/>
      <c r="GW134" s="338"/>
      <c r="GX134" s="338"/>
      <c r="GY134" s="338"/>
      <c r="GZ134" s="338"/>
      <c r="HA134" s="338"/>
      <c r="HB134" s="338"/>
      <c r="HC134" s="338"/>
      <c r="HD134" s="338"/>
      <c r="HE134" s="338"/>
      <c r="HF134" s="338"/>
      <c r="HG134" s="338"/>
      <c r="HH134" s="338"/>
      <c r="HI134" s="338"/>
      <c r="HJ134" s="338"/>
      <c r="HK134" s="338"/>
      <c r="HL134" s="338"/>
      <c r="HM134" s="338"/>
      <c r="HN134" s="338"/>
      <c r="HO134" s="338"/>
      <c r="HP134" s="338"/>
      <c r="HQ134" s="338"/>
      <c r="HR134" s="338"/>
      <c r="HS134" s="338"/>
      <c r="HT134" s="338"/>
      <c r="HU134" s="338"/>
      <c r="HV134" s="338"/>
      <c r="HW134" s="338"/>
      <c r="HX134" s="338"/>
      <c r="HY134" s="338"/>
      <c r="HZ134" s="338"/>
    </row>
    <row r="135" spans="1:234" s="131" customFormat="1" ht="24.75" customHeight="1" x14ac:dyDescent="0.25">
      <c r="A135" s="123" t="s">
        <v>234</v>
      </c>
      <c r="B135" s="108" t="s">
        <v>475</v>
      </c>
      <c r="C135" s="108" t="s">
        <v>219</v>
      </c>
      <c r="D135" s="109" t="s">
        <v>238</v>
      </c>
      <c r="E135" s="109" t="s">
        <v>100</v>
      </c>
      <c r="F135" s="110">
        <f t="shared" si="36"/>
        <v>41184</v>
      </c>
      <c r="G135" s="109">
        <f>IF(L135="Not Executed","",INDEX($U$2:$ZY134,1,MATCH(REPT("z",255),$U135:$ZY135)))</f>
        <v>144</v>
      </c>
      <c r="H135" s="109" t="str">
        <f t="shared" si="37"/>
        <v>QS:PC2 C-STEP QS C-CLASS Build7.4</v>
      </c>
      <c r="I135" s="109" t="str">
        <f t="shared" si="38"/>
        <v>9200-8.59.29708</v>
      </c>
      <c r="J135" s="109">
        <f t="shared" si="39"/>
        <v>9200</v>
      </c>
      <c r="K135" s="109" t="str">
        <f t="shared" si="34"/>
        <v>v3410</v>
      </c>
      <c r="L135" s="78" t="str">
        <f t="shared" si="35"/>
        <v>Pass</v>
      </c>
      <c r="M135" s="78" t="str">
        <f>IF(L135="NA","NA",IF(COUNTIFS(U135:XAA135,"Pass*",$U$3:$XAA$3,Summary!$E$43)&gt;0,"Pass",IF(COUNTIFS(U135:XAA135,"Fail*",$U$3:$XAA$3,Summary!$E$43)&gt;0,"Fail","Not Executed")))</f>
        <v>Pass</v>
      </c>
      <c r="N135" s="109">
        <f t="shared" si="40"/>
        <v>24</v>
      </c>
      <c r="O135" s="135">
        <f t="shared" si="41"/>
        <v>0.95833333333333337</v>
      </c>
      <c r="P135" s="135" t="str">
        <f>IF(VLOOKUP(C135,[1]!NFC_Defects,2,FALSE)=0,"",VLOOKUP(C135,[1]!NFC_Defects,2,FALSE))</f>
        <v/>
      </c>
      <c r="Q135" s="78" t="str">
        <f>IF(VLOOKUP(C135,[1]!NFC_Defects,3,FALSE)=0,"",VLOOKUP(C135,[1]!NFC_Defects,3,FALSE))</f>
        <v/>
      </c>
      <c r="R135" s="78" t="str">
        <f>IF(VLOOKUP(C135,[1]!NFC_Defects,4,FALSE)=0,"",VLOOKUP(C135,[1]!NFC_Defects,4,FALSE))</f>
        <v/>
      </c>
      <c r="S135" s="2"/>
      <c r="T135" s="319"/>
      <c r="U135" s="337"/>
      <c r="V135" s="95" t="s">
        <v>243</v>
      </c>
      <c r="W135" s="95" t="s">
        <v>241</v>
      </c>
      <c r="X135" s="95"/>
      <c r="Y135" s="95" t="s">
        <v>243</v>
      </c>
      <c r="Z135" s="95" t="s">
        <v>243</v>
      </c>
      <c r="AA135" s="95" t="s">
        <v>243</v>
      </c>
      <c r="AB135" s="95" t="s">
        <v>243</v>
      </c>
      <c r="AC135" s="95"/>
      <c r="AD135" s="95" t="s">
        <v>243</v>
      </c>
      <c r="AE135" s="95" t="s">
        <v>243</v>
      </c>
      <c r="AF135" s="95"/>
      <c r="AG135" s="95"/>
      <c r="AH135" s="95" t="s">
        <v>243</v>
      </c>
      <c r="AI135" s="95" t="s">
        <v>243</v>
      </c>
      <c r="AJ135" s="95" t="s">
        <v>243</v>
      </c>
      <c r="AK135" s="95" t="s">
        <v>243</v>
      </c>
      <c r="AL135" s="95"/>
      <c r="AM135" s="95"/>
      <c r="AN135" s="95"/>
      <c r="AO135" s="95"/>
      <c r="AP135" s="95" t="s">
        <v>243</v>
      </c>
      <c r="AQ135" s="95" t="s">
        <v>243</v>
      </c>
      <c r="AR135" s="95" t="s">
        <v>243</v>
      </c>
      <c r="AS135" s="95" t="s">
        <v>243</v>
      </c>
      <c r="AT135" s="95"/>
      <c r="AU135" s="95"/>
      <c r="AV135" s="95"/>
      <c r="AW135" s="95"/>
      <c r="AX135" s="95" t="s">
        <v>243</v>
      </c>
      <c r="AY135" s="95"/>
      <c r="AZ135" s="95"/>
      <c r="BA135" s="95" t="s">
        <v>243</v>
      </c>
      <c r="BB135" s="95" t="s">
        <v>243</v>
      </c>
      <c r="BC135" s="95" t="s">
        <v>243</v>
      </c>
      <c r="BD135" s="95" t="s">
        <v>243</v>
      </c>
      <c r="BE135" s="95"/>
      <c r="BF135" s="95" t="s">
        <v>243</v>
      </c>
      <c r="BG135" s="95"/>
      <c r="BH135" s="95" t="s">
        <v>243</v>
      </c>
      <c r="BI135" s="95" t="s">
        <v>243</v>
      </c>
      <c r="BJ135" s="95"/>
      <c r="BK135" s="95"/>
      <c r="BL135" s="95"/>
      <c r="BM135" s="95"/>
      <c r="BN135" s="95"/>
      <c r="BO135" s="95"/>
      <c r="BP135" s="95"/>
      <c r="BQ135" s="95"/>
      <c r="BR135" s="95"/>
      <c r="BS135" s="95"/>
      <c r="BT135" s="95"/>
      <c r="BU135" s="95"/>
      <c r="BV135" s="95"/>
      <c r="BW135" s="95"/>
      <c r="BX135" s="95"/>
      <c r="BY135" s="95"/>
      <c r="BZ135" s="95"/>
      <c r="CA135" s="95"/>
      <c r="CB135" s="95"/>
      <c r="CC135" s="95"/>
      <c r="CD135" s="95"/>
      <c r="CE135" s="338"/>
      <c r="CF135" s="338"/>
      <c r="CG135" s="338"/>
      <c r="CH135" s="338"/>
      <c r="CI135" s="338"/>
      <c r="CJ135" s="338"/>
      <c r="CK135" s="338"/>
      <c r="CL135" s="338"/>
      <c r="CM135" s="338"/>
      <c r="CN135" s="338"/>
      <c r="CO135" s="338"/>
      <c r="CP135" s="338"/>
      <c r="CQ135" s="338"/>
      <c r="CR135" s="338"/>
      <c r="CS135" s="338"/>
      <c r="CT135" s="338"/>
      <c r="CU135" s="338"/>
      <c r="CV135" s="338"/>
      <c r="CW135" s="338"/>
      <c r="CX135" s="338"/>
      <c r="CY135" s="338"/>
      <c r="CZ135" s="338"/>
      <c r="DA135" s="338"/>
      <c r="DB135" s="338"/>
      <c r="DC135" s="338"/>
      <c r="DD135" s="338"/>
      <c r="DE135" s="338"/>
      <c r="DF135" s="338"/>
      <c r="DG135" s="338"/>
      <c r="DH135" s="338"/>
      <c r="DI135" s="338"/>
      <c r="DJ135" s="338"/>
      <c r="DK135" s="338"/>
      <c r="DL135" s="338"/>
      <c r="DM135" s="338"/>
      <c r="DN135" s="338"/>
      <c r="DO135" s="338"/>
      <c r="DP135" s="338"/>
      <c r="DQ135" s="338"/>
      <c r="DR135" s="338"/>
      <c r="DS135" s="338"/>
      <c r="DT135" s="338"/>
      <c r="DU135" s="338"/>
      <c r="DV135" s="338"/>
      <c r="DW135" s="338"/>
      <c r="DX135" s="338"/>
      <c r="DY135" s="338"/>
      <c r="DZ135" s="338"/>
      <c r="EA135" s="338"/>
      <c r="EB135" s="338"/>
      <c r="EC135" s="338"/>
      <c r="ED135" s="338"/>
      <c r="EE135" s="338"/>
      <c r="EF135" s="338"/>
      <c r="EG135" s="338"/>
      <c r="EH135" s="338"/>
      <c r="EI135" s="338"/>
      <c r="EJ135" s="338"/>
      <c r="EK135" s="338"/>
      <c r="EL135" s="338"/>
      <c r="EM135" s="338"/>
      <c r="EN135" s="338"/>
      <c r="EO135" s="338"/>
      <c r="EP135" s="338"/>
      <c r="EQ135" s="338"/>
      <c r="ER135" s="338"/>
      <c r="ES135" s="338"/>
      <c r="ET135" s="338"/>
      <c r="EU135" s="338"/>
      <c r="EV135" s="338"/>
      <c r="EW135" s="338"/>
      <c r="EX135" s="338"/>
      <c r="EY135" s="338"/>
      <c r="EZ135" s="338"/>
      <c r="FA135" s="338"/>
      <c r="FB135" s="338"/>
      <c r="FC135" s="338"/>
      <c r="FD135" s="338"/>
      <c r="FE135" s="338"/>
      <c r="FF135" s="338"/>
      <c r="FG135" s="338"/>
      <c r="FH135" s="338"/>
      <c r="FI135" s="338"/>
      <c r="FJ135" s="338"/>
      <c r="FK135" s="338"/>
      <c r="FL135" s="338"/>
      <c r="FM135" s="338"/>
      <c r="FN135" s="338"/>
      <c r="FO135" s="338"/>
      <c r="FP135" s="338"/>
      <c r="FQ135" s="338"/>
      <c r="FR135" s="338"/>
      <c r="FS135" s="338"/>
      <c r="FT135" s="338"/>
      <c r="FU135" s="338"/>
      <c r="FV135" s="338"/>
      <c r="FW135" s="338"/>
      <c r="FX135" s="338"/>
      <c r="FY135" s="338"/>
      <c r="FZ135" s="338"/>
      <c r="GA135" s="338"/>
      <c r="GB135" s="338"/>
      <c r="GC135" s="338"/>
      <c r="GD135" s="338"/>
      <c r="GE135" s="338"/>
      <c r="GF135" s="338"/>
      <c r="GG135" s="338"/>
      <c r="GH135" s="338"/>
      <c r="GI135" s="338"/>
      <c r="GJ135" s="338"/>
      <c r="GK135" s="338"/>
      <c r="GL135" s="338"/>
      <c r="GM135" s="338"/>
      <c r="GN135" s="338"/>
      <c r="GO135" s="338"/>
      <c r="GP135" s="338"/>
      <c r="GQ135" s="338"/>
      <c r="GR135" s="338"/>
      <c r="GS135" s="338"/>
      <c r="GT135" s="338"/>
      <c r="GU135" s="338"/>
      <c r="GV135" s="338"/>
      <c r="GW135" s="338"/>
      <c r="GX135" s="338"/>
      <c r="GY135" s="338"/>
      <c r="GZ135" s="338"/>
      <c r="HA135" s="338"/>
      <c r="HB135" s="338"/>
      <c r="HC135" s="338"/>
      <c r="HD135" s="338"/>
      <c r="HE135" s="338"/>
      <c r="HF135" s="338"/>
      <c r="HG135" s="338"/>
      <c r="HH135" s="338"/>
      <c r="HI135" s="338"/>
      <c r="HJ135" s="338"/>
      <c r="HK135" s="338"/>
      <c r="HL135" s="338"/>
      <c r="HM135" s="338"/>
      <c r="HN135" s="338"/>
      <c r="HO135" s="338"/>
      <c r="HP135" s="338"/>
      <c r="HQ135" s="338"/>
      <c r="HR135" s="338"/>
      <c r="HS135" s="338"/>
      <c r="HT135" s="338"/>
      <c r="HU135" s="338"/>
      <c r="HV135" s="338"/>
      <c r="HW135" s="338"/>
      <c r="HX135" s="338"/>
      <c r="HY135" s="338"/>
      <c r="HZ135" s="338"/>
    </row>
    <row r="136" spans="1:234" s="131" customFormat="1" ht="24.75" customHeight="1" x14ac:dyDescent="0.25">
      <c r="A136" s="123" t="s">
        <v>234</v>
      </c>
      <c r="B136" s="108" t="s">
        <v>475</v>
      </c>
      <c r="C136" s="108" t="s">
        <v>218</v>
      </c>
      <c r="D136" s="109" t="s">
        <v>238</v>
      </c>
      <c r="E136" s="109" t="s">
        <v>100</v>
      </c>
      <c r="F136" s="110">
        <f t="shared" si="36"/>
        <v>41184</v>
      </c>
      <c r="G136" s="109">
        <f>IF(L136="Not Executed","",INDEX($U$2:$ZY135,1,MATCH(REPT("z",255),$U136:$ZY136)))</f>
        <v>144</v>
      </c>
      <c r="H136" s="109" t="str">
        <f t="shared" si="37"/>
        <v>QS:PC2 C-STEP QS C-CLASS Build7.4</v>
      </c>
      <c r="I136" s="109" t="str">
        <f t="shared" si="38"/>
        <v>9200-8.59.29708</v>
      </c>
      <c r="J136" s="109">
        <f t="shared" si="39"/>
        <v>9200</v>
      </c>
      <c r="K136" s="109" t="str">
        <f t="shared" si="34"/>
        <v>v3410</v>
      </c>
      <c r="L136" s="78" t="str">
        <f t="shared" si="35"/>
        <v>Pass</v>
      </c>
      <c r="M136" s="78" t="str">
        <f>IF(L136="NA","NA",IF(COUNTIFS(U136:XAA136,"Pass*",$U$3:$XAA$3,Summary!$E$43)&gt;0,"Pass",IF(COUNTIFS(U136:XAA136,"Fail*",$U$3:$XAA$3,Summary!$E$43)&gt;0,"Fail","Not Executed")))</f>
        <v>Pass</v>
      </c>
      <c r="N136" s="109">
        <f t="shared" si="40"/>
        <v>24</v>
      </c>
      <c r="O136" s="135">
        <f t="shared" si="41"/>
        <v>0.95833333333333337</v>
      </c>
      <c r="P136" s="135" t="str">
        <f>IF(VLOOKUP(C136,[1]!NFC_Defects,2,FALSE)=0,"",VLOOKUP(C136,[1]!NFC_Defects,2,FALSE))</f>
        <v/>
      </c>
      <c r="Q136" s="78" t="str">
        <f>IF(VLOOKUP(C136,[1]!NFC_Defects,3,FALSE)=0,"",VLOOKUP(C136,[1]!NFC_Defects,3,FALSE))</f>
        <v/>
      </c>
      <c r="R136" s="78" t="str">
        <f>IF(VLOOKUP(C136,[1]!NFC_Defects,4,FALSE)=0,"",VLOOKUP(C136,[1]!NFC_Defects,4,FALSE))</f>
        <v/>
      </c>
      <c r="S136" s="2"/>
      <c r="T136" s="319"/>
      <c r="U136" s="337"/>
      <c r="V136" s="95" t="s">
        <v>243</v>
      </c>
      <c r="W136" s="95" t="s">
        <v>241</v>
      </c>
      <c r="X136" s="95"/>
      <c r="Y136" s="95" t="s">
        <v>243</v>
      </c>
      <c r="Z136" s="95" t="s">
        <v>243</v>
      </c>
      <c r="AA136" s="95" t="s">
        <v>243</v>
      </c>
      <c r="AB136" s="95" t="s">
        <v>243</v>
      </c>
      <c r="AC136" s="95"/>
      <c r="AD136" s="95" t="s">
        <v>243</v>
      </c>
      <c r="AE136" s="95" t="s">
        <v>243</v>
      </c>
      <c r="AF136" s="95"/>
      <c r="AG136" s="95"/>
      <c r="AH136" s="95" t="s">
        <v>243</v>
      </c>
      <c r="AI136" s="95" t="s">
        <v>243</v>
      </c>
      <c r="AJ136" s="95" t="s">
        <v>243</v>
      </c>
      <c r="AK136" s="95" t="s">
        <v>243</v>
      </c>
      <c r="AL136" s="95"/>
      <c r="AM136" s="95"/>
      <c r="AN136" s="95"/>
      <c r="AO136" s="95"/>
      <c r="AP136" s="95" t="s">
        <v>243</v>
      </c>
      <c r="AQ136" s="95" t="s">
        <v>243</v>
      </c>
      <c r="AR136" s="95" t="s">
        <v>243</v>
      </c>
      <c r="AS136" s="95" t="s">
        <v>243</v>
      </c>
      <c r="AT136" s="95"/>
      <c r="AU136" s="95"/>
      <c r="AV136" s="95"/>
      <c r="AW136" s="95"/>
      <c r="AX136" s="95" t="s">
        <v>243</v>
      </c>
      <c r="AY136" s="95"/>
      <c r="AZ136" s="95"/>
      <c r="BA136" s="95" t="s">
        <v>243</v>
      </c>
      <c r="BB136" s="95" t="s">
        <v>243</v>
      </c>
      <c r="BC136" s="95" t="s">
        <v>243</v>
      </c>
      <c r="BD136" s="95" t="s">
        <v>243</v>
      </c>
      <c r="BE136" s="95"/>
      <c r="BF136" s="95" t="s">
        <v>243</v>
      </c>
      <c r="BG136" s="95"/>
      <c r="BH136" s="95" t="s">
        <v>243</v>
      </c>
      <c r="BI136" s="95" t="s">
        <v>243</v>
      </c>
      <c r="BJ136" s="95"/>
      <c r="BK136" s="95"/>
      <c r="BL136" s="95"/>
      <c r="BM136" s="95"/>
      <c r="BN136" s="95"/>
      <c r="BO136" s="95"/>
      <c r="BP136" s="95"/>
      <c r="BQ136" s="95"/>
      <c r="BR136" s="95"/>
      <c r="BS136" s="95"/>
      <c r="BT136" s="95"/>
      <c r="BU136" s="95"/>
      <c r="BV136" s="95"/>
      <c r="BW136" s="95"/>
      <c r="BX136" s="95"/>
      <c r="BY136" s="95"/>
      <c r="BZ136" s="95"/>
      <c r="CA136" s="95"/>
      <c r="CB136" s="95"/>
      <c r="CC136" s="95"/>
      <c r="CD136" s="95"/>
      <c r="CE136" s="338"/>
      <c r="CF136" s="338"/>
      <c r="CG136" s="338"/>
      <c r="CH136" s="338"/>
      <c r="CI136" s="338"/>
      <c r="CJ136" s="338"/>
      <c r="CK136" s="338"/>
      <c r="CL136" s="338"/>
      <c r="CM136" s="338"/>
      <c r="CN136" s="338"/>
      <c r="CO136" s="338"/>
      <c r="CP136" s="338"/>
      <c r="CQ136" s="338"/>
      <c r="CR136" s="338"/>
      <c r="CS136" s="338"/>
      <c r="CT136" s="338"/>
      <c r="CU136" s="338"/>
      <c r="CV136" s="338"/>
      <c r="CW136" s="338"/>
      <c r="CX136" s="338"/>
      <c r="CY136" s="338"/>
      <c r="CZ136" s="338"/>
      <c r="DA136" s="338"/>
      <c r="DB136" s="338"/>
      <c r="DC136" s="338"/>
      <c r="DD136" s="338"/>
      <c r="DE136" s="338"/>
      <c r="DF136" s="338"/>
      <c r="DG136" s="338"/>
      <c r="DH136" s="338"/>
      <c r="DI136" s="338"/>
      <c r="DJ136" s="338"/>
      <c r="DK136" s="338"/>
      <c r="DL136" s="338"/>
      <c r="DM136" s="338"/>
      <c r="DN136" s="338"/>
      <c r="DO136" s="338"/>
      <c r="DP136" s="338"/>
      <c r="DQ136" s="338"/>
      <c r="DR136" s="338"/>
      <c r="DS136" s="338"/>
      <c r="DT136" s="338"/>
      <c r="DU136" s="338"/>
      <c r="DV136" s="338"/>
      <c r="DW136" s="338"/>
      <c r="DX136" s="338"/>
      <c r="DY136" s="338"/>
      <c r="DZ136" s="338"/>
      <c r="EA136" s="338"/>
      <c r="EB136" s="338"/>
      <c r="EC136" s="338"/>
      <c r="ED136" s="338"/>
      <c r="EE136" s="338"/>
      <c r="EF136" s="338"/>
      <c r="EG136" s="338"/>
      <c r="EH136" s="338"/>
      <c r="EI136" s="338"/>
      <c r="EJ136" s="338"/>
      <c r="EK136" s="338"/>
      <c r="EL136" s="338"/>
      <c r="EM136" s="338"/>
      <c r="EN136" s="338"/>
      <c r="EO136" s="338"/>
      <c r="EP136" s="338"/>
      <c r="EQ136" s="338"/>
      <c r="ER136" s="338"/>
      <c r="ES136" s="338"/>
      <c r="ET136" s="338"/>
      <c r="EU136" s="338"/>
      <c r="EV136" s="338"/>
      <c r="EW136" s="338"/>
      <c r="EX136" s="338"/>
      <c r="EY136" s="338"/>
      <c r="EZ136" s="338"/>
      <c r="FA136" s="338"/>
      <c r="FB136" s="338"/>
      <c r="FC136" s="338"/>
      <c r="FD136" s="338"/>
      <c r="FE136" s="338"/>
      <c r="FF136" s="338"/>
      <c r="FG136" s="338"/>
      <c r="FH136" s="338"/>
      <c r="FI136" s="338"/>
      <c r="FJ136" s="338"/>
      <c r="FK136" s="338"/>
      <c r="FL136" s="338"/>
      <c r="FM136" s="338"/>
      <c r="FN136" s="338"/>
      <c r="FO136" s="338"/>
      <c r="FP136" s="338"/>
      <c r="FQ136" s="338"/>
      <c r="FR136" s="338"/>
      <c r="FS136" s="338"/>
      <c r="FT136" s="338"/>
      <c r="FU136" s="338"/>
      <c r="FV136" s="338"/>
      <c r="FW136" s="338"/>
      <c r="FX136" s="338"/>
      <c r="FY136" s="338"/>
      <c r="FZ136" s="338"/>
      <c r="GA136" s="338"/>
      <c r="GB136" s="338"/>
      <c r="GC136" s="338"/>
      <c r="GD136" s="338"/>
      <c r="GE136" s="338"/>
      <c r="GF136" s="338"/>
      <c r="GG136" s="338"/>
      <c r="GH136" s="338"/>
      <c r="GI136" s="338"/>
      <c r="GJ136" s="338"/>
      <c r="GK136" s="338"/>
      <c r="GL136" s="338"/>
      <c r="GM136" s="338"/>
      <c r="GN136" s="338"/>
      <c r="GO136" s="338"/>
      <c r="GP136" s="338"/>
      <c r="GQ136" s="338"/>
      <c r="GR136" s="338"/>
      <c r="GS136" s="338"/>
      <c r="GT136" s="338"/>
      <c r="GU136" s="338"/>
      <c r="GV136" s="338"/>
      <c r="GW136" s="338"/>
      <c r="GX136" s="338"/>
      <c r="GY136" s="338"/>
      <c r="GZ136" s="338"/>
      <c r="HA136" s="338"/>
      <c r="HB136" s="338"/>
      <c r="HC136" s="338"/>
      <c r="HD136" s="338"/>
      <c r="HE136" s="338"/>
      <c r="HF136" s="338"/>
      <c r="HG136" s="338"/>
      <c r="HH136" s="338"/>
      <c r="HI136" s="338"/>
      <c r="HJ136" s="338"/>
      <c r="HK136" s="338"/>
      <c r="HL136" s="338"/>
      <c r="HM136" s="338"/>
      <c r="HN136" s="338"/>
      <c r="HO136" s="338"/>
      <c r="HP136" s="338"/>
      <c r="HQ136" s="338"/>
      <c r="HR136" s="338"/>
      <c r="HS136" s="338"/>
      <c r="HT136" s="338"/>
      <c r="HU136" s="338"/>
      <c r="HV136" s="338"/>
      <c r="HW136" s="338"/>
      <c r="HX136" s="338"/>
      <c r="HY136" s="338"/>
      <c r="HZ136" s="338"/>
    </row>
    <row r="137" spans="1:234" s="131" customFormat="1" ht="24.75" customHeight="1" x14ac:dyDescent="0.25">
      <c r="A137" s="123" t="s">
        <v>234</v>
      </c>
      <c r="B137" s="108" t="s">
        <v>475</v>
      </c>
      <c r="C137" s="108" t="s">
        <v>145</v>
      </c>
      <c r="D137" s="109" t="s">
        <v>237</v>
      </c>
      <c r="E137" s="109" t="s">
        <v>100</v>
      </c>
      <c r="F137" s="110">
        <f t="shared" si="36"/>
        <v>41184</v>
      </c>
      <c r="G137" s="109">
        <f>IF(L137="Not Executed","",INDEX($U$2:$ZY136,1,MATCH(REPT("z",255),$U137:$ZY137)))</f>
        <v>144</v>
      </c>
      <c r="H137" s="109" t="str">
        <f t="shared" si="37"/>
        <v>QS:PC2 C-STEP QS C-CLASS Build7.4</v>
      </c>
      <c r="I137" s="109" t="str">
        <f t="shared" si="38"/>
        <v>9200-8.59.29708</v>
      </c>
      <c r="J137" s="109">
        <f t="shared" si="39"/>
        <v>9200</v>
      </c>
      <c r="K137" s="109" t="str">
        <f t="shared" si="34"/>
        <v>v3410</v>
      </c>
      <c r="L137" s="78" t="str">
        <f t="shared" si="35"/>
        <v>Pass</v>
      </c>
      <c r="M137" s="78" t="str">
        <f>IF(L137="NA","NA",IF(COUNTIFS(U137:XAA137,"Pass*",$U$3:$XAA$3,Summary!$E$43)&gt;0,"Pass",IF(COUNTIFS(U137:XAA137,"Fail*",$U$3:$XAA$3,Summary!$E$43)&gt;0,"Fail","Not Executed")))</f>
        <v>Pass</v>
      </c>
      <c r="N137" s="109">
        <f t="shared" si="40"/>
        <v>29</v>
      </c>
      <c r="O137" s="135">
        <f t="shared" si="41"/>
        <v>1</v>
      </c>
      <c r="P137" s="135" t="str">
        <f>IF(VLOOKUP(C137,[1]!NFC_Defects,2,FALSE)=0,"",VLOOKUP(C137,[1]!NFC_Defects,2,FALSE))</f>
        <v/>
      </c>
      <c r="Q137" s="78" t="str">
        <f>IF(VLOOKUP(C137,[1]!NFC_Defects,3,FALSE)=0,"",VLOOKUP(C137,[1]!NFC_Defects,3,FALSE))</f>
        <v/>
      </c>
      <c r="R137" s="78" t="str">
        <f>IF(VLOOKUP(C137,[1]!NFC_Defects,4,FALSE)=0,"",VLOOKUP(C137,[1]!NFC_Defects,4,FALSE))</f>
        <v/>
      </c>
      <c r="S137" s="2"/>
      <c r="T137" s="319"/>
      <c r="U137" s="337"/>
      <c r="V137" s="95" t="s">
        <v>243</v>
      </c>
      <c r="W137" s="95" t="s">
        <v>243</v>
      </c>
      <c r="X137" s="95" t="s">
        <v>243</v>
      </c>
      <c r="Y137" s="95" t="s">
        <v>243</v>
      </c>
      <c r="Z137" s="95" t="s">
        <v>243</v>
      </c>
      <c r="AA137" s="95" t="s">
        <v>243</v>
      </c>
      <c r="AB137" s="95" t="s">
        <v>243</v>
      </c>
      <c r="AC137" s="95" t="s">
        <v>243</v>
      </c>
      <c r="AD137" s="95" t="s">
        <v>243</v>
      </c>
      <c r="AE137" s="95"/>
      <c r="AF137" s="95"/>
      <c r="AG137" s="95"/>
      <c r="AH137" s="95" t="s">
        <v>243</v>
      </c>
      <c r="AI137" s="95" t="s">
        <v>243</v>
      </c>
      <c r="AJ137" s="95" t="s">
        <v>243</v>
      </c>
      <c r="AK137" s="95" t="s">
        <v>243</v>
      </c>
      <c r="AL137" s="95"/>
      <c r="AM137" s="95"/>
      <c r="AN137" s="95" t="s">
        <v>243</v>
      </c>
      <c r="AO137" s="95" t="s">
        <v>243</v>
      </c>
      <c r="AP137" s="95" t="s">
        <v>243</v>
      </c>
      <c r="AQ137" s="95" t="s">
        <v>243</v>
      </c>
      <c r="AR137" s="95" t="s">
        <v>243</v>
      </c>
      <c r="AS137" s="95" t="s">
        <v>243</v>
      </c>
      <c r="AT137" s="95"/>
      <c r="AU137" s="95"/>
      <c r="AV137" s="95"/>
      <c r="AW137" s="95" t="s">
        <v>243</v>
      </c>
      <c r="AX137" s="95" t="s">
        <v>243</v>
      </c>
      <c r="AY137" s="95"/>
      <c r="AZ137" s="95"/>
      <c r="BA137" s="95" t="s">
        <v>243</v>
      </c>
      <c r="BB137" s="95" t="s">
        <v>243</v>
      </c>
      <c r="BC137" s="95" t="s">
        <v>243</v>
      </c>
      <c r="BD137" s="95" t="s">
        <v>243</v>
      </c>
      <c r="BE137" s="95"/>
      <c r="BF137" s="95" t="s">
        <v>243</v>
      </c>
      <c r="BG137" s="95" t="s">
        <v>243</v>
      </c>
      <c r="BH137" s="95" t="s">
        <v>243</v>
      </c>
      <c r="BI137" s="95" t="s">
        <v>243</v>
      </c>
      <c r="BJ137" s="95"/>
      <c r="BK137" s="95"/>
      <c r="BL137" s="95"/>
      <c r="BM137" s="95"/>
      <c r="BN137" s="95"/>
      <c r="BO137" s="95"/>
      <c r="BP137" s="95"/>
      <c r="BQ137" s="95"/>
      <c r="BR137" s="95"/>
      <c r="BS137" s="95"/>
      <c r="BT137" s="95"/>
      <c r="BU137" s="95"/>
      <c r="BV137" s="95"/>
      <c r="BW137" s="95"/>
      <c r="BX137" s="95"/>
      <c r="BY137" s="95"/>
      <c r="BZ137" s="95"/>
      <c r="CA137" s="95"/>
      <c r="CB137" s="95"/>
      <c r="CC137" s="95"/>
      <c r="CD137" s="95"/>
      <c r="CE137" s="338"/>
      <c r="CF137" s="338"/>
      <c r="CG137" s="338"/>
      <c r="CH137" s="338"/>
      <c r="CI137" s="338"/>
      <c r="CJ137" s="338"/>
      <c r="CK137" s="338"/>
      <c r="CL137" s="338"/>
      <c r="CM137" s="338"/>
      <c r="CN137" s="338"/>
      <c r="CO137" s="338"/>
      <c r="CP137" s="338"/>
      <c r="CQ137" s="338"/>
      <c r="CR137" s="338"/>
      <c r="CS137" s="338"/>
      <c r="CT137" s="338"/>
      <c r="CU137" s="338"/>
      <c r="CV137" s="338"/>
      <c r="CW137" s="338"/>
      <c r="CX137" s="338"/>
      <c r="CY137" s="338"/>
      <c r="CZ137" s="338"/>
      <c r="DA137" s="338"/>
      <c r="DB137" s="338"/>
      <c r="DC137" s="338"/>
      <c r="DD137" s="338"/>
      <c r="DE137" s="338"/>
      <c r="DF137" s="338"/>
      <c r="DG137" s="338"/>
      <c r="DH137" s="338"/>
      <c r="DI137" s="338"/>
      <c r="DJ137" s="338"/>
      <c r="DK137" s="338"/>
      <c r="DL137" s="338"/>
      <c r="DM137" s="338"/>
      <c r="DN137" s="338"/>
      <c r="DO137" s="338"/>
      <c r="DP137" s="338"/>
      <c r="DQ137" s="338"/>
      <c r="DR137" s="338"/>
      <c r="DS137" s="338"/>
      <c r="DT137" s="338"/>
      <c r="DU137" s="338"/>
      <c r="DV137" s="338"/>
      <c r="DW137" s="338"/>
      <c r="DX137" s="338"/>
      <c r="DY137" s="338"/>
      <c r="DZ137" s="338"/>
      <c r="EA137" s="338"/>
      <c r="EB137" s="338"/>
      <c r="EC137" s="338"/>
      <c r="ED137" s="338"/>
      <c r="EE137" s="338"/>
      <c r="EF137" s="338"/>
      <c r="EG137" s="338"/>
      <c r="EH137" s="338"/>
      <c r="EI137" s="338"/>
      <c r="EJ137" s="338"/>
      <c r="EK137" s="338"/>
      <c r="EL137" s="338"/>
      <c r="EM137" s="338"/>
      <c r="EN137" s="338"/>
      <c r="EO137" s="338"/>
      <c r="EP137" s="338"/>
      <c r="EQ137" s="338"/>
      <c r="ER137" s="338"/>
      <c r="ES137" s="338"/>
      <c r="ET137" s="338"/>
      <c r="EU137" s="338"/>
      <c r="EV137" s="338"/>
      <c r="EW137" s="338"/>
      <c r="EX137" s="338"/>
      <c r="EY137" s="338"/>
      <c r="EZ137" s="338"/>
      <c r="FA137" s="338"/>
      <c r="FB137" s="338"/>
      <c r="FC137" s="338"/>
      <c r="FD137" s="338"/>
      <c r="FE137" s="338"/>
      <c r="FF137" s="338"/>
      <c r="FG137" s="338"/>
      <c r="FH137" s="338"/>
      <c r="FI137" s="338"/>
      <c r="FJ137" s="338"/>
      <c r="FK137" s="338"/>
      <c r="FL137" s="338"/>
      <c r="FM137" s="338"/>
      <c r="FN137" s="338"/>
      <c r="FO137" s="338"/>
      <c r="FP137" s="338"/>
      <c r="FQ137" s="338"/>
      <c r="FR137" s="338"/>
      <c r="FS137" s="338"/>
      <c r="FT137" s="338"/>
      <c r="FU137" s="338"/>
      <c r="FV137" s="338"/>
      <c r="FW137" s="338"/>
      <c r="FX137" s="338"/>
      <c r="FY137" s="338"/>
      <c r="FZ137" s="338"/>
      <c r="GA137" s="338"/>
      <c r="GB137" s="338"/>
      <c r="GC137" s="338"/>
      <c r="GD137" s="338"/>
      <c r="GE137" s="338"/>
      <c r="GF137" s="338"/>
      <c r="GG137" s="338"/>
      <c r="GH137" s="338"/>
      <c r="GI137" s="338"/>
      <c r="GJ137" s="338"/>
      <c r="GK137" s="338"/>
      <c r="GL137" s="338"/>
      <c r="GM137" s="338"/>
      <c r="GN137" s="338"/>
      <c r="GO137" s="338"/>
      <c r="GP137" s="338"/>
      <c r="GQ137" s="338"/>
      <c r="GR137" s="338"/>
      <c r="GS137" s="338"/>
      <c r="GT137" s="338"/>
      <c r="GU137" s="338"/>
      <c r="GV137" s="338"/>
      <c r="GW137" s="338"/>
      <c r="GX137" s="338"/>
      <c r="GY137" s="338"/>
      <c r="GZ137" s="338"/>
      <c r="HA137" s="338"/>
      <c r="HB137" s="338"/>
      <c r="HC137" s="338"/>
      <c r="HD137" s="338"/>
      <c r="HE137" s="338"/>
      <c r="HF137" s="338"/>
      <c r="HG137" s="338"/>
      <c r="HH137" s="338"/>
      <c r="HI137" s="338"/>
      <c r="HJ137" s="338"/>
      <c r="HK137" s="338"/>
      <c r="HL137" s="338"/>
      <c r="HM137" s="338"/>
      <c r="HN137" s="338"/>
      <c r="HO137" s="338"/>
      <c r="HP137" s="338"/>
      <c r="HQ137" s="338"/>
      <c r="HR137" s="338"/>
      <c r="HS137" s="338"/>
      <c r="HT137" s="338"/>
      <c r="HU137" s="338"/>
      <c r="HV137" s="338"/>
      <c r="HW137" s="338"/>
      <c r="HX137" s="338"/>
      <c r="HY137" s="338"/>
      <c r="HZ137" s="338"/>
    </row>
    <row r="138" spans="1:234" s="131" customFormat="1" ht="24.75" customHeight="1" x14ac:dyDescent="0.25">
      <c r="A138" s="123" t="s">
        <v>234</v>
      </c>
      <c r="B138" s="108" t="s">
        <v>475</v>
      </c>
      <c r="C138" s="108" t="s">
        <v>135</v>
      </c>
      <c r="D138" s="109" t="s">
        <v>237</v>
      </c>
      <c r="E138" s="109" t="s">
        <v>100</v>
      </c>
      <c r="F138" s="110">
        <f t="shared" si="36"/>
        <v>41184</v>
      </c>
      <c r="G138" s="109">
        <f>IF(L138="Not Executed","",INDEX($U$2:$ZY137,1,MATCH(REPT("z",255),$U138:$ZY138)))</f>
        <v>144</v>
      </c>
      <c r="H138" s="109" t="str">
        <f t="shared" si="37"/>
        <v>QS:PC2 C-STEP QS C-CLASS Build7.4</v>
      </c>
      <c r="I138" s="109" t="str">
        <f t="shared" si="38"/>
        <v>9200-8.59.29708</v>
      </c>
      <c r="J138" s="109">
        <f t="shared" si="39"/>
        <v>9200</v>
      </c>
      <c r="K138" s="109" t="str">
        <f t="shared" si="34"/>
        <v>v3410</v>
      </c>
      <c r="L138" s="78" t="str">
        <f t="shared" si="35"/>
        <v>Pass</v>
      </c>
      <c r="M138" s="78" t="str">
        <f>IF(L138="NA","NA",IF(COUNTIFS(U138:XAA138,"Pass*",$U$3:$XAA$3,Summary!$E$43)&gt;0,"Pass",IF(COUNTIFS(U138:XAA138,"Fail*",$U$3:$XAA$3,Summary!$E$43)&gt;0,"Fail","Not Executed")))</f>
        <v>Pass</v>
      </c>
      <c r="N138" s="109">
        <f t="shared" si="40"/>
        <v>28</v>
      </c>
      <c r="O138" s="135">
        <f t="shared" si="41"/>
        <v>1</v>
      </c>
      <c r="P138" s="135" t="str">
        <f>IF(VLOOKUP(C138,[1]!NFC_Defects,2,FALSE)=0,"",VLOOKUP(C138,[1]!NFC_Defects,2,FALSE))</f>
        <v/>
      </c>
      <c r="Q138" s="78" t="str">
        <f>IF(VLOOKUP(C138,[1]!NFC_Defects,3,FALSE)=0,"",VLOOKUP(C138,[1]!NFC_Defects,3,FALSE))</f>
        <v/>
      </c>
      <c r="R138" s="78" t="str">
        <f>IF(VLOOKUP(C138,[1]!NFC_Defects,4,FALSE)=0,"",VLOOKUP(C138,[1]!NFC_Defects,4,FALSE))</f>
        <v/>
      </c>
      <c r="S138" s="2"/>
      <c r="T138" s="319"/>
      <c r="U138" s="337"/>
      <c r="V138" s="95" t="s">
        <v>243</v>
      </c>
      <c r="W138" s="95" t="s">
        <v>243</v>
      </c>
      <c r="X138" s="95" t="s">
        <v>243</v>
      </c>
      <c r="Y138" s="95" t="s">
        <v>243</v>
      </c>
      <c r="Z138" s="95" t="s">
        <v>243</v>
      </c>
      <c r="AA138" s="95" t="s">
        <v>243</v>
      </c>
      <c r="AB138" s="95" t="s">
        <v>243</v>
      </c>
      <c r="AC138" s="95" t="s">
        <v>243</v>
      </c>
      <c r="AD138" s="95"/>
      <c r="AE138" s="95"/>
      <c r="AF138" s="95"/>
      <c r="AG138" s="95"/>
      <c r="AH138" s="95" t="s">
        <v>243</v>
      </c>
      <c r="AI138" s="95" t="s">
        <v>243</v>
      </c>
      <c r="AJ138" s="95" t="s">
        <v>243</v>
      </c>
      <c r="AK138" s="95" t="s">
        <v>243</v>
      </c>
      <c r="AL138" s="95"/>
      <c r="AM138" s="95"/>
      <c r="AN138" s="95" t="s">
        <v>243</v>
      </c>
      <c r="AO138" s="95" t="s">
        <v>243</v>
      </c>
      <c r="AP138" s="95" t="s">
        <v>243</v>
      </c>
      <c r="AQ138" s="95" t="s">
        <v>243</v>
      </c>
      <c r="AR138" s="95" t="s">
        <v>243</v>
      </c>
      <c r="AS138" s="95" t="s">
        <v>243</v>
      </c>
      <c r="AT138" s="95"/>
      <c r="AU138" s="95"/>
      <c r="AV138" s="95"/>
      <c r="AW138" s="95" t="s">
        <v>243</v>
      </c>
      <c r="AX138" s="95" t="s">
        <v>243</v>
      </c>
      <c r="AY138" s="95"/>
      <c r="AZ138" s="95"/>
      <c r="BA138" s="95" t="s">
        <v>243</v>
      </c>
      <c r="BB138" s="95" t="s">
        <v>243</v>
      </c>
      <c r="BC138" s="95" t="s">
        <v>243</v>
      </c>
      <c r="BD138" s="95" t="s">
        <v>243</v>
      </c>
      <c r="BE138" s="95"/>
      <c r="BF138" s="95" t="s">
        <v>243</v>
      </c>
      <c r="BG138" s="95" t="s">
        <v>243</v>
      </c>
      <c r="BH138" s="95" t="s">
        <v>243</v>
      </c>
      <c r="BI138" s="95" t="s">
        <v>243</v>
      </c>
      <c r="BJ138" s="95"/>
      <c r="BK138" s="95"/>
      <c r="BL138" s="95"/>
      <c r="BM138" s="95"/>
      <c r="BN138" s="95"/>
      <c r="BO138" s="95"/>
      <c r="BP138" s="95"/>
      <c r="BQ138" s="95"/>
      <c r="BR138" s="95"/>
      <c r="BS138" s="95"/>
      <c r="BT138" s="95"/>
      <c r="BU138" s="95"/>
      <c r="BV138" s="95"/>
      <c r="BW138" s="95"/>
      <c r="BX138" s="95"/>
      <c r="BY138" s="95"/>
      <c r="BZ138" s="95"/>
      <c r="CA138" s="95"/>
      <c r="CB138" s="95"/>
      <c r="CC138" s="95"/>
      <c r="CD138" s="95"/>
      <c r="CE138" s="338"/>
      <c r="CF138" s="338"/>
      <c r="CG138" s="338"/>
      <c r="CH138" s="338"/>
      <c r="CI138" s="338"/>
      <c r="CJ138" s="338"/>
      <c r="CK138" s="338"/>
      <c r="CL138" s="338"/>
      <c r="CM138" s="338"/>
      <c r="CN138" s="338"/>
      <c r="CO138" s="338"/>
      <c r="CP138" s="338"/>
      <c r="CQ138" s="338"/>
      <c r="CR138" s="338"/>
      <c r="CS138" s="338"/>
      <c r="CT138" s="338"/>
      <c r="CU138" s="338"/>
      <c r="CV138" s="338"/>
      <c r="CW138" s="338"/>
      <c r="CX138" s="338"/>
      <c r="CY138" s="338"/>
      <c r="CZ138" s="338"/>
      <c r="DA138" s="338"/>
      <c r="DB138" s="338"/>
      <c r="DC138" s="338"/>
      <c r="DD138" s="338"/>
      <c r="DE138" s="338"/>
      <c r="DF138" s="338"/>
      <c r="DG138" s="338"/>
      <c r="DH138" s="338"/>
      <c r="DI138" s="338"/>
      <c r="DJ138" s="338"/>
      <c r="DK138" s="338"/>
      <c r="DL138" s="338"/>
      <c r="DM138" s="338"/>
      <c r="DN138" s="338"/>
      <c r="DO138" s="338"/>
      <c r="DP138" s="338"/>
      <c r="DQ138" s="338"/>
      <c r="DR138" s="338"/>
      <c r="DS138" s="338"/>
      <c r="DT138" s="338"/>
      <c r="DU138" s="338"/>
      <c r="DV138" s="338"/>
      <c r="DW138" s="338"/>
      <c r="DX138" s="338"/>
      <c r="DY138" s="338"/>
      <c r="DZ138" s="338"/>
      <c r="EA138" s="338"/>
      <c r="EB138" s="338"/>
      <c r="EC138" s="338"/>
      <c r="ED138" s="338"/>
      <c r="EE138" s="338"/>
      <c r="EF138" s="338"/>
      <c r="EG138" s="338"/>
      <c r="EH138" s="338"/>
      <c r="EI138" s="338"/>
      <c r="EJ138" s="338"/>
      <c r="EK138" s="338"/>
      <c r="EL138" s="338"/>
      <c r="EM138" s="338"/>
      <c r="EN138" s="338"/>
      <c r="EO138" s="338"/>
      <c r="EP138" s="338"/>
      <c r="EQ138" s="338"/>
      <c r="ER138" s="338"/>
      <c r="ES138" s="338"/>
      <c r="ET138" s="338"/>
      <c r="EU138" s="338"/>
      <c r="EV138" s="338"/>
      <c r="EW138" s="338"/>
      <c r="EX138" s="338"/>
      <c r="EY138" s="338"/>
      <c r="EZ138" s="338"/>
      <c r="FA138" s="338"/>
      <c r="FB138" s="338"/>
      <c r="FC138" s="338"/>
      <c r="FD138" s="338"/>
      <c r="FE138" s="338"/>
      <c r="FF138" s="338"/>
      <c r="FG138" s="338"/>
      <c r="FH138" s="338"/>
      <c r="FI138" s="338"/>
      <c r="FJ138" s="338"/>
      <c r="FK138" s="338"/>
      <c r="FL138" s="338"/>
      <c r="FM138" s="338"/>
      <c r="FN138" s="338"/>
      <c r="FO138" s="338"/>
      <c r="FP138" s="338"/>
      <c r="FQ138" s="338"/>
      <c r="FR138" s="338"/>
      <c r="FS138" s="338"/>
      <c r="FT138" s="338"/>
      <c r="FU138" s="338"/>
      <c r="FV138" s="338"/>
      <c r="FW138" s="338"/>
      <c r="FX138" s="338"/>
      <c r="FY138" s="338"/>
      <c r="FZ138" s="338"/>
      <c r="GA138" s="338"/>
      <c r="GB138" s="338"/>
      <c r="GC138" s="338"/>
      <c r="GD138" s="338"/>
      <c r="GE138" s="338"/>
      <c r="GF138" s="338"/>
      <c r="GG138" s="338"/>
      <c r="GH138" s="338"/>
      <c r="GI138" s="338"/>
      <c r="GJ138" s="338"/>
      <c r="GK138" s="338"/>
      <c r="GL138" s="338"/>
      <c r="GM138" s="338"/>
      <c r="GN138" s="338"/>
      <c r="GO138" s="338"/>
      <c r="GP138" s="338"/>
      <c r="GQ138" s="338"/>
      <c r="GR138" s="338"/>
      <c r="GS138" s="338"/>
      <c r="GT138" s="338"/>
      <c r="GU138" s="338"/>
      <c r="GV138" s="338"/>
      <c r="GW138" s="338"/>
      <c r="GX138" s="338"/>
      <c r="GY138" s="338"/>
      <c r="GZ138" s="338"/>
      <c r="HA138" s="338"/>
      <c r="HB138" s="338"/>
      <c r="HC138" s="338"/>
      <c r="HD138" s="338"/>
      <c r="HE138" s="338"/>
      <c r="HF138" s="338"/>
      <c r="HG138" s="338"/>
      <c r="HH138" s="338"/>
      <c r="HI138" s="338"/>
      <c r="HJ138" s="338"/>
      <c r="HK138" s="338"/>
      <c r="HL138" s="338"/>
      <c r="HM138" s="338"/>
      <c r="HN138" s="338"/>
      <c r="HO138" s="338"/>
      <c r="HP138" s="338"/>
      <c r="HQ138" s="338"/>
      <c r="HR138" s="338"/>
      <c r="HS138" s="338"/>
      <c r="HT138" s="338"/>
      <c r="HU138" s="338"/>
      <c r="HV138" s="338"/>
      <c r="HW138" s="338"/>
      <c r="HX138" s="338"/>
      <c r="HY138" s="338"/>
      <c r="HZ138" s="338"/>
    </row>
    <row r="139" spans="1:234" s="131" customFormat="1" ht="24.75" customHeight="1" x14ac:dyDescent="0.25">
      <c r="A139" s="123" t="s">
        <v>234</v>
      </c>
      <c r="B139" s="108" t="s">
        <v>475</v>
      </c>
      <c r="C139" s="108" t="s">
        <v>147</v>
      </c>
      <c r="D139" s="109" t="s">
        <v>237</v>
      </c>
      <c r="E139" s="109" t="s">
        <v>100</v>
      </c>
      <c r="F139" s="110">
        <f t="shared" si="36"/>
        <v>41184</v>
      </c>
      <c r="G139" s="109">
        <f>IF(L139="Not Executed","",INDEX($U$2:$ZY138,1,MATCH(REPT("z",255),$U139:$ZY139)))</f>
        <v>144</v>
      </c>
      <c r="H139" s="109" t="str">
        <f t="shared" si="37"/>
        <v>QS:PC2 C-STEP QS C-CLASS Build7.4</v>
      </c>
      <c r="I139" s="109" t="str">
        <f t="shared" si="38"/>
        <v>9200-8.59.29708</v>
      </c>
      <c r="J139" s="109">
        <f t="shared" si="39"/>
        <v>9200</v>
      </c>
      <c r="K139" s="109" t="str">
        <f t="shared" si="34"/>
        <v>v3410</v>
      </c>
      <c r="L139" s="78" t="str">
        <f t="shared" si="35"/>
        <v>Pass</v>
      </c>
      <c r="M139" s="78" t="str">
        <f>IF(L139="NA","NA",IF(COUNTIFS(U139:XAA139,"Pass*",$U$3:$XAA$3,Summary!$E$43)&gt;0,"Pass",IF(COUNTIFS(U139:XAA139,"Fail*",$U$3:$XAA$3,Summary!$E$43)&gt;0,"Fail","Not Executed")))</f>
        <v>Pass</v>
      </c>
      <c r="N139" s="109">
        <f t="shared" si="40"/>
        <v>28</v>
      </c>
      <c r="O139" s="135">
        <f t="shared" si="41"/>
        <v>1</v>
      </c>
      <c r="P139" s="135" t="str">
        <f>IF(VLOOKUP(C139,[1]!NFC_Defects,2,FALSE)=0,"",VLOOKUP(C139,[1]!NFC_Defects,2,FALSE))</f>
        <v/>
      </c>
      <c r="Q139" s="78" t="str">
        <f>IF(VLOOKUP(C139,[1]!NFC_Defects,3,FALSE)=0,"",VLOOKUP(C139,[1]!NFC_Defects,3,FALSE))</f>
        <v/>
      </c>
      <c r="R139" s="78" t="str">
        <f>IF(VLOOKUP(C139,[1]!NFC_Defects,4,FALSE)=0,"",VLOOKUP(C139,[1]!NFC_Defects,4,FALSE))</f>
        <v/>
      </c>
      <c r="S139" s="2"/>
      <c r="T139" s="319"/>
      <c r="U139" s="337"/>
      <c r="V139" s="95" t="s">
        <v>243</v>
      </c>
      <c r="W139" s="95" t="s">
        <v>243</v>
      </c>
      <c r="X139" s="95" t="s">
        <v>243</v>
      </c>
      <c r="Y139" s="95" t="s">
        <v>243</v>
      </c>
      <c r="Z139" s="95" t="s">
        <v>243</v>
      </c>
      <c r="AA139" s="95" t="s">
        <v>243</v>
      </c>
      <c r="AB139" s="95" t="s">
        <v>243</v>
      </c>
      <c r="AC139" s="95" t="s">
        <v>243</v>
      </c>
      <c r="AD139" s="95"/>
      <c r="AE139" s="95"/>
      <c r="AF139" s="95"/>
      <c r="AG139" s="95"/>
      <c r="AH139" s="95" t="s">
        <v>243</v>
      </c>
      <c r="AI139" s="95" t="s">
        <v>243</v>
      </c>
      <c r="AJ139" s="95" t="s">
        <v>243</v>
      </c>
      <c r="AK139" s="95" t="s">
        <v>243</v>
      </c>
      <c r="AL139" s="95"/>
      <c r="AM139" s="95"/>
      <c r="AN139" s="95" t="s">
        <v>243</v>
      </c>
      <c r="AO139" s="95" t="s">
        <v>243</v>
      </c>
      <c r="AP139" s="95" t="s">
        <v>243</v>
      </c>
      <c r="AQ139" s="95" t="s">
        <v>243</v>
      </c>
      <c r="AR139" s="95" t="s">
        <v>243</v>
      </c>
      <c r="AS139" s="95" t="s">
        <v>243</v>
      </c>
      <c r="AT139" s="95"/>
      <c r="AU139" s="95"/>
      <c r="AV139" s="95"/>
      <c r="AW139" s="95" t="s">
        <v>243</v>
      </c>
      <c r="AX139" s="95" t="s">
        <v>243</v>
      </c>
      <c r="AY139" s="95"/>
      <c r="AZ139" s="95"/>
      <c r="BA139" s="95" t="s">
        <v>243</v>
      </c>
      <c r="BB139" s="95" t="s">
        <v>243</v>
      </c>
      <c r="BC139" s="95" t="s">
        <v>243</v>
      </c>
      <c r="BD139" s="95" t="s">
        <v>243</v>
      </c>
      <c r="BE139" s="95"/>
      <c r="BF139" s="95" t="s">
        <v>243</v>
      </c>
      <c r="BG139" s="95" t="s">
        <v>243</v>
      </c>
      <c r="BH139" s="95" t="s">
        <v>243</v>
      </c>
      <c r="BI139" s="95" t="s">
        <v>243</v>
      </c>
      <c r="BJ139" s="95"/>
      <c r="BK139" s="95"/>
      <c r="BL139" s="95"/>
      <c r="BM139" s="95"/>
      <c r="BN139" s="95"/>
      <c r="BO139" s="95"/>
      <c r="BP139" s="95"/>
      <c r="BQ139" s="95"/>
      <c r="BR139" s="95"/>
      <c r="BS139" s="95"/>
      <c r="BT139" s="95"/>
      <c r="BU139" s="95"/>
      <c r="BV139" s="95"/>
      <c r="BW139" s="95"/>
      <c r="BX139" s="95"/>
      <c r="BY139" s="95"/>
      <c r="BZ139" s="95"/>
      <c r="CA139" s="95"/>
      <c r="CB139" s="95"/>
      <c r="CC139" s="95"/>
      <c r="CD139" s="95"/>
      <c r="CE139" s="338"/>
      <c r="CF139" s="338"/>
      <c r="CG139" s="338"/>
      <c r="CH139" s="338"/>
      <c r="CI139" s="338"/>
      <c r="CJ139" s="338"/>
      <c r="CK139" s="338"/>
      <c r="CL139" s="338"/>
      <c r="CM139" s="338"/>
      <c r="CN139" s="338"/>
      <c r="CO139" s="338"/>
      <c r="CP139" s="338"/>
      <c r="CQ139" s="338"/>
      <c r="CR139" s="338"/>
      <c r="CS139" s="338"/>
      <c r="CT139" s="338"/>
      <c r="CU139" s="338"/>
      <c r="CV139" s="338"/>
      <c r="CW139" s="338"/>
      <c r="CX139" s="338"/>
      <c r="CY139" s="338"/>
      <c r="CZ139" s="338"/>
      <c r="DA139" s="338"/>
      <c r="DB139" s="338"/>
      <c r="DC139" s="338"/>
      <c r="DD139" s="338"/>
      <c r="DE139" s="338"/>
      <c r="DF139" s="338"/>
      <c r="DG139" s="338"/>
      <c r="DH139" s="338"/>
      <c r="DI139" s="338"/>
      <c r="DJ139" s="338"/>
      <c r="DK139" s="338"/>
      <c r="DL139" s="338"/>
      <c r="DM139" s="338"/>
      <c r="DN139" s="338"/>
      <c r="DO139" s="338"/>
      <c r="DP139" s="338"/>
      <c r="DQ139" s="338"/>
      <c r="DR139" s="338"/>
      <c r="DS139" s="338"/>
      <c r="DT139" s="338"/>
      <c r="DU139" s="338"/>
      <c r="DV139" s="338"/>
      <c r="DW139" s="338"/>
      <c r="DX139" s="338"/>
      <c r="DY139" s="338"/>
      <c r="DZ139" s="338"/>
      <c r="EA139" s="338"/>
      <c r="EB139" s="338"/>
      <c r="EC139" s="338"/>
      <c r="ED139" s="338"/>
      <c r="EE139" s="338"/>
      <c r="EF139" s="338"/>
      <c r="EG139" s="338"/>
      <c r="EH139" s="338"/>
      <c r="EI139" s="338"/>
      <c r="EJ139" s="338"/>
      <c r="EK139" s="338"/>
      <c r="EL139" s="338"/>
      <c r="EM139" s="338"/>
      <c r="EN139" s="338"/>
      <c r="EO139" s="338"/>
      <c r="EP139" s="338"/>
      <c r="EQ139" s="338"/>
      <c r="ER139" s="338"/>
      <c r="ES139" s="338"/>
      <c r="ET139" s="338"/>
      <c r="EU139" s="338"/>
      <c r="EV139" s="338"/>
      <c r="EW139" s="338"/>
      <c r="EX139" s="338"/>
      <c r="EY139" s="338"/>
      <c r="EZ139" s="338"/>
      <c r="FA139" s="338"/>
      <c r="FB139" s="338"/>
      <c r="FC139" s="338"/>
      <c r="FD139" s="338"/>
      <c r="FE139" s="338"/>
      <c r="FF139" s="338"/>
      <c r="FG139" s="338"/>
      <c r="FH139" s="338"/>
      <c r="FI139" s="338"/>
      <c r="FJ139" s="338"/>
      <c r="FK139" s="338"/>
      <c r="FL139" s="338"/>
      <c r="FM139" s="338"/>
      <c r="FN139" s="338"/>
      <c r="FO139" s="338"/>
      <c r="FP139" s="338"/>
      <c r="FQ139" s="338"/>
      <c r="FR139" s="338"/>
      <c r="FS139" s="338"/>
      <c r="FT139" s="338"/>
      <c r="FU139" s="338"/>
      <c r="FV139" s="338"/>
      <c r="FW139" s="338"/>
      <c r="FX139" s="338"/>
      <c r="FY139" s="338"/>
      <c r="FZ139" s="338"/>
      <c r="GA139" s="338"/>
      <c r="GB139" s="338"/>
      <c r="GC139" s="338"/>
      <c r="GD139" s="338"/>
      <c r="GE139" s="338"/>
      <c r="GF139" s="338"/>
      <c r="GG139" s="338"/>
      <c r="GH139" s="338"/>
      <c r="GI139" s="338"/>
      <c r="GJ139" s="338"/>
      <c r="GK139" s="338"/>
      <c r="GL139" s="338"/>
      <c r="GM139" s="338"/>
      <c r="GN139" s="338"/>
      <c r="GO139" s="338"/>
      <c r="GP139" s="338"/>
      <c r="GQ139" s="338"/>
      <c r="GR139" s="338"/>
      <c r="GS139" s="338"/>
      <c r="GT139" s="338"/>
      <c r="GU139" s="338"/>
      <c r="GV139" s="338"/>
      <c r="GW139" s="338"/>
      <c r="GX139" s="338"/>
      <c r="GY139" s="338"/>
      <c r="GZ139" s="338"/>
      <c r="HA139" s="338"/>
      <c r="HB139" s="338"/>
      <c r="HC139" s="338"/>
      <c r="HD139" s="338"/>
      <c r="HE139" s="338"/>
      <c r="HF139" s="338"/>
      <c r="HG139" s="338"/>
      <c r="HH139" s="338"/>
      <c r="HI139" s="338"/>
      <c r="HJ139" s="338"/>
      <c r="HK139" s="338"/>
      <c r="HL139" s="338"/>
      <c r="HM139" s="338"/>
      <c r="HN139" s="338"/>
      <c r="HO139" s="338"/>
      <c r="HP139" s="338"/>
      <c r="HQ139" s="338"/>
      <c r="HR139" s="338"/>
      <c r="HS139" s="338"/>
      <c r="HT139" s="338"/>
      <c r="HU139" s="338"/>
      <c r="HV139" s="338"/>
      <c r="HW139" s="338"/>
      <c r="HX139" s="338"/>
      <c r="HY139" s="338"/>
      <c r="HZ139" s="338"/>
    </row>
    <row r="140" spans="1:234" s="131" customFormat="1" ht="24.75" customHeight="1" x14ac:dyDescent="0.25">
      <c r="A140" s="123" t="s">
        <v>234</v>
      </c>
      <c r="B140" s="108" t="s">
        <v>475</v>
      </c>
      <c r="C140" s="108" t="s">
        <v>146</v>
      </c>
      <c r="D140" s="109" t="s">
        <v>237</v>
      </c>
      <c r="E140" s="109" t="s">
        <v>100</v>
      </c>
      <c r="F140" s="110">
        <f t="shared" si="36"/>
        <v>41184</v>
      </c>
      <c r="G140" s="109">
        <f>IF(L140="Not Executed","",INDEX($U$2:$ZY139,1,MATCH(REPT("z",255),$U140:$ZY140)))</f>
        <v>144</v>
      </c>
      <c r="H140" s="109" t="str">
        <f t="shared" si="37"/>
        <v>QS:PC2 C-STEP QS C-CLASS Build7.4</v>
      </c>
      <c r="I140" s="109" t="str">
        <f t="shared" si="38"/>
        <v>9200-8.59.29708</v>
      </c>
      <c r="J140" s="109">
        <f t="shared" si="39"/>
        <v>9200</v>
      </c>
      <c r="K140" s="109" t="str">
        <f t="shared" si="34"/>
        <v>v3410</v>
      </c>
      <c r="L140" s="78" t="str">
        <f t="shared" si="35"/>
        <v>Pass</v>
      </c>
      <c r="M140" s="78" t="str">
        <f>IF(L140="NA","NA",IF(COUNTIFS(U140:XAA140,"Pass*",$U$3:$XAA$3,Summary!$E$43)&gt;0,"Pass",IF(COUNTIFS(U140:XAA140,"Fail*",$U$3:$XAA$3,Summary!$E$43)&gt;0,"Fail","Not Executed")))</f>
        <v>Pass</v>
      </c>
      <c r="N140" s="109">
        <f t="shared" si="40"/>
        <v>28</v>
      </c>
      <c r="O140" s="135">
        <f t="shared" si="41"/>
        <v>1</v>
      </c>
      <c r="P140" s="135" t="str">
        <f>IF(VLOOKUP(C140,[1]!NFC_Defects,2,FALSE)=0,"",VLOOKUP(C140,[1]!NFC_Defects,2,FALSE))</f>
        <v/>
      </c>
      <c r="Q140" s="78" t="str">
        <f>IF(VLOOKUP(C140,[1]!NFC_Defects,3,FALSE)=0,"",VLOOKUP(C140,[1]!NFC_Defects,3,FALSE))</f>
        <v/>
      </c>
      <c r="R140" s="78" t="str">
        <f>IF(VLOOKUP(C140,[1]!NFC_Defects,4,FALSE)=0,"",VLOOKUP(C140,[1]!NFC_Defects,4,FALSE))</f>
        <v/>
      </c>
      <c r="S140" s="2"/>
      <c r="T140" s="319"/>
      <c r="U140" s="337"/>
      <c r="V140" s="95" t="s">
        <v>243</v>
      </c>
      <c r="W140" s="95" t="s">
        <v>243</v>
      </c>
      <c r="X140" s="95" t="s">
        <v>243</v>
      </c>
      <c r="Y140" s="95" t="s">
        <v>243</v>
      </c>
      <c r="Z140" s="95" t="s">
        <v>243</v>
      </c>
      <c r="AA140" s="95" t="s">
        <v>243</v>
      </c>
      <c r="AB140" s="95" t="s">
        <v>243</v>
      </c>
      <c r="AC140" s="95" t="s">
        <v>243</v>
      </c>
      <c r="AD140" s="95"/>
      <c r="AE140" s="95"/>
      <c r="AF140" s="95"/>
      <c r="AG140" s="95"/>
      <c r="AH140" s="95" t="s">
        <v>243</v>
      </c>
      <c r="AI140" s="95" t="s">
        <v>243</v>
      </c>
      <c r="AJ140" s="95" t="s">
        <v>243</v>
      </c>
      <c r="AK140" s="95" t="s">
        <v>243</v>
      </c>
      <c r="AL140" s="95"/>
      <c r="AM140" s="95"/>
      <c r="AN140" s="95" t="s">
        <v>243</v>
      </c>
      <c r="AO140" s="95" t="s">
        <v>243</v>
      </c>
      <c r="AP140" s="95" t="s">
        <v>243</v>
      </c>
      <c r="AQ140" s="95" t="s">
        <v>243</v>
      </c>
      <c r="AR140" s="95" t="s">
        <v>243</v>
      </c>
      <c r="AS140" s="95" t="s">
        <v>243</v>
      </c>
      <c r="AT140" s="95"/>
      <c r="AU140" s="95"/>
      <c r="AV140" s="95"/>
      <c r="AW140" s="95" t="s">
        <v>243</v>
      </c>
      <c r="AX140" s="95" t="s">
        <v>243</v>
      </c>
      <c r="AY140" s="95"/>
      <c r="AZ140" s="95"/>
      <c r="BA140" s="95" t="s">
        <v>243</v>
      </c>
      <c r="BB140" s="95" t="s">
        <v>243</v>
      </c>
      <c r="BC140" s="95" t="s">
        <v>243</v>
      </c>
      <c r="BD140" s="95" t="s">
        <v>243</v>
      </c>
      <c r="BE140" s="95"/>
      <c r="BF140" s="95" t="s">
        <v>243</v>
      </c>
      <c r="BG140" s="95" t="s">
        <v>243</v>
      </c>
      <c r="BH140" s="95" t="s">
        <v>243</v>
      </c>
      <c r="BI140" s="95" t="s">
        <v>243</v>
      </c>
      <c r="BJ140" s="95"/>
      <c r="BK140" s="95"/>
      <c r="BL140" s="95"/>
      <c r="BM140" s="95"/>
      <c r="BN140" s="95"/>
      <c r="BO140" s="95"/>
      <c r="BP140" s="95"/>
      <c r="BQ140" s="95"/>
      <c r="BR140" s="95"/>
      <c r="BS140" s="95"/>
      <c r="BT140" s="95"/>
      <c r="BU140" s="95"/>
      <c r="BV140" s="95"/>
      <c r="BW140" s="95"/>
      <c r="BX140" s="95"/>
      <c r="BY140" s="95"/>
      <c r="BZ140" s="95"/>
      <c r="CA140" s="95"/>
      <c r="CB140" s="95"/>
      <c r="CC140" s="95"/>
      <c r="CD140" s="95"/>
      <c r="CE140" s="338"/>
      <c r="CF140" s="338"/>
      <c r="CG140" s="338"/>
      <c r="CH140" s="338"/>
      <c r="CI140" s="338"/>
      <c r="CJ140" s="338"/>
      <c r="CK140" s="338"/>
      <c r="CL140" s="338"/>
      <c r="CM140" s="338"/>
      <c r="CN140" s="338"/>
      <c r="CO140" s="338"/>
      <c r="CP140" s="338"/>
      <c r="CQ140" s="338"/>
      <c r="CR140" s="338"/>
      <c r="CS140" s="338"/>
      <c r="CT140" s="338"/>
      <c r="CU140" s="338"/>
      <c r="CV140" s="338"/>
      <c r="CW140" s="338"/>
      <c r="CX140" s="338"/>
      <c r="CY140" s="338"/>
      <c r="CZ140" s="338"/>
      <c r="DA140" s="338"/>
      <c r="DB140" s="338"/>
      <c r="DC140" s="338"/>
      <c r="DD140" s="338"/>
      <c r="DE140" s="338"/>
      <c r="DF140" s="338"/>
      <c r="DG140" s="338"/>
      <c r="DH140" s="338"/>
      <c r="DI140" s="338"/>
      <c r="DJ140" s="338"/>
      <c r="DK140" s="338"/>
      <c r="DL140" s="338"/>
      <c r="DM140" s="338"/>
      <c r="DN140" s="338"/>
      <c r="DO140" s="338"/>
      <c r="DP140" s="338"/>
      <c r="DQ140" s="338"/>
      <c r="DR140" s="338"/>
      <c r="DS140" s="338"/>
      <c r="DT140" s="338"/>
      <c r="DU140" s="338"/>
      <c r="DV140" s="338"/>
      <c r="DW140" s="338"/>
      <c r="DX140" s="338"/>
      <c r="DY140" s="338"/>
      <c r="DZ140" s="338"/>
      <c r="EA140" s="338"/>
      <c r="EB140" s="338"/>
      <c r="EC140" s="338"/>
      <c r="ED140" s="338"/>
      <c r="EE140" s="338"/>
      <c r="EF140" s="338"/>
      <c r="EG140" s="338"/>
      <c r="EH140" s="338"/>
      <c r="EI140" s="338"/>
      <c r="EJ140" s="338"/>
      <c r="EK140" s="338"/>
      <c r="EL140" s="338"/>
      <c r="EM140" s="338"/>
      <c r="EN140" s="338"/>
      <c r="EO140" s="338"/>
      <c r="EP140" s="338"/>
      <c r="EQ140" s="338"/>
      <c r="ER140" s="338"/>
      <c r="ES140" s="338"/>
      <c r="ET140" s="338"/>
      <c r="EU140" s="338"/>
      <c r="EV140" s="338"/>
      <c r="EW140" s="338"/>
      <c r="EX140" s="338"/>
      <c r="EY140" s="338"/>
      <c r="EZ140" s="338"/>
      <c r="FA140" s="338"/>
      <c r="FB140" s="338"/>
      <c r="FC140" s="338"/>
      <c r="FD140" s="338"/>
      <c r="FE140" s="338"/>
      <c r="FF140" s="338"/>
      <c r="FG140" s="338"/>
      <c r="FH140" s="338"/>
      <c r="FI140" s="338"/>
      <c r="FJ140" s="338"/>
      <c r="FK140" s="338"/>
      <c r="FL140" s="338"/>
      <c r="FM140" s="338"/>
      <c r="FN140" s="338"/>
      <c r="FO140" s="338"/>
      <c r="FP140" s="338"/>
      <c r="FQ140" s="338"/>
      <c r="FR140" s="338"/>
      <c r="FS140" s="338"/>
      <c r="FT140" s="338"/>
      <c r="FU140" s="338"/>
      <c r="FV140" s="338"/>
      <c r="FW140" s="338"/>
      <c r="FX140" s="338"/>
      <c r="FY140" s="338"/>
      <c r="FZ140" s="338"/>
      <c r="GA140" s="338"/>
      <c r="GB140" s="338"/>
      <c r="GC140" s="338"/>
      <c r="GD140" s="338"/>
      <c r="GE140" s="338"/>
      <c r="GF140" s="338"/>
      <c r="GG140" s="338"/>
      <c r="GH140" s="338"/>
      <c r="GI140" s="338"/>
      <c r="GJ140" s="338"/>
      <c r="GK140" s="338"/>
      <c r="GL140" s="338"/>
      <c r="GM140" s="338"/>
      <c r="GN140" s="338"/>
      <c r="GO140" s="338"/>
      <c r="GP140" s="338"/>
      <c r="GQ140" s="338"/>
      <c r="GR140" s="338"/>
      <c r="GS140" s="338"/>
      <c r="GT140" s="338"/>
      <c r="GU140" s="338"/>
      <c r="GV140" s="338"/>
      <c r="GW140" s="338"/>
      <c r="GX140" s="338"/>
      <c r="GY140" s="338"/>
      <c r="GZ140" s="338"/>
      <c r="HA140" s="338"/>
      <c r="HB140" s="338"/>
      <c r="HC140" s="338"/>
      <c r="HD140" s="338"/>
      <c r="HE140" s="338"/>
      <c r="HF140" s="338"/>
      <c r="HG140" s="338"/>
      <c r="HH140" s="338"/>
      <c r="HI140" s="338"/>
      <c r="HJ140" s="338"/>
      <c r="HK140" s="338"/>
      <c r="HL140" s="338"/>
      <c r="HM140" s="338"/>
      <c r="HN140" s="338"/>
      <c r="HO140" s="338"/>
      <c r="HP140" s="338"/>
      <c r="HQ140" s="338"/>
      <c r="HR140" s="338"/>
      <c r="HS140" s="338"/>
      <c r="HT140" s="338"/>
      <c r="HU140" s="338"/>
      <c r="HV140" s="338"/>
      <c r="HW140" s="338"/>
      <c r="HX140" s="338"/>
      <c r="HY140" s="338"/>
      <c r="HZ140" s="338"/>
    </row>
    <row r="141" spans="1:234" s="131" customFormat="1" ht="24.75" customHeight="1" x14ac:dyDescent="0.25">
      <c r="A141" s="123" t="s">
        <v>234</v>
      </c>
      <c r="B141" s="108" t="s">
        <v>475</v>
      </c>
      <c r="C141" s="108" t="s">
        <v>222</v>
      </c>
      <c r="D141" s="109" t="s">
        <v>238</v>
      </c>
      <c r="E141" s="109" t="s">
        <v>100</v>
      </c>
      <c r="F141" s="110">
        <f t="shared" si="36"/>
        <v>41184</v>
      </c>
      <c r="G141" s="109">
        <f>IF(L141="Not Executed","",INDEX($U$2:$ZY140,1,MATCH(REPT("z",255),$U141:$ZY141)))</f>
        <v>144</v>
      </c>
      <c r="H141" s="109" t="str">
        <f t="shared" si="37"/>
        <v>QS:PC2 C-STEP QS C-CLASS Build7.4</v>
      </c>
      <c r="I141" s="109" t="str">
        <f t="shared" si="38"/>
        <v>9200-8.59.29708</v>
      </c>
      <c r="J141" s="109">
        <f t="shared" si="39"/>
        <v>9200</v>
      </c>
      <c r="K141" s="109" t="str">
        <f t="shared" si="34"/>
        <v>v3410</v>
      </c>
      <c r="L141" s="78" t="str">
        <f t="shared" si="35"/>
        <v>Pass</v>
      </c>
      <c r="M141" s="78" t="str">
        <f>IF(L141="NA","NA",IF(COUNTIFS(U141:XAA141,"Pass*",$U$3:$XAA$3,Summary!$E$43)&gt;0,"Pass",IF(COUNTIFS(U141:XAA141,"Fail*",$U$3:$XAA$3,Summary!$E$43)&gt;0,"Fail","Not Executed")))</f>
        <v>Pass</v>
      </c>
      <c r="N141" s="109">
        <f t="shared" si="40"/>
        <v>23</v>
      </c>
      <c r="O141" s="135">
        <f t="shared" si="41"/>
        <v>0.95652173913043481</v>
      </c>
      <c r="P141" s="135" t="str">
        <f>IF(VLOOKUP(C141,[1]!NFC_Defects,2,FALSE)=0,"",VLOOKUP(C141,[1]!NFC_Defects,2,FALSE))</f>
        <v/>
      </c>
      <c r="Q141" s="78" t="str">
        <f>IF(VLOOKUP(C141,[1]!NFC_Defects,3,FALSE)=0,"",VLOOKUP(C141,[1]!NFC_Defects,3,FALSE))</f>
        <v/>
      </c>
      <c r="R141" s="78" t="str">
        <f>IF(VLOOKUP(C141,[1]!NFC_Defects,4,FALSE)=0,"",VLOOKUP(C141,[1]!NFC_Defects,4,FALSE))</f>
        <v/>
      </c>
      <c r="S141" s="2"/>
      <c r="T141" s="319"/>
      <c r="U141" s="337"/>
      <c r="V141" s="95" t="s">
        <v>243</v>
      </c>
      <c r="W141" s="95" t="s">
        <v>241</v>
      </c>
      <c r="X141" s="95"/>
      <c r="Y141" s="95" t="s">
        <v>243</v>
      </c>
      <c r="Z141" s="95"/>
      <c r="AA141" s="95" t="s">
        <v>243</v>
      </c>
      <c r="AB141" s="95" t="s">
        <v>243</v>
      </c>
      <c r="AC141" s="95"/>
      <c r="AD141" s="95" t="s">
        <v>243</v>
      </c>
      <c r="AE141" s="95" t="s">
        <v>243</v>
      </c>
      <c r="AF141" s="95"/>
      <c r="AG141" s="95"/>
      <c r="AH141" s="95" t="s">
        <v>243</v>
      </c>
      <c r="AI141" s="95" t="s">
        <v>243</v>
      </c>
      <c r="AJ141" s="95" t="s">
        <v>243</v>
      </c>
      <c r="AK141" s="95" t="s">
        <v>243</v>
      </c>
      <c r="AL141" s="95"/>
      <c r="AM141" s="95"/>
      <c r="AN141" s="95"/>
      <c r="AO141" s="95"/>
      <c r="AP141" s="95" t="s">
        <v>243</v>
      </c>
      <c r="AQ141" s="95" t="s">
        <v>243</v>
      </c>
      <c r="AR141" s="95" t="s">
        <v>243</v>
      </c>
      <c r="AS141" s="95" t="s">
        <v>243</v>
      </c>
      <c r="AT141" s="95"/>
      <c r="AU141" s="95"/>
      <c r="AV141" s="95"/>
      <c r="AW141" s="95"/>
      <c r="AX141" s="95" t="s">
        <v>243</v>
      </c>
      <c r="AY141" s="95"/>
      <c r="AZ141" s="95"/>
      <c r="BA141" s="95" t="s">
        <v>243</v>
      </c>
      <c r="BB141" s="95" t="s">
        <v>243</v>
      </c>
      <c r="BC141" s="95" t="s">
        <v>243</v>
      </c>
      <c r="BD141" s="95" t="s">
        <v>243</v>
      </c>
      <c r="BE141" s="95"/>
      <c r="BF141" s="95" t="s">
        <v>243</v>
      </c>
      <c r="BG141" s="95"/>
      <c r="BH141" s="95" t="s">
        <v>243</v>
      </c>
      <c r="BI141" s="95" t="s">
        <v>243</v>
      </c>
      <c r="BJ141" s="95"/>
      <c r="BK141" s="95"/>
      <c r="BL141" s="95"/>
      <c r="BM141" s="95"/>
      <c r="BN141" s="95"/>
      <c r="BO141" s="95"/>
      <c r="BP141" s="95"/>
      <c r="BQ141" s="95"/>
      <c r="BR141" s="95"/>
      <c r="BS141" s="95"/>
      <c r="BT141" s="95"/>
      <c r="BU141" s="95"/>
      <c r="BV141" s="95"/>
      <c r="BW141" s="95"/>
      <c r="BX141" s="95"/>
      <c r="BY141" s="95"/>
      <c r="BZ141" s="95"/>
      <c r="CA141" s="95"/>
      <c r="CB141" s="95"/>
      <c r="CC141" s="95"/>
      <c r="CD141" s="95"/>
      <c r="CE141" s="338"/>
      <c r="CF141" s="338"/>
      <c r="CG141" s="338"/>
      <c r="CH141" s="338"/>
      <c r="CI141" s="338"/>
      <c r="CJ141" s="338"/>
      <c r="CK141" s="338"/>
      <c r="CL141" s="338"/>
      <c r="CM141" s="338"/>
      <c r="CN141" s="338"/>
      <c r="CO141" s="338"/>
      <c r="CP141" s="338"/>
      <c r="CQ141" s="338"/>
      <c r="CR141" s="338"/>
      <c r="CS141" s="338"/>
      <c r="CT141" s="338"/>
      <c r="CU141" s="338"/>
      <c r="CV141" s="338"/>
      <c r="CW141" s="338"/>
      <c r="CX141" s="338"/>
      <c r="CY141" s="338"/>
      <c r="CZ141" s="338"/>
      <c r="DA141" s="338"/>
      <c r="DB141" s="338"/>
      <c r="DC141" s="338"/>
      <c r="DD141" s="338"/>
      <c r="DE141" s="338"/>
      <c r="DF141" s="338"/>
      <c r="DG141" s="338"/>
      <c r="DH141" s="338"/>
      <c r="DI141" s="338"/>
      <c r="DJ141" s="338"/>
      <c r="DK141" s="338"/>
      <c r="DL141" s="338"/>
      <c r="DM141" s="338"/>
      <c r="DN141" s="338"/>
      <c r="DO141" s="338"/>
      <c r="DP141" s="338"/>
      <c r="DQ141" s="338"/>
      <c r="DR141" s="338"/>
      <c r="DS141" s="338"/>
      <c r="DT141" s="338"/>
      <c r="DU141" s="338"/>
      <c r="DV141" s="338"/>
      <c r="DW141" s="338"/>
      <c r="DX141" s="338"/>
      <c r="DY141" s="338"/>
      <c r="DZ141" s="338"/>
      <c r="EA141" s="338"/>
      <c r="EB141" s="338"/>
      <c r="EC141" s="338"/>
      <c r="ED141" s="338"/>
      <c r="EE141" s="338"/>
      <c r="EF141" s="338"/>
      <c r="EG141" s="338"/>
      <c r="EH141" s="338"/>
      <c r="EI141" s="338"/>
      <c r="EJ141" s="338"/>
      <c r="EK141" s="338"/>
      <c r="EL141" s="338"/>
      <c r="EM141" s="338"/>
      <c r="EN141" s="338"/>
      <c r="EO141" s="338"/>
      <c r="EP141" s="338"/>
      <c r="EQ141" s="338"/>
      <c r="ER141" s="338"/>
      <c r="ES141" s="338"/>
      <c r="ET141" s="338"/>
      <c r="EU141" s="338"/>
      <c r="EV141" s="338"/>
      <c r="EW141" s="338"/>
      <c r="EX141" s="338"/>
      <c r="EY141" s="338"/>
      <c r="EZ141" s="338"/>
      <c r="FA141" s="338"/>
      <c r="FB141" s="338"/>
      <c r="FC141" s="338"/>
      <c r="FD141" s="338"/>
      <c r="FE141" s="338"/>
      <c r="FF141" s="338"/>
      <c r="FG141" s="338"/>
      <c r="FH141" s="338"/>
      <c r="FI141" s="338"/>
      <c r="FJ141" s="338"/>
      <c r="FK141" s="338"/>
      <c r="FL141" s="338"/>
      <c r="FM141" s="338"/>
      <c r="FN141" s="338"/>
      <c r="FO141" s="338"/>
      <c r="FP141" s="338"/>
      <c r="FQ141" s="338"/>
      <c r="FR141" s="338"/>
      <c r="FS141" s="338"/>
      <c r="FT141" s="338"/>
      <c r="FU141" s="338"/>
      <c r="FV141" s="338"/>
      <c r="FW141" s="338"/>
      <c r="FX141" s="338"/>
      <c r="FY141" s="338"/>
      <c r="FZ141" s="338"/>
      <c r="GA141" s="338"/>
      <c r="GB141" s="338"/>
      <c r="GC141" s="338"/>
      <c r="GD141" s="338"/>
      <c r="GE141" s="338"/>
      <c r="GF141" s="338"/>
      <c r="GG141" s="338"/>
      <c r="GH141" s="338"/>
      <c r="GI141" s="338"/>
      <c r="GJ141" s="338"/>
      <c r="GK141" s="338"/>
      <c r="GL141" s="338"/>
      <c r="GM141" s="338"/>
      <c r="GN141" s="338"/>
      <c r="GO141" s="338"/>
      <c r="GP141" s="338"/>
      <c r="GQ141" s="338"/>
      <c r="GR141" s="338"/>
      <c r="GS141" s="338"/>
      <c r="GT141" s="338"/>
      <c r="GU141" s="338"/>
      <c r="GV141" s="338"/>
      <c r="GW141" s="338"/>
      <c r="GX141" s="338"/>
      <c r="GY141" s="338"/>
      <c r="GZ141" s="338"/>
      <c r="HA141" s="338"/>
      <c r="HB141" s="338"/>
      <c r="HC141" s="338"/>
      <c r="HD141" s="338"/>
      <c r="HE141" s="338"/>
      <c r="HF141" s="338"/>
      <c r="HG141" s="338"/>
      <c r="HH141" s="338"/>
      <c r="HI141" s="338"/>
      <c r="HJ141" s="338"/>
      <c r="HK141" s="338"/>
      <c r="HL141" s="338"/>
      <c r="HM141" s="338"/>
      <c r="HN141" s="338"/>
      <c r="HO141" s="338"/>
      <c r="HP141" s="338"/>
      <c r="HQ141" s="338"/>
      <c r="HR141" s="338"/>
      <c r="HS141" s="338"/>
      <c r="HT141" s="338"/>
      <c r="HU141" s="338"/>
      <c r="HV141" s="338"/>
      <c r="HW141" s="338"/>
      <c r="HX141" s="338"/>
      <c r="HY141" s="338"/>
      <c r="HZ141" s="338"/>
    </row>
    <row r="142" spans="1:234" s="131" customFormat="1" ht="24.75" customHeight="1" x14ac:dyDescent="0.25">
      <c r="A142" s="123" t="s">
        <v>234</v>
      </c>
      <c r="B142" s="108" t="s">
        <v>475</v>
      </c>
      <c r="C142" s="108" t="s">
        <v>201</v>
      </c>
      <c r="D142" s="109" t="s">
        <v>238</v>
      </c>
      <c r="E142" s="109" t="s">
        <v>100</v>
      </c>
      <c r="F142" s="110">
        <f t="shared" si="36"/>
        <v>41184</v>
      </c>
      <c r="G142" s="109">
        <f>IF(L142="Not Executed","",INDEX($U$2:$ZY141,1,MATCH(REPT("z",255),$U142:$ZY142)))</f>
        <v>144</v>
      </c>
      <c r="H142" s="109" t="str">
        <f t="shared" si="37"/>
        <v>QS:PC2 C-STEP QS C-CLASS Build7.4</v>
      </c>
      <c r="I142" s="109" t="str">
        <f t="shared" si="38"/>
        <v>9200-8.59.29708</v>
      </c>
      <c r="J142" s="109">
        <f t="shared" si="39"/>
        <v>9200</v>
      </c>
      <c r="K142" s="109" t="str">
        <f t="shared" si="34"/>
        <v>v3410</v>
      </c>
      <c r="L142" s="78" t="str">
        <f t="shared" si="35"/>
        <v>Pass</v>
      </c>
      <c r="M142" s="78" t="str">
        <f>IF(L142="NA","NA",IF(COUNTIFS(U142:XAA142,"Pass*",$U$3:$XAA$3,Summary!$E$43)&gt;0,"Pass",IF(COUNTIFS(U142:XAA142,"Fail*",$U$3:$XAA$3,Summary!$E$43)&gt;0,"Fail","Not Executed")))</f>
        <v>Pass</v>
      </c>
      <c r="N142" s="109">
        <f t="shared" si="40"/>
        <v>25</v>
      </c>
      <c r="O142" s="135">
        <f t="shared" si="41"/>
        <v>1</v>
      </c>
      <c r="P142" s="135" t="str">
        <f>IF(VLOOKUP(C142,[1]!NFC_Defects,2,FALSE)=0,"",VLOOKUP(C142,[1]!NFC_Defects,2,FALSE))</f>
        <v/>
      </c>
      <c r="Q142" s="78" t="str">
        <f>IF(VLOOKUP(C142,[1]!NFC_Defects,3,FALSE)=0,"",VLOOKUP(C142,[1]!NFC_Defects,3,FALSE))</f>
        <v/>
      </c>
      <c r="R142" s="78" t="str">
        <f>IF(VLOOKUP(C142,[1]!NFC_Defects,4,FALSE)=0,"",VLOOKUP(C142,[1]!NFC_Defects,4,FALSE))</f>
        <v/>
      </c>
      <c r="S142" s="2"/>
      <c r="T142" s="319"/>
      <c r="U142" s="337"/>
      <c r="V142" s="95" t="s">
        <v>243</v>
      </c>
      <c r="W142" s="95" t="s">
        <v>243</v>
      </c>
      <c r="X142" s="95"/>
      <c r="Y142" s="95" t="s">
        <v>243</v>
      </c>
      <c r="Z142" s="95" t="s">
        <v>243</v>
      </c>
      <c r="AA142" s="95" t="s">
        <v>243</v>
      </c>
      <c r="AB142" s="95" t="s">
        <v>243</v>
      </c>
      <c r="AC142" s="95"/>
      <c r="AD142" s="95" t="s">
        <v>243</v>
      </c>
      <c r="AE142" s="95" t="s">
        <v>243</v>
      </c>
      <c r="AF142" s="95"/>
      <c r="AG142" s="95"/>
      <c r="AH142" s="95" t="s">
        <v>243</v>
      </c>
      <c r="AI142" s="95" t="s">
        <v>243</v>
      </c>
      <c r="AJ142" s="95" t="s">
        <v>243</v>
      </c>
      <c r="AK142" s="95" t="s">
        <v>243</v>
      </c>
      <c r="AL142" s="95"/>
      <c r="AM142" s="95"/>
      <c r="AN142" s="95"/>
      <c r="AO142" s="95"/>
      <c r="AP142" s="95" t="s">
        <v>243</v>
      </c>
      <c r="AQ142" s="95" t="s">
        <v>243</v>
      </c>
      <c r="AR142" s="95" t="s">
        <v>243</v>
      </c>
      <c r="AS142" s="95" t="s">
        <v>243</v>
      </c>
      <c r="AT142" s="95"/>
      <c r="AU142" s="95"/>
      <c r="AV142" s="95"/>
      <c r="AW142" s="95" t="s">
        <v>243</v>
      </c>
      <c r="AX142" s="95" t="s">
        <v>243</v>
      </c>
      <c r="AY142" s="95"/>
      <c r="AZ142" s="95"/>
      <c r="BA142" s="95" t="s">
        <v>243</v>
      </c>
      <c r="BB142" s="95" t="s">
        <v>243</v>
      </c>
      <c r="BC142" s="95" t="s">
        <v>243</v>
      </c>
      <c r="BD142" s="95" t="s">
        <v>243</v>
      </c>
      <c r="BE142" s="95"/>
      <c r="BF142" s="95" t="s">
        <v>243</v>
      </c>
      <c r="BG142" s="95"/>
      <c r="BH142" s="95" t="s">
        <v>243</v>
      </c>
      <c r="BI142" s="95" t="s">
        <v>243</v>
      </c>
      <c r="BJ142" s="95"/>
      <c r="BK142" s="95"/>
      <c r="BL142" s="95"/>
      <c r="BM142" s="95"/>
      <c r="BN142" s="95"/>
      <c r="BO142" s="95"/>
      <c r="BP142" s="95"/>
      <c r="BQ142" s="95"/>
      <c r="BR142" s="95"/>
      <c r="BS142" s="95"/>
      <c r="BT142" s="95"/>
      <c r="BU142" s="95"/>
      <c r="BV142" s="95"/>
      <c r="BW142" s="95"/>
      <c r="BX142" s="95"/>
      <c r="BY142" s="95"/>
      <c r="BZ142" s="95"/>
      <c r="CA142" s="95"/>
      <c r="CB142" s="95"/>
      <c r="CC142" s="95"/>
      <c r="CD142" s="95"/>
      <c r="CE142" s="338"/>
      <c r="CF142" s="338"/>
      <c r="CG142" s="338"/>
      <c r="CH142" s="338"/>
      <c r="CI142" s="338"/>
      <c r="CJ142" s="338"/>
      <c r="CK142" s="338"/>
      <c r="CL142" s="338"/>
      <c r="CM142" s="338"/>
      <c r="CN142" s="338"/>
      <c r="CO142" s="338"/>
      <c r="CP142" s="338"/>
      <c r="CQ142" s="338"/>
      <c r="CR142" s="338"/>
      <c r="CS142" s="338"/>
      <c r="CT142" s="338"/>
      <c r="CU142" s="338"/>
      <c r="CV142" s="338"/>
      <c r="CW142" s="338"/>
      <c r="CX142" s="338"/>
      <c r="CY142" s="338"/>
      <c r="CZ142" s="338"/>
      <c r="DA142" s="338"/>
      <c r="DB142" s="338"/>
      <c r="DC142" s="338"/>
      <c r="DD142" s="338"/>
      <c r="DE142" s="338"/>
      <c r="DF142" s="338"/>
      <c r="DG142" s="338"/>
      <c r="DH142" s="338"/>
      <c r="DI142" s="338"/>
      <c r="DJ142" s="338"/>
      <c r="DK142" s="338"/>
      <c r="DL142" s="338"/>
      <c r="DM142" s="338"/>
      <c r="DN142" s="338"/>
      <c r="DO142" s="338"/>
      <c r="DP142" s="338"/>
      <c r="DQ142" s="338"/>
      <c r="DR142" s="338"/>
      <c r="DS142" s="338"/>
      <c r="DT142" s="338"/>
      <c r="DU142" s="338"/>
      <c r="DV142" s="338"/>
      <c r="DW142" s="338"/>
      <c r="DX142" s="338"/>
      <c r="DY142" s="338"/>
      <c r="DZ142" s="338"/>
      <c r="EA142" s="338"/>
      <c r="EB142" s="338"/>
      <c r="EC142" s="338"/>
      <c r="ED142" s="338"/>
      <c r="EE142" s="338"/>
      <c r="EF142" s="338"/>
      <c r="EG142" s="338"/>
      <c r="EH142" s="338"/>
      <c r="EI142" s="338"/>
      <c r="EJ142" s="338"/>
      <c r="EK142" s="338"/>
      <c r="EL142" s="338"/>
      <c r="EM142" s="338"/>
      <c r="EN142" s="338"/>
      <c r="EO142" s="338"/>
      <c r="EP142" s="338"/>
      <c r="EQ142" s="338"/>
      <c r="ER142" s="338"/>
      <c r="ES142" s="338"/>
      <c r="ET142" s="338"/>
      <c r="EU142" s="338"/>
      <c r="EV142" s="338"/>
      <c r="EW142" s="338"/>
      <c r="EX142" s="338"/>
      <c r="EY142" s="338"/>
      <c r="EZ142" s="338"/>
      <c r="FA142" s="338"/>
      <c r="FB142" s="338"/>
      <c r="FC142" s="338"/>
      <c r="FD142" s="338"/>
      <c r="FE142" s="338"/>
      <c r="FF142" s="338"/>
      <c r="FG142" s="338"/>
      <c r="FH142" s="338"/>
      <c r="FI142" s="338"/>
      <c r="FJ142" s="338"/>
      <c r="FK142" s="338"/>
      <c r="FL142" s="338"/>
      <c r="FM142" s="338"/>
      <c r="FN142" s="338"/>
      <c r="FO142" s="338"/>
      <c r="FP142" s="338"/>
      <c r="FQ142" s="338"/>
      <c r="FR142" s="338"/>
      <c r="FS142" s="338"/>
      <c r="FT142" s="338"/>
      <c r="FU142" s="338"/>
      <c r="FV142" s="338"/>
      <c r="FW142" s="338"/>
      <c r="FX142" s="338"/>
      <c r="FY142" s="338"/>
      <c r="FZ142" s="338"/>
      <c r="GA142" s="338"/>
      <c r="GB142" s="338"/>
      <c r="GC142" s="338"/>
      <c r="GD142" s="338"/>
      <c r="GE142" s="338"/>
      <c r="GF142" s="338"/>
      <c r="GG142" s="338"/>
      <c r="GH142" s="338"/>
      <c r="GI142" s="338"/>
      <c r="GJ142" s="338"/>
      <c r="GK142" s="338"/>
      <c r="GL142" s="338"/>
      <c r="GM142" s="338"/>
      <c r="GN142" s="338"/>
      <c r="GO142" s="338"/>
      <c r="GP142" s="338"/>
      <c r="GQ142" s="338"/>
      <c r="GR142" s="338"/>
      <c r="GS142" s="338"/>
      <c r="GT142" s="338"/>
      <c r="GU142" s="338"/>
      <c r="GV142" s="338"/>
      <c r="GW142" s="338"/>
      <c r="GX142" s="338"/>
      <c r="GY142" s="338"/>
      <c r="GZ142" s="338"/>
      <c r="HA142" s="338"/>
      <c r="HB142" s="338"/>
      <c r="HC142" s="338"/>
      <c r="HD142" s="338"/>
      <c r="HE142" s="338"/>
      <c r="HF142" s="338"/>
      <c r="HG142" s="338"/>
      <c r="HH142" s="338"/>
      <c r="HI142" s="338"/>
      <c r="HJ142" s="338"/>
      <c r="HK142" s="338"/>
      <c r="HL142" s="338"/>
      <c r="HM142" s="338"/>
      <c r="HN142" s="338"/>
      <c r="HO142" s="338"/>
      <c r="HP142" s="338"/>
      <c r="HQ142" s="338"/>
      <c r="HR142" s="338"/>
      <c r="HS142" s="338"/>
      <c r="HT142" s="338"/>
      <c r="HU142" s="338"/>
      <c r="HV142" s="338"/>
      <c r="HW142" s="338"/>
      <c r="HX142" s="338"/>
      <c r="HY142" s="338"/>
      <c r="HZ142" s="338"/>
    </row>
    <row r="143" spans="1:234" s="131" customFormat="1" ht="24.75" customHeight="1" x14ac:dyDescent="0.25">
      <c r="A143" s="123" t="s">
        <v>234</v>
      </c>
      <c r="B143" s="108" t="s">
        <v>475</v>
      </c>
      <c r="C143" s="108" t="s">
        <v>142</v>
      </c>
      <c r="D143" s="109" t="s">
        <v>237</v>
      </c>
      <c r="E143" s="109" t="s">
        <v>100</v>
      </c>
      <c r="F143" s="110">
        <f t="shared" si="36"/>
        <v>41184</v>
      </c>
      <c r="G143" s="109">
        <f>IF(L143="Not Executed","",INDEX($U$2:$ZY142,1,MATCH(REPT("z",255),$U143:$ZY143)))</f>
        <v>144</v>
      </c>
      <c r="H143" s="109" t="str">
        <f t="shared" si="37"/>
        <v>QS:PC2 C-STEP QS C-CLASS Build7.4</v>
      </c>
      <c r="I143" s="109" t="str">
        <f t="shared" si="38"/>
        <v>9200-8.59.29708</v>
      </c>
      <c r="J143" s="109">
        <f t="shared" si="39"/>
        <v>9200</v>
      </c>
      <c r="K143" s="109" t="str">
        <f t="shared" si="34"/>
        <v>v3410</v>
      </c>
      <c r="L143" s="78" t="str">
        <f t="shared" si="35"/>
        <v>Pass</v>
      </c>
      <c r="M143" s="78" t="str">
        <f>IF(L143="NA","NA",IF(COUNTIFS(U143:XAA143,"Pass*",$U$3:$XAA$3,Summary!$E$43)&gt;0,"Pass",IF(COUNTIFS(U143:XAA143,"Fail*",$U$3:$XAA$3,Summary!$E$43)&gt;0,"Fail","Not Executed")))</f>
        <v>Pass</v>
      </c>
      <c r="N143" s="109">
        <f t="shared" si="40"/>
        <v>28</v>
      </c>
      <c r="O143" s="135">
        <f t="shared" si="41"/>
        <v>1</v>
      </c>
      <c r="P143" s="135" t="str">
        <f>IF(VLOOKUP(C143,[1]!NFC_Defects,2,FALSE)=0,"",VLOOKUP(C143,[1]!NFC_Defects,2,FALSE))</f>
        <v/>
      </c>
      <c r="Q143" s="78" t="str">
        <f>IF(VLOOKUP(C143,[1]!NFC_Defects,3,FALSE)=0,"",VLOOKUP(C143,[1]!NFC_Defects,3,FALSE))</f>
        <v/>
      </c>
      <c r="R143" s="78" t="str">
        <f>IF(VLOOKUP(C143,[1]!NFC_Defects,4,FALSE)=0,"",VLOOKUP(C143,[1]!NFC_Defects,4,FALSE))</f>
        <v/>
      </c>
      <c r="S143" s="2"/>
      <c r="T143" s="319"/>
      <c r="U143" s="337"/>
      <c r="V143" s="95" t="s">
        <v>243</v>
      </c>
      <c r="W143" s="95" t="s">
        <v>243</v>
      </c>
      <c r="X143" s="95" t="s">
        <v>243</v>
      </c>
      <c r="Y143" s="95" t="s">
        <v>243</v>
      </c>
      <c r="Z143" s="95" t="s">
        <v>243</v>
      </c>
      <c r="AA143" s="95" t="s">
        <v>243</v>
      </c>
      <c r="AB143" s="95" t="s">
        <v>243</v>
      </c>
      <c r="AC143" s="95" t="s">
        <v>243</v>
      </c>
      <c r="AD143" s="95"/>
      <c r="AE143" s="95"/>
      <c r="AF143" s="95"/>
      <c r="AG143" s="95"/>
      <c r="AH143" s="95" t="s">
        <v>243</v>
      </c>
      <c r="AI143" s="95" t="s">
        <v>243</v>
      </c>
      <c r="AJ143" s="95" t="s">
        <v>243</v>
      </c>
      <c r="AK143" s="95" t="s">
        <v>243</v>
      </c>
      <c r="AL143" s="95"/>
      <c r="AM143" s="95"/>
      <c r="AN143" s="95" t="s">
        <v>243</v>
      </c>
      <c r="AO143" s="95" t="s">
        <v>243</v>
      </c>
      <c r="AP143" s="95" t="s">
        <v>243</v>
      </c>
      <c r="AQ143" s="95" t="s">
        <v>243</v>
      </c>
      <c r="AR143" s="95" t="s">
        <v>243</v>
      </c>
      <c r="AS143" s="95" t="s">
        <v>243</v>
      </c>
      <c r="AT143" s="95"/>
      <c r="AU143" s="95"/>
      <c r="AV143" s="95"/>
      <c r="AW143" s="95" t="s">
        <v>243</v>
      </c>
      <c r="AX143" s="95" t="s">
        <v>243</v>
      </c>
      <c r="AY143" s="95"/>
      <c r="AZ143" s="95"/>
      <c r="BA143" s="95" t="s">
        <v>243</v>
      </c>
      <c r="BB143" s="95" t="s">
        <v>243</v>
      </c>
      <c r="BC143" s="95" t="s">
        <v>243</v>
      </c>
      <c r="BD143" s="95" t="s">
        <v>243</v>
      </c>
      <c r="BE143" s="95"/>
      <c r="BF143" s="95" t="s">
        <v>243</v>
      </c>
      <c r="BG143" s="95" t="s">
        <v>243</v>
      </c>
      <c r="BH143" s="95" t="s">
        <v>243</v>
      </c>
      <c r="BI143" s="95" t="s">
        <v>243</v>
      </c>
      <c r="BJ143" s="95"/>
      <c r="BK143" s="95"/>
      <c r="BL143" s="95"/>
      <c r="BM143" s="95"/>
      <c r="BN143" s="95"/>
      <c r="BO143" s="95"/>
      <c r="BP143" s="95"/>
      <c r="BQ143" s="95"/>
      <c r="BR143" s="95"/>
      <c r="BS143" s="95"/>
      <c r="BT143" s="95"/>
      <c r="BU143" s="95"/>
      <c r="BV143" s="95"/>
      <c r="BW143" s="95"/>
      <c r="BX143" s="95"/>
      <c r="BY143" s="95"/>
      <c r="BZ143" s="95"/>
      <c r="CA143" s="95"/>
      <c r="CB143" s="95"/>
      <c r="CC143" s="95"/>
      <c r="CD143" s="95"/>
      <c r="CE143" s="338"/>
      <c r="CF143" s="338"/>
      <c r="CG143" s="338"/>
      <c r="CH143" s="338"/>
      <c r="CI143" s="338"/>
      <c r="CJ143" s="338"/>
      <c r="CK143" s="338"/>
      <c r="CL143" s="338"/>
      <c r="CM143" s="338"/>
      <c r="CN143" s="338"/>
      <c r="CO143" s="338"/>
      <c r="CP143" s="338"/>
      <c r="CQ143" s="338"/>
      <c r="CR143" s="338"/>
      <c r="CS143" s="338"/>
      <c r="CT143" s="338"/>
      <c r="CU143" s="338"/>
      <c r="CV143" s="338"/>
      <c r="CW143" s="338"/>
      <c r="CX143" s="338"/>
      <c r="CY143" s="338"/>
      <c r="CZ143" s="338"/>
      <c r="DA143" s="338"/>
      <c r="DB143" s="338"/>
      <c r="DC143" s="338"/>
      <c r="DD143" s="338"/>
      <c r="DE143" s="338"/>
      <c r="DF143" s="338"/>
      <c r="DG143" s="338"/>
      <c r="DH143" s="338"/>
      <c r="DI143" s="338"/>
      <c r="DJ143" s="338"/>
      <c r="DK143" s="338"/>
      <c r="DL143" s="338"/>
      <c r="DM143" s="338"/>
      <c r="DN143" s="338"/>
      <c r="DO143" s="338"/>
      <c r="DP143" s="338"/>
      <c r="DQ143" s="338"/>
      <c r="DR143" s="338"/>
      <c r="DS143" s="338"/>
      <c r="DT143" s="338"/>
      <c r="DU143" s="338"/>
      <c r="DV143" s="338"/>
      <c r="DW143" s="338"/>
      <c r="DX143" s="338"/>
      <c r="DY143" s="338"/>
      <c r="DZ143" s="338"/>
      <c r="EA143" s="338"/>
      <c r="EB143" s="338"/>
      <c r="EC143" s="338"/>
      <c r="ED143" s="338"/>
      <c r="EE143" s="338"/>
      <c r="EF143" s="338"/>
      <c r="EG143" s="338"/>
      <c r="EH143" s="338"/>
      <c r="EI143" s="338"/>
      <c r="EJ143" s="338"/>
      <c r="EK143" s="338"/>
      <c r="EL143" s="338"/>
      <c r="EM143" s="338"/>
      <c r="EN143" s="338"/>
      <c r="EO143" s="338"/>
      <c r="EP143" s="338"/>
      <c r="EQ143" s="338"/>
      <c r="ER143" s="338"/>
      <c r="ES143" s="338"/>
      <c r="ET143" s="338"/>
      <c r="EU143" s="338"/>
      <c r="EV143" s="338"/>
      <c r="EW143" s="338"/>
      <c r="EX143" s="338"/>
      <c r="EY143" s="338"/>
      <c r="EZ143" s="338"/>
      <c r="FA143" s="338"/>
      <c r="FB143" s="338"/>
      <c r="FC143" s="338"/>
      <c r="FD143" s="338"/>
      <c r="FE143" s="338"/>
      <c r="FF143" s="338"/>
      <c r="FG143" s="338"/>
      <c r="FH143" s="338"/>
      <c r="FI143" s="338"/>
      <c r="FJ143" s="338"/>
      <c r="FK143" s="338"/>
      <c r="FL143" s="338"/>
      <c r="FM143" s="338"/>
      <c r="FN143" s="338"/>
      <c r="FO143" s="338"/>
      <c r="FP143" s="338"/>
      <c r="FQ143" s="338"/>
      <c r="FR143" s="338"/>
      <c r="FS143" s="338"/>
      <c r="FT143" s="338"/>
      <c r="FU143" s="338"/>
      <c r="FV143" s="338"/>
      <c r="FW143" s="338"/>
      <c r="FX143" s="338"/>
      <c r="FY143" s="338"/>
      <c r="FZ143" s="338"/>
      <c r="GA143" s="338"/>
      <c r="GB143" s="338"/>
      <c r="GC143" s="338"/>
      <c r="GD143" s="338"/>
      <c r="GE143" s="338"/>
      <c r="GF143" s="338"/>
      <c r="GG143" s="338"/>
      <c r="GH143" s="338"/>
      <c r="GI143" s="338"/>
      <c r="GJ143" s="338"/>
      <c r="GK143" s="338"/>
      <c r="GL143" s="338"/>
      <c r="GM143" s="338"/>
      <c r="GN143" s="338"/>
      <c r="GO143" s="338"/>
      <c r="GP143" s="338"/>
      <c r="GQ143" s="338"/>
      <c r="GR143" s="338"/>
      <c r="GS143" s="338"/>
      <c r="GT143" s="338"/>
      <c r="GU143" s="338"/>
      <c r="GV143" s="338"/>
      <c r="GW143" s="338"/>
      <c r="GX143" s="338"/>
      <c r="GY143" s="338"/>
      <c r="GZ143" s="338"/>
      <c r="HA143" s="338"/>
      <c r="HB143" s="338"/>
      <c r="HC143" s="338"/>
      <c r="HD143" s="338"/>
      <c r="HE143" s="338"/>
      <c r="HF143" s="338"/>
      <c r="HG143" s="338"/>
      <c r="HH143" s="338"/>
      <c r="HI143" s="338"/>
      <c r="HJ143" s="338"/>
      <c r="HK143" s="338"/>
      <c r="HL143" s="338"/>
      <c r="HM143" s="338"/>
      <c r="HN143" s="338"/>
      <c r="HO143" s="338"/>
      <c r="HP143" s="338"/>
      <c r="HQ143" s="338"/>
      <c r="HR143" s="338"/>
      <c r="HS143" s="338"/>
      <c r="HT143" s="338"/>
      <c r="HU143" s="338"/>
      <c r="HV143" s="338"/>
      <c r="HW143" s="338"/>
      <c r="HX143" s="338"/>
      <c r="HY143" s="338"/>
      <c r="HZ143" s="338"/>
    </row>
    <row r="144" spans="1:234" s="131" customFormat="1" ht="24.75" customHeight="1" x14ac:dyDescent="0.25">
      <c r="A144" s="123" t="s">
        <v>234</v>
      </c>
      <c r="B144" s="108" t="s">
        <v>475</v>
      </c>
      <c r="C144" s="108" t="s">
        <v>141</v>
      </c>
      <c r="D144" s="109" t="s">
        <v>237</v>
      </c>
      <c r="E144" s="109" t="s">
        <v>100</v>
      </c>
      <c r="F144" s="110">
        <f t="shared" si="36"/>
        <v>41184</v>
      </c>
      <c r="G144" s="109">
        <f>IF(L144="Not Executed","",INDEX($U$2:$ZY143,1,MATCH(REPT("z",255),$U144:$ZY144)))</f>
        <v>144</v>
      </c>
      <c r="H144" s="109" t="str">
        <f t="shared" si="37"/>
        <v>QS:PC2 C-STEP QS C-CLASS Build7.4</v>
      </c>
      <c r="I144" s="109" t="str">
        <f t="shared" si="38"/>
        <v>9200-8.59.29708</v>
      </c>
      <c r="J144" s="109">
        <f t="shared" si="39"/>
        <v>9200</v>
      </c>
      <c r="K144" s="109" t="str">
        <f t="shared" si="34"/>
        <v>v3410</v>
      </c>
      <c r="L144" s="78" t="str">
        <f t="shared" si="35"/>
        <v>Pass</v>
      </c>
      <c r="M144" s="78" t="str">
        <f>IF(L144="NA","NA",IF(COUNTIFS(U144:XAA144,"Pass*",$U$3:$XAA$3,Summary!$E$43)&gt;0,"Pass",IF(COUNTIFS(U144:XAA144,"Fail*",$U$3:$XAA$3,Summary!$E$43)&gt;0,"Fail","Not Executed")))</f>
        <v>Pass</v>
      </c>
      <c r="N144" s="109">
        <f t="shared" si="40"/>
        <v>28</v>
      </c>
      <c r="O144" s="135">
        <f t="shared" si="41"/>
        <v>1</v>
      </c>
      <c r="P144" s="135" t="str">
        <f>IF(VLOOKUP(C144,[1]!NFC_Defects,2,FALSE)=0,"",VLOOKUP(C144,[1]!NFC_Defects,2,FALSE))</f>
        <v/>
      </c>
      <c r="Q144" s="78" t="str">
        <f>IF(VLOOKUP(C144,[1]!NFC_Defects,3,FALSE)=0,"",VLOOKUP(C144,[1]!NFC_Defects,3,FALSE))</f>
        <v/>
      </c>
      <c r="R144" s="78" t="str">
        <f>IF(VLOOKUP(C144,[1]!NFC_Defects,4,FALSE)=0,"",VLOOKUP(C144,[1]!NFC_Defects,4,FALSE))</f>
        <v/>
      </c>
      <c r="S144" s="2"/>
      <c r="T144" s="319"/>
      <c r="U144" s="337"/>
      <c r="V144" s="95" t="s">
        <v>243</v>
      </c>
      <c r="W144" s="95" t="s">
        <v>243</v>
      </c>
      <c r="X144" s="95" t="s">
        <v>243</v>
      </c>
      <c r="Y144" s="95" t="s">
        <v>243</v>
      </c>
      <c r="Z144" s="95" t="s">
        <v>243</v>
      </c>
      <c r="AA144" s="95" t="s">
        <v>243</v>
      </c>
      <c r="AB144" s="95" t="s">
        <v>243</v>
      </c>
      <c r="AC144" s="95" t="s">
        <v>243</v>
      </c>
      <c r="AD144" s="95"/>
      <c r="AE144" s="95"/>
      <c r="AF144" s="95"/>
      <c r="AG144" s="95"/>
      <c r="AH144" s="95" t="s">
        <v>243</v>
      </c>
      <c r="AI144" s="95" t="s">
        <v>243</v>
      </c>
      <c r="AJ144" s="95" t="s">
        <v>243</v>
      </c>
      <c r="AK144" s="95" t="s">
        <v>243</v>
      </c>
      <c r="AL144" s="95"/>
      <c r="AM144" s="95"/>
      <c r="AN144" s="95" t="s">
        <v>243</v>
      </c>
      <c r="AO144" s="95" t="s">
        <v>243</v>
      </c>
      <c r="AP144" s="95" t="s">
        <v>243</v>
      </c>
      <c r="AQ144" s="95" t="s">
        <v>243</v>
      </c>
      <c r="AR144" s="95" t="s">
        <v>243</v>
      </c>
      <c r="AS144" s="95" t="s">
        <v>243</v>
      </c>
      <c r="AT144" s="95"/>
      <c r="AU144" s="95"/>
      <c r="AV144" s="95"/>
      <c r="AW144" s="95" t="s">
        <v>243</v>
      </c>
      <c r="AX144" s="95" t="s">
        <v>243</v>
      </c>
      <c r="AY144" s="95"/>
      <c r="AZ144" s="95"/>
      <c r="BA144" s="95" t="s">
        <v>243</v>
      </c>
      <c r="BB144" s="95" t="s">
        <v>243</v>
      </c>
      <c r="BC144" s="95" t="s">
        <v>243</v>
      </c>
      <c r="BD144" s="95" t="s">
        <v>243</v>
      </c>
      <c r="BE144" s="95"/>
      <c r="BF144" s="95" t="s">
        <v>243</v>
      </c>
      <c r="BG144" s="95" t="s">
        <v>243</v>
      </c>
      <c r="BH144" s="95" t="s">
        <v>243</v>
      </c>
      <c r="BI144" s="95" t="s">
        <v>243</v>
      </c>
      <c r="BJ144" s="95"/>
      <c r="BK144" s="95"/>
      <c r="BL144" s="95"/>
      <c r="BM144" s="95"/>
      <c r="BN144" s="95"/>
      <c r="BO144" s="95"/>
      <c r="BP144" s="95"/>
      <c r="BQ144" s="95"/>
      <c r="BR144" s="95"/>
      <c r="BS144" s="95"/>
      <c r="BT144" s="95"/>
      <c r="BU144" s="95"/>
      <c r="BV144" s="95"/>
      <c r="BW144" s="95"/>
      <c r="BX144" s="95"/>
      <c r="BY144" s="95"/>
      <c r="BZ144" s="95"/>
      <c r="CA144" s="95"/>
      <c r="CB144" s="95"/>
      <c r="CC144" s="95"/>
      <c r="CD144" s="95"/>
      <c r="CE144" s="338"/>
      <c r="CF144" s="338"/>
      <c r="CG144" s="338"/>
      <c r="CH144" s="338"/>
      <c r="CI144" s="338"/>
      <c r="CJ144" s="338"/>
      <c r="CK144" s="338"/>
      <c r="CL144" s="338"/>
      <c r="CM144" s="338"/>
      <c r="CN144" s="338"/>
      <c r="CO144" s="338"/>
      <c r="CP144" s="338"/>
      <c r="CQ144" s="338"/>
      <c r="CR144" s="338"/>
      <c r="CS144" s="338"/>
      <c r="CT144" s="338"/>
      <c r="CU144" s="338"/>
      <c r="CV144" s="338"/>
      <c r="CW144" s="338"/>
      <c r="CX144" s="338"/>
      <c r="CY144" s="338"/>
      <c r="CZ144" s="338"/>
      <c r="DA144" s="338"/>
      <c r="DB144" s="338"/>
      <c r="DC144" s="338"/>
      <c r="DD144" s="338"/>
      <c r="DE144" s="338"/>
      <c r="DF144" s="338"/>
      <c r="DG144" s="338"/>
      <c r="DH144" s="338"/>
      <c r="DI144" s="338"/>
      <c r="DJ144" s="338"/>
      <c r="DK144" s="338"/>
      <c r="DL144" s="338"/>
      <c r="DM144" s="338"/>
      <c r="DN144" s="338"/>
      <c r="DO144" s="338"/>
      <c r="DP144" s="338"/>
      <c r="DQ144" s="338"/>
      <c r="DR144" s="338"/>
      <c r="DS144" s="338"/>
      <c r="DT144" s="338"/>
      <c r="DU144" s="338"/>
      <c r="DV144" s="338"/>
      <c r="DW144" s="338"/>
      <c r="DX144" s="338"/>
      <c r="DY144" s="338"/>
      <c r="DZ144" s="338"/>
      <c r="EA144" s="338"/>
      <c r="EB144" s="338"/>
      <c r="EC144" s="338"/>
      <c r="ED144" s="338"/>
      <c r="EE144" s="338"/>
      <c r="EF144" s="338"/>
      <c r="EG144" s="338"/>
      <c r="EH144" s="338"/>
      <c r="EI144" s="338"/>
      <c r="EJ144" s="338"/>
      <c r="EK144" s="338"/>
      <c r="EL144" s="338"/>
      <c r="EM144" s="338"/>
      <c r="EN144" s="338"/>
      <c r="EO144" s="338"/>
      <c r="EP144" s="338"/>
      <c r="EQ144" s="338"/>
      <c r="ER144" s="338"/>
      <c r="ES144" s="338"/>
      <c r="ET144" s="338"/>
      <c r="EU144" s="338"/>
      <c r="EV144" s="338"/>
      <c r="EW144" s="338"/>
      <c r="EX144" s="338"/>
      <c r="EY144" s="338"/>
      <c r="EZ144" s="338"/>
      <c r="FA144" s="338"/>
      <c r="FB144" s="338"/>
      <c r="FC144" s="338"/>
      <c r="FD144" s="338"/>
      <c r="FE144" s="338"/>
      <c r="FF144" s="338"/>
      <c r="FG144" s="338"/>
      <c r="FH144" s="338"/>
      <c r="FI144" s="338"/>
      <c r="FJ144" s="338"/>
      <c r="FK144" s="338"/>
      <c r="FL144" s="338"/>
      <c r="FM144" s="338"/>
      <c r="FN144" s="338"/>
      <c r="FO144" s="338"/>
      <c r="FP144" s="338"/>
      <c r="FQ144" s="338"/>
      <c r="FR144" s="338"/>
      <c r="FS144" s="338"/>
      <c r="FT144" s="338"/>
      <c r="FU144" s="338"/>
      <c r="FV144" s="338"/>
      <c r="FW144" s="338"/>
      <c r="FX144" s="338"/>
      <c r="FY144" s="338"/>
      <c r="FZ144" s="338"/>
      <c r="GA144" s="338"/>
      <c r="GB144" s="338"/>
      <c r="GC144" s="338"/>
      <c r="GD144" s="338"/>
      <c r="GE144" s="338"/>
      <c r="GF144" s="338"/>
      <c r="GG144" s="338"/>
      <c r="GH144" s="338"/>
      <c r="GI144" s="338"/>
      <c r="GJ144" s="338"/>
      <c r="GK144" s="338"/>
      <c r="GL144" s="338"/>
      <c r="GM144" s="338"/>
      <c r="GN144" s="338"/>
      <c r="GO144" s="338"/>
      <c r="GP144" s="338"/>
      <c r="GQ144" s="338"/>
      <c r="GR144" s="338"/>
      <c r="GS144" s="338"/>
      <c r="GT144" s="338"/>
      <c r="GU144" s="338"/>
      <c r="GV144" s="338"/>
      <c r="GW144" s="338"/>
      <c r="GX144" s="338"/>
      <c r="GY144" s="338"/>
      <c r="GZ144" s="338"/>
      <c r="HA144" s="338"/>
      <c r="HB144" s="338"/>
      <c r="HC144" s="338"/>
      <c r="HD144" s="338"/>
      <c r="HE144" s="338"/>
      <c r="HF144" s="338"/>
      <c r="HG144" s="338"/>
      <c r="HH144" s="338"/>
      <c r="HI144" s="338"/>
      <c r="HJ144" s="338"/>
      <c r="HK144" s="338"/>
      <c r="HL144" s="338"/>
      <c r="HM144" s="338"/>
      <c r="HN144" s="338"/>
      <c r="HO144" s="338"/>
      <c r="HP144" s="338"/>
      <c r="HQ144" s="338"/>
      <c r="HR144" s="338"/>
      <c r="HS144" s="338"/>
      <c r="HT144" s="338"/>
      <c r="HU144" s="338"/>
      <c r="HV144" s="338"/>
      <c r="HW144" s="338"/>
      <c r="HX144" s="338"/>
      <c r="HY144" s="338"/>
      <c r="HZ144" s="338"/>
    </row>
    <row r="145" spans="1:234" s="131" customFormat="1" ht="24.75" customHeight="1" x14ac:dyDescent="0.25">
      <c r="A145" s="123" t="s">
        <v>234</v>
      </c>
      <c r="B145" s="108" t="s">
        <v>475</v>
      </c>
      <c r="C145" s="108" t="s">
        <v>204</v>
      </c>
      <c r="D145" s="109" t="s">
        <v>238</v>
      </c>
      <c r="E145" s="109" t="s">
        <v>100</v>
      </c>
      <c r="F145" s="110">
        <f t="shared" si="36"/>
        <v>41184</v>
      </c>
      <c r="G145" s="109">
        <f>IF(L145="Not Executed","",INDEX($U$2:$ZY144,1,MATCH(REPT("z",255),$U145:$ZY145)))</f>
        <v>144</v>
      </c>
      <c r="H145" s="109" t="str">
        <f t="shared" si="37"/>
        <v>QS:PC2 C-STEP QS C-CLASS Build7.4</v>
      </c>
      <c r="I145" s="109" t="str">
        <f t="shared" si="38"/>
        <v>9200-8.59.29708</v>
      </c>
      <c r="J145" s="109">
        <f t="shared" si="39"/>
        <v>9200</v>
      </c>
      <c r="K145" s="109" t="str">
        <f t="shared" si="34"/>
        <v>v3410</v>
      </c>
      <c r="L145" s="78" t="str">
        <f t="shared" si="35"/>
        <v>Pass</v>
      </c>
      <c r="M145" s="78" t="str">
        <f>IF(L145="NA","NA",IF(COUNTIFS(U145:XAA145,"Pass*",$U$3:$XAA$3,Summary!$E$43)&gt;0,"Pass",IF(COUNTIFS(U145:XAA145,"Fail*",$U$3:$XAA$3,Summary!$E$43)&gt;0,"Fail","Not Executed")))</f>
        <v>Pass</v>
      </c>
      <c r="N145" s="109">
        <f t="shared" si="40"/>
        <v>25</v>
      </c>
      <c r="O145" s="135">
        <f t="shared" si="41"/>
        <v>0.6</v>
      </c>
      <c r="P145" s="135" t="str">
        <f>IF(VLOOKUP(C145,[1]!NFC_Defects,2,FALSE)=0,"",VLOOKUP(C145,[1]!NFC_Defects,2,FALSE))</f>
        <v/>
      </c>
      <c r="Q145" s="81" t="str">
        <f>IF(VLOOKUP(C145,[1]!NFC_Defects,3,FALSE)=0,"",VLOOKUP(C145,[1]!NFC_Defects,3,FALSE))</f>
        <v/>
      </c>
      <c r="R145" s="78" t="str">
        <f>IF(VLOOKUP(C145,[1]!NFC_Defects,4,FALSE)=0,"",VLOOKUP(C145,[1]!NFC_Defects,4,FALSE))</f>
        <v>3855510-CLOSED;
CLT_HSD 4641050</v>
      </c>
      <c r="S145" s="2"/>
      <c r="T145" s="319"/>
      <c r="U145" s="337"/>
      <c r="V145" s="95" t="s">
        <v>241</v>
      </c>
      <c r="W145" s="95" t="s">
        <v>241</v>
      </c>
      <c r="X145" s="95"/>
      <c r="Y145" s="95" t="s">
        <v>241</v>
      </c>
      <c r="Z145" s="95" t="s">
        <v>243</v>
      </c>
      <c r="AA145" s="95" t="s">
        <v>241</v>
      </c>
      <c r="AB145" s="95" t="s">
        <v>241</v>
      </c>
      <c r="AC145" s="95"/>
      <c r="AD145" s="95" t="s">
        <v>241</v>
      </c>
      <c r="AE145" s="95" t="s">
        <v>241</v>
      </c>
      <c r="AF145" s="95"/>
      <c r="AG145" s="95" t="s">
        <v>243</v>
      </c>
      <c r="AH145" s="95" t="s">
        <v>241</v>
      </c>
      <c r="AI145" s="95" t="s">
        <v>243</v>
      </c>
      <c r="AJ145" s="95" t="s">
        <v>243</v>
      </c>
      <c r="AK145" s="95" t="s">
        <v>243</v>
      </c>
      <c r="AL145" s="95"/>
      <c r="AM145" s="95"/>
      <c r="AN145" s="95"/>
      <c r="AO145" s="95"/>
      <c r="AP145" s="95"/>
      <c r="AQ145" s="95" t="s">
        <v>243</v>
      </c>
      <c r="AR145" s="95" t="s">
        <v>241</v>
      </c>
      <c r="AS145" s="95" t="s">
        <v>241</v>
      </c>
      <c r="AT145" s="95"/>
      <c r="AU145" s="95"/>
      <c r="AV145" s="95"/>
      <c r="AW145" s="95" t="s">
        <v>243</v>
      </c>
      <c r="AX145" s="95" t="s">
        <v>243</v>
      </c>
      <c r="AY145" s="95"/>
      <c r="AZ145" s="95"/>
      <c r="BA145" s="95" t="s">
        <v>243</v>
      </c>
      <c r="BB145" s="95" t="s">
        <v>243</v>
      </c>
      <c r="BC145" s="95" t="s">
        <v>243</v>
      </c>
      <c r="BD145" s="95" t="s">
        <v>243</v>
      </c>
      <c r="BE145" s="95"/>
      <c r="BF145" s="95" t="s">
        <v>243</v>
      </c>
      <c r="BG145" s="95"/>
      <c r="BH145" s="95" t="s">
        <v>243</v>
      </c>
      <c r="BI145" s="95" t="s">
        <v>243</v>
      </c>
      <c r="BJ145" s="95"/>
      <c r="BK145" s="95"/>
      <c r="BL145" s="95"/>
      <c r="BM145" s="95"/>
      <c r="BN145" s="95"/>
      <c r="BO145" s="95"/>
      <c r="BP145" s="95"/>
      <c r="BQ145" s="95"/>
      <c r="BR145" s="95"/>
      <c r="BS145" s="95"/>
      <c r="BT145" s="95"/>
      <c r="BU145" s="95"/>
      <c r="BV145" s="95"/>
      <c r="BW145" s="95"/>
      <c r="BX145" s="95"/>
      <c r="BY145" s="95"/>
      <c r="BZ145" s="95"/>
      <c r="CA145" s="95"/>
      <c r="CB145" s="95"/>
      <c r="CC145" s="95"/>
      <c r="CD145" s="95"/>
      <c r="CE145" s="338"/>
      <c r="CF145" s="338"/>
      <c r="CG145" s="338"/>
      <c r="CH145" s="338"/>
      <c r="CI145" s="338"/>
      <c r="CJ145" s="338"/>
      <c r="CK145" s="338"/>
      <c r="CL145" s="338"/>
      <c r="CM145" s="338"/>
      <c r="CN145" s="338"/>
      <c r="CO145" s="338"/>
      <c r="CP145" s="338"/>
      <c r="CQ145" s="338"/>
      <c r="CR145" s="338"/>
      <c r="CS145" s="338"/>
      <c r="CT145" s="338"/>
      <c r="CU145" s="338"/>
      <c r="CV145" s="338"/>
      <c r="CW145" s="338"/>
      <c r="CX145" s="338"/>
      <c r="CY145" s="338"/>
      <c r="CZ145" s="338"/>
      <c r="DA145" s="338"/>
      <c r="DB145" s="338"/>
      <c r="DC145" s="338"/>
      <c r="DD145" s="338"/>
      <c r="DE145" s="338"/>
      <c r="DF145" s="338"/>
      <c r="DG145" s="338"/>
      <c r="DH145" s="338"/>
      <c r="DI145" s="338"/>
      <c r="DJ145" s="338"/>
      <c r="DK145" s="338"/>
      <c r="DL145" s="338"/>
      <c r="DM145" s="338"/>
      <c r="DN145" s="338"/>
      <c r="DO145" s="338"/>
      <c r="DP145" s="338"/>
      <c r="DQ145" s="338"/>
      <c r="DR145" s="338"/>
      <c r="DS145" s="338"/>
      <c r="DT145" s="338"/>
      <c r="DU145" s="338"/>
      <c r="DV145" s="338"/>
      <c r="DW145" s="338"/>
      <c r="DX145" s="338"/>
      <c r="DY145" s="338"/>
      <c r="DZ145" s="338"/>
      <c r="EA145" s="338"/>
      <c r="EB145" s="338"/>
      <c r="EC145" s="338"/>
      <c r="ED145" s="338"/>
      <c r="EE145" s="338"/>
      <c r="EF145" s="338"/>
      <c r="EG145" s="338"/>
      <c r="EH145" s="338"/>
      <c r="EI145" s="338"/>
      <c r="EJ145" s="338"/>
      <c r="EK145" s="338"/>
      <c r="EL145" s="338"/>
      <c r="EM145" s="338"/>
      <c r="EN145" s="338"/>
      <c r="EO145" s="338"/>
      <c r="EP145" s="338"/>
      <c r="EQ145" s="338"/>
      <c r="ER145" s="338"/>
      <c r="ES145" s="338"/>
      <c r="ET145" s="338"/>
      <c r="EU145" s="338"/>
      <c r="EV145" s="338"/>
      <c r="EW145" s="338"/>
      <c r="EX145" s="338"/>
      <c r="EY145" s="338"/>
      <c r="EZ145" s="338"/>
      <c r="FA145" s="338"/>
      <c r="FB145" s="338"/>
      <c r="FC145" s="338"/>
      <c r="FD145" s="338"/>
      <c r="FE145" s="338"/>
      <c r="FF145" s="338"/>
      <c r="FG145" s="338"/>
      <c r="FH145" s="338"/>
      <c r="FI145" s="338"/>
      <c r="FJ145" s="338"/>
      <c r="FK145" s="338"/>
      <c r="FL145" s="338"/>
      <c r="FM145" s="338"/>
      <c r="FN145" s="338"/>
      <c r="FO145" s="338"/>
      <c r="FP145" s="338"/>
      <c r="FQ145" s="338"/>
      <c r="FR145" s="338"/>
      <c r="FS145" s="338"/>
      <c r="FT145" s="338"/>
      <c r="FU145" s="338"/>
      <c r="FV145" s="338"/>
      <c r="FW145" s="338"/>
      <c r="FX145" s="338"/>
      <c r="FY145" s="338"/>
      <c r="FZ145" s="338"/>
      <c r="GA145" s="338"/>
      <c r="GB145" s="338"/>
      <c r="GC145" s="338"/>
      <c r="GD145" s="338"/>
      <c r="GE145" s="338"/>
      <c r="GF145" s="338"/>
      <c r="GG145" s="338"/>
      <c r="GH145" s="338"/>
      <c r="GI145" s="338"/>
      <c r="GJ145" s="338"/>
      <c r="GK145" s="338"/>
      <c r="GL145" s="338"/>
      <c r="GM145" s="338"/>
      <c r="GN145" s="338"/>
      <c r="GO145" s="338"/>
      <c r="GP145" s="338"/>
      <c r="GQ145" s="338"/>
      <c r="GR145" s="338"/>
      <c r="GS145" s="338"/>
      <c r="GT145" s="338"/>
      <c r="GU145" s="338"/>
      <c r="GV145" s="338"/>
      <c r="GW145" s="338"/>
      <c r="GX145" s="338"/>
      <c r="GY145" s="338"/>
      <c r="GZ145" s="338"/>
      <c r="HA145" s="338"/>
      <c r="HB145" s="338"/>
      <c r="HC145" s="338"/>
      <c r="HD145" s="338"/>
      <c r="HE145" s="338"/>
      <c r="HF145" s="338"/>
      <c r="HG145" s="338"/>
      <c r="HH145" s="338"/>
      <c r="HI145" s="338"/>
      <c r="HJ145" s="338"/>
      <c r="HK145" s="338"/>
      <c r="HL145" s="338"/>
      <c r="HM145" s="338"/>
      <c r="HN145" s="338"/>
      <c r="HO145" s="338"/>
      <c r="HP145" s="338"/>
      <c r="HQ145" s="338"/>
      <c r="HR145" s="338"/>
      <c r="HS145" s="338"/>
      <c r="HT145" s="338"/>
      <c r="HU145" s="338"/>
      <c r="HV145" s="338"/>
      <c r="HW145" s="338"/>
      <c r="HX145" s="338"/>
      <c r="HY145" s="338"/>
      <c r="HZ145" s="338"/>
    </row>
    <row r="146" spans="1:234" s="131" customFormat="1" ht="24.75" customHeight="1" x14ac:dyDescent="0.25">
      <c r="A146" s="123" t="s">
        <v>234</v>
      </c>
      <c r="B146" s="108" t="s">
        <v>475</v>
      </c>
      <c r="C146" s="108" t="s">
        <v>149</v>
      </c>
      <c r="D146" s="109" t="s">
        <v>237</v>
      </c>
      <c r="E146" s="109" t="s">
        <v>100</v>
      </c>
      <c r="F146" s="110">
        <f t="shared" si="36"/>
        <v>41184</v>
      </c>
      <c r="G146" s="109">
        <f>IF(L146="Not Executed","",INDEX($U$2:$ZY145,1,MATCH(REPT("z",255),$U146:$ZY146)))</f>
        <v>144</v>
      </c>
      <c r="H146" s="109" t="str">
        <f t="shared" si="37"/>
        <v>QS:PC2 C-STEP QS C-CLASS Build7.4</v>
      </c>
      <c r="I146" s="109" t="str">
        <f t="shared" si="38"/>
        <v>9200-8.59.29708</v>
      </c>
      <c r="J146" s="109">
        <f t="shared" si="39"/>
        <v>9200</v>
      </c>
      <c r="K146" s="109" t="str">
        <f t="shared" si="34"/>
        <v>v3410</v>
      </c>
      <c r="L146" s="78" t="str">
        <f t="shared" si="35"/>
        <v>Pass</v>
      </c>
      <c r="M146" s="78" t="str">
        <f>IF(L146="NA","NA",IF(COUNTIFS(U146:XAA146,"Pass*",$U$3:$XAA$3,Summary!$E$43)&gt;0,"Pass",IF(COUNTIFS(U146:XAA146,"Fail*",$U$3:$XAA$3,Summary!$E$43)&gt;0,"Fail","Not Executed")))</f>
        <v>Pass</v>
      </c>
      <c r="N146" s="109">
        <f t="shared" si="40"/>
        <v>28</v>
      </c>
      <c r="O146" s="135">
        <f t="shared" si="41"/>
        <v>1</v>
      </c>
      <c r="P146" s="135" t="str">
        <f>IF(VLOOKUP(C146,[1]!NFC_Defects,2,FALSE)=0,"",VLOOKUP(C146,[1]!NFC_Defects,2,FALSE))</f>
        <v/>
      </c>
      <c r="Q146" s="78" t="str">
        <f>IF(VLOOKUP(C146,[1]!NFC_Defects,3,FALSE)=0,"",VLOOKUP(C146,[1]!NFC_Defects,3,FALSE))</f>
        <v/>
      </c>
      <c r="R146" s="78" t="str">
        <f>IF(VLOOKUP(C146,[1]!NFC_Defects,4,FALSE)=0,"",VLOOKUP(C146,[1]!NFC_Defects,4,FALSE))</f>
        <v/>
      </c>
      <c r="S146" s="2"/>
      <c r="T146" s="319"/>
      <c r="U146" s="337"/>
      <c r="V146" s="95" t="s">
        <v>243</v>
      </c>
      <c r="W146" s="95" t="s">
        <v>243</v>
      </c>
      <c r="X146" s="95" t="s">
        <v>243</v>
      </c>
      <c r="Y146" s="95" t="s">
        <v>243</v>
      </c>
      <c r="Z146" s="95" t="s">
        <v>243</v>
      </c>
      <c r="AA146" s="95" t="s">
        <v>243</v>
      </c>
      <c r="AB146" s="95" t="s">
        <v>243</v>
      </c>
      <c r="AC146" s="95" t="s">
        <v>243</v>
      </c>
      <c r="AD146" s="95"/>
      <c r="AE146" s="95"/>
      <c r="AF146" s="95"/>
      <c r="AG146" s="95"/>
      <c r="AH146" s="95" t="s">
        <v>243</v>
      </c>
      <c r="AI146" s="95" t="s">
        <v>243</v>
      </c>
      <c r="AJ146" s="95" t="s">
        <v>243</v>
      </c>
      <c r="AK146" s="95" t="s">
        <v>243</v>
      </c>
      <c r="AL146" s="95"/>
      <c r="AM146" s="95"/>
      <c r="AN146" s="95" t="s">
        <v>243</v>
      </c>
      <c r="AO146" s="95" t="s">
        <v>243</v>
      </c>
      <c r="AP146" s="95" t="s">
        <v>243</v>
      </c>
      <c r="AQ146" s="95" t="s">
        <v>243</v>
      </c>
      <c r="AR146" s="95" t="s">
        <v>243</v>
      </c>
      <c r="AS146" s="95" t="s">
        <v>243</v>
      </c>
      <c r="AT146" s="95"/>
      <c r="AU146" s="95"/>
      <c r="AV146" s="95"/>
      <c r="AW146" s="95" t="s">
        <v>243</v>
      </c>
      <c r="AX146" s="95" t="s">
        <v>243</v>
      </c>
      <c r="AY146" s="95"/>
      <c r="AZ146" s="95"/>
      <c r="BA146" s="95" t="s">
        <v>243</v>
      </c>
      <c r="BB146" s="95" t="s">
        <v>243</v>
      </c>
      <c r="BC146" s="95" t="s">
        <v>243</v>
      </c>
      <c r="BD146" s="95" t="s">
        <v>243</v>
      </c>
      <c r="BE146" s="95"/>
      <c r="BF146" s="95" t="s">
        <v>243</v>
      </c>
      <c r="BG146" s="95" t="s">
        <v>243</v>
      </c>
      <c r="BH146" s="95" t="s">
        <v>243</v>
      </c>
      <c r="BI146" s="95" t="s">
        <v>243</v>
      </c>
      <c r="BJ146" s="95"/>
      <c r="BK146" s="95"/>
      <c r="BL146" s="95"/>
      <c r="BM146" s="95"/>
      <c r="BN146" s="95"/>
      <c r="BO146" s="95"/>
      <c r="BP146" s="95"/>
      <c r="BQ146" s="95"/>
      <c r="BR146" s="95"/>
      <c r="BS146" s="95"/>
      <c r="BT146" s="95"/>
      <c r="BU146" s="95"/>
      <c r="BV146" s="95"/>
      <c r="BW146" s="95"/>
      <c r="BX146" s="95"/>
      <c r="BY146" s="95"/>
      <c r="BZ146" s="95"/>
      <c r="CA146" s="95"/>
      <c r="CB146" s="95"/>
      <c r="CC146" s="95"/>
      <c r="CD146" s="95"/>
      <c r="CE146" s="338"/>
      <c r="CF146" s="338"/>
      <c r="CG146" s="338"/>
      <c r="CH146" s="338"/>
      <c r="CI146" s="338"/>
      <c r="CJ146" s="338"/>
      <c r="CK146" s="338"/>
      <c r="CL146" s="338"/>
      <c r="CM146" s="338"/>
      <c r="CN146" s="338"/>
      <c r="CO146" s="338"/>
      <c r="CP146" s="338"/>
      <c r="CQ146" s="338"/>
      <c r="CR146" s="338"/>
      <c r="CS146" s="338"/>
      <c r="CT146" s="338"/>
      <c r="CU146" s="338"/>
      <c r="CV146" s="338"/>
      <c r="CW146" s="338"/>
      <c r="CX146" s="338"/>
      <c r="CY146" s="338"/>
      <c r="CZ146" s="338"/>
      <c r="DA146" s="338"/>
      <c r="DB146" s="338"/>
      <c r="DC146" s="338"/>
      <c r="DD146" s="338"/>
      <c r="DE146" s="338"/>
      <c r="DF146" s="338"/>
      <c r="DG146" s="338"/>
      <c r="DH146" s="338"/>
      <c r="DI146" s="338"/>
      <c r="DJ146" s="338"/>
      <c r="DK146" s="338"/>
      <c r="DL146" s="338"/>
      <c r="DM146" s="338"/>
      <c r="DN146" s="338"/>
      <c r="DO146" s="338"/>
      <c r="DP146" s="338"/>
      <c r="DQ146" s="338"/>
      <c r="DR146" s="338"/>
      <c r="DS146" s="338"/>
      <c r="DT146" s="338"/>
      <c r="DU146" s="338"/>
      <c r="DV146" s="338"/>
      <c r="DW146" s="338"/>
      <c r="DX146" s="338"/>
      <c r="DY146" s="338"/>
      <c r="DZ146" s="338"/>
      <c r="EA146" s="338"/>
      <c r="EB146" s="338"/>
      <c r="EC146" s="338"/>
      <c r="ED146" s="338"/>
      <c r="EE146" s="338"/>
      <c r="EF146" s="338"/>
      <c r="EG146" s="338"/>
      <c r="EH146" s="338"/>
      <c r="EI146" s="338"/>
      <c r="EJ146" s="338"/>
      <c r="EK146" s="338"/>
      <c r="EL146" s="338"/>
      <c r="EM146" s="338"/>
      <c r="EN146" s="338"/>
      <c r="EO146" s="338"/>
      <c r="EP146" s="338"/>
      <c r="EQ146" s="338"/>
      <c r="ER146" s="338"/>
      <c r="ES146" s="338"/>
      <c r="ET146" s="338"/>
      <c r="EU146" s="338"/>
      <c r="EV146" s="338"/>
      <c r="EW146" s="338"/>
      <c r="EX146" s="338"/>
      <c r="EY146" s="338"/>
      <c r="EZ146" s="338"/>
      <c r="FA146" s="338"/>
      <c r="FB146" s="338"/>
      <c r="FC146" s="338"/>
      <c r="FD146" s="338"/>
      <c r="FE146" s="338"/>
      <c r="FF146" s="338"/>
      <c r="FG146" s="338"/>
      <c r="FH146" s="338"/>
      <c r="FI146" s="338"/>
      <c r="FJ146" s="338"/>
      <c r="FK146" s="338"/>
      <c r="FL146" s="338"/>
      <c r="FM146" s="338"/>
      <c r="FN146" s="338"/>
      <c r="FO146" s="338"/>
      <c r="FP146" s="338"/>
      <c r="FQ146" s="338"/>
      <c r="FR146" s="338"/>
      <c r="FS146" s="338"/>
      <c r="FT146" s="338"/>
      <c r="FU146" s="338"/>
      <c r="FV146" s="338"/>
      <c r="FW146" s="338"/>
      <c r="FX146" s="338"/>
      <c r="FY146" s="338"/>
      <c r="FZ146" s="338"/>
      <c r="GA146" s="338"/>
      <c r="GB146" s="338"/>
      <c r="GC146" s="338"/>
      <c r="GD146" s="338"/>
      <c r="GE146" s="338"/>
      <c r="GF146" s="338"/>
      <c r="GG146" s="338"/>
      <c r="GH146" s="338"/>
      <c r="GI146" s="338"/>
      <c r="GJ146" s="338"/>
      <c r="GK146" s="338"/>
      <c r="GL146" s="338"/>
      <c r="GM146" s="338"/>
      <c r="GN146" s="338"/>
      <c r="GO146" s="338"/>
      <c r="GP146" s="338"/>
      <c r="GQ146" s="338"/>
      <c r="GR146" s="338"/>
      <c r="GS146" s="338"/>
      <c r="GT146" s="338"/>
      <c r="GU146" s="338"/>
      <c r="GV146" s="338"/>
      <c r="GW146" s="338"/>
      <c r="GX146" s="338"/>
      <c r="GY146" s="338"/>
      <c r="GZ146" s="338"/>
      <c r="HA146" s="338"/>
      <c r="HB146" s="338"/>
      <c r="HC146" s="338"/>
      <c r="HD146" s="338"/>
      <c r="HE146" s="338"/>
      <c r="HF146" s="338"/>
      <c r="HG146" s="338"/>
      <c r="HH146" s="338"/>
      <c r="HI146" s="338"/>
      <c r="HJ146" s="338"/>
      <c r="HK146" s="338"/>
      <c r="HL146" s="338"/>
      <c r="HM146" s="338"/>
      <c r="HN146" s="338"/>
      <c r="HO146" s="338"/>
      <c r="HP146" s="338"/>
      <c r="HQ146" s="338"/>
      <c r="HR146" s="338"/>
      <c r="HS146" s="338"/>
      <c r="HT146" s="338"/>
      <c r="HU146" s="338"/>
      <c r="HV146" s="338"/>
      <c r="HW146" s="338"/>
      <c r="HX146" s="338"/>
      <c r="HY146" s="338"/>
      <c r="HZ146" s="338"/>
    </row>
    <row r="147" spans="1:234" s="131" customFormat="1" ht="24.75" customHeight="1" x14ac:dyDescent="0.25">
      <c r="A147" s="123" t="s">
        <v>234</v>
      </c>
      <c r="B147" s="108" t="s">
        <v>475</v>
      </c>
      <c r="C147" s="108" t="s">
        <v>202</v>
      </c>
      <c r="D147" s="109" t="s">
        <v>238</v>
      </c>
      <c r="E147" s="109" t="s">
        <v>100</v>
      </c>
      <c r="F147" s="110">
        <f t="shared" si="36"/>
        <v>41184</v>
      </c>
      <c r="G147" s="109">
        <f>IF(L147="Not Executed","",INDEX($U$2:$ZY146,1,MATCH(REPT("z",255),$U147:$ZY147)))</f>
        <v>144</v>
      </c>
      <c r="H147" s="109" t="str">
        <f t="shared" si="37"/>
        <v>QS:PC2 C-STEP QS C-CLASS Build7.4</v>
      </c>
      <c r="I147" s="109" t="str">
        <f t="shared" si="38"/>
        <v>9200-8.59.29708</v>
      </c>
      <c r="J147" s="109">
        <f t="shared" si="39"/>
        <v>9200</v>
      </c>
      <c r="K147" s="109" t="str">
        <f t="shared" si="34"/>
        <v>v3410</v>
      </c>
      <c r="L147" s="78" t="str">
        <f t="shared" si="35"/>
        <v>Pass</v>
      </c>
      <c r="M147" s="78" t="str">
        <f>IF(L147="NA","NA",IF(COUNTIFS(U147:XAA147,"Pass*",$U$3:$XAA$3,Summary!$E$43)&gt;0,"Pass",IF(COUNTIFS(U147:XAA147,"Fail*",$U$3:$XAA$3,Summary!$E$43)&gt;0,"Fail","Not Executed")))</f>
        <v>Pass</v>
      </c>
      <c r="N147" s="109">
        <f t="shared" si="40"/>
        <v>24</v>
      </c>
      <c r="O147" s="135">
        <f t="shared" si="41"/>
        <v>1</v>
      </c>
      <c r="P147" s="135" t="str">
        <f>IF(VLOOKUP(C147,[1]!NFC_Defects,2,FALSE)=0,"",VLOOKUP(C147,[1]!NFC_Defects,2,FALSE))</f>
        <v/>
      </c>
      <c r="Q147" s="78" t="str">
        <f>IF(VLOOKUP(C147,[1]!NFC_Defects,3,FALSE)=0,"",VLOOKUP(C147,[1]!NFC_Defects,3,FALSE))</f>
        <v/>
      </c>
      <c r="R147" s="78" t="str">
        <f>IF(VLOOKUP(C147,[1]!NFC_Defects,4,FALSE)=0,"",VLOOKUP(C147,[1]!NFC_Defects,4,FALSE))</f>
        <v/>
      </c>
      <c r="S147" s="2"/>
      <c r="T147" s="319"/>
      <c r="U147" s="337"/>
      <c r="V147" s="95" t="s">
        <v>243</v>
      </c>
      <c r="W147" s="95" t="s">
        <v>243</v>
      </c>
      <c r="X147" s="95"/>
      <c r="Y147" s="95" t="s">
        <v>243</v>
      </c>
      <c r="Z147" s="95" t="s">
        <v>243</v>
      </c>
      <c r="AA147" s="95" t="s">
        <v>243</v>
      </c>
      <c r="AB147" s="95" t="s">
        <v>243</v>
      </c>
      <c r="AC147" s="95"/>
      <c r="AD147" s="95" t="s">
        <v>243</v>
      </c>
      <c r="AE147" s="95" t="s">
        <v>243</v>
      </c>
      <c r="AF147" s="95"/>
      <c r="AG147" s="95"/>
      <c r="AH147" s="95" t="s">
        <v>243</v>
      </c>
      <c r="AI147" s="95" t="s">
        <v>243</v>
      </c>
      <c r="AJ147" s="95" t="s">
        <v>243</v>
      </c>
      <c r="AK147" s="95" t="s">
        <v>243</v>
      </c>
      <c r="AL147" s="95"/>
      <c r="AM147" s="95"/>
      <c r="AN147" s="95"/>
      <c r="AO147" s="95"/>
      <c r="AP147" s="95" t="s">
        <v>243</v>
      </c>
      <c r="AQ147" s="95" t="s">
        <v>243</v>
      </c>
      <c r="AR147" s="95" t="s">
        <v>243</v>
      </c>
      <c r="AS147" s="95" t="s">
        <v>243</v>
      </c>
      <c r="AT147" s="95"/>
      <c r="AU147" s="95"/>
      <c r="AV147" s="95"/>
      <c r="AW147" s="95"/>
      <c r="AX147" s="95" t="s">
        <v>243</v>
      </c>
      <c r="AY147" s="95"/>
      <c r="AZ147" s="95"/>
      <c r="BA147" s="95" t="s">
        <v>243</v>
      </c>
      <c r="BB147" s="95" t="s">
        <v>243</v>
      </c>
      <c r="BC147" s="95" t="s">
        <v>243</v>
      </c>
      <c r="BD147" s="95" t="s">
        <v>243</v>
      </c>
      <c r="BE147" s="95"/>
      <c r="BF147" s="95" t="s">
        <v>243</v>
      </c>
      <c r="BG147" s="95"/>
      <c r="BH147" s="95" t="s">
        <v>243</v>
      </c>
      <c r="BI147" s="95" t="s">
        <v>243</v>
      </c>
      <c r="BJ147" s="95"/>
      <c r="BK147" s="95"/>
      <c r="BL147" s="95"/>
      <c r="BM147" s="95"/>
      <c r="BN147" s="95"/>
      <c r="BO147" s="95"/>
      <c r="BP147" s="95"/>
      <c r="BQ147" s="95"/>
      <c r="BR147" s="95"/>
      <c r="BS147" s="95"/>
      <c r="BT147" s="95"/>
      <c r="BU147" s="95"/>
      <c r="BV147" s="95"/>
      <c r="BW147" s="95"/>
      <c r="BX147" s="95"/>
      <c r="BY147" s="95"/>
      <c r="BZ147" s="95"/>
      <c r="CA147" s="95"/>
      <c r="CB147" s="95"/>
      <c r="CC147" s="95"/>
      <c r="CD147" s="95"/>
      <c r="CE147" s="338"/>
      <c r="CF147" s="338"/>
      <c r="CG147" s="338"/>
      <c r="CH147" s="338"/>
      <c r="CI147" s="338"/>
      <c r="CJ147" s="338"/>
      <c r="CK147" s="338"/>
      <c r="CL147" s="338"/>
      <c r="CM147" s="338"/>
      <c r="CN147" s="338"/>
      <c r="CO147" s="338"/>
      <c r="CP147" s="338"/>
      <c r="CQ147" s="338"/>
      <c r="CR147" s="338"/>
      <c r="CS147" s="338"/>
      <c r="CT147" s="338"/>
      <c r="CU147" s="338"/>
      <c r="CV147" s="338"/>
      <c r="CW147" s="338"/>
      <c r="CX147" s="338"/>
      <c r="CY147" s="338"/>
      <c r="CZ147" s="338"/>
      <c r="DA147" s="338"/>
      <c r="DB147" s="338"/>
      <c r="DC147" s="338"/>
      <c r="DD147" s="338"/>
      <c r="DE147" s="338"/>
      <c r="DF147" s="338"/>
      <c r="DG147" s="338"/>
      <c r="DH147" s="338"/>
      <c r="DI147" s="338"/>
      <c r="DJ147" s="338"/>
      <c r="DK147" s="338"/>
      <c r="DL147" s="338"/>
      <c r="DM147" s="338"/>
      <c r="DN147" s="338"/>
      <c r="DO147" s="338"/>
      <c r="DP147" s="338"/>
      <c r="DQ147" s="338"/>
      <c r="DR147" s="338"/>
      <c r="DS147" s="338"/>
      <c r="DT147" s="338"/>
      <c r="DU147" s="338"/>
      <c r="DV147" s="338"/>
      <c r="DW147" s="338"/>
      <c r="DX147" s="338"/>
      <c r="DY147" s="338"/>
      <c r="DZ147" s="338"/>
      <c r="EA147" s="338"/>
      <c r="EB147" s="338"/>
      <c r="EC147" s="338"/>
      <c r="ED147" s="338"/>
      <c r="EE147" s="338"/>
      <c r="EF147" s="338"/>
      <c r="EG147" s="338"/>
      <c r="EH147" s="338"/>
      <c r="EI147" s="338"/>
      <c r="EJ147" s="338"/>
      <c r="EK147" s="338"/>
      <c r="EL147" s="338"/>
      <c r="EM147" s="338"/>
      <c r="EN147" s="338"/>
      <c r="EO147" s="338"/>
      <c r="EP147" s="338"/>
      <c r="EQ147" s="338"/>
      <c r="ER147" s="338"/>
      <c r="ES147" s="338"/>
      <c r="ET147" s="338"/>
      <c r="EU147" s="338"/>
      <c r="EV147" s="338"/>
      <c r="EW147" s="338"/>
      <c r="EX147" s="338"/>
      <c r="EY147" s="338"/>
      <c r="EZ147" s="338"/>
      <c r="FA147" s="338"/>
      <c r="FB147" s="338"/>
      <c r="FC147" s="338"/>
      <c r="FD147" s="338"/>
      <c r="FE147" s="338"/>
      <c r="FF147" s="338"/>
      <c r="FG147" s="338"/>
      <c r="FH147" s="338"/>
      <c r="FI147" s="338"/>
      <c r="FJ147" s="338"/>
      <c r="FK147" s="338"/>
      <c r="FL147" s="338"/>
      <c r="FM147" s="338"/>
      <c r="FN147" s="338"/>
      <c r="FO147" s="338"/>
      <c r="FP147" s="338"/>
      <c r="FQ147" s="338"/>
      <c r="FR147" s="338"/>
      <c r="FS147" s="338"/>
      <c r="FT147" s="338"/>
      <c r="FU147" s="338"/>
      <c r="FV147" s="338"/>
      <c r="FW147" s="338"/>
      <c r="FX147" s="338"/>
      <c r="FY147" s="338"/>
      <c r="FZ147" s="338"/>
      <c r="GA147" s="338"/>
      <c r="GB147" s="338"/>
      <c r="GC147" s="338"/>
      <c r="GD147" s="338"/>
      <c r="GE147" s="338"/>
      <c r="GF147" s="338"/>
      <c r="GG147" s="338"/>
      <c r="GH147" s="338"/>
      <c r="GI147" s="338"/>
      <c r="GJ147" s="338"/>
      <c r="GK147" s="338"/>
      <c r="GL147" s="338"/>
      <c r="GM147" s="338"/>
      <c r="GN147" s="338"/>
      <c r="GO147" s="338"/>
      <c r="GP147" s="338"/>
      <c r="GQ147" s="338"/>
      <c r="GR147" s="338"/>
      <c r="GS147" s="338"/>
      <c r="GT147" s="338"/>
      <c r="GU147" s="338"/>
      <c r="GV147" s="338"/>
      <c r="GW147" s="338"/>
      <c r="GX147" s="338"/>
      <c r="GY147" s="338"/>
      <c r="GZ147" s="338"/>
      <c r="HA147" s="338"/>
      <c r="HB147" s="338"/>
      <c r="HC147" s="338"/>
      <c r="HD147" s="338"/>
      <c r="HE147" s="338"/>
      <c r="HF147" s="338"/>
      <c r="HG147" s="338"/>
      <c r="HH147" s="338"/>
      <c r="HI147" s="338"/>
      <c r="HJ147" s="338"/>
      <c r="HK147" s="338"/>
      <c r="HL147" s="338"/>
      <c r="HM147" s="338"/>
      <c r="HN147" s="338"/>
      <c r="HO147" s="338"/>
      <c r="HP147" s="338"/>
      <c r="HQ147" s="338"/>
      <c r="HR147" s="338"/>
      <c r="HS147" s="338"/>
      <c r="HT147" s="338"/>
      <c r="HU147" s="338"/>
      <c r="HV147" s="338"/>
      <c r="HW147" s="338"/>
      <c r="HX147" s="338"/>
      <c r="HY147" s="338"/>
      <c r="HZ147" s="338"/>
    </row>
    <row r="148" spans="1:234" s="131" customFormat="1" ht="24.75" customHeight="1" x14ac:dyDescent="0.25">
      <c r="A148" s="123" t="s">
        <v>234</v>
      </c>
      <c r="B148" s="108" t="s">
        <v>475</v>
      </c>
      <c r="C148" s="108" t="s">
        <v>199</v>
      </c>
      <c r="D148" s="109" t="s">
        <v>238</v>
      </c>
      <c r="E148" s="109" t="s">
        <v>100</v>
      </c>
      <c r="F148" s="110">
        <f t="shared" si="36"/>
        <v>41184</v>
      </c>
      <c r="G148" s="109">
        <f>IF(L148="Not Executed","",INDEX($U$2:$ZY147,1,MATCH(REPT("z",255),$U148:$ZY148)))</f>
        <v>144</v>
      </c>
      <c r="H148" s="109" t="str">
        <f t="shared" si="37"/>
        <v>QS:PC2 C-STEP QS C-CLASS Build7.4</v>
      </c>
      <c r="I148" s="109" t="str">
        <f t="shared" si="38"/>
        <v>9200-8.59.29708</v>
      </c>
      <c r="J148" s="109">
        <f t="shared" si="39"/>
        <v>9200</v>
      </c>
      <c r="K148" s="109" t="str">
        <f t="shared" si="34"/>
        <v>v3410</v>
      </c>
      <c r="L148" s="78" t="str">
        <f t="shared" si="35"/>
        <v>Pass</v>
      </c>
      <c r="M148" s="78" t="str">
        <f>IF(L148="NA","NA",IF(COUNTIFS(U148:XAA148,"Pass*",$U$3:$XAA$3,Summary!$E$43)&gt;0,"Pass",IF(COUNTIFS(U148:XAA148,"Fail*",$U$3:$XAA$3,Summary!$E$43)&gt;0,"Fail","Not Executed")))</f>
        <v>Pass</v>
      </c>
      <c r="N148" s="109">
        <f t="shared" si="40"/>
        <v>24</v>
      </c>
      <c r="O148" s="135">
        <f t="shared" si="41"/>
        <v>0.875</v>
      </c>
      <c r="P148" s="135" t="str">
        <f>IF(VLOOKUP(C148,[1]!NFC_Defects,2,FALSE)=0,"",VLOOKUP(C148,[1]!NFC_Defects,2,FALSE))</f>
        <v/>
      </c>
      <c r="Q148" s="78" t="str">
        <f>IF(VLOOKUP(C148,[1]!NFC_Defects,3,FALSE)=0,"",VLOOKUP(C148,[1]!NFC_Defects,3,FALSE))</f>
        <v/>
      </c>
      <c r="R148" s="78" t="str">
        <f>IF(VLOOKUP(C148,[1]!NFC_Defects,4,FALSE)=0,"",VLOOKUP(C148,[1]!NFC_Defects,4,FALSE))</f>
        <v/>
      </c>
      <c r="S148" s="2"/>
      <c r="T148" s="319"/>
      <c r="U148" s="337"/>
      <c r="V148" s="95" t="s">
        <v>243</v>
      </c>
      <c r="W148" s="95" t="s">
        <v>241</v>
      </c>
      <c r="X148" s="95"/>
      <c r="Y148" s="95" t="s">
        <v>241</v>
      </c>
      <c r="Z148" s="95" t="s">
        <v>241</v>
      </c>
      <c r="AA148" s="95" t="s">
        <v>243</v>
      </c>
      <c r="AB148" s="95" t="s">
        <v>243</v>
      </c>
      <c r="AC148" s="95"/>
      <c r="AD148" s="95" t="s">
        <v>243</v>
      </c>
      <c r="AE148" s="95" t="s">
        <v>243</v>
      </c>
      <c r="AF148" s="95"/>
      <c r="AG148" s="95"/>
      <c r="AH148" s="95" t="s">
        <v>243</v>
      </c>
      <c r="AI148" s="95" t="s">
        <v>243</v>
      </c>
      <c r="AJ148" s="95" t="s">
        <v>243</v>
      </c>
      <c r="AK148" s="95" t="s">
        <v>243</v>
      </c>
      <c r="AL148" s="95"/>
      <c r="AM148" s="95"/>
      <c r="AN148" s="95"/>
      <c r="AO148" s="95"/>
      <c r="AP148" s="95" t="s">
        <v>243</v>
      </c>
      <c r="AQ148" s="95" t="s">
        <v>243</v>
      </c>
      <c r="AR148" s="95" t="s">
        <v>243</v>
      </c>
      <c r="AS148" s="95" t="s">
        <v>243</v>
      </c>
      <c r="AT148" s="95"/>
      <c r="AU148" s="95"/>
      <c r="AV148" s="95"/>
      <c r="AW148" s="95"/>
      <c r="AX148" s="95" t="s">
        <v>243</v>
      </c>
      <c r="AY148" s="95"/>
      <c r="AZ148" s="95"/>
      <c r="BA148" s="95" t="s">
        <v>243</v>
      </c>
      <c r="BB148" s="95" t="s">
        <v>243</v>
      </c>
      <c r="BC148" s="95" t="s">
        <v>243</v>
      </c>
      <c r="BD148" s="95" t="s">
        <v>243</v>
      </c>
      <c r="BE148" s="95"/>
      <c r="BF148" s="95" t="s">
        <v>243</v>
      </c>
      <c r="BG148" s="95"/>
      <c r="BH148" s="95" t="s">
        <v>243</v>
      </c>
      <c r="BI148" s="95" t="s">
        <v>243</v>
      </c>
      <c r="BJ148" s="95"/>
      <c r="BK148" s="95"/>
      <c r="BL148" s="95"/>
      <c r="BM148" s="95"/>
      <c r="BN148" s="95"/>
      <c r="BO148" s="95"/>
      <c r="BP148" s="95"/>
      <c r="BQ148" s="95"/>
      <c r="BR148" s="95"/>
      <c r="BS148" s="95"/>
      <c r="BT148" s="95"/>
      <c r="BU148" s="95"/>
      <c r="BV148" s="95"/>
      <c r="BW148" s="95"/>
      <c r="BX148" s="95"/>
      <c r="BY148" s="95"/>
      <c r="BZ148" s="95"/>
      <c r="CA148" s="95"/>
      <c r="CB148" s="95"/>
      <c r="CC148" s="95"/>
      <c r="CD148" s="95"/>
      <c r="CE148" s="338"/>
      <c r="CF148" s="338"/>
      <c r="CG148" s="338"/>
      <c r="CH148" s="338"/>
      <c r="CI148" s="338"/>
      <c r="CJ148" s="338"/>
      <c r="CK148" s="338"/>
      <c r="CL148" s="338"/>
      <c r="CM148" s="338"/>
      <c r="CN148" s="338"/>
      <c r="CO148" s="338"/>
      <c r="CP148" s="338"/>
      <c r="CQ148" s="338"/>
      <c r="CR148" s="338"/>
      <c r="CS148" s="338"/>
      <c r="CT148" s="338"/>
      <c r="CU148" s="338"/>
      <c r="CV148" s="338"/>
      <c r="CW148" s="338"/>
      <c r="CX148" s="338"/>
      <c r="CY148" s="338"/>
      <c r="CZ148" s="338"/>
      <c r="DA148" s="338"/>
      <c r="DB148" s="338"/>
      <c r="DC148" s="338"/>
      <c r="DD148" s="338"/>
      <c r="DE148" s="338"/>
      <c r="DF148" s="338"/>
      <c r="DG148" s="338"/>
      <c r="DH148" s="338"/>
      <c r="DI148" s="338"/>
      <c r="DJ148" s="338"/>
      <c r="DK148" s="338"/>
      <c r="DL148" s="338"/>
      <c r="DM148" s="338"/>
      <c r="DN148" s="338"/>
      <c r="DO148" s="338"/>
      <c r="DP148" s="338"/>
      <c r="DQ148" s="338"/>
      <c r="DR148" s="338"/>
      <c r="DS148" s="338"/>
      <c r="DT148" s="338"/>
      <c r="DU148" s="338"/>
      <c r="DV148" s="338"/>
      <c r="DW148" s="338"/>
      <c r="DX148" s="338"/>
      <c r="DY148" s="338"/>
      <c r="DZ148" s="338"/>
      <c r="EA148" s="338"/>
      <c r="EB148" s="338"/>
      <c r="EC148" s="338"/>
      <c r="ED148" s="338"/>
      <c r="EE148" s="338"/>
      <c r="EF148" s="338"/>
      <c r="EG148" s="338"/>
      <c r="EH148" s="338"/>
      <c r="EI148" s="338"/>
      <c r="EJ148" s="338"/>
      <c r="EK148" s="338"/>
      <c r="EL148" s="338"/>
      <c r="EM148" s="338"/>
      <c r="EN148" s="338"/>
      <c r="EO148" s="338"/>
      <c r="EP148" s="338"/>
      <c r="EQ148" s="338"/>
      <c r="ER148" s="338"/>
      <c r="ES148" s="338"/>
      <c r="ET148" s="338"/>
      <c r="EU148" s="338"/>
      <c r="EV148" s="338"/>
      <c r="EW148" s="338"/>
      <c r="EX148" s="338"/>
      <c r="EY148" s="338"/>
      <c r="EZ148" s="338"/>
      <c r="FA148" s="338"/>
      <c r="FB148" s="338"/>
      <c r="FC148" s="338"/>
      <c r="FD148" s="338"/>
      <c r="FE148" s="338"/>
      <c r="FF148" s="338"/>
      <c r="FG148" s="338"/>
      <c r="FH148" s="338"/>
      <c r="FI148" s="338"/>
      <c r="FJ148" s="338"/>
      <c r="FK148" s="338"/>
      <c r="FL148" s="338"/>
      <c r="FM148" s="338"/>
      <c r="FN148" s="338"/>
      <c r="FO148" s="338"/>
      <c r="FP148" s="338"/>
      <c r="FQ148" s="338"/>
      <c r="FR148" s="338"/>
      <c r="FS148" s="338"/>
      <c r="FT148" s="338"/>
      <c r="FU148" s="338"/>
      <c r="FV148" s="338"/>
      <c r="FW148" s="338"/>
      <c r="FX148" s="338"/>
      <c r="FY148" s="338"/>
      <c r="FZ148" s="338"/>
      <c r="GA148" s="338"/>
      <c r="GB148" s="338"/>
      <c r="GC148" s="338"/>
      <c r="GD148" s="338"/>
      <c r="GE148" s="338"/>
      <c r="GF148" s="338"/>
      <c r="GG148" s="338"/>
      <c r="GH148" s="338"/>
      <c r="GI148" s="338"/>
      <c r="GJ148" s="338"/>
      <c r="GK148" s="338"/>
      <c r="GL148" s="338"/>
      <c r="GM148" s="338"/>
      <c r="GN148" s="338"/>
      <c r="GO148" s="338"/>
      <c r="GP148" s="338"/>
      <c r="GQ148" s="338"/>
      <c r="GR148" s="338"/>
      <c r="GS148" s="338"/>
      <c r="GT148" s="338"/>
      <c r="GU148" s="338"/>
      <c r="GV148" s="338"/>
      <c r="GW148" s="338"/>
      <c r="GX148" s="338"/>
      <c r="GY148" s="338"/>
      <c r="GZ148" s="338"/>
      <c r="HA148" s="338"/>
      <c r="HB148" s="338"/>
      <c r="HC148" s="338"/>
      <c r="HD148" s="338"/>
      <c r="HE148" s="338"/>
      <c r="HF148" s="338"/>
      <c r="HG148" s="338"/>
      <c r="HH148" s="338"/>
      <c r="HI148" s="338"/>
      <c r="HJ148" s="338"/>
      <c r="HK148" s="338"/>
      <c r="HL148" s="338"/>
      <c r="HM148" s="338"/>
      <c r="HN148" s="338"/>
      <c r="HO148" s="338"/>
      <c r="HP148" s="338"/>
      <c r="HQ148" s="338"/>
      <c r="HR148" s="338"/>
      <c r="HS148" s="338"/>
      <c r="HT148" s="338"/>
      <c r="HU148" s="338"/>
      <c r="HV148" s="338"/>
      <c r="HW148" s="338"/>
      <c r="HX148" s="338"/>
      <c r="HY148" s="338"/>
      <c r="HZ148" s="338"/>
    </row>
    <row r="149" spans="1:234" s="131" customFormat="1" ht="24.75" customHeight="1" x14ac:dyDescent="0.25">
      <c r="A149" s="123" t="s">
        <v>234</v>
      </c>
      <c r="B149" s="108" t="s">
        <v>475</v>
      </c>
      <c r="C149" s="108" t="s">
        <v>216</v>
      </c>
      <c r="D149" s="109" t="s">
        <v>238</v>
      </c>
      <c r="E149" s="109" t="s">
        <v>100</v>
      </c>
      <c r="F149" s="110">
        <f t="shared" si="36"/>
        <v>41184</v>
      </c>
      <c r="G149" s="109">
        <f>IF(L149="Not Executed","",INDEX($U$2:$ZY148,1,MATCH(REPT("z",255),$U149:$ZY149)))</f>
        <v>144</v>
      </c>
      <c r="H149" s="109" t="str">
        <f t="shared" si="37"/>
        <v>QS:PC2 C-STEP QS C-CLASS Build7.4</v>
      </c>
      <c r="I149" s="109" t="str">
        <f t="shared" si="38"/>
        <v>9200-8.59.29708</v>
      </c>
      <c r="J149" s="109">
        <f t="shared" si="39"/>
        <v>9200</v>
      </c>
      <c r="K149" s="109" t="str">
        <f t="shared" si="34"/>
        <v>v3410</v>
      </c>
      <c r="L149" s="78" t="str">
        <f t="shared" si="35"/>
        <v>Pass</v>
      </c>
      <c r="M149" s="78" t="str">
        <f>IF(L149="NA","NA",IF(COUNTIFS(U149:XAA149,"Pass*",$U$3:$XAA$3,Summary!$E$43)&gt;0,"Pass",IF(COUNTIFS(U149:XAA149,"Fail*",$U$3:$XAA$3,Summary!$E$43)&gt;0,"Fail","Not Executed")))</f>
        <v>Pass</v>
      </c>
      <c r="N149" s="109">
        <f t="shared" si="40"/>
        <v>16</v>
      </c>
      <c r="O149" s="135">
        <f t="shared" si="41"/>
        <v>0.875</v>
      </c>
      <c r="P149" s="135" t="str">
        <f>IF(VLOOKUP(C149,[1]!NFC_Defects,2,FALSE)=0,"",VLOOKUP(C149,[1]!NFC_Defects,2,FALSE))</f>
        <v/>
      </c>
      <c r="Q149" s="81" t="str">
        <f>IF(VLOOKUP(C149,[1]!NFC_Defects,3,FALSE)=0,"",VLOOKUP(C149,[1]!NFC_Defects,3,FALSE))</f>
        <v/>
      </c>
      <c r="R149" s="78" t="str">
        <f>IF(VLOOKUP(C149,[1]!NFC_Defects,4,FALSE)=0,"",VLOOKUP(C149,[1]!NFC_Defects,4,FALSE))</f>
        <v/>
      </c>
      <c r="S149" s="2"/>
      <c r="T149" s="319"/>
      <c r="U149" s="337"/>
      <c r="V149" s="95" t="s">
        <v>241</v>
      </c>
      <c r="W149" s="95" t="s">
        <v>241</v>
      </c>
      <c r="X149" s="95"/>
      <c r="Y149" s="95" t="s">
        <v>243</v>
      </c>
      <c r="Z149" s="95" t="s">
        <v>243</v>
      </c>
      <c r="AA149" s="95"/>
      <c r="AB149" s="95" t="s">
        <v>243</v>
      </c>
      <c r="AC149" s="95"/>
      <c r="AD149" s="95"/>
      <c r="AE149" s="95"/>
      <c r="AF149" s="95"/>
      <c r="AG149" s="95"/>
      <c r="AH149" s="95" t="s">
        <v>243</v>
      </c>
      <c r="AI149" s="95" t="s">
        <v>243</v>
      </c>
      <c r="AJ149" s="95" t="s">
        <v>243</v>
      </c>
      <c r="AK149" s="95" t="s">
        <v>243</v>
      </c>
      <c r="AL149" s="95"/>
      <c r="AM149" s="95"/>
      <c r="AN149" s="95"/>
      <c r="AO149" s="95"/>
      <c r="AP149" s="95"/>
      <c r="AQ149" s="95" t="s">
        <v>243</v>
      </c>
      <c r="AR149" s="95"/>
      <c r="AS149" s="95" t="s">
        <v>243</v>
      </c>
      <c r="AT149" s="95"/>
      <c r="AU149" s="95"/>
      <c r="AV149" s="95"/>
      <c r="AW149" s="95"/>
      <c r="AX149" s="95"/>
      <c r="AY149" s="95"/>
      <c r="AZ149" s="95"/>
      <c r="BA149" s="95" t="s">
        <v>243</v>
      </c>
      <c r="BB149" s="95"/>
      <c r="BC149" s="95"/>
      <c r="BD149" s="95" t="s">
        <v>243</v>
      </c>
      <c r="BE149" s="95"/>
      <c r="BF149" s="95" t="s">
        <v>243</v>
      </c>
      <c r="BG149" s="95"/>
      <c r="BH149" s="95" t="s">
        <v>243</v>
      </c>
      <c r="BI149" s="95" t="s">
        <v>243</v>
      </c>
      <c r="BJ149" s="95"/>
      <c r="BK149" s="95"/>
      <c r="BL149" s="95"/>
      <c r="BM149" s="95"/>
      <c r="BN149" s="95"/>
      <c r="BO149" s="95"/>
      <c r="BP149" s="95"/>
      <c r="BQ149" s="95"/>
      <c r="BR149" s="95"/>
      <c r="BS149" s="95"/>
      <c r="BT149" s="95"/>
      <c r="BU149" s="95"/>
      <c r="BV149" s="95"/>
      <c r="BW149" s="95"/>
      <c r="BX149" s="95"/>
      <c r="BY149" s="95"/>
      <c r="BZ149" s="95"/>
      <c r="CA149" s="95"/>
      <c r="CB149" s="95"/>
      <c r="CC149" s="95"/>
      <c r="CD149" s="95"/>
      <c r="CE149" s="338"/>
      <c r="CF149" s="338"/>
      <c r="CG149" s="338"/>
      <c r="CH149" s="338"/>
      <c r="CI149" s="338"/>
      <c r="CJ149" s="338"/>
      <c r="CK149" s="338"/>
      <c r="CL149" s="338"/>
      <c r="CM149" s="338"/>
      <c r="CN149" s="338"/>
      <c r="CO149" s="338"/>
      <c r="CP149" s="338"/>
      <c r="CQ149" s="338"/>
      <c r="CR149" s="338"/>
      <c r="CS149" s="338"/>
      <c r="CT149" s="338"/>
      <c r="CU149" s="338"/>
      <c r="CV149" s="338"/>
      <c r="CW149" s="338"/>
      <c r="CX149" s="338"/>
      <c r="CY149" s="338"/>
      <c r="CZ149" s="338"/>
      <c r="DA149" s="338"/>
      <c r="DB149" s="338"/>
      <c r="DC149" s="338"/>
      <c r="DD149" s="338"/>
      <c r="DE149" s="338"/>
      <c r="DF149" s="338"/>
      <c r="DG149" s="338"/>
      <c r="DH149" s="338"/>
      <c r="DI149" s="338"/>
      <c r="DJ149" s="338"/>
      <c r="DK149" s="338"/>
      <c r="DL149" s="338"/>
      <c r="DM149" s="338"/>
      <c r="DN149" s="338"/>
      <c r="DO149" s="338"/>
      <c r="DP149" s="338"/>
      <c r="DQ149" s="338"/>
      <c r="DR149" s="338"/>
      <c r="DS149" s="338"/>
      <c r="DT149" s="338"/>
      <c r="DU149" s="338"/>
      <c r="DV149" s="338"/>
      <c r="DW149" s="338"/>
      <c r="DX149" s="338"/>
      <c r="DY149" s="338"/>
      <c r="DZ149" s="338"/>
      <c r="EA149" s="338"/>
      <c r="EB149" s="338"/>
      <c r="EC149" s="338"/>
      <c r="ED149" s="338"/>
      <c r="EE149" s="338"/>
      <c r="EF149" s="338"/>
      <c r="EG149" s="338"/>
      <c r="EH149" s="338"/>
      <c r="EI149" s="338"/>
      <c r="EJ149" s="338"/>
      <c r="EK149" s="338"/>
      <c r="EL149" s="338"/>
      <c r="EM149" s="338"/>
      <c r="EN149" s="338"/>
      <c r="EO149" s="338"/>
      <c r="EP149" s="338"/>
      <c r="EQ149" s="338"/>
      <c r="ER149" s="338"/>
      <c r="ES149" s="338"/>
      <c r="ET149" s="338"/>
      <c r="EU149" s="338"/>
      <c r="EV149" s="338"/>
      <c r="EW149" s="338"/>
      <c r="EX149" s="338"/>
      <c r="EY149" s="338"/>
      <c r="EZ149" s="338"/>
      <c r="FA149" s="338"/>
      <c r="FB149" s="338"/>
      <c r="FC149" s="338"/>
      <c r="FD149" s="338"/>
      <c r="FE149" s="338"/>
      <c r="FF149" s="338"/>
      <c r="FG149" s="338"/>
      <c r="FH149" s="338"/>
      <c r="FI149" s="338"/>
      <c r="FJ149" s="338"/>
      <c r="FK149" s="338"/>
      <c r="FL149" s="338"/>
      <c r="FM149" s="338"/>
      <c r="FN149" s="338"/>
      <c r="FO149" s="338"/>
      <c r="FP149" s="338"/>
      <c r="FQ149" s="338"/>
      <c r="FR149" s="338"/>
      <c r="FS149" s="338"/>
      <c r="FT149" s="338"/>
      <c r="FU149" s="338"/>
      <c r="FV149" s="338"/>
      <c r="FW149" s="338"/>
      <c r="FX149" s="338"/>
      <c r="FY149" s="338"/>
      <c r="FZ149" s="338"/>
      <c r="GA149" s="338"/>
      <c r="GB149" s="338"/>
      <c r="GC149" s="338"/>
      <c r="GD149" s="338"/>
      <c r="GE149" s="338"/>
      <c r="GF149" s="338"/>
      <c r="GG149" s="338"/>
      <c r="GH149" s="338"/>
      <c r="GI149" s="338"/>
      <c r="GJ149" s="338"/>
      <c r="GK149" s="338"/>
      <c r="GL149" s="338"/>
      <c r="GM149" s="338"/>
      <c r="GN149" s="338"/>
      <c r="GO149" s="338"/>
      <c r="GP149" s="338"/>
      <c r="GQ149" s="338"/>
      <c r="GR149" s="338"/>
      <c r="GS149" s="338"/>
      <c r="GT149" s="338"/>
      <c r="GU149" s="338"/>
      <c r="GV149" s="338"/>
      <c r="GW149" s="338"/>
      <c r="GX149" s="338"/>
      <c r="GY149" s="338"/>
      <c r="GZ149" s="338"/>
      <c r="HA149" s="338"/>
      <c r="HB149" s="338"/>
      <c r="HC149" s="338"/>
      <c r="HD149" s="338"/>
      <c r="HE149" s="338"/>
      <c r="HF149" s="338"/>
      <c r="HG149" s="338"/>
      <c r="HH149" s="338"/>
      <c r="HI149" s="338"/>
      <c r="HJ149" s="338"/>
      <c r="HK149" s="338"/>
      <c r="HL149" s="338"/>
      <c r="HM149" s="338"/>
      <c r="HN149" s="338"/>
      <c r="HO149" s="338"/>
      <c r="HP149" s="338"/>
      <c r="HQ149" s="338"/>
      <c r="HR149" s="338"/>
      <c r="HS149" s="338"/>
      <c r="HT149" s="338"/>
      <c r="HU149" s="338"/>
      <c r="HV149" s="338"/>
      <c r="HW149" s="338"/>
      <c r="HX149" s="338"/>
      <c r="HY149" s="338"/>
      <c r="HZ149" s="338"/>
    </row>
    <row r="150" spans="1:234" s="131" customFormat="1" ht="24.75" customHeight="1" x14ac:dyDescent="0.25">
      <c r="A150" s="123" t="s">
        <v>234</v>
      </c>
      <c r="B150" s="108" t="s">
        <v>475</v>
      </c>
      <c r="C150" s="108" t="s">
        <v>191</v>
      </c>
      <c r="D150" s="109" t="s">
        <v>238</v>
      </c>
      <c r="E150" s="109" t="s">
        <v>100</v>
      </c>
      <c r="F150" s="110">
        <f t="shared" si="36"/>
        <v>41184</v>
      </c>
      <c r="G150" s="109">
        <f>IF(L150="Not Executed","",INDEX($U$2:$ZY149,1,MATCH(REPT("z",255),$U150:$ZY150)))</f>
        <v>144</v>
      </c>
      <c r="H150" s="109" t="str">
        <f t="shared" si="37"/>
        <v>QS:PC2 C-STEP QS C-CLASS Build7.4</v>
      </c>
      <c r="I150" s="109" t="str">
        <f t="shared" si="38"/>
        <v>9200-8.59.29708</v>
      </c>
      <c r="J150" s="109">
        <f t="shared" si="39"/>
        <v>9200</v>
      </c>
      <c r="K150" s="109" t="str">
        <f t="shared" si="34"/>
        <v>v3410</v>
      </c>
      <c r="L150" s="78" t="str">
        <f t="shared" si="35"/>
        <v>Pass</v>
      </c>
      <c r="M150" s="78" t="str">
        <f>IF(L150="NA","NA",IF(COUNTIFS(U150:XAA150,"Pass*",$U$3:$XAA$3,Summary!$E$43)&gt;0,"Pass",IF(COUNTIFS(U150:XAA150,"Fail*",$U$3:$XAA$3,Summary!$E$43)&gt;0,"Fail","Not Executed")))</f>
        <v>Pass</v>
      </c>
      <c r="N150" s="109">
        <f t="shared" si="40"/>
        <v>22</v>
      </c>
      <c r="O150" s="135">
        <f t="shared" si="41"/>
        <v>0.95454545454545459</v>
      </c>
      <c r="P150" s="135" t="str">
        <f>IF(VLOOKUP(C150,[1]!NFC_Defects,2,FALSE)=0,"",VLOOKUP(C150,[1]!NFC_Defects,2,FALSE))</f>
        <v/>
      </c>
      <c r="Q150" s="81" t="str">
        <f>IF(VLOOKUP(C150,[1]!NFC_Defects,3,FALSE)=0,"",VLOOKUP(C150,[1]!NFC_Defects,3,FALSE))</f>
        <v/>
      </c>
      <c r="R150" s="78" t="str">
        <f>IF(VLOOKUP(C150,[1]!NFC_Defects,4,FALSE)=0,"",VLOOKUP(C150,[1]!NFC_Defects,4,FALSE))</f>
        <v/>
      </c>
      <c r="S150" s="2"/>
      <c r="T150" s="319"/>
      <c r="U150" s="337"/>
      <c r="V150" s="95" t="s">
        <v>243</v>
      </c>
      <c r="W150" s="95" t="s">
        <v>241</v>
      </c>
      <c r="X150" s="95"/>
      <c r="Y150" s="95" t="s">
        <v>243</v>
      </c>
      <c r="Z150" s="95"/>
      <c r="AA150" s="95" t="s">
        <v>243</v>
      </c>
      <c r="AB150" s="95" t="s">
        <v>243</v>
      </c>
      <c r="AC150" s="95"/>
      <c r="AD150" s="95" t="s">
        <v>243</v>
      </c>
      <c r="AE150" s="95" t="s">
        <v>243</v>
      </c>
      <c r="AF150" s="95"/>
      <c r="AG150" s="95"/>
      <c r="AH150" s="95" t="s">
        <v>243</v>
      </c>
      <c r="AI150" s="95" t="s">
        <v>243</v>
      </c>
      <c r="AJ150" s="95" t="s">
        <v>243</v>
      </c>
      <c r="AK150" s="95" t="s">
        <v>243</v>
      </c>
      <c r="AL150" s="95"/>
      <c r="AM150" s="95"/>
      <c r="AN150" s="95"/>
      <c r="AO150" s="95"/>
      <c r="AP150" s="95" t="s">
        <v>243</v>
      </c>
      <c r="AQ150" s="95" t="s">
        <v>243</v>
      </c>
      <c r="AR150" s="95" t="s">
        <v>243</v>
      </c>
      <c r="AS150" s="95" t="s">
        <v>243</v>
      </c>
      <c r="AT150" s="95"/>
      <c r="AU150" s="95"/>
      <c r="AV150" s="95"/>
      <c r="AW150" s="95"/>
      <c r="AX150" s="95" t="s">
        <v>243</v>
      </c>
      <c r="AY150" s="95"/>
      <c r="AZ150" s="95"/>
      <c r="BA150" s="95" t="s">
        <v>243</v>
      </c>
      <c r="BB150" s="95" t="s">
        <v>243</v>
      </c>
      <c r="BC150" s="95"/>
      <c r="BD150" s="95" t="s">
        <v>243</v>
      </c>
      <c r="BE150" s="95"/>
      <c r="BF150" s="95" t="s">
        <v>243</v>
      </c>
      <c r="BG150" s="95"/>
      <c r="BH150" s="95" t="s">
        <v>243</v>
      </c>
      <c r="BI150" s="95" t="s">
        <v>243</v>
      </c>
      <c r="BJ150" s="95"/>
      <c r="BK150" s="95"/>
      <c r="BL150" s="95"/>
      <c r="BM150" s="95"/>
      <c r="BN150" s="95"/>
      <c r="BO150" s="95"/>
      <c r="BP150" s="95"/>
      <c r="BQ150" s="95"/>
      <c r="BR150" s="95"/>
      <c r="BS150" s="95"/>
      <c r="BT150" s="95"/>
      <c r="BU150" s="95"/>
      <c r="BV150" s="95"/>
      <c r="BW150" s="95"/>
      <c r="BX150" s="95"/>
      <c r="BY150" s="95"/>
      <c r="BZ150" s="95"/>
      <c r="CA150" s="95"/>
      <c r="CB150" s="95"/>
      <c r="CC150" s="95"/>
      <c r="CD150" s="95"/>
      <c r="CE150" s="338"/>
      <c r="CF150" s="338"/>
      <c r="CG150" s="338"/>
      <c r="CH150" s="338"/>
      <c r="CI150" s="338"/>
      <c r="CJ150" s="338"/>
      <c r="CK150" s="338"/>
      <c r="CL150" s="338"/>
      <c r="CM150" s="338"/>
      <c r="CN150" s="338"/>
      <c r="CO150" s="338"/>
      <c r="CP150" s="338"/>
      <c r="CQ150" s="338"/>
      <c r="CR150" s="338"/>
      <c r="CS150" s="338"/>
      <c r="CT150" s="338"/>
      <c r="CU150" s="338"/>
      <c r="CV150" s="338"/>
      <c r="CW150" s="338"/>
      <c r="CX150" s="338"/>
      <c r="CY150" s="338"/>
      <c r="CZ150" s="338"/>
      <c r="DA150" s="338"/>
      <c r="DB150" s="338"/>
      <c r="DC150" s="338"/>
      <c r="DD150" s="338"/>
      <c r="DE150" s="338"/>
      <c r="DF150" s="338"/>
      <c r="DG150" s="338"/>
      <c r="DH150" s="338"/>
      <c r="DI150" s="338"/>
      <c r="DJ150" s="338"/>
      <c r="DK150" s="338"/>
      <c r="DL150" s="338"/>
      <c r="DM150" s="338"/>
      <c r="DN150" s="338"/>
      <c r="DO150" s="338"/>
      <c r="DP150" s="338"/>
      <c r="DQ150" s="338"/>
      <c r="DR150" s="338"/>
      <c r="DS150" s="338"/>
      <c r="DT150" s="338"/>
      <c r="DU150" s="338"/>
      <c r="DV150" s="338"/>
      <c r="DW150" s="338"/>
      <c r="DX150" s="338"/>
      <c r="DY150" s="338"/>
      <c r="DZ150" s="338"/>
      <c r="EA150" s="338"/>
      <c r="EB150" s="338"/>
      <c r="EC150" s="338"/>
      <c r="ED150" s="338"/>
      <c r="EE150" s="338"/>
      <c r="EF150" s="338"/>
      <c r="EG150" s="338"/>
      <c r="EH150" s="338"/>
      <c r="EI150" s="338"/>
      <c r="EJ150" s="338"/>
      <c r="EK150" s="338"/>
      <c r="EL150" s="338"/>
      <c r="EM150" s="338"/>
      <c r="EN150" s="338"/>
      <c r="EO150" s="338"/>
      <c r="EP150" s="338"/>
      <c r="EQ150" s="338"/>
      <c r="ER150" s="338"/>
      <c r="ES150" s="338"/>
      <c r="ET150" s="338"/>
      <c r="EU150" s="338"/>
      <c r="EV150" s="338"/>
      <c r="EW150" s="338"/>
      <c r="EX150" s="338"/>
      <c r="EY150" s="338"/>
      <c r="EZ150" s="338"/>
      <c r="FA150" s="338"/>
      <c r="FB150" s="338"/>
      <c r="FC150" s="338"/>
      <c r="FD150" s="338"/>
      <c r="FE150" s="338"/>
      <c r="FF150" s="338"/>
      <c r="FG150" s="338"/>
      <c r="FH150" s="338"/>
      <c r="FI150" s="338"/>
      <c r="FJ150" s="338"/>
      <c r="FK150" s="338"/>
      <c r="FL150" s="338"/>
      <c r="FM150" s="338"/>
      <c r="FN150" s="338"/>
      <c r="FO150" s="338"/>
      <c r="FP150" s="338"/>
      <c r="FQ150" s="338"/>
      <c r="FR150" s="338"/>
      <c r="FS150" s="338"/>
      <c r="FT150" s="338"/>
      <c r="FU150" s="338"/>
      <c r="FV150" s="338"/>
      <c r="FW150" s="338"/>
      <c r="FX150" s="338"/>
      <c r="FY150" s="338"/>
      <c r="FZ150" s="338"/>
      <c r="GA150" s="338"/>
      <c r="GB150" s="338"/>
      <c r="GC150" s="338"/>
      <c r="GD150" s="338"/>
      <c r="GE150" s="338"/>
      <c r="GF150" s="338"/>
      <c r="GG150" s="338"/>
      <c r="GH150" s="338"/>
      <c r="GI150" s="338"/>
      <c r="GJ150" s="338"/>
      <c r="GK150" s="338"/>
      <c r="GL150" s="338"/>
      <c r="GM150" s="338"/>
      <c r="GN150" s="338"/>
      <c r="GO150" s="338"/>
      <c r="GP150" s="338"/>
      <c r="GQ150" s="338"/>
      <c r="GR150" s="338"/>
      <c r="GS150" s="338"/>
      <c r="GT150" s="338"/>
      <c r="GU150" s="338"/>
      <c r="GV150" s="338"/>
      <c r="GW150" s="338"/>
      <c r="GX150" s="338"/>
      <c r="GY150" s="338"/>
      <c r="GZ150" s="338"/>
      <c r="HA150" s="338"/>
      <c r="HB150" s="338"/>
      <c r="HC150" s="338"/>
      <c r="HD150" s="338"/>
      <c r="HE150" s="338"/>
      <c r="HF150" s="338"/>
      <c r="HG150" s="338"/>
      <c r="HH150" s="338"/>
      <c r="HI150" s="338"/>
      <c r="HJ150" s="338"/>
      <c r="HK150" s="338"/>
      <c r="HL150" s="338"/>
      <c r="HM150" s="338"/>
      <c r="HN150" s="338"/>
      <c r="HO150" s="338"/>
      <c r="HP150" s="338"/>
      <c r="HQ150" s="338"/>
      <c r="HR150" s="338"/>
      <c r="HS150" s="338"/>
      <c r="HT150" s="338"/>
      <c r="HU150" s="338"/>
      <c r="HV150" s="338"/>
      <c r="HW150" s="338"/>
      <c r="HX150" s="338"/>
      <c r="HY150" s="338"/>
      <c r="HZ150" s="338"/>
    </row>
    <row r="151" spans="1:234" s="131" customFormat="1" ht="24.75" customHeight="1" x14ac:dyDescent="0.25">
      <c r="A151" s="123" t="s">
        <v>234</v>
      </c>
      <c r="B151" s="108" t="s">
        <v>475</v>
      </c>
      <c r="C151" s="108" t="s">
        <v>193</v>
      </c>
      <c r="D151" s="109" t="s">
        <v>238</v>
      </c>
      <c r="E151" s="109" t="s">
        <v>100</v>
      </c>
      <c r="F151" s="110">
        <f t="shared" si="36"/>
        <v>41184</v>
      </c>
      <c r="G151" s="109">
        <f>IF(L151="Not Executed","",INDEX($U$2:$ZY150,1,MATCH(REPT("z",255),$U151:$ZY151)))</f>
        <v>144</v>
      </c>
      <c r="H151" s="109" t="str">
        <f t="shared" si="37"/>
        <v>QS:PC2 C-STEP QS C-CLASS Build7.4</v>
      </c>
      <c r="I151" s="109" t="str">
        <f t="shared" si="38"/>
        <v>9200-8.59.29708</v>
      </c>
      <c r="J151" s="109">
        <f t="shared" si="39"/>
        <v>9200</v>
      </c>
      <c r="K151" s="109" t="str">
        <f t="shared" si="34"/>
        <v>v3410</v>
      </c>
      <c r="L151" s="78" t="str">
        <f t="shared" si="35"/>
        <v>Pass</v>
      </c>
      <c r="M151" s="78" t="str">
        <f>IF(L151="NA","NA",IF(COUNTIFS(U151:XAA151,"Pass*",$U$3:$XAA$3,Summary!$E$43)&gt;0,"Pass",IF(COUNTIFS(U151:XAA151,"Fail*",$U$3:$XAA$3,Summary!$E$43)&gt;0,"Fail","Not Executed")))</f>
        <v>Pass</v>
      </c>
      <c r="N151" s="109">
        <f t="shared" si="40"/>
        <v>24</v>
      </c>
      <c r="O151" s="135">
        <f t="shared" si="41"/>
        <v>0.95833333333333337</v>
      </c>
      <c r="P151" s="135" t="str">
        <f>IF(VLOOKUP(C151,[1]!NFC_Defects,2,FALSE)=0,"",VLOOKUP(C151,[1]!NFC_Defects,2,FALSE))</f>
        <v/>
      </c>
      <c r="Q151" s="78" t="str">
        <f>IF(VLOOKUP(C151,[1]!NFC_Defects,3,FALSE)=0,"",VLOOKUP(C151,[1]!NFC_Defects,3,FALSE))</f>
        <v/>
      </c>
      <c r="R151" s="78" t="str">
        <f>IF(VLOOKUP(C151,[1]!NFC_Defects,4,FALSE)=0,"",VLOOKUP(C151,[1]!NFC_Defects,4,FALSE))</f>
        <v/>
      </c>
      <c r="S151" s="2"/>
      <c r="T151" s="319"/>
      <c r="U151" s="337"/>
      <c r="V151" s="95" t="s">
        <v>243</v>
      </c>
      <c r="W151" s="95" t="s">
        <v>241</v>
      </c>
      <c r="X151" s="95"/>
      <c r="Y151" s="95" t="s">
        <v>243</v>
      </c>
      <c r="Z151" s="95" t="s">
        <v>243</v>
      </c>
      <c r="AA151" s="95" t="s">
        <v>243</v>
      </c>
      <c r="AB151" s="95" t="s">
        <v>243</v>
      </c>
      <c r="AC151" s="95"/>
      <c r="AD151" s="95" t="s">
        <v>243</v>
      </c>
      <c r="AE151" s="95" t="s">
        <v>243</v>
      </c>
      <c r="AF151" s="95"/>
      <c r="AG151" s="95"/>
      <c r="AH151" s="95" t="s">
        <v>243</v>
      </c>
      <c r="AI151" s="95" t="s">
        <v>243</v>
      </c>
      <c r="AJ151" s="95" t="s">
        <v>243</v>
      </c>
      <c r="AK151" s="95" t="s">
        <v>243</v>
      </c>
      <c r="AL151" s="95"/>
      <c r="AM151" s="95"/>
      <c r="AN151" s="95"/>
      <c r="AO151" s="95"/>
      <c r="AP151" s="95" t="s">
        <v>243</v>
      </c>
      <c r="AQ151" s="95" t="s">
        <v>243</v>
      </c>
      <c r="AR151" s="95" t="s">
        <v>243</v>
      </c>
      <c r="AS151" s="95" t="s">
        <v>243</v>
      </c>
      <c r="AT151" s="95"/>
      <c r="AU151" s="95"/>
      <c r="AV151" s="95"/>
      <c r="AW151" s="95"/>
      <c r="AX151" s="95" t="s">
        <v>243</v>
      </c>
      <c r="AY151" s="95"/>
      <c r="AZ151" s="95"/>
      <c r="BA151" s="95" t="s">
        <v>243</v>
      </c>
      <c r="BB151" s="95" t="s">
        <v>243</v>
      </c>
      <c r="BC151" s="95" t="s">
        <v>243</v>
      </c>
      <c r="BD151" s="95" t="s">
        <v>243</v>
      </c>
      <c r="BE151" s="95"/>
      <c r="BF151" s="95" t="s">
        <v>243</v>
      </c>
      <c r="BG151" s="95"/>
      <c r="BH151" s="95" t="s">
        <v>243</v>
      </c>
      <c r="BI151" s="95" t="s">
        <v>243</v>
      </c>
      <c r="BJ151" s="95"/>
      <c r="BK151" s="95"/>
      <c r="BL151" s="95"/>
      <c r="BM151" s="95"/>
      <c r="BN151" s="95"/>
      <c r="BO151" s="95"/>
      <c r="BP151" s="95"/>
      <c r="BQ151" s="95"/>
      <c r="BR151" s="95"/>
      <c r="BS151" s="95"/>
      <c r="BT151" s="95"/>
      <c r="BU151" s="95"/>
      <c r="BV151" s="95"/>
      <c r="BW151" s="95"/>
      <c r="BX151" s="95"/>
      <c r="BY151" s="95"/>
      <c r="BZ151" s="95"/>
      <c r="CA151" s="95"/>
      <c r="CB151" s="95"/>
      <c r="CC151" s="95"/>
      <c r="CD151" s="95"/>
      <c r="CE151" s="338"/>
      <c r="CF151" s="338"/>
      <c r="CG151" s="338"/>
      <c r="CH151" s="338"/>
      <c r="CI151" s="338"/>
      <c r="CJ151" s="338"/>
      <c r="CK151" s="338"/>
      <c r="CL151" s="338"/>
      <c r="CM151" s="338"/>
      <c r="CN151" s="338"/>
      <c r="CO151" s="338"/>
      <c r="CP151" s="338"/>
      <c r="CQ151" s="338"/>
      <c r="CR151" s="338"/>
      <c r="CS151" s="338"/>
      <c r="CT151" s="338"/>
      <c r="CU151" s="338"/>
      <c r="CV151" s="338"/>
      <c r="CW151" s="338"/>
      <c r="CX151" s="338"/>
      <c r="CY151" s="338"/>
      <c r="CZ151" s="338"/>
      <c r="DA151" s="338"/>
      <c r="DB151" s="338"/>
      <c r="DC151" s="338"/>
      <c r="DD151" s="338"/>
      <c r="DE151" s="338"/>
      <c r="DF151" s="338"/>
      <c r="DG151" s="338"/>
      <c r="DH151" s="338"/>
      <c r="DI151" s="338"/>
      <c r="DJ151" s="338"/>
      <c r="DK151" s="338"/>
      <c r="DL151" s="338"/>
      <c r="DM151" s="338"/>
      <c r="DN151" s="338"/>
      <c r="DO151" s="338"/>
      <c r="DP151" s="338"/>
      <c r="DQ151" s="338"/>
      <c r="DR151" s="338"/>
      <c r="DS151" s="338"/>
      <c r="DT151" s="338"/>
      <c r="DU151" s="338"/>
      <c r="DV151" s="338"/>
      <c r="DW151" s="338"/>
      <c r="DX151" s="338"/>
      <c r="DY151" s="338"/>
      <c r="DZ151" s="338"/>
      <c r="EA151" s="338"/>
      <c r="EB151" s="338"/>
      <c r="EC151" s="338"/>
      <c r="ED151" s="338"/>
      <c r="EE151" s="338"/>
      <c r="EF151" s="338"/>
      <c r="EG151" s="338"/>
      <c r="EH151" s="338"/>
      <c r="EI151" s="338"/>
      <c r="EJ151" s="338"/>
      <c r="EK151" s="338"/>
      <c r="EL151" s="338"/>
      <c r="EM151" s="338"/>
      <c r="EN151" s="338"/>
      <c r="EO151" s="338"/>
      <c r="EP151" s="338"/>
      <c r="EQ151" s="338"/>
      <c r="ER151" s="338"/>
      <c r="ES151" s="338"/>
      <c r="ET151" s="338"/>
      <c r="EU151" s="338"/>
      <c r="EV151" s="338"/>
      <c r="EW151" s="338"/>
      <c r="EX151" s="338"/>
      <c r="EY151" s="338"/>
      <c r="EZ151" s="338"/>
      <c r="FA151" s="338"/>
      <c r="FB151" s="338"/>
      <c r="FC151" s="338"/>
      <c r="FD151" s="338"/>
      <c r="FE151" s="338"/>
      <c r="FF151" s="338"/>
      <c r="FG151" s="338"/>
      <c r="FH151" s="338"/>
      <c r="FI151" s="338"/>
      <c r="FJ151" s="338"/>
      <c r="FK151" s="338"/>
      <c r="FL151" s="338"/>
      <c r="FM151" s="338"/>
      <c r="FN151" s="338"/>
      <c r="FO151" s="338"/>
      <c r="FP151" s="338"/>
      <c r="FQ151" s="338"/>
      <c r="FR151" s="338"/>
      <c r="FS151" s="338"/>
      <c r="FT151" s="338"/>
      <c r="FU151" s="338"/>
      <c r="FV151" s="338"/>
      <c r="FW151" s="338"/>
      <c r="FX151" s="338"/>
      <c r="FY151" s="338"/>
      <c r="FZ151" s="338"/>
      <c r="GA151" s="338"/>
      <c r="GB151" s="338"/>
      <c r="GC151" s="338"/>
      <c r="GD151" s="338"/>
      <c r="GE151" s="338"/>
      <c r="GF151" s="338"/>
      <c r="GG151" s="338"/>
      <c r="GH151" s="338"/>
      <c r="GI151" s="338"/>
      <c r="GJ151" s="338"/>
      <c r="GK151" s="338"/>
      <c r="GL151" s="338"/>
      <c r="GM151" s="338"/>
      <c r="GN151" s="338"/>
      <c r="GO151" s="338"/>
      <c r="GP151" s="338"/>
      <c r="GQ151" s="338"/>
      <c r="GR151" s="338"/>
      <c r="GS151" s="338"/>
      <c r="GT151" s="338"/>
      <c r="GU151" s="338"/>
      <c r="GV151" s="338"/>
      <c r="GW151" s="338"/>
      <c r="GX151" s="338"/>
      <c r="GY151" s="338"/>
      <c r="GZ151" s="338"/>
      <c r="HA151" s="338"/>
      <c r="HB151" s="338"/>
      <c r="HC151" s="338"/>
      <c r="HD151" s="338"/>
      <c r="HE151" s="338"/>
      <c r="HF151" s="338"/>
      <c r="HG151" s="338"/>
      <c r="HH151" s="338"/>
      <c r="HI151" s="338"/>
      <c r="HJ151" s="338"/>
      <c r="HK151" s="338"/>
      <c r="HL151" s="338"/>
      <c r="HM151" s="338"/>
      <c r="HN151" s="338"/>
      <c r="HO151" s="338"/>
      <c r="HP151" s="338"/>
      <c r="HQ151" s="338"/>
      <c r="HR151" s="338"/>
      <c r="HS151" s="338"/>
      <c r="HT151" s="338"/>
      <c r="HU151" s="338"/>
      <c r="HV151" s="338"/>
      <c r="HW151" s="338"/>
      <c r="HX151" s="338"/>
      <c r="HY151" s="338"/>
      <c r="HZ151" s="338"/>
    </row>
    <row r="152" spans="1:234" s="131" customFormat="1" ht="24.75" customHeight="1" x14ac:dyDescent="0.25">
      <c r="A152" s="123" t="s">
        <v>234</v>
      </c>
      <c r="B152" s="108" t="s">
        <v>475</v>
      </c>
      <c r="C152" s="108" t="s">
        <v>129</v>
      </c>
      <c r="D152" s="109" t="s">
        <v>237</v>
      </c>
      <c r="E152" s="109" t="s">
        <v>100</v>
      </c>
      <c r="F152" s="110">
        <f t="shared" si="36"/>
        <v>41184</v>
      </c>
      <c r="G152" s="109">
        <f>IF(L152="Not Executed","",INDEX($U$2:$ZY151,1,MATCH(REPT("z",255),$U152:$ZY152)))</f>
        <v>144</v>
      </c>
      <c r="H152" s="109" t="str">
        <f t="shared" si="37"/>
        <v>QS:PC2 C-STEP QS C-CLASS Build7.4</v>
      </c>
      <c r="I152" s="109" t="str">
        <f t="shared" si="38"/>
        <v>9200-8.59.29708</v>
      </c>
      <c r="J152" s="109">
        <f t="shared" si="39"/>
        <v>9200</v>
      </c>
      <c r="K152" s="109" t="str">
        <f t="shared" si="34"/>
        <v>v3410</v>
      </c>
      <c r="L152" s="78" t="str">
        <f t="shared" si="35"/>
        <v>Pass</v>
      </c>
      <c r="M152" s="78" t="str">
        <f>IF(L152="NA","NA",IF(COUNTIFS(U152:XAA152,"Pass*",$U$3:$XAA$3,Summary!$E$43)&gt;0,"Pass",IF(COUNTIFS(U152:XAA152,"Fail*",$U$3:$XAA$3,Summary!$E$43)&gt;0,"Fail","Not Executed")))</f>
        <v>Pass</v>
      </c>
      <c r="N152" s="109">
        <f t="shared" si="40"/>
        <v>27</v>
      </c>
      <c r="O152" s="135">
        <f t="shared" si="41"/>
        <v>0.81481481481481477</v>
      </c>
      <c r="P152" s="135" t="str">
        <f>IF(VLOOKUP(C152,[1]!NFC_Defects,2,FALSE)=0,"",VLOOKUP(C152,[1]!NFC_Defects,2,FALSE))</f>
        <v/>
      </c>
      <c r="Q152" s="78" t="str">
        <f>IF(VLOOKUP(C152,[1]!NFC_Defects,3,FALSE)=0,"",VLOOKUP(C152,[1]!NFC_Defects,3,FALSE))</f>
        <v/>
      </c>
      <c r="R152" s="78" t="str">
        <f>IF(VLOOKUP(C152,[1]!NFC_Defects,4,FALSE)=0,"",VLOOKUP(C152,[1]!NFC_Defects,4,FALSE))</f>
        <v/>
      </c>
      <c r="S152" s="2"/>
      <c r="T152" s="319"/>
      <c r="U152" s="337"/>
      <c r="V152" s="95" t="s">
        <v>241</v>
      </c>
      <c r="W152" s="95" t="s">
        <v>241</v>
      </c>
      <c r="X152" s="95" t="s">
        <v>241</v>
      </c>
      <c r="Y152" s="95" t="s">
        <v>241</v>
      </c>
      <c r="Z152" s="95" t="s">
        <v>241</v>
      </c>
      <c r="AA152" s="95" t="s">
        <v>243</v>
      </c>
      <c r="AB152" s="95" t="s">
        <v>243</v>
      </c>
      <c r="AC152" s="95" t="s">
        <v>243</v>
      </c>
      <c r="AD152" s="95"/>
      <c r="AE152" s="95"/>
      <c r="AF152" s="95"/>
      <c r="AG152" s="95"/>
      <c r="AH152" s="95" t="s">
        <v>243</v>
      </c>
      <c r="AI152" s="95" t="s">
        <v>243</v>
      </c>
      <c r="AJ152" s="95" t="s">
        <v>243</v>
      </c>
      <c r="AK152" s="95" t="s">
        <v>243</v>
      </c>
      <c r="AL152" s="95"/>
      <c r="AM152" s="95"/>
      <c r="AN152" s="95"/>
      <c r="AO152" s="95" t="s">
        <v>243</v>
      </c>
      <c r="AP152" s="95" t="s">
        <v>243</v>
      </c>
      <c r="AQ152" s="95" t="s">
        <v>243</v>
      </c>
      <c r="AR152" s="95" t="s">
        <v>243</v>
      </c>
      <c r="AS152" s="95" t="s">
        <v>243</v>
      </c>
      <c r="AT152" s="95"/>
      <c r="AU152" s="95"/>
      <c r="AV152" s="95"/>
      <c r="AW152" s="95" t="s">
        <v>243</v>
      </c>
      <c r="AX152" s="95" t="s">
        <v>243</v>
      </c>
      <c r="AY152" s="95"/>
      <c r="AZ152" s="95"/>
      <c r="BA152" s="95" t="s">
        <v>243</v>
      </c>
      <c r="BB152" s="95" t="s">
        <v>243</v>
      </c>
      <c r="BC152" s="95" t="s">
        <v>243</v>
      </c>
      <c r="BD152" s="95" t="s">
        <v>243</v>
      </c>
      <c r="BE152" s="95"/>
      <c r="BF152" s="95" t="s">
        <v>243</v>
      </c>
      <c r="BG152" s="95" t="s">
        <v>243</v>
      </c>
      <c r="BH152" s="95" t="s">
        <v>243</v>
      </c>
      <c r="BI152" s="95" t="s">
        <v>243</v>
      </c>
      <c r="BJ152" s="95"/>
      <c r="BK152" s="95"/>
      <c r="BL152" s="95"/>
      <c r="BM152" s="95"/>
      <c r="BN152" s="95"/>
      <c r="BO152" s="95"/>
      <c r="BP152" s="95"/>
      <c r="BQ152" s="95"/>
      <c r="BR152" s="95"/>
      <c r="BS152" s="95"/>
      <c r="BT152" s="95"/>
      <c r="BU152" s="95"/>
      <c r="BV152" s="95"/>
      <c r="BW152" s="95"/>
      <c r="BX152" s="95"/>
      <c r="BY152" s="95"/>
      <c r="BZ152" s="95"/>
      <c r="CA152" s="95"/>
      <c r="CB152" s="95"/>
      <c r="CC152" s="95"/>
      <c r="CD152" s="95"/>
      <c r="CE152" s="338"/>
      <c r="CF152" s="338"/>
      <c r="CG152" s="338"/>
      <c r="CH152" s="338"/>
      <c r="CI152" s="338"/>
      <c r="CJ152" s="338"/>
      <c r="CK152" s="338"/>
      <c r="CL152" s="338"/>
      <c r="CM152" s="338"/>
      <c r="CN152" s="338"/>
      <c r="CO152" s="338"/>
      <c r="CP152" s="338"/>
      <c r="CQ152" s="338"/>
      <c r="CR152" s="338"/>
      <c r="CS152" s="338"/>
      <c r="CT152" s="338"/>
      <c r="CU152" s="338"/>
      <c r="CV152" s="338"/>
      <c r="CW152" s="338"/>
      <c r="CX152" s="338"/>
      <c r="CY152" s="338"/>
      <c r="CZ152" s="338"/>
      <c r="DA152" s="338"/>
      <c r="DB152" s="338"/>
      <c r="DC152" s="338"/>
      <c r="DD152" s="338"/>
      <c r="DE152" s="338"/>
      <c r="DF152" s="338"/>
      <c r="DG152" s="338"/>
      <c r="DH152" s="338"/>
      <c r="DI152" s="338"/>
      <c r="DJ152" s="338"/>
      <c r="DK152" s="338"/>
      <c r="DL152" s="338"/>
      <c r="DM152" s="338"/>
      <c r="DN152" s="338"/>
      <c r="DO152" s="338"/>
      <c r="DP152" s="338"/>
      <c r="DQ152" s="338"/>
      <c r="DR152" s="338"/>
      <c r="DS152" s="338"/>
      <c r="DT152" s="338"/>
      <c r="DU152" s="338"/>
      <c r="DV152" s="338"/>
      <c r="DW152" s="338"/>
      <c r="DX152" s="338"/>
      <c r="DY152" s="338"/>
      <c r="DZ152" s="338"/>
      <c r="EA152" s="338"/>
      <c r="EB152" s="338"/>
      <c r="EC152" s="338"/>
      <c r="ED152" s="338"/>
      <c r="EE152" s="338"/>
      <c r="EF152" s="338"/>
      <c r="EG152" s="338"/>
      <c r="EH152" s="338"/>
      <c r="EI152" s="338"/>
      <c r="EJ152" s="338"/>
      <c r="EK152" s="338"/>
      <c r="EL152" s="338"/>
      <c r="EM152" s="338"/>
      <c r="EN152" s="338"/>
      <c r="EO152" s="338"/>
      <c r="EP152" s="338"/>
      <c r="EQ152" s="338"/>
      <c r="ER152" s="338"/>
      <c r="ES152" s="338"/>
      <c r="ET152" s="338"/>
      <c r="EU152" s="338"/>
      <c r="EV152" s="338"/>
      <c r="EW152" s="338"/>
      <c r="EX152" s="338"/>
      <c r="EY152" s="338"/>
      <c r="EZ152" s="338"/>
      <c r="FA152" s="338"/>
      <c r="FB152" s="338"/>
      <c r="FC152" s="338"/>
      <c r="FD152" s="338"/>
      <c r="FE152" s="338"/>
      <c r="FF152" s="338"/>
      <c r="FG152" s="338"/>
      <c r="FH152" s="338"/>
      <c r="FI152" s="338"/>
      <c r="FJ152" s="338"/>
      <c r="FK152" s="338"/>
      <c r="FL152" s="338"/>
      <c r="FM152" s="338"/>
      <c r="FN152" s="338"/>
      <c r="FO152" s="338"/>
      <c r="FP152" s="338"/>
      <c r="FQ152" s="338"/>
      <c r="FR152" s="338"/>
      <c r="FS152" s="338"/>
      <c r="FT152" s="338"/>
      <c r="FU152" s="338"/>
      <c r="FV152" s="338"/>
      <c r="FW152" s="338"/>
      <c r="FX152" s="338"/>
      <c r="FY152" s="338"/>
      <c r="FZ152" s="338"/>
      <c r="GA152" s="338"/>
      <c r="GB152" s="338"/>
      <c r="GC152" s="338"/>
      <c r="GD152" s="338"/>
      <c r="GE152" s="338"/>
      <c r="GF152" s="338"/>
      <c r="GG152" s="338"/>
      <c r="GH152" s="338"/>
      <c r="GI152" s="338"/>
      <c r="GJ152" s="338"/>
      <c r="GK152" s="338"/>
      <c r="GL152" s="338"/>
      <c r="GM152" s="338"/>
      <c r="GN152" s="338"/>
      <c r="GO152" s="338"/>
      <c r="GP152" s="338"/>
      <c r="GQ152" s="338"/>
      <c r="GR152" s="338"/>
      <c r="GS152" s="338"/>
      <c r="GT152" s="338"/>
      <c r="GU152" s="338"/>
      <c r="GV152" s="338"/>
      <c r="GW152" s="338"/>
      <c r="GX152" s="338"/>
      <c r="GY152" s="338"/>
      <c r="GZ152" s="338"/>
      <c r="HA152" s="338"/>
      <c r="HB152" s="338"/>
      <c r="HC152" s="338"/>
      <c r="HD152" s="338"/>
      <c r="HE152" s="338"/>
      <c r="HF152" s="338"/>
      <c r="HG152" s="338"/>
      <c r="HH152" s="338"/>
      <c r="HI152" s="338"/>
      <c r="HJ152" s="338"/>
      <c r="HK152" s="338"/>
      <c r="HL152" s="338"/>
      <c r="HM152" s="338"/>
      <c r="HN152" s="338"/>
      <c r="HO152" s="338"/>
      <c r="HP152" s="338"/>
      <c r="HQ152" s="338"/>
      <c r="HR152" s="338"/>
      <c r="HS152" s="338"/>
      <c r="HT152" s="338"/>
      <c r="HU152" s="338"/>
      <c r="HV152" s="338"/>
      <c r="HW152" s="338"/>
      <c r="HX152" s="338"/>
      <c r="HY152" s="338"/>
      <c r="HZ152" s="338"/>
    </row>
    <row r="153" spans="1:234" s="131" customFormat="1" ht="24.75" customHeight="1" x14ac:dyDescent="0.25">
      <c r="A153" s="123" t="s">
        <v>234</v>
      </c>
      <c r="B153" s="108" t="s">
        <v>475</v>
      </c>
      <c r="C153" s="108" t="s">
        <v>130</v>
      </c>
      <c r="D153" s="109" t="s">
        <v>237</v>
      </c>
      <c r="E153" s="109" t="s">
        <v>100</v>
      </c>
      <c r="F153" s="110">
        <f t="shared" si="36"/>
        <v>41184</v>
      </c>
      <c r="G153" s="109">
        <f>IF(L153="Not Executed","",INDEX($U$2:$ZY152,1,MATCH(REPT("z",255),$U153:$ZY153)))</f>
        <v>144</v>
      </c>
      <c r="H153" s="109" t="str">
        <f t="shared" si="37"/>
        <v>QS:PC2 C-STEP QS C-CLASS Build7.4</v>
      </c>
      <c r="I153" s="109" t="str">
        <f t="shared" si="38"/>
        <v>9200-8.59.29708</v>
      </c>
      <c r="J153" s="109">
        <f t="shared" si="39"/>
        <v>9200</v>
      </c>
      <c r="K153" s="109" t="str">
        <f t="shared" ref="K153:K184" si="42">IF($L153="Not Executed","",IF(ISBLANK(VLOOKUP($G153,Config_Table,10)),VLOOKUP($G153,Config_Table,7),VLOOKUP($G153,Config_Table,10)))</f>
        <v>v3410</v>
      </c>
      <c r="L153" s="78" t="str">
        <f t="shared" ref="L153:L196" si="43">IF(ISNA(INDEX($U153:$ZY153,MATCH(REPT("z",255),$U153:$ZY153))),"Not Executed",INDEX($U153:$ZY153,MATCH(REPT("z",255),$U153:$ZY153)))</f>
        <v>Pass</v>
      </c>
      <c r="M153" s="78" t="str">
        <f>IF(L153="NA","NA",IF(COUNTIFS(U153:XAA153,"Pass*",$U$3:$XAA$3,Summary!$E$43)&gt;0,"Pass",IF(COUNTIFS(U153:XAA153,"Fail*",$U$3:$XAA$3,Summary!$E$43)&gt;0,"Fail","Not Executed")))</f>
        <v>Pass</v>
      </c>
      <c r="N153" s="109">
        <f t="shared" si="40"/>
        <v>26</v>
      </c>
      <c r="O153" s="135">
        <f t="shared" si="41"/>
        <v>0.26923076923076922</v>
      </c>
      <c r="P153" s="135" t="str">
        <f>IF(VLOOKUP(C153,[1]!NFC_Defects,2,FALSE)=0,"",VLOOKUP(C153,[1]!NFC_Defects,2,FALSE))</f>
        <v/>
      </c>
      <c r="Q153" s="81" t="str">
        <f>IF(VLOOKUP(C153,[1]!NFC_Defects,3,FALSE)=0,"",VLOOKUP(C153,[1]!NFC_Defects,3,FALSE))</f>
        <v/>
      </c>
      <c r="R153" s="78" t="str">
        <f>IF(VLOOKUP(C153,[1]!NFC_Defects,4,FALSE)=0,"",VLOOKUP(C153,[1]!NFC_Defects,4,FALSE))</f>
        <v>3856175-CLOSED</v>
      </c>
      <c r="S153" s="2"/>
      <c r="T153" s="319"/>
      <c r="U153" s="337"/>
      <c r="V153" s="95" t="s">
        <v>241</v>
      </c>
      <c r="W153" s="95" t="s">
        <v>241</v>
      </c>
      <c r="X153" s="95" t="s">
        <v>241</v>
      </c>
      <c r="Y153" s="95" t="s">
        <v>241</v>
      </c>
      <c r="Z153" s="95" t="s">
        <v>241</v>
      </c>
      <c r="AA153" s="95" t="s">
        <v>241</v>
      </c>
      <c r="AB153" s="95" t="s">
        <v>241</v>
      </c>
      <c r="AC153" s="95" t="s">
        <v>241</v>
      </c>
      <c r="AD153" s="95" t="s">
        <v>241</v>
      </c>
      <c r="AE153" s="95"/>
      <c r="AF153" s="95"/>
      <c r="AG153" s="95"/>
      <c r="AH153" s="95" t="s">
        <v>241</v>
      </c>
      <c r="AI153" s="95" t="s">
        <v>241</v>
      </c>
      <c r="AJ153" s="95" t="s">
        <v>241</v>
      </c>
      <c r="AK153" s="95" t="s">
        <v>241</v>
      </c>
      <c r="AL153" s="95"/>
      <c r="AM153" s="95"/>
      <c r="AN153" s="95"/>
      <c r="AO153" s="95" t="s">
        <v>241</v>
      </c>
      <c r="AP153" s="95" t="s">
        <v>241</v>
      </c>
      <c r="AQ153" s="95" t="s">
        <v>243</v>
      </c>
      <c r="AR153" s="95" t="s">
        <v>241</v>
      </c>
      <c r="AS153" s="95" t="s">
        <v>243</v>
      </c>
      <c r="AT153" s="95"/>
      <c r="AU153" s="95"/>
      <c r="AV153" s="95"/>
      <c r="AW153" s="95" t="s">
        <v>241</v>
      </c>
      <c r="AX153" s="95" t="s">
        <v>241</v>
      </c>
      <c r="AY153" s="95"/>
      <c r="AZ153" s="95"/>
      <c r="BA153" s="95" t="s">
        <v>243</v>
      </c>
      <c r="BB153" s="95"/>
      <c r="BC153" s="95" t="s">
        <v>241</v>
      </c>
      <c r="BD153" s="95" t="s">
        <v>243</v>
      </c>
      <c r="BE153" s="95"/>
      <c r="BF153" s="95" t="s">
        <v>243</v>
      </c>
      <c r="BG153" s="95"/>
      <c r="BH153" s="95" t="s">
        <v>243</v>
      </c>
      <c r="BI153" s="95" t="s">
        <v>243</v>
      </c>
      <c r="BJ153" s="95"/>
      <c r="BK153" s="95"/>
      <c r="BL153" s="95"/>
      <c r="BM153" s="95"/>
      <c r="BN153" s="95"/>
      <c r="BO153" s="95"/>
      <c r="BP153" s="95"/>
      <c r="BQ153" s="95"/>
      <c r="BR153" s="95"/>
      <c r="BS153" s="95"/>
      <c r="BT153" s="95"/>
      <c r="BU153" s="95"/>
      <c r="BV153" s="95"/>
      <c r="BW153" s="95"/>
      <c r="BX153" s="95"/>
      <c r="BY153" s="95"/>
      <c r="BZ153" s="95"/>
      <c r="CA153" s="95"/>
      <c r="CB153" s="95"/>
      <c r="CC153" s="95"/>
      <c r="CD153" s="95"/>
      <c r="CE153" s="338"/>
      <c r="CF153" s="338"/>
      <c r="CG153" s="338"/>
      <c r="CH153" s="338"/>
      <c r="CI153" s="338"/>
      <c r="CJ153" s="338"/>
      <c r="CK153" s="338"/>
      <c r="CL153" s="338"/>
      <c r="CM153" s="338"/>
      <c r="CN153" s="338"/>
      <c r="CO153" s="338"/>
      <c r="CP153" s="338"/>
      <c r="CQ153" s="338"/>
      <c r="CR153" s="338"/>
      <c r="CS153" s="338"/>
      <c r="CT153" s="338"/>
      <c r="CU153" s="338"/>
      <c r="CV153" s="338"/>
      <c r="CW153" s="338"/>
      <c r="CX153" s="338"/>
      <c r="CY153" s="338"/>
      <c r="CZ153" s="338"/>
      <c r="DA153" s="338"/>
      <c r="DB153" s="338"/>
      <c r="DC153" s="338"/>
      <c r="DD153" s="338"/>
      <c r="DE153" s="338"/>
      <c r="DF153" s="338"/>
      <c r="DG153" s="338"/>
      <c r="DH153" s="338"/>
      <c r="DI153" s="338"/>
      <c r="DJ153" s="338"/>
      <c r="DK153" s="338"/>
      <c r="DL153" s="338"/>
      <c r="DM153" s="338"/>
      <c r="DN153" s="338"/>
      <c r="DO153" s="338"/>
      <c r="DP153" s="338"/>
      <c r="DQ153" s="338"/>
      <c r="DR153" s="338"/>
      <c r="DS153" s="338"/>
      <c r="DT153" s="338"/>
      <c r="DU153" s="338"/>
      <c r="DV153" s="338"/>
      <c r="DW153" s="338"/>
      <c r="DX153" s="338"/>
      <c r="DY153" s="338"/>
      <c r="DZ153" s="338"/>
      <c r="EA153" s="338"/>
      <c r="EB153" s="338"/>
      <c r="EC153" s="338"/>
      <c r="ED153" s="338"/>
      <c r="EE153" s="338"/>
      <c r="EF153" s="338"/>
      <c r="EG153" s="338"/>
      <c r="EH153" s="338"/>
      <c r="EI153" s="338"/>
      <c r="EJ153" s="338"/>
      <c r="EK153" s="338"/>
      <c r="EL153" s="338"/>
      <c r="EM153" s="338"/>
      <c r="EN153" s="338"/>
      <c r="EO153" s="338"/>
      <c r="EP153" s="338"/>
      <c r="EQ153" s="338"/>
      <c r="ER153" s="338"/>
      <c r="ES153" s="338"/>
      <c r="ET153" s="338"/>
      <c r="EU153" s="338"/>
      <c r="EV153" s="338"/>
      <c r="EW153" s="338"/>
      <c r="EX153" s="338"/>
      <c r="EY153" s="338"/>
      <c r="EZ153" s="338"/>
      <c r="FA153" s="338"/>
      <c r="FB153" s="338"/>
      <c r="FC153" s="338"/>
      <c r="FD153" s="338"/>
      <c r="FE153" s="338"/>
      <c r="FF153" s="338"/>
      <c r="FG153" s="338"/>
      <c r="FH153" s="338"/>
      <c r="FI153" s="338"/>
      <c r="FJ153" s="338"/>
      <c r="FK153" s="338"/>
      <c r="FL153" s="338"/>
      <c r="FM153" s="338"/>
      <c r="FN153" s="338"/>
      <c r="FO153" s="338"/>
      <c r="FP153" s="338"/>
      <c r="FQ153" s="338"/>
      <c r="FR153" s="338"/>
      <c r="FS153" s="338"/>
      <c r="FT153" s="338"/>
      <c r="FU153" s="338"/>
      <c r="FV153" s="338"/>
      <c r="FW153" s="338"/>
      <c r="FX153" s="338"/>
      <c r="FY153" s="338"/>
      <c r="FZ153" s="338"/>
      <c r="GA153" s="338"/>
      <c r="GB153" s="338"/>
      <c r="GC153" s="338"/>
      <c r="GD153" s="338"/>
      <c r="GE153" s="338"/>
      <c r="GF153" s="338"/>
      <c r="GG153" s="338"/>
      <c r="GH153" s="338"/>
      <c r="GI153" s="338"/>
      <c r="GJ153" s="338"/>
      <c r="GK153" s="338"/>
      <c r="GL153" s="338"/>
      <c r="GM153" s="338"/>
      <c r="GN153" s="338"/>
      <c r="GO153" s="338"/>
      <c r="GP153" s="338"/>
      <c r="GQ153" s="338"/>
      <c r="GR153" s="338"/>
      <c r="GS153" s="338"/>
      <c r="GT153" s="338"/>
      <c r="GU153" s="338"/>
      <c r="GV153" s="338"/>
      <c r="GW153" s="338"/>
      <c r="GX153" s="338"/>
      <c r="GY153" s="338"/>
      <c r="GZ153" s="338"/>
      <c r="HA153" s="338"/>
      <c r="HB153" s="338"/>
      <c r="HC153" s="338"/>
      <c r="HD153" s="338"/>
      <c r="HE153" s="338"/>
      <c r="HF153" s="338"/>
      <c r="HG153" s="338"/>
      <c r="HH153" s="338"/>
      <c r="HI153" s="338"/>
      <c r="HJ153" s="338"/>
      <c r="HK153" s="338"/>
      <c r="HL153" s="338"/>
      <c r="HM153" s="338"/>
      <c r="HN153" s="338"/>
      <c r="HO153" s="338"/>
      <c r="HP153" s="338"/>
      <c r="HQ153" s="338"/>
      <c r="HR153" s="338"/>
      <c r="HS153" s="338"/>
      <c r="HT153" s="338"/>
      <c r="HU153" s="338"/>
      <c r="HV153" s="338"/>
      <c r="HW153" s="338"/>
      <c r="HX153" s="338"/>
      <c r="HY153" s="338"/>
      <c r="HZ153" s="338"/>
    </row>
    <row r="154" spans="1:234" s="131" customFormat="1" ht="24.75" customHeight="1" x14ac:dyDescent="0.25">
      <c r="A154" s="123" t="s">
        <v>234</v>
      </c>
      <c r="B154" s="108" t="s">
        <v>475</v>
      </c>
      <c r="C154" s="108" t="s">
        <v>128</v>
      </c>
      <c r="D154" s="109" t="s">
        <v>237</v>
      </c>
      <c r="E154" s="109" t="s">
        <v>100</v>
      </c>
      <c r="F154" s="110">
        <f t="shared" si="36"/>
        <v>41184</v>
      </c>
      <c r="G154" s="109">
        <f>IF(L154="Not Executed","",INDEX($U$2:$ZY153,1,MATCH(REPT("z",255),$U154:$ZY154)))</f>
        <v>144</v>
      </c>
      <c r="H154" s="109" t="str">
        <f t="shared" si="37"/>
        <v>QS:PC2 C-STEP QS C-CLASS Build7.4</v>
      </c>
      <c r="I154" s="109" t="str">
        <f t="shared" si="38"/>
        <v>9200-8.59.29708</v>
      </c>
      <c r="J154" s="109">
        <f t="shared" si="39"/>
        <v>9200</v>
      </c>
      <c r="K154" s="109" t="str">
        <f t="shared" si="42"/>
        <v>v3410</v>
      </c>
      <c r="L154" s="78" t="str">
        <f t="shared" si="43"/>
        <v>Pass</v>
      </c>
      <c r="M154" s="78" t="str">
        <f>IF(L154="NA","NA",IF(COUNTIFS(U154:XAA154,"Pass*",$U$3:$XAA$3,Summary!$E$43)&gt;0,"Pass",IF(COUNTIFS(U154:XAA154,"Fail*",$U$3:$XAA$3,Summary!$E$43)&gt;0,"Fail","Not Executed")))</f>
        <v>Pass</v>
      </c>
      <c r="N154" s="109">
        <f t="shared" si="40"/>
        <v>25</v>
      </c>
      <c r="O154" s="135">
        <f t="shared" si="41"/>
        <v>0.28000000000000003</v>
      </c>
      <c r="P154" s="135" t="str">
        <f>IF(VLOOKUP(C154,[1]!NFC_Defects,2,FALSE)=0,"",VLOOKUP(C154,[1]!NFC_Defects,2,FALSE))</f>
        <v/>
      </c>
      <c r="Q154" s="81" t="str">
        <f>IF(VLOOKUP(C154,[1]!NFC_Defects,3,FALSE)=0,"",VLOOKUP(C154,[1]!NFC_Defects,3,FALSE))</f>
        <v/>
      </c>
      <c r="R154" s="78" t="str">
        <f>IF(VLOOKUP(C154,[1]!NFC_Defects,4,FALSE)=0,"",VLOOKUP(C154,[1]!NFC_Defects,4,FALSE))</f>
        <v>3856176-CLOSED</v>
      </c>
      <c r="S154" s="2"/>
      <c r="T154" s="319"/>
      <c r="U154" s="337"/>
      <c r="V154" s="95" t="s">
        <v>241</v>
      </c>
      <c r="W154" s="95" t="s">
        <v>241</v>
      </c>
      <c r="X154" s="95" t="s">
        <v>241</v>
      </c>
      <c r="Y154" s="95" t="s">
        <v>241</v>
      </c>
      <c r="Z154" s="95" t="s">
        <v>241</v>
      </c>
      <c r="AA154" s="95" t="s">
        <v>241</v>
      </c>
      <c r="AB154" s="95" t="s">
        <v>241</v>
      </c>
      <c r="AC154" s="95" t="s">
        <v>241</v>
      </c>
      <c r="AD154" s="95"/>
      <c r="AE154" s="95"/>
      <c r="AF154" s="95"/>
      <c r="AG154" s="95"/>
      <c r="AH154" s="95" t="s">
        <v>241</v>
      </c>
      <c r="AI154" s="95" t="s">
        <v>241</v>
      </c>
      <c r="AJ154" s="95" t="s">
        <v>241</v>
      </c>
      <c r="AK154" s="95" t="s">
        <v>241</v>
      </c>
      <c r="AL154" s="95"/>
      <c r="AM154" s="95"/>
      <c r="AN154" s="95"/>
      <c r="AO154" s="95" t="s">
        <v>241</v>
      </c>
      <c r="AP154" s="95" t="s">
        <v>241</v>
      </c>
      <c r="AQ154" s="95" t="s">
        <v>243</v>
      </c>
      <c r="AR154" s="95" t="s">
        <v>241</v>
      </c>
      <c r="AS154" s="95" t="s">
        <v>243</v>
      </c>
      <c r="AT154" s="95"/>
      <c r="AU154" s="95"/>
      <c r="AV154" s="95"/>
      <c r="AW154" s="95" t="s">
        <v>241</v>
      </c>
      <c r="AX154" s="95" t="s">
        <v>241</v>
      </c>
      <c r="AY154" s="95"/>
      <c r="AZ154" s="95"/>
      <c r="BA154" s="95" t="s">
        <v>243</v>
      </c>
      <c r="BB154" s="95"/>
      <c r="BC154" s="95" t="s">
        <v>241</v>
      </c>
      <c r="BD154" s="95" t="s">
        <v>243</v>
      </c>
      <c r="BE154" s="95"/>
      <c r="BF154" s="95" t="s">
        <v>243</v>
      </c>
      <c r="BG154" s="95"/>
      <c r="BH154" s="95" t="s">
        <v>243</v>
      </c>
      <c r="BI154" s="95" t="s">
        <v>243</v>
      </c>
      <c r="BJ154" s="95"/>
      <c r="BK154" s="95"/>
      <c r="BL154" s="95"/>
      <c r="BM154" s="95"/>
      <c r="BN154" s="95"/>
      <c r="BO154" s="95"/>
      <c r="BP154" s="95"/>
      <c r="BQ154" s="95"/>
      <c r="BR154" s="95"/>
      <c r="BS154" s="95"/>
      <c r="BT154" s="95"/>
      <c r="BU154" s="95"/>
      <c r="BV154" s="95"/>
      <c r="BW154" s="95"/>
      <c r="BX154" s="95"/>
      <c r="BY154" s="95"/>
      <c r="BZ154" s="95"/>
      <c r="CA154" s="95"/>
      <c r="CB154" s="95"/>
      <c r="CC154" s="95"/>
      <c r="CD154" s="95"/>
      <c r="CE154" s="338"/>
      <c r="CF154" s="338"/>
      <c r="CG154" s="338"/>
      <c r="CH154" s="338"/>
      <c r="CI154" s="338"/>
      <c r="CJ154" s="338"/>
      <c r="CK154" s="338"/>
      <c r="CL154" s="338"/>
      <c r="CM154" s="338"/>
      <c r="CN154" s="338"/>
      <c r="CO154" s="338"/>
      <c r="CP154" s="338"/>
      <c r="CQ154" s="338"/>
      <c r="CR154" s="338"/>
      <c r="CS154" s="338"/>
      <c r="CT154" s="338"/>
      <c r="CU154" s="338"/>
      <c r="CV154" s="338"/>
      <c r="CW154" s="338"/>
      <c r="CX154" s="338"/>
      <c r="CY154" s="338"/>
      <c r="CZ154" s="338"/>
      <c r="DA154" s="338"/>
      <c r="DB154" s="338"/>
      <c r="DC154" s="338"/>
      <c r="DD154" s="338"/>
      <c r="DE154" s="338"/>
      <c r="DF154" s="338"/>
      <c r="DG154" s="338"/>
      <c r="DH154" s="338"/>
      <c r="DI154" s="338"/>
      <c r="DJ154" s="338"/>
      <c r="DK154" s="338"/>
      <c r="DL154" s="338"/>
      <c r="DM154" s="338"/>
      <c r="DN154" s="338"/>
      <c r="DO154" s="338"/>
      <c r="DP154" s="338"/>
      <c r="DQ154" s="338"/>
      <c r="DR154" s="338"/>
      <c r="DS154" s="338"/>
      <c r="DT154" s="338"/>
      <c r="DU154" s="338"/>
      <c r="DV154" s="338"/>
      <c r="DW154" s="338"/>
      <c r="DX154" s="338"/>
      <c r="DY154" s="338"/>
      <c r="DZ154" s="338"/>
      <c r="EA154" s="338"/>
      <c r="EB154" s="338"/>
      <c r="EC154" s="338"/>
      <c r="ED154" s="338"/>
      <c r="EE154" s="338"/>
      <c r="EF154" s="338"/>
      <c r="EG154" s="338"/>
      <c r="EH154" s="338"/>
      <c r="EI154" s="338"/>
      <c r="EJ154" s="338"/>
      <c r="EK154" s="338"/>
      <c r="EL154" s="338"/>
      <c r="EM154" s="338"/>
      <c r="EN154" s="338"/>
      <c r="EO154" s="338"/>
      <c r="EP154" s="338"/>
      <c r="EQ154" s="338"/>
      <c r="ER154" s="338"/>
      <c r="ES154" s="338"/>
      <c r="ET154" s="338"/>
      <c r="EU154" s="338"/>
      <c r="EV154" s="338"/>
      <c r="EW154" s="338"/>
      <c r="EX154" s="338"/>
      <c r="EY154" s="338"/>
      <c r="EZ154" s="338"/>
      <c r="FA154" s="338"/>
      <c r="FB154" s="338"/>
      <c r="FC154" s="338"/>
      <c r="FD154" s="338"/>
      <c r="FE154" s="338"/>
      <c r="FF154" s="338"/>
      <c r="FG154" s="338"/>
      <c r="FH154" s="338"/>
      <c r="FI154" s="338"/>
      <c r="FJ154" s="338"/>
      <c r="FK154" s="338"/>
      <c r="FL154" s="338"/>
      <c r="FM154" s="338"/>
      <c r="FN154" s="338"/>
      <c r="FO154" s="338"/>
      <c r="FP154" s="338"/>
      <c r="FQ154" s="338"/>
      <c r="FR154" s="338"/>
      <c r="FS154" s="338"/>
      <c r="FT154" s="338"/>
      <c r="FU154" s="338"/>
      <c r="FV154" s="338"/>
      <c r="FW154" s="338"/>
      <c r="FX154" s="338"/>
      <c r="FY154" s="338"/>
      <c r="FZ154" s="338"/>
      <c r="GA154" s="338"/>
      <c r="GB154" s="338"/>
      <c r="GC154" s="338"/>
      <c r="GD154" s="338"/>
      <c r="GE154" s="338"/>
      <c r="GF154" s="338"/>
      <c r="GG154" s="338"/>
      <c r="GH154" s="338"/>
      <c r="GI154" s="338"/>
      <c r="GJ154" s="338"/>
      <c r="GK154" s="338"/>
      <c r="GL154" s="338"/>
      <c r="GM154" s="338"/>
      <c r="GN154" s="338"/>
      <c r="GO154" s="338"/>
      <c r="GP154" s="338"/>
      <c r="GQ154" s="338"/>
      <c r="GR154" s="338"/>
      <c r="GS154" s="338"/>
      <c r="GT154" s="338"/>
      <c r="GU154" s="338"/>
      <c r="GV154" s="338"/>
      <c r="GW154" s="338"/>
      <c r="GX154" s="338"/>
      <c r="GY154" s="338"/>
      <c r="GZ154" s="338"/>
      <c r="HA154" s="338"/>
      <c r="HB154" s="338"/>
      <c r="HC154" s="338"/>
      <c r="HD154" s="338"/>
      <c r="HE154" s="338"/>
      <c r="HF154" s="338"/>
      <c r="HG154" s="338"/>
      <c r="HH154" s="338"/>
      <c r="HI154" s="338"/>
      <c r="HJ154" s="338"/>
      <c r="HK154" s="338"/>
      <c r="HL154" s="338"/>
      <c r="HM154" s="338"/>
      <c r="HN154" s="338"/>
      <c r="HO154" s="338"/>
      <c r="HP154" s="338"/>
      <c r="HQ154" s="338"/>
      <c r="HR154" s="338"/>
      <c r="HS154" s="338"/>
      <c r="HT154" s="338"/>
      <c r="HU154" s="338"/>
      <c r="HV154" s="338"/>
      <c r="HW154" s="338"/>
      <c r="HX154" s="338"/>
      <c r="HY154" s="338"/>
      <c r="HZ154" s="338"/>
    </row>
    <row r="155" spans="1:234" s="131" customFormat="1" ht="24.75" customHeight="1" x14ac:dyDescent="0.25">
      <c r="A155" s="123" t="s">
        <v>234</v>
      </c>
      <c r="B155" s="108" t="s">
        <v>475</v>
      </c>
      <c r="C155" s="108" t="s">
        <v>131</v>
      </c>
      <c r="D155" s="109" t="s">
        <v>237</v>
      </c>
      <c r="E155" s="109" t="s">
        <v>100</v>
      </c>
      <c r="F155" s="110">
        <f t="shared" si="36"/>
        <v>41184</v>
      </c>
      <c r="G155" s="109">
        <f>IF(L155="Not Executed","",INDEX($U$2:$ZY154,1,MATCH(REPT("z",255),$U155:$ZY155)))</f>
        <v>144</v>
      </c>
      <c r="H155" s="109" t="str">
        <f t="shared" si="37"/>
        <v>QS:PC2 C-STEP QS C-CLASS Build7.4</v>
      </c>
      <c r="I155" s="109" t="str">
        <f t="shared" si="38"/>
        <v>9200-8.59.29708</v>
      </c>
      <c r="J155" s="109">
        <f t="shared" si="39"/>
        <v>9200</v>
      </c>
      <c r="K155" s="109" t="str">
        <f t="shared" si="42"/>
        <v>v3410</v>
      </c>
      <c r="L155" s="78" t="str">
        <f t="shared" si="43"/>
        <v>Pass</v>
      </c>
      <c r="M155" s="78" t="str">
        <f>IF(L155="NA","NA",IF(COUNTIFS(U155:XAA155,"Pass*",$U$3:$XAA$3,Summary!$E$43)&gt;0,"Pass",IF(COUNTIFS(U155:XAA155,"Fail*",$U$3:$XAA$3,Summary!$E$43)&gt;0,"Fail","Not Executed")))</f>
        <v>Pass</v>
      </c>
      <c r="N155" s="109">
        <f t="shared" si="40"/>
        <v>25</v>
      </c>
      <c r="O155" s="135">
        <f t="shared" si="41"/>
        <v>0.28000000000000003</v>
      </c>
      <c r="P155" s="135" t="str">
        <f>IF(VLOOKUP(C155,[1]!NFC_Defects,2,FALSE)=0,"",VLOOKUP(C155,[1]!NFC_Defects,2,FALSE))</f>
        <v/>
      </c>
      <c r="Q155" s="81" t="str">
        <f>IF(VLOOKUP(C155,[1]!NFC_Defects,3,FALSE)=0,"",VLOOKUP(C155,[1]!NFC_Defects,3,FALSE))</f>
        <v/>
      </c>
      <c r="R155" s="78" t="str">
        <f>IF(VLOOKUP(C155,[1]!NFC_Defects,4,FALSE)=0,"",VLOOKUP(C155,[1]!NFC_Defects,4,FALSE))</f>
        <v>3856177-CLOSED</v>
      </c>
      <c r="S155" s="2"/>
      <c r="T155" s="319"/>
      <c r="U155" s="337"/>
      <c r="V155" s="95" t="s">
        <v>241</v>
      </c>
      <c r="W155" s="95" t="s">
        <v>241</v>
      </c>
      <c r="X155" s="95" t="s">
        <v>241</v>
      </c>
      <c r="Y155" s="95" t="s">
        <v>241</v>
      </c>
      <c r="Z155" s="95" t="s">
        <v>241</v>
      </c>
      <c r="AA155" s="95" t="s">
        <v>241</v>
      </c>
      <c r="AB155" s="95" t="s">
        <v>241</v>
      </c>
      <c r="AC155" s="95" t="s">
        <v>241</v>
      </c>
      <c r="AD155" s="95"/>
      <c r="AE155" s="95"/>
      <c r="AF155" s="95"/>
      <c r="AG155" s="95"/>
      <c r="AH155" s="95" t="s">
        <v>241</v>
      </c>
      <c r="AI155" s="95" t="s">
        <v>241</v>
      </c>
      <c r="AJ155" s="95" t="s">
        <v>241</v>
      </c>
      <c r="AK155" s="95" t="s">
        <v>241</v>
      </c>
      <c r="AL155" s="95"/>
      <c r="AM155" s="95"/>
      <c r="AN155" s="95"/>
      <c r="AO155" s="95" t="s">
        <v>241</v>
      </c>
      <c r="AP155" s="95" t="s">
        <v>241</v>
      </c>
      <c r="AQ155" s="95" t="s">
        <v>243</v>
      </c>
      <c r="AR155" s="95" t="s">
        <v>241</v>
      </c>
      <c r="AS155" s="95" t="s">
        <v>243</v>
      </c>
      <c r="AT155" s="95"/>
      <c r="AU155" s="95"/>
      <c r="AV155" s="95"/>
      <c r="AW155" s="95" t="s">
        <v>241</v>
      </c>
      <c r="AX155" s="95" t="s">
        <v>241</v>
      </c>
      <c r="AY155" s="95"/>
      <c r="AZ155" s="95"/>
      <c r="BA155" s="95" t="s">
        <v>243</v>
      </c>
      <c r="BB155" s="95"/>
      <c r="BC155" s="95" t="s">
        <v>241</v>
      </c>
      <c r="BD155" s="95" t="s">
        <v>243</v>
      </c>
      <c r="BE155" s="95"/>
      <c r="BF155" s="95" t="s">
        <v>243</v>
      </c>
      <c r="BG155" s="95"/>
      <c r="BH155" s="95" t="s">
        <v>243</v>
      </c>
      <c r="BI155" s="95" t="s">
        <v>243</v>
      </c>
      <c r="BJ155" s="95"/>
      <c r="BK155" s="95"/>
      <c r="BL155" s="95"/>
      <c r="BM155" s="95"/>
      <c r="BN155" s="95"/>
      <c r="BO155" s="95"/>
      <c r="BP155" s="95"/>
      <c r="BQ155" s="95"/>
      <c r="BR155" s="95"/>
      <c r="BS155" s="95"/>
      <c r="BT155" s="95"/>
      <c r="BU155" s="95"/>
      <c r="BV155" s="95"/>
      <c r="BW155" s="95"/>
      <c r="BX155" s="95"/>
      <c r="BY155" s="95"/>
      <c r="BZ155" s="95"/>
      <c r="CA155" s="95"/>
      <c r="CB155" s="95"/>
      <c r="CC155" s="95"/>
      <c r="CD155" s="95"/>
      <c r="CE155" s="338"/>
      <c r="CF155" s="338"/>
      <c r="CG155" s="338"/>
      <c r="CH155" s="338"/>
      <c r="CI155" s="338"/>
      <c r="CJ155" s="338"/>
      <c r="CK155" s="338"/>
      <c r="CL155" s="338"/>
      <c r="CM155" s="338"/>
      <c r="CN155" s="338"/>
      <c r="CO155" s="338"/>
      <c r="CP155" s="338"/>
      <c r="CQ155" s="338"/>
      <c r="CR155" s="338"/>
      <c r="CS155" s="338"/>
      <c r="CT155" s="338"/>
      <c r="CU155" s="338"/>
      <c r="CV155" s="338"/>
      <c r="CW155" s="338"/>
      <c r="CX155" s="338"/>
      <c r="CY155" s="338"/>
      <c r="CZ155" s="338"/>
      <c r="DA155" s="338"/>
      <c r="DB155" s="338"/>
      <c r="DC155" s="338"/>
      <c r="DD155" s="338"/>
      <c r="DE155" s="338"/>
      <c r="DF155" s="338"/>
      <c r="DG155" s="338"/>
      <c r="DH155" s="338"/>
      <c r="DI155" s="338"/>
      <c r="DJ155" s="338"/>
      <c r="DK155" s="338"/>
      <c r="DL155" s="338"/>
      <c r="DM155" s="338"/>
      <c r="DN155" s="338"/>
      <c r="DO155" s="338"/>
      <c r="DP155" s="338"/>
      <c r="DQ155" s="338"/>
      <c r="DR155" s="338"/>
      <c r="DS155" s="338"/>
      <c r="DT155" s="338"/>
      <c r="DU155" s="338"/>
      <c r="DV155" s="338"/>
      <c r="DW155" s="338"/>
      <c r="DX155" s="338"/>
      <c r="DY155" s="338"/>
      <c r="DZ155" s="338"/>
      <c r="EA155" s="338"/>
      <c r="EB155" s="338"/>
      <c r="EC155" s="338"/>
      <c r="ED155" s="338"/>
      <c r="EE155" s="338"/>
      <c r="EF155" s="338"/>
      <c r="EG155" s="338"/>
      <c r="EH155" s="338"/>
      <c r="EI155" s="338"/>
      <c r="EJ155" s="338"/>
      <c r="EK155" s="338"/>
      <c r="EL155" s="338"/>
      <c r="EM155" s="338"/>
      <c r="EN155" s="338"/>
      <c r="EO155" s="338"/>
      <c r="EP155" s="338"/>
      <c r="EQ155" s="338"/>
      <c r="ER155" s="338"/>
      <c r="ES155" s="338"/>
      <c r="ET155" s="338"/>
      <c r="EU155" s="338"/>
      <c r="EV155" s="338"/>
      <c r="EW155" s="338"/>
      <c r="EX155" s="338"/>
      <c r="EY155" s="338"/>
      <c r="EZ155" s="338"/>
      <c r="FA155" s="338"/>
      <c r="FB155" s="338"/>
      <c r="FC155" s="338"/>
      <c r="FD155" s="338"/>
      <c r="FE155" s="338"/>
      <c r="FF155" s="338"/>
      <c r="FG155" s="338"/>
      <c r="FH155" s="338"/>
      <c r="FI155" s="338"/>
      <c r="FJ155" s="338"/>
      <c r="FK155" s="338"/>
      <c r="FL155" s="338"/>
      <c r="FM155" s="338"/>
      <c r="FN155" s="338"/>
      <c r="FO155" s="338"/>
      <c r="FP155" s="338"/>
      <c r="FQ155" s="338"/>
      <c r="FR155" s="338"/>
      <c r="FS155" s="338"/>
      <c r="FT155" s="338"/>
      <c r="FU155" s="338"/>
      <c r="FV155" s="338"/>
      <c r="FW155" s="338"/>
      <c r="FX155" s="338"/>
      <c r="FY155" s="338"/>
      <c r="FZ155" s="338"/>
      <c r="GA155" s="338"/>
      <c r="GB155" s="338"/>
      <c r="GC155" s="338"/>
      <c r="GD155" s="338"/>
      <c r="GE155" s="338"/>
      <c r="GF155" s="338"/>
      <c r="GG155" s="338"/>
      <c r="GH155" s="338"/>
      <c r="GI155" s="338"/>
      <c r="GJ155" s="338"/>
      <c r="GK155" s="338"/>
      <c r="GL155" s="338"/>
      <c r="GM155" s="338"/>
      <c r="GN155" s="338"/>
      <c r="GO155" s="338"/>
      <c r="GP155" s="338"/>
      <c r="GQ155" s="338"/>
      <c r="GR155" s="338"/>
      <c r="GS155" s="338"/>
      <c r="GT155" s="338"/>
      <c r="GU155" s="338"/>
      <c r="GV155" s="338"/>
      <c r="GW155" s="338"/>
      <c r="GX155" s="338"/>
      <c r="GY155" s="338"/>
      <c r="GZ155" s="338"/>
      <c r="HA155" s="338"/>
      <c r="HB155" s="338"/>
      <c r="HC155" s="338"/>
      <c r="HD155" s="338"/>
      <c r="HE155" s="338"/>
      <c r="HF155" s="338"/>
      <c r="HG155" s="338"/>
      <c r="HH155" s="338"/>
      <c r="HI155" s="338"/>
      <c r="HJ155" s="338"/>
      <c r="HK155" s="338"/>
      <c r="HL155" s="338"/>
      <c r="HM155" s="338"/>
      <c r="HN155" s="338"/>
      <c r="HO155" s="338"/>
      <c r="HP155" s="338"/>
      <c r="HQ155" s="338"/>
      <c r="HR155" s="338"/>
      <c r="HS155" s="338"/>
      <c r="HT155" s="338"/>
      <c r="HU155" s="338"/>
      <c r="HV155" s="338"/>
      <c r="HW155" s="338"/>
      <c r="HX155" s="338"/>
      <c r="HY155" s="338"/>
      <c r="HZ155" s="338"/>
    </row>
    <row r="156" spans="1:234" s="131" customFormat="1" ht="24.75" customHeight="1" x14ac:dyDescent="0.25">
      <c r="A156" s="123" t="s">
        <v>234</v>
      </c>
      <c r="B156" s="108" t="s">
        <v>475</v>
      </c>
      <c r="C156" s="108" t="s">
        <v>223</v>
      </c>
      <c r="D156" s="109" t="s">
        <v>238</v>
      </c>
      <c r="E156" s="109" t="s">
        <v>100</v>
      </c>
      <c r="F156" s="110">
        <f t="shared" si="36"/>
        <v>41184</v>
      </c>
      <c r="G156" s="109">
        <f>IF(L156="Not Executed","",INDEX($U$2:$ZY155,1,MATCH(REPT("z",255),$U156:$ZY156)))</f>
        <v>144</v>
      </c>
      <c r="H156" s="109" t="str">
        <f t="shared" si="37"/>
        <v>QS:PC2 C-STEP QS C-CLASS Build7.4</v>
      </c>
      <c r="I156" s="109" t="str">
        <f t="shared" si="38"/>
        <v>9200-8.59.29708</v>
      </c>
      <c r="J156" s="109">
        <f t="shared" si="39"/>
        <v>9200</v>
      </c>
      <c r="K156" s="109" t="str">
        <f t="shared" si="42"/>
        <v>v3410</v>
      </c>
      <c r="L156" s="78" t="str">
        <f t="shared" si="43"/>
        <v>Pass</v>
      </c>
      <c r="M156" s="78" t="str">
        <f>IF(L156="NA","NA",IF(COUNTIFS(U156:XAA156,"Pass*",$U$3:$XAA$3,Summary!$E$43)&gt;0,"Pass",IF(COUNTIFS(U156:XAA156,"Fail*",$U$3:$XAA$3,Summary!$E$43)&gt;0,"Fail","Not Executed")))</f>
        <v>Pass</v>
      </c>
      <c r="N156" s="109">
        <f t="shared" si="40"/>
        <v>23</v>
      </c>
      <c r="O156" s="135">
        <f t="shared" si="41"/>
        <v>1</v>
      </c>
      <c r="P156" s="135" t="str">
        <f>IF(VLOOKUP(C156,[1]!NFC_Defects,2,FALSE)=0,"",VLOOKUP(C156,[1]!NFC_Defects,2,FALSE))</f>
        <v/>
      </c>
      <c r="Q156" s="81" t="str">
        <f>IF(VLOOKUP(C156,[1]!NFC_Defects,3,FALSE)=0,"",VLOOKUP(C156,[1]!NFC_Defects,3,FALSE))</f>
        <v/>
      </c>
      <c r="R156" s="78" t="str">
        <f>IF(VLOOKUP(C156,[1]!NFC_Defects,4,FALSE)=0,"",VLOOKUP(C156,[1]!NFC_Defects,4,FALSE))</f>
        <v/>
      </c>
      <c r="S156" s="2"/>
      <c r="T156" s="319"/>
      <c r="U156" s="337"/>
      <c r="V156" s="95" t="s">
        <v>243</v>
      </c>
      <c r="W156" s="95" t="s">
        <v>243</v>
      </c>
      <c r="X156" s="95"/>
      <c r="Y156" s="95" t="s">
        <v>243</v>
      </c>
      <c r="Z156" s="95"/>
      <c r="AA156" s="95" t="s">
        <v>243</v>
      </c>
      <c r="AB156" s="95" t="s">
        <v>243</v>
      </c>
      <c r="AC156" s="95"/>
      <c r="AD156" s="95" t="s">
        <v>243</v>
      </c>
      <c r="AE156" s="95" t="s">
        <v>243</v>
      </c>
      <c r="AF156" s="95"/>
      <c r="AG156" s="95"/>
      <c r="AH156" s="95" t="s">
        <v>243</v>
      </c>
      <c r="AI156" s="95" t="s">
        <v>243</v>
      </c>
      <c r="AJ156" s="95" t="s">
        <v>243</v>
      </c>
      <c r="AK156" s="95" t="s">
        <v>243</v>
      </c>
      <c r="AL156" s="95"/>
      <c r="AM156" s="95"/>
      <c r="AN156" s="95"/>
      <c r="AO156" s="95"/>
      <c r="AP156" s="95" t="s">
        <v>243</v>
      </c>
      <c r="AQ156" s="95" t="s">
        <v>243</v>
      </c>
      <c r="AR156" s="95" t="s">
        <v>243</v>
      </c>
      <c r="AS156" s="95" t="s">
        <v>243</v>
      </c>
      <c r="AT156" s="95"/>
      <c r="AU156" s="95"/>
      <c r="AV156" s="95"/>
      <c r="AW156" s="95"/>
      <c r="AX156" s="95" t="s">
        <v>243</v>
      </c>
      <c r="AY156" s="95"/>
      <c r="AZ156" s="95"/>
      <c r="BA156" s="95" t="s">
        <v>243</v>
      </c>
      <c r="BB156" s="95" t="s">
        <v>243</v>
      </c>
      <c r="BC156" s="95" t="s">
        <v>243</v>
      </c>
      <c r="BD156" s="95" t="s">
        <v>243</v>
      </c>
      <c r="BE156" s="95"/>
      <c r="BF156" s="95" t="s">
        <v>243</v>
      </c>
      <c r="BG156" s="95"/>
      <c r="BH156" s="95" t="s">
        <v>243</v>
      </c>
      <c r="BI156" s="95" t="s">
        <v>243</v>
      </c>
      <c r="BJ156" s="95"/>
      <c r="BK156" s="95"/>
      <c r="BL156" s="95"/>
      <c r="BM156" s="95"/>
      <c r="BN156" s="95"/>
      <c r="BO156" s="95"/>
      <c r="BP156" s="95"/>
      <c r="BQ156" s="95"/>
      <c r="BR156" s="95"/>
      <c r="BS156" s="95"/>
      <c r="BT156" s="95"/>
      <c r="BU156" s="95"/>
      <c r="BV156" s="95"/>
      <c r="BW156" s="95"/>
      <c r="BX156" s="95"/>
      <c r="BY156" s="95"/>
      <c r="BZ156" s="95"/>
      <c r="CA156" s="95"/>
      <c r="CB156" s="95"/>
      <c r="CC156" s="95"/>
      <c r="CD156" s="95"/>
      <c r="CE156" s="338"/>
      <c r="CF156" s="338"/>
      <c r="CG156" s="338"/>
      <c r="CH156" s="338"/>
      <c r="CI156" s="338"/>
      <c r="CJ156" s="338"/>
      <c r="CK156" s="338"/>
      <c r="CL156" s="338"/>
      <c r="CM156" s="338"/>
      <c r="CN156" s="338"/>
      <c r="CO156" s="338"/>
      <c r="CP156" s="338"/>
      <c r="CQ156" s="338"/>
      <c r="CR156" s="338"/>
      <c r="CS156" s="338"/>
      <c r="CT156" s="338"/>
      <c r="CU156" s="338"/>
      <c r="CV156" s="338"/>
      <c r="CW156" s="338"/>
      <c r="CX156" s="338"/>
      <c r="CY156" s="338"/>
      <c r="CZ156" s="338"/>
      <c r="DA156" s="338"/>
      <c r="DB156" s="338"/>
      <c r="DC156" s="338"/>
      <c r="DD156" s="338"/>
      <c r="DE156" s="338"/>
      <c r="DF156" s="338"/>
      <c r="DG156" s="338"/>
      <c r="DH156" s="338"/>
      <c r="DI156" s="338"/>
      <c r="DJ156" s="338"/>
      <c r="DK156" s="338"/>
      <c r="DL156" s="338"/>
      <c r="DM156" s="338"/>
      <c r="DN156" s="338"/>
      <c r="DO156" s="338"/>
      <c r="DP156" s="338"/>
      <c r="DQ156" s="338"/>
      <c r="DR156" s="338"/>
      <c r="DS156" s="338"/>
      <c r="DT156" s="338"/>
      <c r="DU156" s="338"/>
      <c r="DV156" s="338"/>
      <c r="DW156" s="338"/>
      <c r="DX156" s="338"/>
      <c r="DY156" s="338"/>
      <c r="DZ156" s="338"/>
      <c r="EA156" s="338"/>
      <c r="EB156" s="338"/>
      <c r="EC156" s="338"/>
      <c r="ED156" s="338"/>
      <c r="EE156" s="338"/>
      <c r="EF156" s="338"/>
      <c r="EG156" s="338"/>
      <c r="EH156" s="338"/>
      <c r="EI156" s="338"/>
      <c r="EJ156" s="338"/>
      <c r="EK156" s="338"/>
      <c r="EL156" s="338"/>
      <c r="EM156" s="338"/>
      <c r="EN156" s="338"/>
      <c r="EO156" s="338"/>
      <c r="EP156" s="338"/>
      <c r="EQ156" s="338"/>
      <c r="ER156" s="338"/>
      <c r="ES156" s="338"/>
      <c r="ET156" s="338"/>
      <c r="EU156" s="338"/>
      <c r="EV156" s="338"/>
      <c r="EW156" s="338"/>
      <c r="EX156" s="338"/>
      <c r="EY156" s="338"/>
      <c r="EZ156" s="338"/>
      <c r="FA156" s="338"/>
      <c r="FB156" s="338"/>
      <c r="FC156" s="338"/>
      <c r="FD156" s="338"/>
      <c r="FE156" s="338"/>
      <c r="FF156" s="338"/>
      <c r="FG156" s="338"/>
      <c r="FH156" s="338"/>
      <c r="FI156" s="338"/>
      <c r="FJ156" s="338"/>
      <c r="FK156" s="338"/>
      <c r="FL156" s="338"/>
      <c r="FM156" s="338"/>
      <c r="FN156" s="338"/>
      <c r="FO156" s="338"/>
      <c r="FP156" s="338"/>
      <c r="FQ156" s="338"/>
      <c r="FR156" s="338"/>
      <c r="FS156" s="338"/>
      <c r="FT156" s="338"/>
      <c r="FU156" s="338"/>
      <c r="FV156" s="338"/>
      <c r="FW156" s="338"/>
      <c r="FX156" s="338"/>
      <c r="FY156" s="338"/>
      <c r="FZ156" s="338"/>
      <c r="GA156" s="338"/>
      <c r="GB156" s="338"/>
      <c r="GC156" s="338"/>
      <c r="GD156" s="338"/>
      <c r="GE156" s="338"/>
      <c r="GF156" s="338"/>
      <c r="GG156" s="338"/>
      <c r="GH156" s="338"/>
      <c r="GI156" s="338"/>
      <c r="GJ156" s="338"/>
      <c r="GK156" s="338"/>
      <c r="GL156" s="338"/>
      <c r="GM156" s="338"/>
      <c r="GN156" s="338"/>
      <c r="GO156" s="338"/>
      <c r="GP156" s="338"/>
      <c r="GQ156" s="338"/>
      <c r="GR156" s="338"/>
      <c r="GS156" s="338"/>
      <c r="GT156" s="338"/>
      <c r="GU156" s="338"/>
      <c r="GV156" s="338"/>
      <c r="GW156" s="338"/>
      <c r="GX156" s="338"/>
      <c r="GY156" s="338"/>
      <c r="GZ156" s="338"/>
      <c r="HA156" s="338"/>
      <c r="HB156" s="338"/>
      <c r="HC156" s="338"/>
      <c r="HD156" s="338"/>
      <c r="HE156" s="338"/>
      <c r="HF156" s="338"/>
      <c r="HG156" s="338"/>
      <c r="HH156" s="338"/>
      <c r="HI156" s="338"/>
      <c r="HJ156" s="338"/>
      <c r="HK156" s="338"/>
      <c r="HL156" s="338"/>
      <c r="HM156" s="338"/>
      <c r="HN156" s="338"/>
      <c r="HO156" s="338"/>
      <c r="HP156" s="338"/>
      <c r="HQ156" s="338"/>
      <c r="HR156" s="338"/>
      <c r="HS156" s="338"/>
      <c r="HT156" s="338"/>
      <c r="HU156" s="338"/>
      <c r="HV156" s="338"/>
      <c r="HW156" s="338"/>
      <c r="HX156" s="338"/>
      <c r="HY156" s="338"/>
      <c r="HZ156" s="338"/>
    </row>
    <row r="157" spans="1:234" s="131" customFormat="1" ht="24.75" customHeight="1" x14ac:dyDescent="0.25">
      <c r="A157" s="123" t="s">
        <v>234</v>
      </c>
      <c r="B157" s="108" t="s">
        <v>475</v>
      </c>
      <c r="C157" s="108" t="s">
        <v>227</v>
      </c>
      <c r="D157" s="109" t="s">
        <v>238</v>
      </c>
      <c r="E157" s="109" t="s">
        <v>100</v>
      </c>
      <c r="F157" s="110">
        <f t="shared" si="36"/>
        <v>41184</v>
      </c>
      <c r="G157" s="109">
        <f>IF(L157="Not Executed","",INDEX($U$2:$ZY156,1,MATCH(REPT("z",255),$U157:$ZY157)))</f>
        <v>144</v>
      </c>
      <c r="H157" s="109" t="str">
        <f t="shared" si="37"/>
        <v>QS:PC2 C-STEP QS C-CLASS Build7.4</v>
      </c>
      <c r="I157" s="109" t="str">
        <f t="shared" si="38"/>
        <v>9200-8.59.29708</v>
      </c>
      <c r="J157" s="109">
        <f t="shared" si="39"/>
        <v>9200</v>
      </c>
      <c r="K157" s="109" t="str">
        <f t="shared" si="42"/>
        <v>v3410</v>
      </c>
      <c r="L157" s="78" t="str">
        <f t="shared" si="43"/>
        <v>Pass</v>
      </c>
      <c r="M157" s="78" t="str">
        <f>IF(L157="NA","NA",IF(COUNTIFS(U157:XAA157,"Pass*",$U$3:$XAA$3,Summary!$E$43)&gt;0,"Pass",IF(COUNTIFS(U157:XAA157,"Fail*",$U$3:$XAA$3,Summary!$E$43)&gt;0,"Fail","Not Executed")))</f>
        <v>Pass</v>
      </c>
      <c r="N157" s="109">
        <f t="shared" si="40"/>
        <v>25</v>
      </c>
      <c r="O157" s="135">
        <f t="shared" si="41"/>
        <v>0.68</v>
      </c>
      <c r="P157" s="135" t="str">
        <f>IF(VLOOKUP(C157,[1]!NFC_Defects,2,FALSE)=0,"",VLOOKUP(C157,[1]!NFC_Defects,2,FALSE))</f>
        <v>Win8-845615-CLOSED</v>
      </c>
      <c r="Q157" s="81" t="str">
        <f>IF(VLOOKUP(C157,[1]!NFC_Defects,3,FALSE)=0,"",VLOOKUP(C157,[1]!NFC_Defects,3,FALSE))</f>
        <v/>
      </c>
      <c r="R157" s="78" t="str">
        <f>IF(VLOOKUP(C157,[1]!NFC_Defects,4,FALSE)=0,"",VLOOKUP(C157,[1]!NFC_Defects,4,FALSE))</f>
        <v>3855511-CLOSED</v>
      </c>
      <c r="S157" s="2"/>
      <c r="T157" s="319"/>
      <c r="U157" s="337"/>
      <c r="V157" s="95" t="s">
        <v>241</v>
      </c>
      <c r="W157" s="95" t="s">
        <v>241</v>
      </c>
      <c r="X157" s="95"/>
      <c r="Y157" s="95" t="s">
        <v>241</v>
      </c>
      <c r="Z157" s="95" t="s">
        <v>241</v>
      </c>
      <c r="AA157" s="95" t="s">
        <v>243</v>
      </c>
      <c r="AB157" s="95" t="s">
        <v>241</v>
      </c>
      <c r="AC157" s="95"/>
      <c r="AD157" s="95" t="s">
        <v>243</v>
      </c>
      <c r="AE157" s="95" t="s">
        <v>243</v>
      </c>
      <c r="AF157" s="95"/>
      <c r="AG157" s="95"/>
      <c r="AH157" s="95" t="s">
        <v>241</v>
      </c>
      <c r="AI157" s="95" t="s">
        <v>243</v>
      </c>
      <c r="AJ157" s="95" t="s">
        <v>241</v>
      </c>
      <c r="AK157" s="95" t="s">
        <v>241</v>
      </c>
      <c r="AL157" s="95"/>
      <c r="AM157" s="95"/>
      <c r="AN157" s="95"/>
      <c r="AO157" s="95"/>
      <c r="AP157" s="95" t="s">
        <v>243</v>
      </c>
      <c r="AQ157" s="95" t="s">
        <v>243</v>
      </c>
      <c r="AR157" s="95" t="s">
        <v>243</v>
      </c>
      <c r="AS157" s="95" t="s">
        <v>243</v>
      </c>
      <c r="AT157" s="95"/>
      <c r="AU157" s="95"/>
      <c r="AV157" s="95"/>
      <c r="AW157" s="95" t="s">
        <v>243</v>
      </c>
      <c r="AX157" s="95" t="s">
        <v>243</v>
      </c>
      <c r="AY157" s="95"/>
      <c r="AZ157" s="95"/>
      <c r="BA157" s="95" t="s">
        <v>243</v>
      </c>
      <c r="BB157" s="95" t="s">
        <v>243</v>
      </c>
      <c r="BC157" s="95" t="s">
        <v>243</v>
      </c>
      <c r="BD157" s="95" t="s">
        <v>243</v>
      </c>
      <c r="BE157" s="95"/>
      <c r="BF157" s="95" t="s">
        <v>243</v>
      </c>
      <c r="BG157" s="95"/>
      <c r="BH157" s="95" t="s">
        <v>243</v>
      </c>
      <c r="BI157" s="95" t="s">
        <v>243</v>
      </c>
      <c r="BJ157" s="95"/>
      <c r="BK157" s="95"/>
      <c r="BL157" s="95"/>
      <c r="BM157" s="95"/>
      <c r="BN157" s="95"/>
      <c r="BO157" s="95"/>
      <c r="BP157" s="95"/>
      <c r="BQ157" s="95"/>
      <c r="BR157" s="95"/>
      <c r="BS157" s="95"/>
      <c r="BT157" s="95"/>
      <c r="BU157" s="95"/>
      <c r="BV157" s="95"/>
      <c r="BW157" s="95"/>
      <c r="BX157" s="95"/>
      <c r="BY157" s="95"/>
      <c r="BZ157" s="95"/>
      <c r="CA157" s="95"/>
      <c r="CB157" s="95"/>
      <c r="CC157" s="95"/>
      <c r="CD157" s="95"/>
      <c r="CE157" s="338"/>
      <c r="CF157" s="338"/>
      <c r="CG157" s="338"/>
      <c r="CH157" s="338"/>
      <c r="CI157" s="338"/>
      <c r="CJ157" s="338"/>
      <c r="CK157" s="338"/>
      <c r="CL157" s="338"/>
      <c r="CM157" s="338"/>
      <c r="CN157" s="338"/>
      <c r="CO157" s="338"/>
      <c r="CP157" s="338"/>
      <c r="CQ157" s="338"/>
      <c r="CR157" s="338"/>
      <c r="CS157" s="338"/>
      <c r="CT157" s="338"/>
      <c r="CU157" s="338"/>
      <c r="CV157" s="338"/>
      <c r="CW157" s="338"/>
      <c r="CX157" s="338"/>
      <c r="CY157" s="338"/>
      <c r="CZ157" s="338"/>
      <c r="DA157" s="338"/>
      <c r="DB157" s="338"/>
      <c r="DC157" s="338"/>
      <c r="DD157" s="338"/>
      <c r="DE157" s="338"/>
      <c r="DF157" s="338"/>
      <c r="DG157" s="338"/>
      <c r="DH157" s="338"/>
      <c r="DI157" s="338"/>
      <c r="DJ157" s="338"/>
      <c r="DK157" s="338"/>
      <c r="DL157" s="338"/>
      <c r="DM157" s="338"/>
      <c r="DN157" s="338"/>
      <c r="DO157" s="338"/>
      <c r="DP157" s="338"/>
      <c r="DQ157" s="338"/>
      <c r="DR157" s="338"/>
      <c r="DS157" s="338"/>
      <c r="DT157" s="338"/>
      <c r="DU157" s="338"/>
      <c r="DV157" s="338"/>
      <c r="DW157" s="338"/>
      <c r="DX157" s="338"/>
      <c r="DY157" s="338"/>
      <c r="DZ157" s="338"/>
      <c r="EA157" s="338"/>
      <c r="EB157" s="338"/>
      <c r="EC157" s="338"/>
      <c r="ED157" s="338"/>
      <c r="EE157" s="338"/>
      <c r="EF157" s="338"/>
      <c r="EG157" s="338"/>
      <c r="EH157" s="338"/>
      <c r="EI157" s="338"/>
      <c r="EJ157" s="338"/>
      <c r="EK157" s="338"/>
      <c r="EL157" s="338"/>
      <c r="EM157" s="338"/>
      <c r="EN157" s="338"/>
      <c r="EO157" s="338"/>
      <c r="EP157" s="338"/>
      <c r="EQ157" s="338"/>
      <c r="ER157" s="338"/>
      <c r="ES157" s="338"/>
      <c r="ET157" s="338"/>
      <c r="EU157" s="338"/>
      <c r="EV157" s="338"/>
      <c r="EW157" s="338"/>
      <c r="EX157" s="338"/>
      <c r="EY157" s="338"/>
      <c r="EZ157" s="338"/>
      <c r="FA157" s="338"/>
      <c r="FB157" s="338"/>
      <c r="FC157" s="338"/>
      <c r="FD157" s="338"/>
      <c r="FE157" s="338"/>
      <c r="FF157" s="338"/>
      <c r="FG157" s="338"/>
      <c r="FH157" s="338"/>
      <c r="FI157" s="338"/>
      <c r="FJ157" s="338"/>
      <c r="FK157" s="338"/>
      <c r="FL157" s="338"/>
      <c r="FM157" s="338"/>
      <c r="FN157" s="338"/>
      <c r="FO157" s="338"/>
      <c r="FP157" s="338"/>
      <c r="FQ157" s="338"/>
      <c r="FR157" s="338"/>
      <c r="FS157" s="338"/>
      <c r="FT157" s="338"/>
      <c r="FU157" s="338"/>
      <c r="FV157" s="338"/>
      <c r="FW157" s="338"/>
      <c r="FX157" s="338"/>
      <c r="FY157" s="338"/>
      <c r="FZ157" s="338"/>
      <c r="GA157" s="338"/>
      <c r="GB157" s="338"/>
      <c r="GC157" s="338"/>
      <c r="GD157" s="338"/>
      <c r="GE157" s="338"/>
      <c r="GF157" s="338"/>
      <c r="GG157" s="338"/>
      <c r="GH157" s="338"/>
      <c r="GI157" s="338"/>
      <c r="GJ157" s="338"/>
      <c r="GK157" s="338"/>
      <c r="GL157" s="338"/>
      <c r="GM157" s="338"/>
      <c r="GN157" s="338"/>
      <c r="GO157" s="338"/>
      <c r="GP157" s="338"/>
      <c r="GQ157" s="338"/>
      <c r="GR157" s="338"/>
      <c r="GS157" s="338"/>
      <c r="GT157" s="338"/>
      <c r="GU157" s="338"/>
      <c r="GV157" s="338"/>
      <c r="GW157" s="338"/>
      <c r="GX157" s="338"/>
      <c r="GY157" s="338"/>
      <c r="GZ157" s="338"/>
      <c r="HA157" s="338"/>
      <c r="HB157" s="338"/>
      <c r="HC157" s="338"/>
      <c r="HD157" s="338"/>
      <c r="HE157" s="338"/>
      <c r="HF157" s="338"/>
      <c r="HG157" s="338"/>
      <c r="HH157" s="338"/>
      <c r="HI157" s="338"/>
      <c r="HJ157" s="338"/>
      <c r="HK157" s="338"/>
      <c r="HL157" s="338"/>
      <c r="HM157" s="338"/>
      <c r="HN157" s="338"/>
      <c r="HO157" s="338"/>
      <c r="HP157" s="338"/>
      <c r="HQ157" s="338"/>
      <c r="HR157" s="338"/>
      <c r="HS157" s="338"/>
      <c r="HT157" s="338"/>
      <c r="HU157" s="338"/>
      <c r="HV157" s="338"/>
      <c r="HW157" s="338"/>
      <c r="HX157" s="338"/>
      <c r="HY157" s="338"/>
      <c r="HZ157" s="338"/>
    </row>
    <row r="158" spans="1:234" s="131" customFormat="1" ht="24.75" customHeight="1" x14ac:dyDescent="0.25">
      <c r="A158" s="123" t="s">
        <v>234</v>
      </c>
      <c r="B158" s="108" t="s">
        <v>475</v>
      </c>
      <c r="C158" s="108" t="s">
        <v>154</v>
      </c>
      <c r="D158" s="109" t="s">
        <v>237</v>
      </c>
      <c r="E158" s="109" t="s">
        <v>100</v>
      </c>
      <c r="F158" s="110">
        <f t="shared" si="36"/>
        <v>41184</v>
      </c>
      <c r="G158" s="109">
        <f>IF(L158="Not Executed","",INDEX($U$2:$ZY157,1,MATCH(REPT("z",255),$U158:$ZY158)))</f>
        <v>144</v>
      </c>
      <c r="H158" s="109" t="str">
        <f t="shared" si="37"/>
        <v>QS:PC2 C-STEP QS C-CLASS Build7.4</v>
      </c>
      <c r="I158" s="109" t="str">
        <f t="shared" si="38"/>
        <v>9200-8.59.29708</v>
      </c>
      <c r="J158" s="109">
        <f t="shared" si="39"/>
        <v>9200</v>
      </c>
      <c r="K158" s="109" t="str">
        <f t="shared" si="42"/>
        <v>v3410</v>
      </c>
      <c r="L158" s="78" t="str">
        <f t="shared" si="43"/>
        <v>Pass</v>
      </c>
      <c r="M158" s="78" t="str">
        <f>IF(L158="NA","NA",IF(COUNTIFS(U158:XAA158,"Pass*",$U$3:$XAA$3,Summary!$E$43)&gt;0,"Pass",IF(COUNTIFS(U158:XAA158,"Fail*",$U$3:$XAA$3,Summary!$E$43)&gt;0,"Fail","Not Executed")))</f>
        <v>Pass</v>
      </c>
      <c r="N158" s="109">
        <f t="shared" si="40"/>
        <v>27</v>
      </c>
      <c r="O158" s="135">
        <f t="shared" si="41"/>
        <v>1</v>
      </c>
      <c r="P158" s="135" t="str">
        <f>IF(VLOOKUP(C158,[1]!NFC_Defects,2,FALSE)=0,"",VLOOKUP(C158,[1]!NFC_Defects,2,FALSE))</f>
        <v/>
      </c>
      <c r="Q158" s="78" t="str">
        <f>IF(VLOOKUP(C158,[1]!NFC_Defects,3,FALSE)=0,"",VLOOKUP(C158,[1]!NFC_Defects,3,FALSE))</f>
        <v/>
      </c>
      <c r="R158" s="78" t="str">
        <f>IF(VLOOKUP(C158,[1]!NFC_Defects,4,FALSE)=0,"",VLOOKUP(C158,[1]!NFC_Defects,4,FALSE))</f>
        <v/>
      </c>
      <c r="S158" s="2"/>
      <c r="T158" s="319"/>
      <c r="U158" s="337"/>
      <c r="V158" s="95" t="s">
        <v>243</v>
      </c>
      <c r="W158" s="95" t="s">
        <v>243</v>
      </c>
      <c r="X158" s="95" t="s">
        <v>243</v>
      </c>
      <c r="Y158" s="95" t="s">
        <v>243</v>
      </c>
      <c r="Z158" s="95"/>
      <c r="AA158" s="95" t="s">
        <v>243</v>
      </c>
      <c r="AB158" s="95" t="s">
        <v>243</v>
      </c>
      <c r="AC158" s="95" t="s">
        <v>243</v>
      </c>
      <c r="AD158" s="95"/>
      <c r="AE158" s="95"/>
      <c r="AF158" s="95"/>
      <c r="AG158" s="95"/>
      <c r="AH158" s="95" t="s">
        <v>243</v>
      </c>
      <c r="AI158" s="95" t="s">
        <v>243</v>
      </c>
      <c r="AJ158" s="95" t="s">
        <v>243</v>
      </c>
      <c r="AK158" s="95" t="s">
        <v>243</v>
      </c>
      <c r="AL158" s="95"/>
      <c r="AM158" s="95"/>
      <c r="AN158" s="95" t="s">
        <v>243</v>
      </c>
      <c r="AO158" s="95" t="s">
        <v>243</v>
      </c>
      <c r="AP158" s="95" t="s">
        <v>243</v>
      </c>
      <c r="AQ158" s="95" t="s">
        <v>243</v>
      </c>
      <c r="AR158" s="95" t="s">
        <v>243</v>
      </c>
      <c r="AS158" s="95" t="s">
        <v>243</v>
      </c>
      <c r="AT158" s="95"/>
      <c r="AU158" s="95"/>
      <c r="AV158" s="95"/>
      <c r="AW158" s="95" t="s">
        <v>243</v>
      </c>
      <c r="AX158" s="95" t="s">
        <v>243</v>
      </c>
      <c r="AY158" s="95"/>
      <c r="AZ158" s="95"/>
      <c r="BA158" s="95" t="s">
        <v>243</v>
      </c>
      <c r="BB158" s="95" t="s">
        <v>243</v>
      </c>
      <c r="BC158" s="95" t="s">
        <v>243</v>
      </c>
      <c r="BD158" s="95" t="s">
        <v>243</v>
      </c>
      <c r="BE158" s="95"/>
      <c r="BF158" s="95" t="s">
        <v>243</v>
      </c>
      <c r="BG158" s="95" t="s">
        <v>243</v>
      </c>
      <c r="BH158" s="95" t="s">
        <v>243</v>
      </c>
      <c r="BI158" s="95" t="s">
        <v>243</v>
      </c>
      <c r="BJ158" s="95"/>
      <c r="BK158" s="95"/>
      <c r="BL158" s="95"/>
      <c r="BM158" s="95"/>
      <c r="BN158" s="95"/>
      <c r="BO158" s="95"/>
      <c r="BP158" s="95"/>
      <c r="BQ158" s="95"/>
      <c r="BR158" s="95"/>
      <c r="BS158" s="95"/>
      <c r="BT158" s="95"/>
      <c r="BU158" s="95"/>
      <c r="BV158" s="95"/>
      <c r="BW158" s="95"/>
      <c r="BX158" s="95"/>
      <c r="BY158" s="95"/>
      <c r="BZ158" s="95"/>
      <c r="CA158" s="95"/>
      <c r="CB158" s="95"/>
      <c r="CC158" s="95"/>
      <c r="CD158" s="95"/>
      <c r="CE158" s="338"/>
      <c r="CF158" s="338"/>
      <c r="CG158" s="338"/>
      <c r="CH158" s="338"/>
      <c r="CI158" s="338"/>
      <c r="CJ158" s="338"/>
      <c r="CK158" s="338"/>
      <c r="CL158" s="338"/>
      <c r="CM158" s="338"/>
      <c r="CN158" s="338"/>
      <c r="CO158" s="338"/>
      <c r="CP158" s="338"/>
      <c r="CQ158" s="338"/>
      <c r="CR158" s="338"/>
      <c r="CS158" s="338"/>
      <c r="CT158" s="338"/>
      <c r="CU158" s="338"/>
      <c r="CV158" s="338"/>
      <c r="CW158" s="338"/>
      <c r="CX158" s="338"/>
      <c r="CY158" s="338"/>
      <c r="CZ158" s="338"/>
      <c r="DA158" s="338"/>
      <c r="DB158" s="338"/>
      <c r="DC158" s="338"/>
      <c r="DD158" s="338"/>
      <c r="DE158" s="338"/>
      <c r="DF158" s="338"/>
      <c r="DG158" s="338"/>
      <c r="DH158" s="338"/>
      <c r="DI158" s="338"/>
      <c r="DJ158" s="338"/>
      <c r="DK158" s="338"/>
      <c r="DL158" s="338"/>
      <c r="DM158" s="338"/>
      <c r="DN158" s="338"/>
      <c r="DO158" s="338"/>
      <c r="DP158" s="338"/>
      <c r="DQ158" s="338"/>
      <c r="DR158" s="338"/>
      <c r="DS158" s="338"/>
      <c r="DT158" s="338"/>
      <c r="DU158" s="338"/>
      <c r="DV158" s="338"/>
      <c r="DW158" s="338"/>
      <c r="DX158" s="338"/>
      <c r="DY158" s="338"/>
      <c r="DZ158" s="338"/>
      <c r="EA158" s="338"/>
      <c r="EB158" s="338"/>
      <c r="EC158" s="338"/>
      <c r="ED158" s="338"/>
      <c r="EE158" s="338"/>
      <c r="EF158" s="338"/>
      <c r="EG158" s="338"/>
      <c r="EH158" s="338"/>
      <c r="EI158" s="338"/>
      <c r="EJ158" s="338"/>
      <c r="EK158" s="338"/>
      <c r="EL158" s="338"/>
      <c r="EM158" s="338"/>
      <c r="EN158" s="338"/>
      <c r="EO158" s="338"/>
      <c r="EP158" s="338"/>
      <c r="EQ158" s="338"/>
      <c r="ER158" s="338"/>
      <c r="ES158" s="338"/>
      <c r="ET158" s="338"/>
      <c r="EU158" s="338"/>
      <c r="EV158" s="338"/>
      <c r="EW158" s="338"/>
      <c r="EX158" s="338"/>
      <c r="EY158" s="338"/>
      <c r="EZ158" s="338"/>
      <c r="FA158" s="338"/>
      <c r="FB158" s="338"/>
      <c r="FC158" s="338"/>
      <c r="FD158" s="338"/>
      <c r="FE158" s="338"/>
      <c r="FF158" s="338"/>
      <c r="FG158" s="338"/>
      <c r="FH158" s="338"/>
      <c r="FI158" s="338"/>
      <c r="FJ158" s="338"/>
      <c r="FK158" s="338"/>
      <c r="FL158" s="338"/>
      <c r="FM158" s="338"/>
      <c r="FN158" s="338"/>
      <c r="FO158" s="338"/>
      <c r="FP158" s="338"/>
      <c r="FQ158" s="338"/>
      <c r="FR158" s="338"/>
      <c r="FS158" s="338"/>
      <c r="FT158" s="338"/>
      <c r="FU158" s="338"/>
      <c r="FV158" s="338"/>
      <c r="FW158" s="338"/>
      <c r="FX158" s="338"/>
      <c r="FY158" s="338"/>
      <c r="FZ158" s="338"/>
      <c r="GA158" s="338"/>
      <c r="GB158" s="338"/>
      <c r="GC158" s="338"/>
      <c r="GD158" s="338"/>
      <c r="GE158" s="338"/>
      <c r="GF158" s="338"/>
      <c r="GG158" s="338"/>
      <c r="GH158" s="338"/>
      <c r="GI158" s="338"/>
      <c r="GJ158" s="338"/>
      <c r="GK158" s="338"/>
      <c r="GL158" s="338"/>
      <c r="GM158" s="338"/>
      <c r="GN158" s="338"/>
      <c r="GO158" s="338"/>
      <c r="GP158" s="338"/>
      <c r="GQ158" s="338"/>
      <c r="GR158" s="338"/>
      <c r="GS158" s="338"/>
      <c r="GT158" s="338"/>
      <c r="GU158" s="338"/>
      <c r="GV158" s="338"/>
      <c r="GW158" s="338"/>
      <c r="GX158" s="338"/>
      <c r="GY158" s="338"/>
      <c r="GZ158" s="338"/>
      <c r="HA158" s="338"/>
      <c r="HB158" s="338"/>
      <c r="HC158" s="338"/>
      <c r="HD158" s="338"/>
      <c r="HE158" s="338"/>
      <c r="HF158" s="338"/>
      <c r="HG158" s="338"/>
      <c r="HH158" s="338"/>
      <c r="HI158" s="338"/>
      <c r="HJ158" s="338"/>
      <c r="HK158" s="338"/>
      <c r="HL158" s="338"/>
      <c r="HM158" s="338"/>
      <c r="HN158" s="338"/>
      <c r="HO158" s="338"/>
      <c r="HP158" s="338"/>
      <c r="HQ158" s="338"/>
      <c r="HR158" s="338"/>
      <c r="HS158" s="338"/>
      <c r="HT158" s="338"/>
      <c r="HU158" s="338"/>
      <c r="HV158" s="338"/>
      <c r="HW158" s="338"/>
      <c r="HX158" s="338"/>
      <c r="HY158" s="338"/>
      <c r="HZ158" s="338"/>
    </row>
    <row r="159" spans="1:234" s="131" customFormat="1" ht="24.75" customHeight="1" x14ac:dyDescent="0.25">
      <c r="A159" s="123" t="s">
        <v>234</v>
      </c>
      <c r="B159" s="108" t="s">
        <v>475</v>
      </c>
      <c r="C159" s="108" t="s">
        <v>151</v>
      </c>
      <c r="D159" s="109" t="s">
        <v>237</v>
      </c>
      <c r="E159" s="109" t="s">
        <v>100</v>
      </c>
      <c r="F159" s="110">
        <f t="shared" si="36"/>
        <v>41184</v>
      </c>
      <c r="G159" s="109">
        <f>IF(L159="Not Executed","",INDEX($U$2:$ZY158,1,MATCH(REPT("z",255),$U159:$ZY159)))</f>
        <v>144</v>
      </c>
      <c r="H159" s="109" t="str">
        <f t="shared" si="37"/>
        <v>QS:PC2 C-STEP QS C-CLASS Build7.4</v>
      </c>
      <c r="I159" s="109" t="str">
        <f t="shared" si="38"/>
        <v>9200-8.59.29708</v>
      </c>
      <c r="J159" s="109">
        <f t="shared" si="39"/>
        <v>9200</v>
      </c>
      <c r="K159" s="109" t="str">
        <f t="shared" si="42"/>
        <v>v3410</v>
      </c>
      <c r="L159" s="78" t="str">
        <f t="shared" si="43"/>
        <v>Pass</v>
      </c>
      <c r="M159" s="78" t="str">
        <f>IF(L159="NA","NA",IF(COUNTIFS(U159:XAA159,"Pass*",$U$3:$XAA$3,Summary!$E$43)&gt;0,"Pass",IF(COUNTIFS(U159:XAA159,"Fail*",$U$3:$XAA$3,Summary!$E$43)&gt;0,"Fail","Not Executed")))</f>
        <v>Pass</v>
      </c>
      <c r="N159" s="109">
        <f t="shared" si="40"/>
        <v>27</v>
      </c>
      <c r="O159" s="135">
        <f t="shared" si="41"/>
        <v>1</v>
      </c>
      <c r="P159" s="135" t="str">
        <f>IF(VLOOKUP(C159,[1]!NFC_Defects,2,FALSE)=0,"",VLOOKUP(C159,[1]!NFC_Defects,2,FALSE))</f>
        <v/>
      </c>
      <c r="Q159" s="78" t="str">
        <f>IF(VLOOKUP(C159,[1]!NFC_Defects,3,FALSE)=0,"",VLOOKUP(C159,[1]!NFC_Defects,3,FALSE))</f>
        <v/>
      </c>
      <c r="R159" s="78" t="str">
        <f>IF(VLOOKUP(C159,[1]!NFC_Defects,4,FALSE)=0,"",VLOOKUP(C159,[1]!NFC_Defects,4,FALSE))</f>
        <v/>
      </c>
      <c r="S159" s="2"/>
      <c r="T159" s="319"/>
      <c r="U159" s="337"/>
      <c r="V159" s="95" t="s">
        <v>243</v>
      </c>
      <c r="W159" s="95" t="s">
        <v>243</v>
      </c>
      <c r="X159" s="95" t="s">
        <v>243</v>
      </c>
      <c r="Y159" s="95" t="s">
        <v>243</v>
      </c>
      <c r="Z159" s="95"/>
      <c r="AA159" s="95" t="s">
        <v>243</v>
      </c>
      <c r="AB159" s="95" t="s">
        <v>243</v>
      </c>
      <c r="AC159" s="95" t="s">
        <v>243</v>
      </c>
      <c r="AD159" s="95"/>
      <c r="AE159" s="95"/>
      <c r="AF159" s="95"/>
      <c r="AG159" s="95"/>
      <c r="AH159" s="95" t="s">
        <v>243</v>
      </c>
      <c r="AI159" s="95" t="s">
        <v>243</v>
      </c>
      <c r="AJ159" s="95" t="s">
        <v>243</v>
      </c>
      <c r="AK159" s="95" t="s">
        <v>243</v>
      </c>
      <c r="AL159" s="95"/>
      <c r="AM159" s="95"/>
      <c r="AN159" s="95" t="s">
        <v>243</v>
      </c>
      <c r="AO159" s="95" t="s">
        <v>243</v>
      </c>
      <c r="AP159" s="95" t="s">
        <v>243</v>
      </c>
      <c r="AQ159" s="95" t="s">
        <v>243</v>
      </c>
      <c r="AR159" s="95" t="s">
        <v>243</v>
      </c>
      <c r="AS159" s="95" t="s">
        <v>243</v>
      </c>
      <c r="AT159" s="95"/>
      <c r="AU159" s="95"/>
      <c r="AV159" s="95"/>
      <c r="AW159" s="95" t="s">
        <v>243</v>
      </c>
      <c r="AX159" s="95" t="s">
        <v>243</v>
      </c>
      <c r="AY159" s="95"/>
      <c r="AZ159" s="95"/>
      <c r="BA159" s="95" t="s">
        <v>243</v>
      </c>
      <c r="BB159" s="95" t="s">
        <v>243</v>
      </c>
      <c r="BC159" s="95" t="s">
        <v>243</v>
      </c>
      <c r="BD159" s="95" t="s">
        <v>243</v>
      </c>
      <c r="BE159" s="95"/>
      <c r="BF159" s="95" t="s">
        <v>243</v>
      </c>
      <c r="BG159" s="95" t="s">
        <v>243</v>
      </c>
      <c r="BH159" s="95" t="s">
        <v>243</v>
      </c>
      <c r="BI159" s="95" t="s">
        <v>243</v>
      </c>
      <c r="BJ159" s="95"/>
      <c r="BK159" s="95"/>
      <c r="BL159" s="95"/>
      <c r="BM159" s="95"/>
      <c r="BN159" s="95"/>
      <c r="BO159" s="95"/>
      <c r="BP159" s="95"/>
      <c r="BQ159" s="95"/>
      <c r="BR159" s="95"/>
      <c r="BS159" s="95"/>
      <c r="BT159" s="95"/>
      <c r="BU159" s="95"/>
      <c r="BV159" s="95"/>
      <c r="BW159" s="95"/>
      <c r="BX159" s="95"/>
      <c r="BY159" s="95"/>
      <c r="BZ159" s="95"/>
      <c r="CA159" s="95"/>
      <c r="CB159" s="95"/>
      <c r="CC159" s="95"/>
      <c r="CD159" s="95"/>
      <c r="CE159" s="338"/>
      <c r="CF159" s="338"/>
      <c r="CG159" s="338"/>
      <c r="CH159" s="338"/>
      <c r="CI159" s="338"/>
      <c r="CJ159" s="338"/>
      <c r="CK159" s="338"/>
      <c r="CL159" s="338"/>
      <c r="CM159" s="338"/>
      <c r="CN159" s="338"/>
      <c r="CO159" s="338"/>
      <c r="CP159" s="338"/>
      <c r="CQ159" s="338"/>
      <c r="CR159" s="338"/>
      <c r="CS159" s="338"/>
      <c r="CT159" s="338"/>
      <c r="CU159" s="338"/>
      <c r="CV159" s="338"/>
      <c r="CW159" s="338"/>
      <c r="CX159" s="338"/>
      <c r="CY159" s="338"/>
      <c r="CZ159" s="338"/>
      <c r="DA159" s="338"/>
      <c r="DB159" s="338"/>
      <c r="DC159" s="338"/>
      <c r="DD159" s="338"/>
      <c r="DE159" s="338"/>
      <c r="DF159" s="338"/>
      <c r="DG159" s="338"/>
      <c r="DH159" s="338"/>
      <c r="DI159" s="338"/>
      <c r="DJ159" s="338"/>
      <c r="DK159" s="338"/>
      <c r="DL159" s="338"/>
      <c r="DM159" s="338"/>
      <c r="DN159" s="338"/>
      <c r="DO159" s="338"/>
      <c r="DP159" s="338"/>
      <c r="DQ159" s="338"/>
      <c r="DR159" s="338"/>
      <c r="DS159" s="338"/>
      <c r="DT159" s="338"/>
      <c r="DU159" s="338"/>
      <c r="DV159" s="338"/>
      <c r="DW159" s="338"/>
      <c r="DX159" s="338"/>
      <c r="DY159" s="338"/>
      <c r="DZ159" s="338"/>
      <c r="EA159" s="338"/>
      <c r="EB159" s="338"/>
      <c r="EC159" s="338"/>
      <c r="ED159" s="338"/>
      <c r="EE159" s="338"/>
      <c r="EF159" s="338"/>
      <c r="EG159" s="338"/>
      <c r="EH159" s="338"/>
      <c r="EI159" s="338"/>
      <c r="EJ159" s="338"/>
      <c r="EK159" s="338"/>
      <c r="EL159" s="338"/>
      <c r="EM159" s="338"/>
      <c r="EN159" s="338"/>
      <c r="EO159" s="338"/>
      <c r="EP159" s="338"/>
      <c r="EQ159" s="338"/>
      <c r="ER159" s="338"/>
      <c r="ES159" s="338"/>
      <c r="ET159" s="338"/>
      <c r="EU159" s="338"/>
      <c r="EV159" s="338"/>
      <c r="EW159" s="338"/>
      <c r="EX159" s="338"/>
      <c r="EY159" s="338"/>
      <c r="EZ159" s="338"/>
      <c r="FA159" s="338"/>
      <c r="FB159" s="338"/>
      <c r="FC159" s="338"/>
      <c r="FD159" s="338"/>
      <c r="FE159" s="338"/>
      <c r="FF159" s="338"/>
      <c r="FG159" s="338"/>
      <c r="FH159" s="338"/>
      <c r="FI159" s="338"/>
      <c r="FJ159" s="338"/>
      <c r="FK159" s="338"/>
      <c r="FL159" s="338"/>
      <c r="FM159" s="338"/>
      <c r="FN159" s="338"/>
      <c r="FO159" s="338"/>
      <c r="FP159" s="338"/>
      <c r="FQ159" s="338"/>
      <c r="FR159" s="338"/>
      <c r="FS159" s="338"/>
      <c r="FT159" s="338"/>
      <c r="FU159" s="338"/>
      <c r="FV159" s="338"/>
      <c r="FW159" s="338"/>
      <c r="FX159" s="338"/>
      <c r="FY159" s="338"/>
      <c r="FZ159" s="338"/>
      <c r="GA159" s="338"/>
      <c r="GB159" s="338"/>
      <c r="GC159" s="338"/>
      <c r="GD159" s="338"/>
      <c r="GE159" s="338"/>
      <c r="GF159" s="338"/>
      <c r="GG159" s="338"/>
      <c r="GH159" s="338"/>
      <c r="GI159" s="338"/>
      <c r="GJ159" s="338"/>
      <c r="GK159" s="338"/>
      <c r="GL159" s="338"/>
      <c r="GM159" s="338"/>
      <c r="GN159" s="338"/>
      <c r="GO159" s="338"/>
      <c r="GP159" s="338"/>
      <c r="GQ159" s="338"/>
      <c r="GR159" s="338"/>
      <c r="GS159" s="338"/>
      <c r="GT159" s="338"/>
      <c r="GU159" s="338"/>
      <c r="GV159" s="338"/>
      <c r="GW159" s="338"/>
      <c r="GX159" s="338"/>
      <c r="GY159" s="338"/>
      <c r="GZ159" s="338"/>
      <c r="HA159" s="338"/>
      <c r="HB159" s="338"/>
      <c r="HC159" s="338"/>
      <c r="HD159" s="338"/>
      <c r="HE159" s="338"/>
      <c r="HF159" s="338"/>
      <c r="HG159" s="338"/>
      <c r="HH159" s="338"/>
      <c r="HI159" s="338"/>
      <c r="HJ159" s="338"/>
      <c r="HK159" s="338"/>
      <c r="HL159" s="338"/>
      <c r="HM159" s="338"/>
      <c r="HN159" s="338"/>
      <c r="HO159" s="338"/>
      <c r="HP159" s="338"/>
      <c r="HQ159" s="338"/>
      <c r="HR159" s="338"/>
      <c r="HS159" s="338"/>
      <c r="HT159" s="338"/>
      <c r="HU159" s="338"/>
      <c r="HV159" s="338"/>
      <c r="HW159" s="338"/>
      <c r="HX159" s="338"/>
      <c r="HY159" s="338"/>
      <c r="HZ159" s="338"/>
    </row>
    <row r="160" spans="1:234" s="131" customFormat="1" ht="24.75" customHeight="1" x14ac:dyDescent="0.25">
      <c r="A160" s="123" t="s">
        <v>234</v>
      </c>
      <c r="B160" s="108" t="s">
        <v>475</v>
      </c>
      <c r="C160" s="108" t="s">
        <v>152</v>
      </c>
      <c r="D160" s="109" t="s">
        <v>237</v>
      </c>
      <c r="E160" s="109" t="s">
        <v>100</v>
      </c>
      <c r="F160" s="110">
        <f t="shared" si="36"/>
        <v>41184</v>
      </c>
      <c r="G160" s="109">
        <f>IF(L160="Not Executed","",INDEX($U$2:$ZY159,1,MATCH(REPT("z",255),$U160:$ZY160)))</f>
        <v>144</v>
      </c>
      <c r="H160" s="109" t="str">
        <f t="shared" si="37"/>
        <v>QS:PC2 C-STEP QS C-CLASS Build7.4</v>
      </c>
      <c r="I160" s="109" t="str">
        <f t="shared" si="38"/>
        <v>9200-8.59.29708</v>
      </c>
      <c r="J160" s="109">
        <f t="shared" si="39"/>
        <v>9200</v>
      </c>
      <c r="K160" s="109" t="str">
        <f t="shared" si="42"/>
        <v>v3410</v>
      </c>
      <c r="L160" s="78" t="str">
        <f t="shared" si="43"/>
        <v>Pass</v>
      </c>
      <c r="M160" s="78" t="str">
        <f>IF(L160="NA","NA",IF(COUNTIFS(U160:XAA160,"Pass*",$U$3:$XAA$3,Summary!$E$43)&gt;0,"Pass",IF(COUNTIFS(U160:XAA160,"Fail*",$U$3:$XAA$3,Summary!$E$43)&gt;0,"Fail","Not Executed")))</f>
        <v>Pass</v>
      </c>
      <c r="N160" s="109">
        <f t="shared" si="40"/>
        <v>28</v>
      </c>
      <c r="O160" s="135">
        <f t="shared" si="41"/>
        <v>1</v>
      </c>
      <c r="P160" s="135" t="str">
        <f>IF(VLOOKUP(C160,[1]!NFC_Defects,2,FALSE)=0,"",VLOOKUP(C160,[1]!NFC_Defects,2,FALSE))</f>
        <v/>
      </c>
      <c r="Q160" s="78" t="str">
        <f>IF(VLOOKUP(C160,[1]!NFC_Defects,3,FALSE)=0,"",VLOOKUP(C160,[1]!NFC_Defects,3,FALSE))</f>
        <v/>
      </c>
      <c r="R160" s="78" t="str">
        <f>IF(VLOOKUP(C160,[1]!NFC_Defects,4,FALSE)=0,"",VLOOKUP(C160,[1]!NFC_Defects,4,FALSE))</f>
        <v/>
      </c>
      <c r="S160" s="2"/>
      <c r="T160" s="319"/>
      <c r="U160" s="337"/>
      <c r="V160" s="95" t="s">
        <v>243</v>
      </c>
      <c r="W160" s="95" t="s">
        <v>243</v>
      </c>
      <c r="X160" s="95" t="s">
        <v>243</v>
      </c>
      <c r="Y160" s="95" t="s">
        <v>243</v>
      </c>
      <c r="Z160" s="95" t="s">
        <v>243</v>
      </c>
      <c r="AA160" s="95" t="s">
        <v>243</v>
      </c>
      <c r="AB160" s="95" t="s">
        <v>243</v>
      </c>
      <c r="AC160" s="95" t="s">
        <v>243</v>
      </c>
      <c r="AD160" s="95"/>
      <c r="AE160" s="95"/>
      <c r="AF160" s="95"/>
      <c r="AG160" s="95"/>
      <c r="AH160" s="95" t="s">
        <v>243</v>
      </c>
      <c r="AI160" s="95" t="s">
        <v>243</v>
      </c>
      <c r="AJ160" s="95" t="s">
        <v>243</v>
      </c>
      <c r="AK160" s="95" t="s">
        <v>243</v>
      </c>
      <c r="AL160" s="95"/>
      <c r="AM160" s="95"/>
      <c r="AN160" s="95" t="s">
        <v>243</v>
      </c>
      <c r="AO160" s="95" t="s">
        <v>243</v>
      </c>
      <c r="AP160" s="95" t="s">
        <v>243</v>
      </c>
      <c r="AQ160" s="95" t="s">
        <v>243</v>
      </c>
      <c r="AR160" s="95" t="s">
        <v>243</v>
      </c>
      <c r="AS160" s="95" t="s">
        <v>243</v>
      </c>
      <c r="AT160" s="95"/>
      <c r="AU160" s="95"/>
      <c r="AV160" s="95"/>
      <c r="AW160" s="95" t="s">
        <v>243</v>
      </c>
      <c r="AX160" s="95" t="s">
        <v>243</v>
      </c>
      <c r="AY160" s="95"/>
      <c r="AZ160" s="95"/>
      <c r="BA160" s="95" t="s">
        <v>243</v>
      </c>
      <c r="BB160" s="95" t="s">
        <v>243</v>
      </c>
      <c r="BC160" s="95" t="s">
        <v>243</v>
      </c>
      <c r="BD160" s="95" t="s">
        <v>243</v>
      </c>
      <c r="BE160" s="95"/>
      <c r="BF160" s="95" t="s">
        <v>243</v>
      </c>
      <c r="BG160" s="95" t="s">
        <v>243</v>
      </c>
      <c r="BH160" s="95" t="s">
        <v>243</v>
      </c>
      <c r="BI160" s="95" t="s">
        <v>243</v>
      </c>
      <c r="BJ160" s="95"/>
      <c r="BK160" s="95"/>
      <c r="BL160" s="95"/>
      <c r="BM160" s="95"/>
      <c r="BN160" s="95"/>
      <c r="BO160" s="95"/>
      <c r="BP160" s="95"/>
      <c r="BQ160" s="95"/>
      <c r="BR160" s="95"/>
      <c r="BS160" s="95"/>
      <c r="BT160" s="95"/>
      <c r="BU160" s="95"/>
      <c r="BV160" s="95"/>
      <c r="BW160" s="95"/>
      <c r="BX160" s="95"/>
      <c r="BY160" s="95"/>
      <c r="BZ160" s="95"/>
      <c r="CA160" s="95"/>
      <c r="CB160" s="95"/>
      <c r="CC160" s="95"/>
      <c r="CD160" s="95"/>
      <c r="CE160" s="338"/>
      <c r="CF160" s="338"/>
      <c r="CG160" s="338"/>
      <c r="CH160" s="338"/>
      <c r="CI160" s="338"/>
      <c r="CJ160" s="338"/>
      <c r="CK160" s="338"/>
      <c r="CL160" s="338"/>
      <c r="CM160" s="338"/>
      <c r="CN160" s="338"/>
      <c r="CO160" s="338"/>
      <c r="CP160" s="338"/>
      <c r="CQ160" s="338"/>
      <c r="CR160" s="338"/>
      <c r="CS160" s="338"/>
      <c r="CT160" s="338"/>
      <c r="CU160" s="338"/>
      <c r="CV160" s="338"/>
      <c r="CW160" s="338"/>
      <c r="CX160" s="338"/>
      <c r="CY160" s="338"/>
      <c r="CZ160" s="338"/>
      <c r="DA160" s="338"/>
      <c r="DB160" s="338"/>
      <c r="DC160" s="338"/>
      <c r="DD160" s="338"/>
      <c r="DE160" s="338"/>
      <c r="DF160" s="338"/>
      <c r="DG160" s="338"/>
      <c r="DH160" s="338"/>
      <c r="DI160" s="338"/>
      <c r="DJ160" s="338"/>
      <c r="DK160" s="338"/>
      <c r="DL160" s="338"/>
      <c r="DM160" s="338"/>
      <c r="DN160" s="338"/>
      <c r="DO160" s="338"/>
      <c r="DP160" s="338"/>
      <c r="DQ160" s="338"/>
      <c r="DR160" s="338"/>
      <c r="DS160" s="338"/>
      <c r="DT160" s="338"/>
      <c r="DU160" s="338"/>
      <c r="DV160" s="338"/>
      <c r="DW160" s="338"/>
      <c r="DX160" s="338"/>
      <c r="DY160" s="338"/>
      <c r="DZ160" s="338"/>
      <c r="EA160" s="338"/>
      <c r="EB160" s="338"/>
      <c r="EC160" s="338"/>
      <c r="ED160" s="338"/>
      <c r="EE160" s="338"/>
      <c r="EF160" s="338"/>
      <c r="EG160" s="338"/>
      <c r="EH160" s="338"/>
      <c r="EI160" s="338"/>
      <c r="EJ160" s="338"/>
      <c r="EK160" s="338"/>
      <c r="EL160" s="338"/>
      <c r="EM160" s="338"/>
      <c r="EN160" s="338"/>
      <c r="EO160" s="338"/>
      <c r="EP160" s="338"/>
      <c r="EQ160" s="338"/>
      <c r="ER160" s="338"/>
      <c r="ES160" s="338"/>
      <c r="ET160" s="338"/>
      <c r="EU160" s="338"/>
      <c r="EV160" s="338"/>
      <c r="EW160" s="338"/>
      <c r="EX160" s="338"/>
      <c r="EY160" s="338"/>
      <c r="EZ160" s="338"/>
      <c r="FA160" s="338"/>
      <c r="FB160" s="338"/>
      <c r="FC160" s="338"/>
      <c r="FD160" s="338"/>
      <c r="FE160" s="338"/>
      <c r="FF160" s="338"/>
      <c r="FG160" s="338"/>
      <c r="FH160" s="338"/>
      <c r="FI160" s="338"/>
      <c r="FJ160" s="338"/>
      <c r="FK160" s="338"/>
      <c r="FL160" s="338"/>
      <c r="FM160" s="338"/>
      <c r="FN160" s="338"/>
      <c r="FO160" s="338"/>
      <c r="FP160" s="338"/>
      <c r="FQ160" s="338"/>
      <c r="FR160" s="338"/>
      <c r="FS160" s="338"/>
      <c r="FT160" s="338"/>
      <c r="FU160" s="338"/>
      <c r="FV160" s="338"/>
      <c r="FW160" s="338"/>
      <c r="FX160" s="338"/>
      <c r="FY160" s="338"/>
      <c r="FZ160" s="338"/>
      <c r="GA160" s="338"/>
      <c r="GB160" s="338"/>
      <c r="GC160" s="338"/>
      <c r="GD160" s="338"/>
      <c r="GE160" s="338"/>
      <c r="GF160" s="338"/>
      <c r="GG160" s="338"/>
      <c r="GH160" s="338"/>
      <c r="GI160" s="338"/>
      <c r="GJ160" s="338"/>
      <c r="GK160" s="338"/>
      <c r="GL160" s="338"/>
      <c r="GM160" s="338"/>
      <c r="GN160" s="338"/>
      <c r="GO160" s="338"/>
      <c r="GP160" s="338"/>
      <c r="GQ160" s="338"/>
      <c r="GR160" s="338"/>
      <c r="GS160" s="338"/>
      <c r="GT160" s="338"/>
      <c r="GU160" s="338"/>
      <c r="GV160" s="338"/>
      <c r="GW160" s="338"/>
      <c r="GX160" s="338"/>
      <c r="GY160" s="338"/>
      <c r="GZ160" s="338"/>
      <c r="HA160" s="338"/>
      <c r="HB160" s="338"/>
      <c r="HC160" s="338"/>
      <c r="HD160" s="338"/>
      <c r="HE160" s="338"/>
      <c r="HF160" s="338"/>
      <c r="HG160" s="338"/>
      <c r="HH160" s="338"/>
      <c r="HI160" s="338"/>
      <c r="HJ160" s="338"/>
      <c r="HK160" s="338"/>
      <c r="HL160" s="338"/>
      <c r="HM160" s="338"/>
      <c r="HN160" s="338"/>
      <c r="HO160" s="338"/>
      <c r="HP160" s="338"/>
      <c r="HQ160" s="338"/>
      <c r="HR160" s="338"/>
      <c r="HS160" s="338"/>
      <c r="HT160" s="338"/>
      <c r="HU160" s="338"/>
      <c r="HV160" s="338"/>
      <c r="HW160" s="338"/>
      <c r="HX160" s="338"/>
      <c r="HY160" s="338"/>
      <c r="HZ160" s="338"/>
    </row>
    <row r="161" spans="1:234" s="131" customFormat="1" ht="24.75" customHeight="1" x14ac:dyDescent="0.25">
      <c r="A161" s="123" t="s">
        <v>234</v>
      </c>
      <c r="B161" s="108" t="s">
        <v>475</v>
      </c>
      <c r="C161" s="108" t="s">
        <v>221</v>
      </c>
      <c r="D161" s="109" t="s">
        <v>238</v>
      </c>
      <c r="E161" s="109" t="s">
        <v>100</v>
      </c>
      <c r="F161" s="110">
        <f t="shared" si="36"/>
        <v>41184</v>
      </c>
      <c r="G161" s="109">
        <f>IF(L161="Not Executed","",INDEX($U$2:$ZY160,1,MATCH(REPT("z",255),$U161:$ZY161)))</f>
        <v>144</v>
      </c>
      <c r="H161" s="109" t="str">
        <f t="shared" si="37"/>
        <v>QS:PC2 C-STEP QS C-CLASS Build7.4</v>
      </c>
      <c r="I161" s="109" t="str">
        <f t="shared" si="38"/>
        <v>9200-8.59.29708</v>
      </c>
      <c r="J161" s="109">
        <f t="shared" si="39"/>
        <v>9200</v>
      </c>
      <c r="K161" s="109" t="str">
        <f t="shared" si="42"/>
        <v>v3410</v>
      </c>
      <c r="L161" s="78" t="str">
        <f t="shared" si="43"/>
        <v>Pass</v>
      </c>
      <c r="M161" s="78" t="str">
        <f>IF(L161="NA","NA",IF(COUNTIFS(U161:XAA161,"Pass*",$U$3:$XAA$3,Summary!$E$43)&gt;0,"Pass",IF(COUNTIFS(U161:XAA161,"Fail*",$U$3:$XAA$3,Summary!$E$43)&gt;0,"Fail","Not Executed")))</f>
        <v>Pass</v>
      </c>
      <c r="N161" s="109">
        <f t="shared" si="40"/>
        <v>23</v>
      </c>
      <c r="O161" s="135">
        <f t="shared" si="41"/>
        <v>0.95652173913043481</v>
      </c>
      <c r="P161" s="135" t="str">
        <f>IF(VLOOKUP(C161,[1]!NFC_Defects,2,FALSE)=0,"",VLOOKUP(C161,[1]!NFC_Defects,2,FALSE))</f>
        <v/>
      </c>
      <c r="Q161" s="78" t="str">
        <f>IF(VLOOKUP(C161,[1]!NFC_Defects,3,FALSE)=0,"",VLOOKUP(C161,[1]!NFC_Defects,3,FALSE))</f>
        <v/>
      </c>
      <c r="R161" s="78" t="str">
        <f>IF(VLOOKUP(C161,[1]!NFC_Defects,4,FALSE)=0,"",VLOOKUP(C161,[1]!NFC_Defects,4,FALSE))</f>
        <v/>
      </c>
      <c r="S161" s="2"/>
      <c r="T161" s="319"/>
      <c r="U161" s="337"/>
      <c r="V161" s="95" t="s">
        <v>243</v>
      </c>
      <c r="W161" s="95" t="s">
        <v>241</v>
      </c>
      <c r="X161" s="95"/>
      <c r="Y161" s="95" t="s">
        <v>243</v>
      </c>
      <c r="Z161" s="95"/>
      <c r="AA161" s="95" t="s">
        <v>243</v>
      </c>
      <c r="AB161" s="95" t="s">
        <v>243</v>
      </c>
      <c r="AC161" s="95"/>
      <c r="AD161" s="95" t="s">
        <v>243</v>
      </c>
      <c r="AE161" s="95" t="s">
        <v>243</v>
      </c>
      <c r="AF161" s="95"/>
      <c r="AG161" s="95"/>
      <c r="AH161" s="95" t="s">
        <v>243</v>
      </c>
      <c r="AI161" s="95" t="s">
        <v>243</v>
      </c>
      <c r="AJ161" s="95" t="s">
        <v>243</v>
      </c>
      <c r="AK161" s="95" t="s">
        <v>243</v>
      </c>
      <c r="AL161" s="95"/>
      <c r="AM161" s="95"/>
      <c r="AN161" s="95"/>
      <c r="AO161" s="95"/>
      <c r="AP161" s="95" t="s">
        <v>243</v>
      </c>
      <c r="AQ161" s="95" t="s">
        <v>243</v>
      </c>
      <c r="AR161" s="95" t="s">
        <v>243</v>
      </c>
      <c r="AS161" s="95" t="s">
        <v>243</v>
      </c>
      <c r="AT161" s="95"/>
      <c r="AU161" s="95"/>
      <c r="AV161" s="95"/>
      <c r="AW161" s="95"/>
      <c r="AX161" s="95" t="s">
        <v>243</v>
      </c>
      <c r="AY161" s="95"/>
      <c r="AZ161" s="95"/>
      <c r="BA161" s="95" t="s">
        <v>243</v>
      </c>
      <c r="BB161" s="95" t="s">
        <v>243</v>
      </c>
      <c r="BC161" s="95" t="s">
        <v>243</v>
      </c>
      <c r="BD161" s="95" t="s">
        <v>243</v>
      </c>
      <c r="BE161" s="95"/>
      <c r="BF161" s="95" t="s">
        <v>243</v>
      </c>
      <c r="BG161" s="95"/>
      <c r="BH161" s="95" t="s">
        <v>243</v>
      </c>
      <c r="BI161" s="95" t="s">
        <v>243</v>
      </c>
      <c r="BJ161" s="95"/>
      <c r="BK161" s="95"/>
      <c r="BL161" s="95"/>
      <c r="BM161" s="95"/>
      <c r="BN161" s="95"/>
      <c r="BO161" s="95"/>
      <c r="BP161" s="95"/>
      <c r="BQ161" s="95"/>
      <c r="BR161" s="95"/>
      <c r="BS161" s="95"/>
      <c r="BT161" s="95"/>
      <c r="BU161" s="95"/>
      <c r="BV161" s="95"/>
      <c r="BW161" s="95"/>
      <c r="BX161" s="95"/>
      <c r="BY161" s="95"/>
      <c r="BZ161" s="95"/>
      <c r="CA161" s="95"/>
      <c r="CB161" s="95"/>
      <c r="CC161" s="95"/>
      <c r="CD161" s="95"/>
      <c r="CE161" s="338"/>
      <c r="CF161" s="338"/>
      <c r="CG161" s="338"/>
      <c r="CH161" s="338"/>
      <c r="CI161" s="338"/>
      <c r="CJ161" s="338"/>
      <c r="CK161" s="338"/>
      <c r="CL161" s="338"/>
      <c r="CM161" s="338"/>
      <c r="CN161" s="338"/>
      <c r="CO161" s="338"/>
      <c r="CP161" s="338"/>
      <c r="CQ161" s="338"/>
      <c r="CR161" s="338"/>
      <c r="CS161" s="338"/>
      <c r="CT161" s="338"/>
      <c r="CU161" s="338"/>
      <c r="CV161" s="338"/>
      <c r="CW161" s="338"/>
      <c r="CX161" s="338"/>
      <c r="CY161" s="338"/>
      <c r="CZ161" s="338"/>
      <c r="DA161" s="338"/>
      <c r="DB161" s="338"/>
      <c r="DC161" s="338"/>
      <c r="DD161" s="338"/>
      <c r="DE161" s="338"/>
      <c r="DF161" s="338"/>
      <c r="DG161" s="338"/>
      <c r="DH161" s="338"/>
      <c r="DI161" s="338"/>
      <c r="DJ161" s="338"/>
      <c r="DK161" s="338"/>
      <c r="DL161" s="338"/>
      <c r="DM161" s="338"/>
      <c r="DN161" s="338"/>
      <c r="DO161" s="338"/>
      <c r="DP161" s="338"/>
      <c r="DQ161" s="338"/>
      <c r="DR161" s="338"/>
      <c r="DS161" s="338"/>
      <c r="DT161" s="338"/>
      <c r="DU161" s="338"/>
      <c r="DV161" s="338"/>
      <c r="DW161" s="338"/>
      <c r="DX161" s="338"/>
      <c r="DY161" s="338"/>
      <c r="DZ161" s="338"/>
      <c r="EA161" s="338"/>
      <c r="EB161" s="338"/>
      <c r="EC161" s="338"/>
      <c r="ED161" s="338"/>
      <c r="EE161" s="338"/>
      <c r="EF161" s="338"/>
      <c r="EG161" s="338"/>
      <c r="EH161" s="338"/>
      <c r="EI161" s="338"/>
      <c r="EJ161" s="338"/>
      <c r="EK161" s="338"/>
      <c r="EL161" s="338"/>
      <c r="EM161" s="338"/>
      <c r="EN161" s="338"/>
      <c r="EO161" s="338"/>
      <c r="EP161" s="338"/>
      <c r="EQ161" s="338"/>
      <c r="ER161" s="338"/>
      <c r="ES161" s="338"/>
      <c r="ET161" s="338"/>
      <c r="EU161" s="338"/>
      <c r="EV161" s="338"/>
      <c r="EW161" s="338"/>
      <c r="EX161" s="338"/>
      <c r="EY161" s="338"/>
      <c r="EZ161" s="338"/>
      <c r="FA161" s="338"/>
      <c r="FB161" s="338"/>
      <c r="FC161" s="338"/>
      <c r="FD161" s="338"/>
      <c r="FE161" s="338"/>
      <c r="FF161" s="338"/>
      <c r="FG161" s="338"/>
      <c r="FH161" s="338"/>
      <c r="FI161" s="338"/>
      <c r="FJ161" s="338"/>
      <c r="FK161" s="338"/>
      <c r="FL161" s="338"/>
      <c r="FM161" s="338"/>
      <c r="FN161" s="338"/>
      <c r="FO161" s="338"/>
      <c r="FP161" s="338"/>
      <c r="FQ161" s="338"/>
      <c r="FR161" s="338"/>
      <c r="FS161" s="338"/>
      <c r="FT161" s="338"/>
      <c r="FU161" s="338"/>
      <c r="FV161" s="338"/>
      <c r="FW161" s="338"/>
      <c r="FX161" s="338"/>
      <c r="FY161" s="338"/>
      <c r="FZ161" s="338"/>
      <c r="GA161" s="338"/>
      <c r="GB161" s="338"/>
      <c r="GC161" s="338"/>
      <c r="GD161" s="338"/>
      <c r="GE161" s="338"/>
      <c r="GF161" s="338"/>
      <c r="GG161" s="338"/>
      <c r="GH161" s="338"/>
      <c r="GI161" s="338"/>
      <c r="GJ161" s="338"/>
      <c r="GK161" s="338"/>
      <c r="GL161" s="338"/>
      <c r="GM161" s="338"/>
      <c r="GN161" s="338"/>
      <c r="GO161" s="338"/>
      <c r="GP161" s="338"/>
      <c r="GQ161" s="338"/>
      <c r="GR161" s="338"/>
      <c r="GS161" s="338"/>
      <c r="GT161" s="338"/>
      <c r="GU161" s="338"/>
      <c r="GV161" s="338"/>
      <c r="GW161" s="338"/>
      <c r="GX161" s="338"/>
      <c r="GY161" s="338"/>
      <c r="GZ161" s="338"/>
      <c r="HA161" s="338"/>
      <c r="HB161" s="338"/>
      <c r="HC161" s="338"/>
      <c r="HD161" s="338"/>
      <c r="HE161" s="338"/>
      <c r="HF161" s="338"/>
      <c r="HG161" s="338"/>
      <c r="HH161" s="338"/>
      <c r="HI161" s="338"/>
      <c r="HJ161" s="338"/>
      <c r="HK161" s="338"/>
      <c r="HL161" s="338"/>
      <c r="HM161" s="338"/>
      <c r="HN161" s="338"/>
      <c r="HO161" s="338"/>
      <c r="HP161" s="338"/>
      <c r="HQ161" s="338"/>
      <c r="HR161" s="338"/>
      <c r="HS161" s="338"/>
      <c r="HT161" s="338"/>
      <c r="HU161" s="338"/>
      <c r="HV161" s="338"/>
      <c r="HW161" s="338"/>
      <c r="HX161" s="338"/>
      <c r="HY161" s="338"/>
      <c r="HZ161" s="338"/>
    </row>
    <row r="162" spans="1:234" s="131" customFormat="1" ht="24.75" customHeight="1" x14ac:dyDescent="0.25">
      <c r="A162" s="123" t="s">
        <v>234</v>
      </c>
      <c r="B162" s="108" t="s">
        <v>475</v>
      </c>
      <c r="C162" s="108" t="s">
        <v>220</v>
      </c>
      <c r="D162" s="109" t="s">
        <v>238</v>
      </c>
      <c r="E162" s="109" t="s">
        <v>100</v>
      </c>
      <c r="F162" s="110">
        <f t="shared" si="36"/>
        <v>41184</v>
      </c>
      <c r="G162" s="109">
        <f>IF(L162="Not Executed","",INDEX($U$2:$ZY161,1,MATCH(REPT("z",255),$U162:$ZY162)))</f>
        <v>144</v>
      </c>
      <c r="H162" s="109" t="str">
        <f t="shared" si="37"/>
        <v>QS:PC2 C-STEP QS C-CLASS Build7.4</v>
      </c>
      <c r="I162" s="109" t="str">
        <f t="shared" si="38"/>
        <v>9200-8.59.29708</v>
      </c>
      <c r="J162" s="109">
        <f t="shared" si="39"/>
        <v>9200</v>
      </c>
      <c r="K162" s="109" t="str">
        <f t="shared" si="42"/>
        <v>v3410</v>
      </c>
      <c r="L162" s="78" t="str">
        <f t="shared" si="43"/>
        <v>Pass</v>
      </c>
      <c r="M162" s="78" t="str">
        <f>IF(L162="NA","NA",IF(COUNTIFS(U162:XAA162,"Pass*",$U$3:$XAA$3,Summary!$E$43)&gt;0,"Pass",IF(COUNTIFS(U162:XAA162,"Fail*",$U$3:$XAA$3,Summary!$E$43)&gt;0,"Fail","Not Executed")))</f>
        <v>Pass</v>
      </c>
      <c r="N162" s="109">
        <f t="shared" si="40"/>
        <v>23</v>
      </c>
      <c r="O162" s="135">
        <f t="shared" si="41"/>
        <v>0.95652173913043481</v>
      </c>
      <c r="P162" s="135" t="str">
        <f>IF(VLOOKUP(C162,[1]!NFC_Defects,2,FALSE)=0,"",VLOOKUP(C162,[1]!NFC_Defects,2,FALSE))</f>
        <v/>
      </c>
      <c r="Q162" s="78" t="str">
        <f>IF(VLOOKUP(C162,[1]!NFC_Defects,3,FALSE)=0,"",VLOOKUP(C162,[1]!NFC_Defects,3,FALSE))</f>
        <v/>
      </c>
      <c r="R162" s="78" t="str">
        <f>IF(VLOOKUP(C162,[1]!NFC_Defects,4,FALSE)=0,"",VLOOKUP(C162,[1]!NFC_Defects,4,FALSE))</f>
        <v/>
      </c>
      <c r="S162" s="2"/>
      <c r="T162" s="319"/>
      <c r="U162" s="337"/>
      <c r="V162" s="95" t="s">
        <v>243</v>
      </c>
      <c r="W162" s="95" t="s">
        <v>241</v>
      </c>
      <c r="X162" s="95"/>
      <c r="Y162" s="95" t="s">
        <v>243</v>
      </c>
      <c r="Z162" s="95"/>
      <c r="AA162" s="95" t="s">
        <v>243</v>
      </c>
      <c r="AB162" s="95" t="s">
        <v>243</v>
      </c>
      <c r="AC162" s="95"/>
      <c r="AD162" s="95" t="s">
        <v>243</v>
      </c>
      <c r="AE162" s="95" t="s">
        <v>243</v>
      </c>
      <c r="AF162" s="95"/>
      <c r="AG162" s="95"/>
      <c r="AH162" s="95" t="s">
        <v>243</v>
      </c>
      <c r="AI162" s="95" t="s">
        <v>243</v>
      </c>
      <c r="AJ162" s="95" t="s">
        <v>243</v>
      </c>
      <c r="AK162" s="95" t="s">
        <v>243</v>
      </c>
      <c r="AL162" s="95"/>
      <c r="AM162" s="95"/>
      <c r="AN162" s="95"/>
      <c r="AO162" s="95"/>
      <c r="AP162" s="95" t="s">
        <v>243</v>
      </c>
      <c r="AQ162" s="95" t="s">
        <v>243</v>
      </c>
      <c r="AR162" s="95" t="s">
        <v>243</v>
      </c>
      <c r="AS162" s="95" t="s">
        <v>243</v>
      </c>
      <c r="AT162" s="95"/>
      <c r="AU162" s="95"/>
      <c r="AV162" s="95"/>
      <c r="AW162" s="95"/>
      <c r="AX162" s="95" t="s">
        <v>243</v>
      </c>
      <c r="AY162" s="95"/>
      <c r="AZ162" s="95"/>
      <c r="BA162" s="95" t="s">
        <v>243</v>
      </c>
      <c r="BB162" s="95" t="s">
        <v>243</v>
      </c>
      <c r="BC162" s="95" t="s">
        <v>243</v>
      </c>
      <c r="BD162" s="95" t="s">
        <v>243</v>
      </c>
      <c r="BE162" s="95"/>
      <c r="BF162" s="95" t="s">
        <v>243</v>
      </c>
      <c r="BG162" s="95"/>
      <c r="BH162" s="95" t="s">
        <v>243</v>
      </c>
      <c r="BI162" s="95" t="s">
        <v>243</v>
      </c>
      <c r="BJ162" s="95"/>
      <c r="BK162" s="95"/>
      <c r="BL162" s="95"/>
      <c r="BM162" s="95"/>
      <c r="BN162" s="95"/>
      <c r="BO162" s="95"/>
      <c r="BP162" s="95"/>
      <c r="BQ162" s="95"/>
      <c r="BR162" s="95"/>
      <c r="BS162" s="95"/>
      <c r="BT162" s="95"/>
      <c r="BU162" s="95"/>
      <c r="BV162" s="95"/>
      <c r="BW162" s="95"/>
      <c r="BX162" s="95"/>
      <c r="BY162" s="95"/>
      <c r="BZ162" s="95"/>
      <c r="CA162" s="95"/>
      <c r="CB162" s="95"/>
      <c r="CC162" s="95"/>
      <c r="CD162" s="95"/>
      <c r="CE162" s="338"/>
      <c r="CF162" s="338"/>
      <c r="CG162" s="338"/>
      <c r="CH162" s="338"/>
      <c r="CI162" s="338"/>
      <c r="CJ162" s="338"/>
      <c r="CK162" s="338"/>
      <c r="CL162" s="338"/>
      <c r="CM162" s="338"/>
      <c r="CN162" s="338"/>
      <c r="CO162" s="338"/>
      <c r="CP162" s="338"/>
      <c r="CQ162" s="338"/>
      <c r="CR162" s="338"/>
      <c r="CS162" s="338"/>
      <c r="CT162" s="338"/>
      <c r="CU162" s="338"/>
      <c r="CV162" s="338"/>
      <c r="CW162" s="338"/>
      <c r="CX162" s="338"/>
      <c r="CY162" s="338"/>
      <c r="CZ162" s="338"/>
      <c r="DA162" s="338"/>
      <c r="DB162" s="338"/>
      <c r="DC162" s="338"/>
      <c r="DD162" s="338"/>
      <c r="DE162" s="338"/>
      <c r="DF162" s="338"/>
      <c r="DG162" s="338"/>
      <c r="DH162" s="338"/>
      <c r="DI162" s="338"/>
      <c r="DJ162" s="338"/>
      <c r="DK162" s="338"/>
      <c r="DL162" s="338"/>
      <c r="DM162" s="338"/>
      <c r="DN162" s="338"/>
      <c r="DO162" s="338"/>
      <c r="DP162" s="338"/>
      <c r="DQ162" s="338"/>
      <c r="DR162" s="338"/>
      <c r="DS162" s="338"/>
      <c r="DT162" s="338"/>
      <c r="DU162" s="338"/>
      <c r="DV162" s="338"/>
      <c r="DW162" s="338"/>
      <c r="DX162" s="338"/>
      <c r="DY162" s="338"/>
      <c r="DZ162" s="338"/>
      <c r="EA162" s="338"/>
      <c r="EB162" s="338"/>
      <c r="EC162" s="338"/>
      <c r="ED162" s="338"/>
      <c r="EE162" s="338"/>
      <c r="EF162" s="338"/>
      <c r="EG162" s="338"/>
      <c r="EH162" s="338"/>
      <c r="EI162" s="338"/>
      <c r="EJ162" s="338"/>
      <c r="EK162" s="338"/>
      <c r="EL162" s="338"/>
      <c r="EM162" s="338"/>
      <c r="EN162" s="338"/>
      <c r="EO162" s="338"/>
      <c r="EP162" s="338"/>
      <c r="EQ162" s="338"/>
      <c r="ER162" s="338"/>
      <c r="ES162" s="338"/>
      <c r="ET162" s="338"/>
      <c r="EU162" s="338"/>
      <c r="EV162" s="338"/>
      <c r="EW162" s="338"/>
      <c r="EX162" s="338"/>
      <c r="EY162" s="338"/>
      <c r="EZ162" s="338"/>
      <c r="FA162" s="338"/>
      <c r="FB162" s="338"/>
      <c r="FC162" s="338"/>
      <c r="FD162" s="338"/>
      <c r="FE162" s="338"/>
      <c r="FF162" s="338"/>
      <c r="FG162" s="338"/>
      <c r="FH162" s="338"/>
      <c r="FI162" s="338"/>
      <c r="FJ162" s="338"/>
      <c r="FK162" s="338"/>
      <c r="FL162" s="338"/>
      <c r="FM162" s="338"/>
      <c r="FN162" s="338"/>
      <c r="FO162" s="338"/>
      <c r="FP162" s="338"/>
      <c r="FQ162" s="338"/>
      <c r="FR162" s="338"/>
      <c r="FS162" s="338"/>
      <c r="FT162" s="338"/>
      <c r="FU162" s="338"/>
      <c r="FV162" s="338"/>
      <c r="FW162" s="338"/>
      <c r="FX162" s="338"/>
      <c r="FY162" s="338"/>
      <c r="FZ162" s="338"/>
      <c r="GA162" s="338"/>
      <c r="GB162" s="338"/>
      <c r="GC162" s="338"/>
      <c r="GD162" s="338"/>
      <c r="GE162" s="338"/>
      <c r="GF162" s="338"/>
      <c r="GG162" s="338"/>
      <c r="GH162" s="338"/>
      <c r="GI162" s="338"/>
      <c r="GJ162" s="338"/>
      <c r="GK162" s="338"/>
      <c r="GL162" s="338"/>
      <c r="GM162" s="338"/>
      <c r="GN162" s="338"/>
      <c r="GO162" s="338"/>
      <c r="GP162" s="338"/>
      <c r="GQ162" s="338"/>
      <c r="GR162" s="338"/>
      <c r="GS162" s="338"/>
      <c r="GT162" s="338"/>
      <c r="GU162" s="338"/>
      <c r="GV162" s="338"/>
      <c r="GW162" s="338"/>
      <c r="GX162" s="338"/>
      <c r="GY162" s="338"/>
      <c r="GZ162" s="338"/>
      <c r="HA162" s="338"/>
      <c r="HB162" s="338"/>
      <c r="HC162" s="338"/>
      <c r="HD162" s="338"/>
      <c r="HE162" s="338"/>
      <c r="HF162" s="338"/>
      <c r="HG162" s="338"/>
      <c r="HH162" s="338"/>
      <c r="HI162" s="338"/>
      <c r="HJ162" s="338"/>
      <c r="HK162" s="338"/>
      <c r="HL162" s="338"/>
      <c r="HM162" s="338"/>
      <c r="HN162" s="338"/>
      <c r="HO162" s="338"/>
      <c r="HP162" s="338"/>
      <c r="HQ162" s="338"/>
      <c r="HR162" s="338"/>
      <c r="HS162" s="338"/>
      <c r="HT162" s="338"/>
      <c r="HU162" s="338"/>
      <c r="HV162" s="338"/>
      <c r="HW162" s="338"/>
      <c r="HX162" s="338"/>
      <c r="HY162" s="338"/>
      <c r="HZ162" s="338"/>
    </row>
    <row r="163" spans="1:234" s="131" customFormat="1" ht="24.75" customHeight="1" x14ac:dyDescent="0.25">
      <c r="A163" s="123" t="s">
        <v>234</v>
      </c>
      <c r="B163" s="108" t="s">
        <v>475</v>
      </c>
      <c r="C163" s="108" t="s">
        <v>207</v>
      </c>
      <c r="D163" s="109" t="s">
        <v>238</v>
      </c>
      <c r="E163" s="109" t="s">
        <v>100</v>
      </c>
      <c r="F163" s="110">
        <f t="shared" si="36"/>
        <v>41184</v>
      </c>
      <c r="G163" s="109">
        <f>IF(L163="Not Executed","",INDEX($U$2:$ZY162,1,MATCH(REPT("z",255),$U163:$ZY163)))</f>
        <v>144</v>
      </c>
      <c r="H163" s="109" t="str">
        <f t="shared" si="37"/>
        <v>QS:PC2 C-STEP QS C-CLASS Build7.4</v>
      </c>
      <c r="I163" s="109" t="str">
        <f t="shared" si="38"/>
        <v>9200-8.59.29708</v>
      </c>
      <c r="J163" s="109">
        <f t="shared" si="39"/>
        <v>9200</v>
      </c>
      <c r="K163" s="109" t="str">
        <f t="shared" si="42"/>
        <v>v3410</v>
      </c>
      <c r="L163" s="78" t="str">
        <f t="shared" si="43"/>
        <v>Pass</v>
      </c>
      <c r="M163" s="78" t="str">
        <f>IF(L163="NA","NA",IF(COUNTIFS(U163:XAA163,"Pass*",$U$3:$XAA$3,Summary!$E$43)&gt;0,"Pass",IF(COUNTIFS(U163:XAA163,"Fail*",$U$3:$XAA$3,Summary!$E$43)&gt;0,"Fail","Not Executed")))</f>
        <v>Pass</v>
      </c>
      <c r="N163" s="109">
        <f t="shared" si="40"/>
        <v>24</v>
      </c>
      <c r="O163" s="135">
        <f t="shared" si="41"/>
        <v>0.91666666666666663</v>
      </c>
      <c r="P163" s="135" t="str">
        <f>IF(VLOOKUP(C163,[1]!NFC_Defects,2,FALSE)=0,"",VLOOKUP(C163,[1]!NFC_Defects,2,FALSE))</f>
        <v/>
      </c>
      <c r="Q163" s="78" t="str">
        <f>IF(VLOOKUP(C163,[1]!NFC_Defects,3,FALSE)=0,"",VLOOKUP(C163,[1]!NFC_Defects,3,FALSE))</f>
        <v/>
      </c>
      <c r="R163" s="78" t="str">
        <f>IF(VLOOKUP(C163,[1]!NFC_Defects,4,FALSE)=0,"",VLOOKUP(C163,[1]!NFC_Defects,4,FALSE))</f>
        <v/>
      </c>
      <c r="S163" s="2"/>
      <c r="T163" s="319"/>
      <c r="U163" s="337"/>
      <c r="V163" s="95" t="s">
        <v>243</v>
      </c>
      <c r="W163" s="95" t="s">
        <v>241</v>
      </c>
      <c r="X163" s="95"/>
      <c r="Y163" s="95" t="s">
        <v>241</v>
      </c>
      <c r="Z163" s="95" t="s">
        <v>243</v>
      </c>
      <c r="AA163" s="95" t="s">
        <v>243</v>
      </c>
      <c r="AB163" s="95" t="s">
        <v>243</v>
      </c>
      <c r="AC163" s="95"/>
      <c r="AD163" s="95" t="s">
        <v>243</v>
      </c>
      <c r="AE163" s="95" t="s">
        <v>243</v>
      </c>
      <c r="AF163" s="95"/>
      <c r="AG163" s="95"/>
      <c r="AH163" s="95" t="s">
        <v>243</v>
      </c>
      <c r="AI163" s="95" t="s">
        <v>243</v>
      </c>
      <c r="AJ163" s="95" t="s">
        <v>243</v>
      </c>
      <c r="AK163" s="95" t="s">
        <v>243</v>
      </c>
      <c r="AL163" s="95"/>
      <c r="AM163" s="95"/>
      <c r="AN163" s="95"/>
      <c r="AO163" s="95"/>
      <c r="AP163" s="95" t="s">
        <v>243</v>
      </c>
      <c r="AQ163" s="95" t="s">
        <v>243</v>
      </c>
      <c r="AR163" s="95" t="s">
        <v>243</v>
      </c>
      <c r="AS163" s="95" t="s">
        <v>243</v>
      </c>
      <c r="AT163" s="95"/>
      <c r="AU163" s="95"/>
      <c r="AV163" s="95"/>
      <c r="AW163" s="95"/>
      <c r="AX163" s="95" t="s">
        <v>243</v>
      </c>
      <c r="AY163" s="95"/>
      <c r="AZ163" s="95"/>
      <c r="BA163" s="95" t="s">
        <v>243</v>
      </c>
      <c r="BB163" s="95" t="s">
        <v>243</v>
      </c>
      <c r="BC163" s="95" t="s">
        <v>243</v>
      </c>
      <c r="BD163" s="95" t="s">
        <v>243</v>
      </c>
      <c r="BE163" s="95"/>
      <c r="BF163" s="95" t="s">
        <v>243</v>
      </c>
      <c r="BG163" s="95"/>
      <c r="BH163" s="95" t="s">
        <v>243</v>
      </c>
      <c r="BI163" s="95" t="s">
        <v>243</v>
      </c>
      <c r="BJ163" s="95"/>
      <c r="BK163" s="95"/>
      <c r="BL163" s="95"/>
      <c r="BM163" s="95"/>
      <c r="BN163" s="95"/>
      <c r="BO163" s="95"/>
      <c r="BP163" s="95"/>
      <c r="BQ163" s="95"/>
      <c r="BR163" s="95"/>
      <c r="BS163" s="95"/>
      <c r="BT163" s="95"/>
      <c r="BU163" s="95"/>
      <c r="BV163" s="95"/>
      <c r="BW163" s="95"/>
      <c r="BX163" s="95"/>
      <c r="BY163" s="95"/>
      <c r="BZ163" s="95"/>
      <c r="CA163" s="95"/>
      <c r="CB163" s="95"/>
      <c r="CC163" s="95"/>
      <c r="CD163" s="95"/>
      <c r="CE163" s="338"/>
      <c r="CF163" s="338"/>
      <c r="CG163" s="338"/>
      <c r="CH163" s="338"/>
      <c r="CI163" s="338"/>
      <c r="CJ163" s="338"/>
      <c r="CK163" s="338"/>
      <c r="CL163" s="338"/>
      <c r="CM163" s="338"/>
      <c r="CN163" s="338"/>
      <c r="CO163" s="338"/>
      <c r="CP163" s="338"/>
      <c r="CQ163" s="338"/>
      <c r="CR163" s="338"/>
      <c r="CS163" s="338"/>
      <c r="CT163" s="338"/>
      <c r="CU163" s="338"/>
      <c r="CV163" s="338"/>
      <c r="CW163" s="338"/>
      <c r="CX163" s="338"/>
      <c r="CY163" s="338"/>
      <c r="CZ163" s="338"/>
      <c r="DA163" s="338"/>
      <c r="DB163" s="338"/>
      <c r="DC163" s="338"/>
      <c r="DD163" s="338"/>
      <c r="DE163" s="338"/>
      <c r="DF163" s="338"/>
      <c r="DG163" s="338"/>
      <c r="DH163" s="338"/>
      <c r="DI163" s="338"/>
      <c r="DJ163" s="338"/>
      <c r="DK163" s="338"/>
      <c r="DL163" s="338"/>
      <c r="DM163" s="338"/>
      <c r="DN163" s="338"/>
      <c r="DO163" s="338"/>
      <c r="DP163" s="338"/>
      <c r="DQ163" s="338"/>
      <c r="DR163" s="338"/>
      <c r="DS163" s="338"/>
      <c r="DT163" s="338"/>
      <c r="DU163" s="338"/>
      <c r="DV163" s="338"/>
      <c r="DW163" s="338"/>
      <c r="DX163" s="338"/>
      <c r="DY163" s="338"/>
      <c r="DZ163" s="338"/>
      <c r="EA163" s="338"/>
      <c r="EB163" s="338"/>
      <c r="EC163" s="338"/>
      <c r="ED163" s="338"/>
      <c r="EE163" s="338"/>
      <c r="EF163" s="338"/>
      <c r="EG163" s="338"/>
      <c r="EH163" s="338"/>
      <c r="EI163" s="338"/>
      <c r="EJ163" s="338"/>
      <c r="EK163" s="338"/>
      <c r="EL163" s="338"/>
      <c r="EM163" s="338"/>
      <c r="EN163" s="338"/>
      <c r="EO163" s="338"/>
      <c r="EP163" s="338"/>
      <c r="EQ163" s="338"/>
      <c r="ER163" s="338"/>
      <c r="ES163" s="338"/>
      <c r="ET163" s="338"/>
      <c r="EU163" s="338"/>
      <c r="EV163" s="338"/>
      <c r="EW163" s="338"/>
      <c r="EX163" s="338"/>
      <c r="EY163" s="338"/>
      <c r="EZ163" s="338"/>
      <c r="FA163" s="338"/>
      <c r="FB163" s="338"/>
      <c r="FC163" s="338"/>
      <c r="FD163" s="338"/>
      <c r="FE163" s="338"/>
      <c r="FF163" s="338"/>
      <c r="FG163" s="338"/>
      <c r="FH163" s="338"/>
      <c r="FI163" s="338"/>
      <c r="FJ163" s="338"/>
      <c r="FK163" s="338"/>
      <c r="FL163" s="338"/>
      <c r="FM163" s="338"/>
      <c r="FN163" s="338"/>
      <c r="FO163" s="338"/>
      <c r="FP163" s="338"/>
      <c r="FQ163" s="338"/>
      <c r="FR163" s="338"/>
      <c r="FS163" s="338"/>
      <c r="FT163" s="338"/>
      <c r="FU163" s="338"/>
      <c r="FV163" s="338"/>
      <c r="FW163" s="338"/>
      <c r="FX163" s="338"/>
      <c r="FY163" s="338"/>
      <c r="FZ163" s="338"/>
      <c r="GA163" s="338"/>
      <c r="GB163" s="338"/>
      <c r="GC163" s="338"/>
      <c r="GD163" s="338"/>
      <c r="GE163" s="338"/>
      <c r="GF163" s="338"/>
      <c r="GG163" s="338"/>
      <c r="GH163" s="338"/>
      <c r="GI163" s="338"/>
      <c r="GJ163" s="338"/>
      <c r="GK163" s="338"/>
      <c r="GL163" s="338"/>
      <c r="GM163" s="338"/>
      <c r="GN163" s="338"/>
      <c r="GO163" s="338"/>
      <c r="GP163" s="338"/>
      <c r="GQ163" s="338"/>
      <c r="GR163" s="338"/>
      <c r="GS163" s="338"/>
      <c r="GT163" s="338"/>
      <c r="GU163" s="338"/>
      <c r="GV163" s="338"/>
      <c r="GW163" s="338"/>
      <c r="GX163" s="338"/>
      <c r="GY163" s="338"/>
      <c r="GZ163" s="338"/>
      <c r="HA163" s="338"/>
      <c r="HB163" s="338"/>
      <c r="HC163" s="338"/>
      <c r="HD163" s="338"/>
      <c r="HE163" s="338"/>
      <c r="HF163" s="338"/>
      <c r="HG163" s="338"/>
      <c r="HH163" s="338"/>
      <c r="HI163" s="338"/>
      <c r="HJ163" s="338"/>
      <c r="HK163" s="338"/>
      <c r="HL163" s="338"/>
      <c r="HM163" s="338"/>
      <c r="HN163" s="338"/>
      <c r="HO163" s="338"/>
      <c r="HP163" s="338"/>
      <c r="HQ163" s="338"/>
      <c r="HR163" s="338"/>
      <c r="HS163" s="338"/>
      <c r="HT163" s="338"/>
      <c r="HU163" s="338"/>
      <c r="HV163" s="338"/>
      <c r="HW163" s="338"/>
      <c r="HX163" s="338"/>
      <c r="HY163" s="338"/>
      <c r="HZ163" s="338"/>
    </row>
    <row r="164" spans="1:234" s="131" customFormat="1" ht="24.75" customHeight="1" x14ac:dyDescent="0.25">
      <c r="A164" s="123" t="s">
        <v>234</v>
      </c>
      <c r="B164" s="108" t="s">
        <v>475</v>
      </c>
      <c r="C164" s="108" t="s">
        <v>215</v>
      </c>
      <c r="D164" s="109" t="s">
        <v>238</v>
      </c>
      <c r="E164" s="109" t="s">
        <v>100</v>
      </c>
      <c r="F164" s="110">
        <f t="shared" si="36"/>
        <v>41184</v>
      </c>
      <c r="G164" s="109">
        <f>IF(L164="Not Executed","",INDEX($U$2:$ZY163,1,MATCH(REPT("z",255),$U164:$ZY164)))</f>
        <v>144</v>
      </c>
      <c r="H164" s="109" t="str">
        <f t="shared" si="37"/>
        <v>QS:PC2 C-STEP QS C-CLASS Build7.4</v>
      </c>
      <c r="I164" s="109" t="str">
        <f t="shared" si="38"/>
        <v>9200-8.59.29708</v>
      </c>
      <c r="J164" s="109">
        <f t="shared" si="39"/>
        <v>9200</v>
      </c>
      <c r="K164" s="109" t="str">
        <f t="shared" si="42"/>
        <v>v3410</v>
      </c>
      <c r="L164" s="78" t="str">
        <f t="shared" si="43"/>
        <v>Pass</v>
      </c>
      <c r="M164" s="78" t="str">
        <f>IF(L164="NA","NA",IF(COUNTIFS(U164:XAA164,"Pass*",$U$3:$XAA$3,Summary!$E$43)&gt;0,"Pass",IF(COUNTIFS(U164:XAA164,"Fail*",$U$3:$XAA$3,Summary!$E$43)&gt;0,"Fail","Not Executed")))</f>
        <v>Pass</v>
      </c>
      <c r="N164" s="109">
        <f t="shared" si="40"/>
        <v>24</v>
      </c>
      <c r="O164" s="135">
        <f t="shared" si="41"/>
        <v>0.91666666666666663</v>
      </c>
      <c r="P164" s="135" t="str">
        <f>IF(VLOOKUP(C164,[1]!NFC_Defects,2,FALSE)=0,"",VLOOKUP(C164,[1]!NFC_Defects,2,FALSE))</f>
        <v/>
      </c>
      <c r="Q164" s="78" t="str">
        <f>IF(VLOOKUP(C164,[1]!NFC_Defects,3,FALSE)=0,"",VLOOKUP(C164,[1]!NFC_Defects,3,FALSE))</f>
        <v/>
      </c>
      <c r="R164" s="78" t="str">
        <f>IF(VLOOKUP(C164,[1]!NFC_Defects,4,FALSE)=0,"",VLOOKUP(C164,[1]!NFC_Defects,4,FALSE))</f>
        <v/>
      </c>
      <c r="S164" s="2"/>
      <c r="T164" s="319"/>
      <c r="U164" s="337"/>
      <c r="V164" s="95" t="s">
        <v>243</v>
      </c>
      <c r="W164" s="95" t="s">
        <v>241</v>
      </c>
      <c r="X164" s="95"/>
      <c r="Y164" s="95" t="s">
        <v>241</v>
      </c>
      <c r="Z164" s="95" t="s">
        <v>243</v>
      </c>
      <c r="AA164" s="95" t="s">
        <v>243</v>
      </c>
      <c r="AB164" s="95" t="s">
        <v>243</v>
      </c>
      <c r="AC164" s="95"/>
      <c r="AD164" s="95" t="s">
        <v>243</v>
      </c>
      <c r="AE164" s="95" t="s">
        <v>243</v>
      </c>
      <c r="AF164" s="95"/>
      <c r="AG164" s="95"/>
      <c r="AH164" s="95" t="s">
        <v>243</v>
      </c>
      <c r="AI164" s="95" t="s">
        <v>243</v>
      </c>
      <c r="AJ164" s="95" t="s">
        <v>243</v>
      </c>
      <c r="AK164" s="95" t="s">
        <v>243</v>
      </c>
      <c r="AL164" s="95"/>
      <c r="AM164" s="95"/>
      <c r="AN164" s="95"/>
      <c r="AO164" s="95"/>
      <c r="AP164" s="95" t="s">
        <v>243</v>
      </c>
      <c r="AQ164" s="95" t="s">
        <v>243</v>
      </c>
      <c r="AR164" s="95" t="s">
        <v>243</v>
      </c>
      <c r="AS164" s="95" t="s">
        <v>243</v>
      </c>
      <c r="AT164" s="95"/>
      <c r="AU164" s="95"/>
      <c r="AV164" s="95"/>
      <c r="AW164" s="95"/>
      <c r="AX164" s="95" t="s">
        <v>243</v>
      </c>
      <c r="AY164" s="95"/>
      <c r="AZ164" s="95"/>
      <c r="BA164" s="95" t="s">
        <v>243</v>
      </c>
      <c r="BB164" s="95" t="s">
        <v>243</v>
      </c>
      <c r="BC164" s="95" t="s">
        <v>243</v>
      </c>
      <c r="BD164" s="95" t="s">
        <v>243</v>
      </c>
      <c r="BE164" s="95"/>
      <c r="BF164" s="95" t="s">
        <v>243</v>
      </c>
      <c r="BG164" s="95"/>
      <c r="BH164" s="95" t="s">
        <v>243</v>
      </c>
      <c r="BI164" s="95" t="s">
        <v>243</v>
      </c>
      <c r="BJ164" s="95"/>
      <c r="BK164" s="95"/>
      <c r="BL164" s="95"/>
      <c r="BM164" s="95"/>
      <c r="BN164" s="95"/>
      <c r="BO164" s="95"/>
      <c r="BP164" s="95"/>
      <c r="BQ164" s="95"/>
      <c r="BR164" s="95"/>
      <c r="BS164" s="95"/>
      <c r="BT164" s="95"/>
      <c r="BU164" s="95"/>
      <c r="BV164" s="95"/>
      <c r="BW164" s="95"/>
      <c r="BX164" s="95"/>
      <c r="BY164" s="95"/>
      <c r="BZ164" s="95"/>
      <c r="CA164" s="95"/>
      <c r="CB164" s="95"/>
      <c r="CC164" s="95"/>
      <c r="CD164" s="95"/>
      <c r="CE164" s="338"/>
      <c r="CF164" s="338"/>
      <c r="CG164" s="338"/>
      <c r="CH164" s="338"/>
      <c r="CI164" s="338"/>
      <c r="CJ164" s="338"/>
      <c r="CK164" s="338"/>
      <c r="CL164" s="338"/>
      <c r="CM164" s="338"/>
      <c r="CN164" s="338"/>
      <c r="CO164" s="338"/>
      <c r="CP164" s="338"/>
      <c r="CQ164" s="338"/>
      <c r="CR164" s="338"/>
      <c r="CS164" s="338"/>
      <c r="CT164" s="338"/>
      <c r="CU164" s="338"/>
      <c r="CV164" s="338"/>
      <c r="CW164" s="338"/>
      <c r="CX164" s="338"/>
      <c r="CY164" s="338"/>
      <c r="CZ164" s="338"/>
      <c r="DA164" s="338"/>
      <c r="DB164" s="338"/>
      <c r="DC164" s="338"/>
      <c r="DD164" s="338"/>
      <c r="DE164" s="338"/>
      <c r="DF164" s="338"/>
      <c r="DG164" s="338"/>
      <c r="DH164" s="338"/>
      <c r="DI164" s="338"/>
      <c r="DJ164" s="338"/>
      <c r="DK164" s="338"/>
      <c r="DL164" s="338"/>
      <c r="DM164" s="338"/>
      <c r="DN164" s="338"/>
      <c r="DO164" s="338"/>
      <c r="DP164" s="338"/>
      <c r="DQ164" s="338"/>
      <c r="DR164" s="338"/>
      <c r="DS164" s="338"/>
      <c r="DT164" s="338"/>
      <c r="DU164" s="338"/>
      <c r="DV164" s="338"/>
      <c r="DW164" s="338"/>
      <c r="DX164" s="338"/>
      <c r="DY164" s="338"/>
      <c r="DZ164" s="338"/>
      <c r="EA164" s="338"/>
      <c r="EB164" s="338"/>
      <c r="EC164" s="338"/>
      <c r="ED164" s="338"/>
      <c r="EE164" s="338"/>
      <c r="EF164" s="338"/>
      <c r="EG164" s="338"/>
      <c r="EH164" s="338"/>
      <c r="EI164" s="338"/>
      <c r="EJ164" s="338"/>
      <c r="EK164" s="338"/>
      <c r="EL164" s="338"/>
      <c r="EM164" s="338"/>
      <c r="EN164" s="338"/>
      <c r="EO164" s="338"/>
      <c r="EP164" s="338"/>
      <c r="EQ164" s="338"/>
      <c r="ER164" s="338"/>
      <c r="ES164" s="338"/>
      <c r="ET164" s="338"/>
      <c r="EU164" s="338"/>
      <c r="EV164" s="338"/>
      <c r="EW164" s="338"/>
      <c r="EX164" s="338"/>
      <c r="EY164" s="338"/>
      <c r="EZ164" s="338"/>
      <c r="FA164" s="338"/>
      <c r="FB164" s="338"/>
      <c r="FC164" s="338"/>
      <c r="FD164" s="338"/>
      <c r="FE164" s="338"/>
      <c r="FF164" s="338"/>
      <c r="FG164" s="338"/>
      <c r="FH164" s="338"/>
      <c r="FI164" s="338"/>
      <c r="FJ164" s="338"/>
      <c r="FK164" s="338"/>
      <c r="FL164" s="338"/>
      <c r="FM164" s="338"/>
      <c r="FN164" s="338"/>
      <c r="FO164" s="338"/>
      <c r="FP164" s="338"/>
      <c r="FQ164" s="338"/>
      <c r="FR164" s="338"/>
      <c r="FS164" s="338"/>
      <c r="FT164" s="338"/>
      <c r="FU164" s="338"/>
      <c r="FV164" s="338"/>
      <c r="FW164" s="338"/>
      <c r="FX164" s="338"/>
      <c r="FY164" s="338"/>
      <c r="FZ164" s="338"/>
      <c r="GA164" s="338"/>
      <c r="GB164" s="338"/>
      <c r="GC164" s="338"/>
      <c r="GD164" s="338"/>
      <c r="GE164" s="338"/>
      <c r="GF164" s="338"/>
      <c r="GG164" s="338"/>
      <c r="GH164" s="338"/>
      <c r="GI164" s="338"/>
      <c r="GJ164" s="338"/>
      <c r="GK164" s="338"/>
      <c r="GL164" s="338"/>
      <c r="GM164" s="338"/>
      <c r="GN164" s="338"/>
      <c r="GO164" s="338"/>
      <c r="GP164" s="338"/>
      <c r="GQ164" s="338"/>
      <c r="GR164" s="338"/>
      <c r="GS164" s="338"/>
      <c r="GT164" s="338"/>
      <c r="GU164" s="338"/>
      <c r="GV164" s="338"/>
      <c r="GW164" s="338"/>
      <c r="GX164" s="338"/>
      <c r="GY164" s="338"/>
      <c r="GZ164" s="338"/>
      <c r="HA164" s="338"/>
      <c r="HB164" s="338"/>
      <c r="HC164" s="338"/>
      <c r="HD164" s="338"/>
      <c r="HE164" s="338"/>
      <c r="HF164" s="338"/>
      <c r="HG164" s="338"/>
      <c r="HH164" s="338"/>
      <c r="HI164" s="338"/>
      <c r="HJ164" s="338"/>
      <c r="HK164" s="338"/>
      <c r="HL164" s="338"/>
      <c r="HM164" s="338"/>
      <c r="HN164" s="338"/>
      <c r="HO164" s="338"/>
      <c r="HP164" s="338"/>
      <c r="HQ164" s="338"/>
      <c r="HR164" s="338"/>
      <c r="HS164" s="338"/>
      <c r="HT164" s="338"/>
      <c r="HU164" s="338"/>
      <c r="HV164" s="338"/>
      <c r="HW164" s="338"/>
      <c r="HX164" s="338"/>
      <c r="HY164" s="338"/>
      <c r="HZ164" s="338"/>
    </row>
    <row r="165" spans="1:234" s="131" customFormat="1" ht="24.75" customHeight="1" x14ac:dyDescent="0.25">
      <c r="A165" s="123" t="s">
        <v>234</v>
      </c>
      <c r="B165" s="108" t="s">
        <v>475</v>
      </c>
      <c r="C165" s="108" t="s">
        <v>214</v>
      </c>
      <c r="D165" s="109" t="s">
        <v>238</v>
      </c>
      <c r="E165" s="109" t="s">
        <v>100</v>
      </c>
      <c r="F165" s="110">
        <f t="shared" ref="F165:F196" si="44">IF(L165="Not Executed","",INDEX($U$1:$ZY$1,1,MATCH(REPT("z",255),$U165:$ZY165)))</f>
        <v>41184</v>
      </c>
      <c r="G165" s="109">
        <f>IF(L165="Not Executed","",INDEX($U$2:$ZY164,1,MATCH(REPT("z",255),$U165:$ZY165)))</f>
        <v>144</v>
      </c>
      <c r="H165" s="109" t="str">
        <f t="shared" ref="H165:H196" si="45">IF($L165="Not Executed","",VLOOKUP($G165,Config_Table,3))</f>
        <v>QS:PC2 C-STEP QS C-CLASS Build7.4</v>
      </c>
      <c r="I165" s="109" t="str">
        <f t="shared" ref="I165:I196" si="46">IF($L165="Not Executed","",VLOOKUP($G165,Config_Table,4))</f>
        <v>9200-8.59.29708</v>
      </c>
      <c r="J165" s="109">
        <f t="shared" ref="J165:J196" si="47">IF($L165="Not Executed","",VLOOKUP($G165,Config_Table,5))</f>
        <v>9200</v>
      </c>
      <c r="K165" s="109" t="str">
        <f t="shared" si="42"/>
        <v>v3410</v>
      </c>
      <c r="L165" s="78" t="str">
        <f t="shared" si="43"/>
        <v>Pass</v>
      </c>
      <c r="M165" s="78" t="str">
        <f>IF(L165="NA","NA",IF(COUNTIFS(U165:XAA165,"Pass*",$U$3:$XAA$3,Summary!$E$43)&gt;0,"Pass",IF(COUNTIFS(U165:XAA165,"Fail*",$U$3:$XAA$3,Summary!$E$43)&gt;0,"Fail","Not Executed")))</f>
        <v>Pass</v>
      </c>
      <c r="N165" s="109">
        <f t="shared" ref="N165:N196" si="48">COUNTIF(U165:CC165,"Pass")+COUNTIF(U165:CC165,"Fail")</f>
        <v>24</v>
      </c>
      <c r="O165" s="135">
        <f t="shared" ref="O165:O196" si="49">IF(N165&gt;0,COUNTIF(U165:CC165,"Pass")/N165,"")</f>
        <v>0.91666666666666663</v>
      </c>
      <c r="P165" s="135" t="str">
        <f>IF(VLOOKUP(C165,[1]!NFC_Defects,2,FALSE)=0,"",VLOOKUP(C165,[1]!NFC_Defects,2,FALSE))</f>
        <v/>
      </c>
      <c r="Q165" s="78" t="str">
        <f>IF(VLOOKUP(C165,[1]!NFC_Defects,3,FALSE)=0,"",VLOOKUP(C165,[1]!NFC_Defects,3,FALSE))</f>
        <v/>
      </c>
      <c r="R165" s="78" t="str">
        <f>IF(VLOOKUP(C165,[1]!NFC_Defects,4,FALSE)=0,"",VLOOKUP(C165,[1]!NFC_Defects,4,FALSE))</f>
        <v/>
      </c>
      <c r="S165" s="2"/>
      <c r="T165" s="319"/>
      <c r="U165" s="337"/>
      <c r="V165" s="95" t="s">
        <v>243</v>
      </c>
      <c r="W165" s="95" t="s">
        <v>241</v>
      </c>
      <c r="X165" s="95"/>
      <c r="Y165" s="95" t="s">
        <v>241</v>
      </c>
      <c r="Z165" s="95" t="s">
        <v>243</v>
      </c>
      <c r="AA165" s="95" t="s">
        <v>243</v>
      </c>
      <c r="AB165" s="95" t="s">
        <v>243</v>
      </c>
      <c r="AC165" s="95"/>
      <c r="AD165" s="95" t="s">
        <v>243</v>
      </c>
      <c r="AE165" s="95" t="s">
        <v>243</v>
      </c>
      <c r="AF165" s="95"/>
      <c r="AG165" s="95"/>
      <c r="AH165" s="95" t="s">
        <v>243</v>
      </c>
      <c r="AI165" s="95" t="s">
        <v>243</v>
      </c>
      <c r="AJ165" s="95" t="s">
        <v>243</v>
      </c>
      <c r="AK165" s="95" t="s">
        <v>243</v>
      </c>
      <c r="AL165" s="95"/>
      <c r="AM165" s="95"/>
      <c r="AN165" s="95"/>
      <c r="AO165" s="95"/>
      <c r="AP165" s="95" t="s">
        <v>243</v>
      </c>
      <c r="AQ165" s="95" t="s">
        <v>243</v>
      </c>
      <c r="AR165" s="95" t="s">
        <v>243</v>
      </c>
      <c r="AS165" s="95" t="s">
        <v>243</v>
      </c>
      <c r="AT165" s="95"/>
      <c r="AU165" s="95"/>
      <c r="AV165" s="95"/>
      <c r="AW165" s="95"/>
      <c r="AX165" s="95" t="s">
        <v>243</v>
      </c>
      <c r="AY165" s="95"/>
      <c r="AZ165" s="95"/>
      <c r="BA165" s="95" t="s">
        <v>243</v>
      </c>
      <c r="BB165" s="95" t="s">
        <v>243</v>
      </c>
      <c r="BC165" s="95" t="s">
        <v>243</v>
      </c>
      <c r="BD165" s="95" t="s">
        <v>243</v>
      </c>
      <c r="BE165" s="95"/>
      <c r="BF165" s="95" t="s">
        <v>243</v>
      </c>
      <c r="BG165" s="95"/>
      <c r="BH165" s="95" t="s">
        <v>243</v>
      </c>
      <c r="BI165" s="95" t="s">
        <v>243</v>
      </c>
      <c r="BJ165" s="95"/>
      <c r="BK165" s="95"/>
      <c r="BL165" s="95"/>
      <c r="BM165" s="95"/>
      <c r="BN165" s="95"/>
      <c r="BO165" s="95"/>
      <c r="BP165" s="95"/>
      <c r="BQ165" s="95"/>
      <c r="BR165" s="95"/>
      <c r="BS165" s="95"/>
      <c r="BT165" s="95"/>
      <c r="BU165" s="95"/>
      <c r="BV165" s="95"/>
      <c r="BW165" s="95"/>
      <c r="BX165" s="95"/>
      <c r="BY165" s="95"/>
      <c r="BZ165" s="95"/>
      <c r="CA165" s="95"/>
      <c r="CB165" s="95"/>
      <c r="CC165" s="95"/>
      <c r="CD165" s="95"/>
      <c r="CE165" s="338"/>
      <c r="CF165" s="338"/>
      <c r="CG165" s="338"/>
      <c r="CH165" s="338"/>
      <c r="CI165" s="338"/>
      <c r="CJ165" s="338"/>
      <c r="CK165" s="338"/>
      <c r="CL165" s="338"/>
      <c r="CM165" s="338"/>
      <c r="CN165" s="338"/>
      <c r="CO165" s="338"/>
      <c r="CP165" s="338"/>
      <c r="CQ165" s="338"/>
      <c r="CR165" s="338"/>
      <c r="CS165" s="338"/>
      <c r="CT165" s="338"/>
      <c r="CU165" s="338"/>
      <c r="CV165" s="338"/>
      <c r="CW165" s="338"/>
      <c r="CX165" s="338"/>
      <c r="CY165" s="338"/>
      <c r="CZ165" s="338"/>
      <c r="DA165" s="338"/>
      <c r="DB165" s="338"/>
      <c r="DC165" s="338"/>
      <c r="DD165" s="338"/>
      <c r="DE165" s="338"/>
      <c r="DF165" s="338"/>
      <c r="DG165" s="338"/>
      <c r="DH165" s="338"/>
      <c r="DI165" s="338"/>
      <c r="DJ165" s="338"/>
      <c r="DK165" s="338"/>
      <c r="DL165" s="338"/>
      <c r="DM165" s="338"/>
      <c r="DN165" s="338"/>
      <c r="DO165" s="338"/>
      <c r="DP165" s="338"/>
      <c r="DQ165" s="338"/>
      <c r="DR165" s="338"/>
      <c r="DS165" s="338"/>
      <c r="DT165" s="338"/>
      <c r="DU165" s="338"/>
      <c r="DV165" s="338"/>
      <c r="DW165" s="338"/>
      <c r="DX165" s="338"/>
      <c r="DY165" s="338"/>
      <c r="DZ165" s="338"/>
      <c r="EA165" s="338"/>
      <c r="EB165" s="338"/>
      <c r="EC165" s="338"/>
      <c r="ED165" s="338"/>
      <c r="EE165" s="338"/>
      <c r="EF165" s="338"/>
      <c r="EG165" s="338"/>
      <c r="EH165" s="338"/>
      <c r="EI165" s="338"/>
      <c r="EJ165" s="338"/>
      <c r="EK165" s="338"/>
      <c r="EL165" s="338"/>
      <c r="EM165" s="338"/>
      <c r="EN165" s="338"/>
      <c r="EO165" s="338"/>
      <c r="EP165" s="338"/>
      <c r="EQ165" s="338"/>
      <c r="ER165" s="338"/>
      <c r="ES165" s="338"/>
      <c r="ET165" s="338"/>
      <c r="EU165" s="338"/>
      <c r="EV165" s="338"/>
      <c r="EW165" s="338"/>
      <c r="EX165" s="338"/>
      <c r="EY165" s="338"/>
      <c r="EZ165" s="338"/>
      <c r="FA165" s="338"/>
      <c r="FB165" s="338"/>
      <c r="FC165" s="338"/>
      <c r="FD165" s="338"/>
      <c r="FE165" s="338"/>
      <c r="FF165" s="338"/>
      <c r="FG165" s="338"/>
      <c r="FH165" s="338"/>
      <c r="FI165" s="338"/>
      <c r="FJ165" s="338"/>
      <c r="FK165" s="338"/>
      <c r="FL165" s="338"/>
      <c r="FM165" s="338"/>
      <c r="FN165" s="338"/>
      <c r="FO165" s="338"/>
      <c r="FP165" s="338"/>
      <c r="FQ165" s="338"/>
      <c r="FR165" s="338"/>
      <c r="FS165" s="338"/>
      <c r="FT165" s="338"/>
      <c r="FU165" s="338"/>
      <c r="FV165" s="338"/>
      <c r="FW165" s="338"/>
      <c r="FX165" s="338"/>
      <c r="FY165" s="338"/>
      <c r="FZ165" s="338"/>
      <c r="GA165" s="338"/>
      <c r="GB165" s="338"/>
      <c r="GC165" s="338"/>
      <c r="GD165" s="338"/>
      <c r="GE165" s="338"/>
      <c r="GF165" s="338"/>
      <c r="GG165" s="338"/>
      <c r="GH165" s="338"/>
      <c r="GI165" s="338"/>
      <c r="GJ165" s="338"/>
      <c r="GK165" s="338"/>
      <c r="GL165" s="338"/>
      <c r="GM165" s="338"/>
      <c r="GN165" s="338"/>
      <c r="GO165" s="338"/>
      <c r="GP165" s="338"/>
      <c r="GQ165" s="338"/>
      <c r="GR165" s="338"/>
      <c r="GS165" s="338"/>
      <c r="GT165" s="338"/>
      <c r="GU165" s="338"/>
      <c r="GV165" s="338"/>
      <c r="GW165" s="338"/>
      <c r="GX165" s="338"/>
      <c r="GY165" s="338"/>
      <c r="GZ165" s="338"/>
      <c r="HA165" s="338"/>
      <c r="HB165" s="338"/>
      <c r="HC165" s="338"/>
      <c r="HD165" s="338"/>
      <c r="HE165" s="338"/>
      <c r="HF165" s="338"/>
      <c r="HG165" s="338"/>
      <c r="HH165" s="338"/>
      <c r="HI165" s="338"/>
      <c r="HJ165" s="338"/>
      <c r="HK165" s="338"/>
      <c r="HL165" s="338"/>
      <c r="HM165" s="338"/>
      <c r="HN165" s="338"/>
      <c r="HO165" s="338"/>
      <c r="HP165" s="338"/>
      <c r="HQ165" s="338"/>
      <c r="HR165" s="338"/>
      <c r="HS165" s="338"/>
      <c r="HT165" s="338"/>
      <c r="HU165" s="338"/>
      <c r="HV165" s="338"/>
      <c r="HW165" s="338"/>
      <c r="HX165" s="338"/>
      <c r="HY165" s="338"/>
      <c r="HZ165" s="338"/>
    </row>
    <row r="166" spans="1:234" s="131" customFormat="1" ht="24.75" customHeight="1" x14ac:dyDescent="0.25">
      <c r="A166" s="123" t="s">
        <v>234</v>
      </c>
      <c r="B166" s="108" t="s">
        <v>475</v>
      </c>
      <c r="C166" s="108" t="s">
        <v>208</v>
      </c>
      <c r="D166" s="109" t="s">
        <v>238</v>
      </c>
      <c r="E166" s="109" t="s">
        <v>100</v>
      </c>
      <c r="F166" s="110">
        <f t="shared" si="44"/>
        <v>41184</v>
      </c>
      <c r="G166" s="109">
        <f>IF(L166="Not Executed","",INDEX($U$2:$ZY165,1,MATCH(REPT("z",255),$U166:$ZY166)))</f>
        <v>144</v>
      </c>
      <c r="H166" s="109" t="str">
        <f t="shared" si="45"/>
        <v>QS:PC2 C-STEP QS C-CLASS Build7.4</v>
      </c>
      <c r="I166" s="109" t="str">
        <f t="shared" si="46"/>
        <v>9200-8.59.29708</v>
      </c>
      <c r="J166" s="109">
        <f t="shared" si="47"/>
        <v>9200</v>
      </c>
      <c r="K166" s="109" t="str">
        <f t="shared" si="42"/>
        <v>v3410</v>
      </c>
      <c r="L166" s="78" t="str">
        <f t="shared" si="43"/>
        <v>Pass</v>
      </c>
      <c r="M166" s="78" t="str">
        <f>IF(L166="NA","NA",IF(COUNTIFS(U166:XAA166,"Pass*",$U$3:$XAA$3,Summary!$E$43)&gt;0,"Pass",IF(COUNTIFS(U166:XAA166,"Fail*",$U$3:$XAA$3,Summary!$E$43)&gt;0,"Fail","Not Executed")))</f>
        <v>Pass</v>
      </c>
      <c r="N166" s="109">
        <f t="shared" si="48"/>
        <v>24</v>
      </c>
      <c r="O166" s="135">
        <f t="shared" si="49"/>
        <v>0.91666666666666663</v>
      </c>
      <c r="P166" s="135" t="str">
        <f>IF(VLOOKUP(C166,[1]!NFC_Defects,2,FALSE)=0,"",VLOOKUP(C166,[1]!NFC_Defects,2,FALSE))</f>
        <v/>
      </c>
      <c r="Q166" s="78" t="str">
        <f>IF(VLOOKUP(C166,[1]!NFC_Defects,3,FALSE)=0,"",VLOOKUP(C166,[1]!NFC_Defects,3,FALSE))</f>
        <v/>
      </c>
      <c r="R166" s="78" t="str">
        <f>IF(VLOOKUP(C166,[1]!NFC_Defects,4,FALSE)=0,"",VLOOKUP(C166,[1]!NFC_Defects,4,FALSE))</f>
        <v/>
      </c>
      <c r="S166" s="2"/>
      <c r="T166" s="319"/>
      <c r="U166" s="337"/>
      <c r="V166" s="95" t="s">
        <v>243</v>
      </c>
      <c r="W166" s="95" t="s">
        <v>241</v>
      </c>
      <c r="X166" s="95"/>
      <c r="Y166" s="95" t="s">
        <v>241</v>
      </c>
      <c r="Z166" s="95" t="s">
        <v>243</v>
      </c>
      <c r="AA166" s="95" t="s">
        <v>243</v>
      </c>
      <c r="AB166" s="95" t="s">
        <v>243</v>
      </c>
      <c r="AC166" s="95"/>
      <c r="AD166" s="95" t="s">
        <v>243</v>
      </c>
      <c r="AE166" s="95" t="s">
        <v>243</v>
      </c>
      <c r="AF166" s="95"/>
      <c r="AG166" s="95"/>
      <c r="AH166" s="95" t="s">
        <v>243</v>
      </c>
      <c r="AI166" s="95" t="s">
        <v>243</v>
      </c>
      <c r="AJ166" s="95" t="s">
        <v>243</v>
      </c>
      <c r="AK166" s="95" t="s">
        <v>243</v>
      </c>
      <c r="AL166" s="95"/>
      <c r="AM166" s="95"/>
      <c r="AN166" s="95"/>
      <c r="AO166" s="95"/>
      <c r="AP166" s="95" t="s">
        <v>243</v>
      </c>
      <c r="AQ166" s="95" t="s">
        <v>243</v>
      </c>
      <c r="AR166" s="95" t="s">
        <v>243</v>
      </c>
      <c r="AS166" s="95" t="s">
        <v>243</v>
      </c>
      <c r="AT166" s="95"/>
      <c r="AU166" s="95"/>
      <c r="AV166" s="95"/>
      <c r="AW166" s="95"/>
      <c r="AX166" s="95" t="s">
        <v>243</v>
      </c>
      <c r="AY166" s="95"/>
      <c r="AZ166" s="95"/>
      <c r="BA166" s="95" t="s">
        <v>243</v>
      </c>
      <c r="BB166" s="95" t="s">
        <v>243</v>
      </c>
      <c r="BC166" s="95" t="s">
        <v>243</v>
      </c>
      <c r="BD166" s="95" t="s">
        <v>243</v>
      </c>
      <c r="BE166" s="95"/>
      <c r="BF166" s="95" t="s">
        <v>243</v>
      </c>
      <c r="BG166" s="95"/>
      <c r="BH166" s="95" t="s">
        <v>243</v>
      </c>
      <c r="BI166" s="95" t="s">
        <v>243</v>
      </c>
      <c r="BJ166" s="95"/>
      <c r="BK166" s="95"/>
      <c r="BL166" s="95"/>
      <c r="BM166" s="95"/>
      <c r="BN166" s="95"/>
      <c r="BO166" s="95"/>
      <c r="BP166" s="95"/>
      <c r="BQ166" s="95"/>
      <c r="BR166" s="95"/>
      <c r="BS166" s="95"/>
      <c r="BT166" s="95"/>
      <c r="BU166" s="95"/>
      <c r="BV166" s="95"/>
      <c r="BW166" s="95"/>
      <c r="BX166" s="95"/>
      <c r="BY166" s="95"/>
      <c r="BZ166" s="95"/>
      <c r="CA166" s="95"/>
      <c r="CB166" s="95"/>
      <c r="CC166" s="95"/>
      <c r="CD166" s="95"/>
      <c r="CE166" s="338"/>
      <c r="CF166" s="338"/>
      <c r="CG166" s="338"/>
      <c r="CH166" s="338"/>
      <c r="CI166" s="338"/>
      <c r="CJ166" s="338"/>
      <c r="CK166" s="338"/>
      <c r="CL166" s="338"/>
      <c r="CM166" s="338"/>
      <c r="CN166" s="338"/>
      <c r="CO166" s="338"/>
      <c r="CP166" s="338"/>
      <c r="CQ166" s="338"/>
      <c r="CR166" s="338"/>
      <c r="CS166" s="338"/>
      <c r="CT166" s="338"/>
      <c r="CU166" s="338"/>
      <c r="CV166" s="338"/>
      <c r="CW166" s="338"/>
      <c r="CX166" s="338"/>
      <c r="CY166" s="338"/>
      <c r="CZ166" s="338"/>
      <c r="DA166" s="338"/>
      <c r="DB166" s="338"/>
      <c r="DC166" s="338"/>
      <c r="DD166" s="338"/>
      <c r="DE166" s="338"/>
      <c r="DF166" s="338"/>
      <c r="DG166" s="338"/>
      <c r="DH166" s="338"/>
      <c r="DI166" s="338"/>
      <c r="DJ166" s="338"/>
      <c r="DK166" s="338"/>
      <c r="DL166" s="338"/>
      <c r="DM166" s="338"/>
      <c r="DN166" s="338"/>
      <c r="DO166" s="338"/>
      <c r="DP166" s="338"/>
      <c r="DQ166" s="338"/>
      <c r="DR166" s="338"/>
      <c r="DS166" s="338"/>
      <c r="DT166" s="338"/>
      <c r="DU166" s="338"/>
      <c r="DV166" s="338"/>
      <c r="DW166" s="338"/>
      <c r="DX166" s="338"/>
      <c r="DY166" s="338"/>
      <c r="DZ166" s="338"/>
      <c r="EA166" s="338"/>
      <c r="EB166" s="338"/>
      <c r="EC166" s="338"/>
      <c r="ED166" s="338"/>
      <c r="EE166" s="338"/>
      <c r="EF166" s="338"/>
      <c r="EG166" s="338"/>
      <c r="EH166" s="338"/>
      <c r="EI166" s="338"/>
      <c r="EJ166" s="338"/>
      <c r="EK166" s="338"/>
      <c r="EL166" s="338"/>
      <c r="EM166" s="338"/>
      <c r="EN166" s="338"/>
      <c r="EO166" s="338"/>
      <c r="EP166" s="338"/>
      <c r="EQ166" s="338"/>
      <c r="ER166" s="338"/>
      <c r="ES166" s="338"/>
      <c r="ET166" s="338"/>
      <c r="EU166" s="338"/>
      <c r="EV166" s="338"/>
      <c r="EW166" s="338"/>
      <c r="EX166" s="338"/>
      <c r="EY166" s="338"/>
      <c r="EZ166" s="338"/>
      <c r="FA166" s="338"/>
      <c r="FB166" s="338"/>
      <c r="FC166" s="338"/>
      <c r="FD166" s="338"/>
      <c r="FE166" s="338"/>
      <c r="FF166" s="338"/>
      <c r="FG166" s="338"/>
      <c r="FH166" s="338"/>
      <c r="FI166" s="338"/>
      <c r="FJ166" s="338"/>
      <c r="FK166" s="338"/>
      <c r="FL166" s="338"/>
      <c r="FM166" s="338"/>
      <c r="FN166" s="338"/>
      <c r="FO166" s="338"/>
      <c r="FP166" s="338"/>
      <c r="FQ166" s="338"/>
      <c r="FR166" s="338"/>
      <c r="FS166" s="338"/>
      <c r="FT166" s="338"/>
      <c r="FU166" s="338"/>
      <c r="FV166" s="338"/>
      <c r="FW166" s="338"/>
      <c r="FX166" s="338"/>
      <c r="FY166" s="338"/>
      <c r="FZ166" s="338"/>
      <c r="GA166" s="338"/>
      <c r="GB166" s="338"/>
      <c r="GC166" s="338"/>
      <c r="GD166" s="338"/>
      <c r="GE166" s="338"/>
      <c r="GF166" s="338"/>
      <c r="GG166" s="338"/>
      <c r="GH166" s="338"/>
      <c r="GI166" s="338"/>
      <c r="GJ166" s="338"/>
      <c r="GK166" s="338"/>
      <c r="GL166" s="338"/>
      <c r="GM166" s="338"/>
      <c r="GN166" s="338"/>
      <c r="GO166" s="338"/>
      <c r="GP166" s="338"/>
      <c r="GQ166" s="338"/>
      <c r="GR166" s="338"/>
      <c r="GS166" s="338"/>
      <c r="GT166" s="338"/>
      <c r="GU166" s="338"/>
      <c r="GV166" s="338"/>
      <c r="GW166" s="338"/>
      <c r="GX166" s="338"/>
      <c r="GY166" s="338"/>
      <c r="GZ166" s="338"/>
      <c r="HA166" s="338"/>
      <c r="HB166" s="338"/>
      <c r="HC166" s="338"/>
      <c r="HD166" s="338"/>
      <c r="HE166" s="338"/>
      <c r="HF166" s="338"/>
      <c r="HG166" s="338"/>
      <c r="HH166" s="338"/>
      <c r="HI166" s="338"/>
      <c r="HJ166" s="338"/>
      <c r="HK166" s="338"/>
      <c r="HL166" s="338"/>
      <c r="HM166" s="338"/>
      <c r="HN166" s="338"/>
      <c r="HO166" s="338"/>
      <c r="HP166" s="338"/>
      <c r="HQ166" s="338"/>
      <c r="HR166" s="338"/>
      <c r="HS166" s="338"/>
      <c r="HT166" s="338"/>
      <c r="HU166" s="338"/>
      <c r="HV166" s="338"/>
      <c r="HW166" s="338"/>
      <c r="HX166" s="338"/>
      <c r="HY166" s="338"/>
      <c r="HZ166" s="338"/>
    </row>
    <row r="167" spans="1:234" s="131" customFormat="1" ht="24.75" customHeight="1" x14ac:dyDescent="0.25">
      <c r="A167" s="123" t="s">
        <v>234</v>
      </c>
      <c r="B167" s="108" t="s">
        <v>475</v>
      </c>
      <c r="C167" s="108" t="s">
        <v>206</v>
      </c>
      <c r="D167" s="109" t="s">
        <v>238</v>
      </c>
      <c r="E167" s="109" t="s">
        <v>100</v>
      </c>
      <c r="F167" s="110">
        <f t="shared" si="44"/>
        <v>41184</v>
      </c>
      <c r="G167" s="109">
        <f>IF(L167="Not Executed","",INDEX($U$2:$ZY166,1,MATCH(REPT("z",255),$U167:$ZY167)))</f>
        <v>144</v>
      </c>
      <c r="H167" s="109" t="str">
        <f t="shared" si="45"/>
        <v>QS:PC2 C-STEP QS C-CLASS Build7.4</v>
      </c>
      <c r="I167" s="109" t="str">
        <f t="shared" si="46"/>
        <v>9200-8.59.29708</v>
      </c>
      <c r="J167" s="109">
        <f t="shared" si="47"/>
        <v>9200</v>
      </c>
      <c r="K167" s="109" t="str">
        <f t="shared" si="42"/>
        <v>v3410</v>
      </c>
      <c r="L167" s="78" t="str">
        <f t="shared" si="43"/>
        <v>Pass</v>
      </c>
      <c r="M167" s="78" t="str">
        <f>IF(L167="NA","NA",IF(COUNTIFS(U167:XAA167,"Pass*",$U$3:$XAA$3,Summary!$E$43)&gt;0,"Pass",IF(COUNTIFS(U167:XAA167,"Fail*",$U$3:$XAA$3,Summary!$E$43)&gt;0,"Fail","Not Executed")))</f>
        <v>Pass</v>
      </c>
      <c r="N167" s="109">
        <f t="shared" si="48"/>
        <v>23</v>
      </c>
      <c r="O167" s="135">
        <f t="shared" si="49"/>
        <v>0.95652173913043481</v>
      </c>
      <c r="P167" s="135" t="str">
        <f>IF(VLOOKUP(C167,[1]!NFC_Defects,2,FALSE)=0,"",VLOOKUP(C167,[1]!NFC_Defects,2,FALSE))</f>
        <v/>
      </c>
      <c r="Q167" s="78" t="str">
        <f>IF(VLOOKUP(C167,[1]!NFC_Defects,3,FALSE)=0,"",VLOOKUP(C167,[1]!NFC_Defects,3,FALSE))</f>
        <v/>
      </c>
      <c r="R167" s="78" t="str">
        <f>IF(VLOOKUP(C167,[1]!NFC_Defects,4,FALSE)=0,"",VLOOKUP(C167,[1]!NFC_Defects,4,FALSE))</f>
        <v/>
      </c>
      <c r="S167" s="2"/>
      <c r="T167" s="319"/>
      <c r="U167" s="337"/>
      <c r="V167" s="95" t="s">
        <v>243</v>
      </c>
      <c r="W167" s="95" t="s">
        <v>241</v>
      </c>
      <c r="X167" s="95"/>
      <c r="Y167" s="95" t="s">
        <v>243</v>
      </c>
      <c r="Z167" s="95"/>
      <c r="AA167" s="95" t="s">
        <v>243</v>
      </c>
      <c r="AB167" s="95" t="s">
        <v>243</v>
      </c>
      <c r="AC167" s="95"/>
      <c r="AD167" s="95" t="s">
        <v>243</v>
      </c>
      <c r="AE167" s="95" t="s">
        <v>243</v>
      </c>
      <c r="AF167" s="95"/>
      <c r="AG167" s="95"/>
      <c r="AH167" s="95" t="s">
        <v>243</v>
      </c>
      <c r="AI167" s="95" t="s">
        <v>243</v>
      </c>
      <c r="AJ167" s="95" t="s">
        <v>243</v>
      </c>
      <c r="AK167" s="95" t="s">
        <v>243</v>
      </c>
      <c r="AL167" s="95"/>
      <c r="AM167" s="95"/>
      <c r="AN167" s="95"/>
      <c r="AO167" s="95"/>
      <c r="AP167" s="95" t="s">
        <v>243</v>
      </c>
      <c r="AQ167" s="95" t="s">
        <v>243</v>
      </c>
      <c r="AR167" s="95" t="s">
        <v>243</v>
      </c>
      <c r="AS167" s="95" t="s">
        <v>243</v>
      </c>
      <c r="AT167" s="95"/>
      <c r="AU167" s="95"/>
      <c r="AV167" s="95"/>
      <c r="AW167" s="95"/>
      <c r="AX167" s="95" t="s">
        <v>243</v>
      </c>
      <c r="AY167" s="95"/>
      <c r="AZ167" s="95"/>
      <c r="BA167" s="95" t="s">
        <v>243</v>
      </c>
      <c r="BB167" s="95" t="s">
        <v>243</v>
      </c>
      <c r="BC167" s="95" t="s">
        <v>243</v>
      </c>
      <c r="BD167" s="95" t="s">
        <v>243</v>
      </c>
      <c r="BE167" s="95"/>
      <c r="BF167" s="95" t="s">
        <v>243</v>
      </c>
      <c r="BG167" s="95"/>
      <c r="BH167" s="95" t="s">
        <v>243</v>
      </c>
      <c r="BI167" s="95" t="s">
        <v>243</v>
      </c>
      <c r="BJ167" s="95"/>
      <c r="BK167" s="95"/>
      <c r="BL167" s="95"/>
      <c r="BM167" s="95"/>
      <c r="BN167" s="95"/>
      <c r="BO167" s="95"/>
      <c r="BP167" s="95"/>
      <c r="BQ167" s="95"/>
      <c r="BR167" s="95"/>
      <c r="BS167" s="95"/>
      <c r="BT167" s="95"/>
      <c r="BU167" s="95"/>
      <c r="BV167" s="95"/>
      <c r="BW167" s="95"/>
      <c r="BX167" s="95"/>
      <c r="BY167" s="95"/>
      <c r="BZ167" s="95"/>
      <c r="CA167" s="95"/>
      <c r="CB167" s="95"/>
      <c r="CC167" s="95"/>
      <c r="CD167" s="95"/>
      <c r="CE167" s="338"/>
      <c r="CF167" s="338"/>
      <c r="CG167" s="338"/>
      <c r="CH167" s="338"/>
      <c r="CI167" s="338"/>
      <c r="CJ167" s="338"/>
      <c r="CK167" s="338"/>
      <c r="CL167" s="338"/>
      <c r="CM167" s="338"/>
      <c r="CN167" s="338"/>
      <c r="CO167" s="338"/>
      <c r="CP167" s="338"/>
      <c r="CQ167" s="338"/>
      <c r="CR167" s="338"/>
      <c r="CS167" s="338"/>
      <c r="CT167" s="338"/>
      <c r="CU167" s="338"/>
      <c r="CV167" s="338"/>
      <c r="CW167" s="338"/>
      <c r="CX167" s="338"/>
      <c r="CY167" s="338"/>
      <c r="CZ167" s="338"/>
      <c r="DA167" s="338"/>
      <c r="DB167" s="338"/>
      <c r="DC167" s="338"/>
      <c r="DD167" s="338"/>
      <c r="DE167" s="338"/>
      <c r="DF167" s="338"/>
      <c r="DG167" s="338"/>
      <c r="DH167" s="338"/>
      <c r="DI167" s="338"/>
      <c r="DJ167" s="338"/>
      <c r="DK167" s="338"/>
      <c r="DL167" s="338"/>
      <c r="DM167" s="338"/>
      <c r="DN167" s="338"/>
      <c r="DO167" s="338"/>
      <c r="DP167" s="338"/>
      <c r="DQ167" s="338"/>
      <c r="DR167" s="338"/>
      <c r="DS167" s="338"/>
      <c r="DT167" s="338"/>
      <c r="DU167" s="338"/>
      <c r="DV167" s="338"/>
      <c r="DW167" s="338"/>
      <c r="DX167" s="338"/>
      <c r="DY167" s="338"/>
      <c r="DZ167" s="338"/>
      <c r="EA167" s="338"/>
      <c r="EB167" s="338"/>
      <c r="EC167" s="338"/>
      <c r="ED167" s="338"/>
      <c r="EE167" s="338"/>
      <c r="EF167" s="338"/>
      <c r="EG167" s="338"/>
      <c r="EH167" s="338"/>
      <c r="EI167" s="338"/>
      <c r="EJ167" s="338"/>
      <c r="EK167" s="338"/>
      <c r="EL167" s="338"/>
      <c r="EM167" s="338"/>
      <c r="EN167" s="338"/>
      <c r="EO167" s="338"/>
      <c r="EP167" s="338"/>
      <c r="EQ167" s="338"/>
      <c r="ER167" s="338"/>
      <c r="ES167" s="338"/>
      <c r="ET167" s="338"/>
      <c r="EU167" s="338"/>
      <c r="EV167" s="338"/>
      <c r="EW167" s="338"/>
      <c r="EX167" s="338"/>
      <c r="EY167" s="338"/>
      <c r="EZ167" s="338"/>
      <c r="FA167" s="338"/>
      <c r="FB167" s="338"/>
      <c r="FC167" s="338"/>
      <c r="FD167" s="338"/>
      <c r="FE167" s="338"/>
      <c r="FF167" s="338"/>
      <c r="FG167" s="338"/>
      <c r="FH167" s="338"/>
      <c r="FI167" s="338"/>
      <c r="FJ167" s="338"/>
      <c r="FK167" s="338"/>
      <c r="FL167" s="338"/>
      <c r="FM167" s="338"/>
      <c r="FN167" s="338"/>
      <c r="FO167" s="338"/>
      <c r="FP167" s="338"/>
      <c r="FQ167" s="338"/>
      <c r="FR167" s="338"/>
      <c r="FS167" s="338"/>
      <c r="FT167" s="338"/>
      <c r="FU167" s="338"/>
      <c r="FV167" s="338"/>
      <c r="FW167" s="338"/>
      <c r="FX167" s="338"/>
      <c r="FY167" s="338"/>
      <c r="FZ167" s="338"/>
      <c r="GA167" s="338"/>
      <c r="GB167" s="338"/>
      <c r="GC167" s="338"/>
      <c r="GD167" s="338"/>
      <c r="GE167" s="338"/>
      <c r="GF167" s="338"/>
      <c r="GG167" s="338"/>
      <c r="GH167" s="338"/>
      <c r="GI167" s="338"/>
      <c r="GJ167" s="338"/>
      <c r="GK167" s="338"/>
      <c r="GL167" s="338"/>
      <c r="GM167" s="338"/>
      <c r="GN167" s="338"/>
      <c r="GO167" s="338"/>
      <c r="GP167" s="338"/>
      <c r="GQ167" s="338"/>
      <c r="GR167" s="338"/>
      <c r="GS167" s="338"/>
      <c r="GT167" s="338"/>
      <c r="GU167" s="338"/>
      <c r="GV167" s="338"/>
      <c r="GW167" s="338"/>
      <c r="GX167" s="338"/>
      <c r="GY167" s="338"/>
      <c r="GZ167" s="338"/>
      <c r="HA167" s="338"/>
      <c r="HB167" s="338"/>
      <c r="HC167" s="338"/>
      <c r="HD167" s="338"/>
      <c r="HE167" s="338"/>
      <c r="HF167" s="338"/>
      <c r="HG167" s="338"/>
      <c r="HH167" s="338"/>
      <c r="HI167" s="338"/>
      <c r="HJ167" s="338"/>
      <c r="HK167" s="338"/>
      <c r="HL167" s="338"/>
      <c r="HM167" s="338"/>
      <c r="HN167" s="338"/>
      <c r="HO167" s="338"/>
      <c r="HP167" s="338"/>
      <c r="HQ167" s="338"/>
      <c r="HR167" s="338"/>
      <c r="HS167" s="338"/>
      <c r="HT167" s="338"/>
      <c r="HU167" s="338"/>
      <c r="HV167" s="338"/>
      <c r="HW167" s="338"/>
      <c r="HX167" s="338"/>
      <c r="HY167" s="338"/>
      <c r="HZ167" s="338"/>
    </row>
    <row r="168" spans="1:234" s="131" customFormat="1" ht="24.75" customHeight="1" x14ac:dyDescent="0.25">
      <c r="A168" s="123" t="s">
        <v>234</v>
      </c>
      <c r="B168" s="108" t="s">
        <v>475</v>
      </c>
      <c r="C168" s="108" t="s">
        <v>211</v>
      </c>
      <c r="D168" s="109" t="s">
        <v>238</v>
      </c>
      <c r="E168" s="109" t="s">
        <v>100</v>
      </c>
      <c r="F168" s="110">
        <f t="shared" si="44"/>
        <v>41184</v>
      </c>
      <c r="G168" s="109">
        <f>IF(L168="Not Executed","",INDEX($U$2:$ZY167,1,MATCH(REPT("z",255),$U168:$ZY168)))</f>
        <v>144</v>
      </c>
      <c r="H168" s="109" t="str">
        <f t="shared" si="45"/>
        <v>QS:PC2 C-STEP QS C-CLASS Build7.4</v>
      </c>
      <c r="I168" s="109" t="str">
        <f t="shared" si="46"/>
        <v>9200-8.59.29708</v>
      </c>
      <c r="J168" s="109">
        <f t="shared" si="47"/>
        <v>9200</v>
      </c>
      <c r="K168" s="109" t="str">
        <f t="shared" si="42"/>
        <v>v3410</v>
      </c>
      <c r="L168" s="78" t="str">
        <f t="shared" si="43"/>
        <v>Pass</v>
      </c>
      <c r="M168" s="78" t="str">
        <f>IF(L168="NA","NA",IF(COUNTIFS(U168:XAA168,"Pass*",$U$3:$XAA$3,Summary!$E$43)&gt;0,"Pass",IF(COUNTIFS(U168:XAA168,"Fail*",$U$3:$XAA$3,Summary!$E$43)&gt;0,"Fail","Not Executed")))</f>
        <v>Pass</v>
      </c>
      <c r="N168" s="109">
        <f t="shared" si="48"/>
        <v>23</v>
      </c>
      <c r="O168" s="135">
        <f t="shared" si="49"/>
        <v>0.95652173913043481</v>
      </c>
      <c r="P168" s="135" t="str">
        <f>IF(VLOOKUP(C168,[1]!NFC_Defects,2,FALSE)=0,"",VLOOKUP(C168,[1]!NFC_Defects,2,FALSE))</f>
        <v/>
      </c>
      <c r="Q168" s="78" t="str">
        <f>IF(VLOOKUP(C168,[1]!NFC_Defects,3,FALSE)=0,"",VLOOKUP(C168,[1]!NFC_Defects,3,FALSE))</f>
        <v/>
      </c>
      <c r="R168" s="78" t="str">
        <f>IF(VLOOKUP(C168,[1]!NFC_Defects,4,FALSE)=0,"",VLOOKUP(C168,[1]!NFC_Defects,4,FALSE))</f>
        <v/>
      </c>
      <c r="S168" s="2"/>
      <c r="T168" s="319"/>
      <c r="U168" s="337"/>
      <c r="V168" s="95" t="s">
        <v>243</v>
      </c>
      <c r="W168" s="95" t="s">
        <v>241</v>
      </c>
      <c r="X168" s="95"/>
      <c r="Y168" s="95" t="s">
        <v>243</v>
      </c>
      <c r="Z168" s="95"/>
      <c r="AA168" s="95" t="s">
        <v>243</v>
      </c>
      <c r="AB168" s="95" t="s">
        <v>243</v>
      </c>
      <c r="AC168" s="95"/>
      <c r="AD168" s="95" t="s">
        <v>243</v>
      </c>
      <c r="AE168" s="95" t="s">
        <v>243</v>
      </c>
      <c r="AF168" s="95"/>
      <c r="AG168" s="95"/>
      <c r="AH168" s="95" t="s">
        <v>243</v>
      </c>
      <c r="AI168" s="95" t="s">
        <v>243</v>
      </c>
      <c r="AJ168" s="95" t="s">
        <v>243</v>
      </c>
      <c r="AK168" s="95" t="s">
        <v>243</v>
      </c>
      <c r="AL168" s="95"/>
      <c r="AM168" s="95"/>
      <c r="AN168" s="95"/>
      <c r="AO168" s="95"/>
      <c r="AP168" s="95" t="s">
        <v>243</v>
      </c>
      <c r="AQ168" s="95" t="s">
        <v>243</v>
      </c>
      <c r="AR168" s="95" t="s">
        <v>243</v>
      </c>
      <c r="AS168" s="95" t="s">
        <v>243</v>
      </c>
      <c r="AT168" s="95"/>
      <c r="AU168" s="95"/>
      <c r="AV168" s="95"/>
      <c r="AW168" s="95"/>
      <c r="AX168" s="95" t="s">
        <v>243</v>
      </c>
      <c r="AY168" s="95"/>
      <c r="AZ168" s="95"/>
      <c r="BA168" s="95" t="s">
        <v>243</v>
      </c>
      <c r="BB168" s="95" t="s">
        <v>243</v>
      </c>
      <c r="BC168" s="95" t="s">
        <v>243</v>
      </c>
      <c r="BD168" s="95" t="s">
        <v>243</v>
      </c>
      <c r="BE168" s="95"/>
      <c r="BF168" s="95" t="s">
        <v>243</v>
      </c>
      <c r="BG168" s="95"/>
      <c r="BH168" s="95" t="s">
        <v>243</v>
      </c>
      <c r="BI168" s="95" t="s">
        <v>243</v>
      </c>
      <c r="BJ168" s="95"/>
      <c r="BK168" s="95"/>
      <c r="BL168" s="95"/>
      <c r="BM168" s="95"/>
      <c r="BN168" s="95"/>
      <c r="BO168" s="95"/>
      <c r="BP168" s="95"/>
      <c r="BQ168" s="95"/>
      <c r="BR168" s="95"/>
      <c r="BS168" s="95"/>
      <c r="BT168" s="95"/>
      <c r="BU168" s="95"/>
      <c r="BV168" s="95"/>
      <c r="BW168" s="95"/>
      <c r="BX168" s="95"/>
      <c r="BY168" s="95"/>
      <c r="BZ168" s="95"/>
      <c r="CA168" s="95"/>
      <c r="CB168" s="95"/>
      <c r="CC168" s="95"/>
      <c r="CD168" s="95"/>
      <c r="CE168" s="338"/>
      <c r="CF168" s="338"/>
      <c r="CG168" s="338"/>
      <c r="CH168" s="338"/>
      <c r="CI168" s="338"/>
      <c r="CJ168" s="338"/>
      <c r="CK168" s="338"/>
      <c r="CL168" s="338"/>
      <c r="CM168" s="338"/>
      <c r="CN168" s="338"/>
      <c r="CO168" s="338"/>
      <c r="CP168" s="338"/>
      <c r="CQ168" s="338"/>
      <c r="CR168" s="338"/>
      <c r="CS168" s="338"/>
      <c r="CT168" s="338"/>
      <c r="CU168" s="338"/>
      <c r="CV168" s="338"/>
      <c r="CW168" s="338"/>
      <c r="CX168" s="338"/>
      <c r="CY168" s="338"/>
      <c r="CZ168" s="338"/>
      <c r="DA168" s="338"/>
      <c r="DB168" s="338"/>
      <c r="DC168" s="338"/>
      <c r="DD168" s="338"/>
      <c r="DE168" s="338"/>
      <c r="DF168" s="338"/>
      <c r="DG168" s="338"/>
      <c r="DH168" s="338"/>
      <c r="DI168" s="338"/>
      <c r="DJ168" s="338"/>
      <c r="DK168" s="338"/>
      <c r="DL168" s="338"/>
      <c r="DM168" s="338"/>
      <c r="DN168" s="338"/>
      <c r="DO168" s="338"/>
      <c r="DP168" s="338"/>
      <c r="DQ168" s="338"/>
      <c r="DR168" s="338"/>
      <c r="DS168" s="338"/>
      <c r="DT168" s="338"/>
      <c r="DU168" s="338"/>
      <c r="DV168" s="338"/>
      <c r="DW168" s="338"/>
      <c r="DX168" s="338"/>
      <c r="DY168" s="338"/>
      <c r="DZ168" s="338"/>
      <c r="EA168" s="338"/>
      <c r="EB168" s="338"/>
      <c r="EC168" s="338"/>
      <c r="ED168" s="338"/>
      <c r="EE168" s="338"/>
      <c r="EF168" s="338"/>
      <c r="EG168" s="338"/>
      <c r="EH168" s="338"/>
      <c r="EI168" s="338"/>
      <c r="EJ168" s="338"/>
      <c r="EK168" s="338"/>
      <c r="EL168" s="338"/>
      <c r="EM168" s="338"/>
      <c r="EN168" s="338"/>
      <c r="EO168" s="338"/>
      <c r="EP168" s="338"/>
      <c r="EQ168" s="338"/>
      <c r="ER168" s="338"/>
      <c r="ES168" s="338"/>
      <c r="ET168" s="338"/>
      <c r="EU168" s="338"/>
      <c r="EV168" s="338"/>
      <c r="EW168" s="338"/>
      <c r="EX168" s="338"/>
      <c r="EY168" s="338"/>
      <c r="EZ168" s="338"/>
      <c r="FA168" s="338"/>
      <c r="FB168" s="338"/>
      <c r="FC168" s="338"/>
      <c r="FD168" s="338"/>
      <c r="FE168" s="338"/>
      <c r="FF168" s="338"/>
      <c r="FG168" s="338"/>
      <c r="FH168" s="338"/>
      <c r="FI168" s="338"/>
      <c r="FJ168" s="338"/>
      <c r="FK168" s="338"/>
      <c r="FL168" s="338"/>
      <c r="FM168" s="338"/>
      <c r="FN168" s="338"/>
      <c r="FO168" s="338"/>
      <c r="FP168" s="338"/>
      <c r="FQ168" s="338"/>
      <c r="FR168" s="338"/>
      <c r="FS168" s="338"/>
      <c r="FT168" s="338"/>
      <c r="FU168" s="338"/>
      <c r="FV168" s="338"/>
      <c r="FW168" s="338"/>
      <c r="FX168" s="338"/>
      <c r="FY168" s="338"/>
      <c r="FZ168" s="338"/>
      <c r="GA168" s="338"/>
      <c r="GB168" s="338"/>
      <c r="GC168" s="338"/>
      <c r="GD168" s="338"/>
      <c r="GE168" s="338"/>
      <c r="GF168" s="338"/>
      <c r="GG168" s="338"/>
      <c r="GH168" s="338"/>
      <c r="GI168" s="338"/>
      <c r="GJ168" s="338"/>
      <c r="GK168" s="338"/>
      <c r="GL168" s="338"/>
      <c r="GM168" s="338"/>
      <c r="GN168" s="338"/>
      <c r="GO168" s="338"/>
      <c r="GP168" s="338"/>
      <c r="GQ168" s="338"/>
      <c r="GR168" s="338"/>
      <c r="GS168" s="338"/>
      <c r="GT168" s="338"/>
      <c r="GU168" s="338"/>
      <c r="GV168" s="338"/>
      <c r="GW168" s="338"/>
      <c r="GX168" s="338"/>
      <c r="GY168" s="338"/>
      <c r="GZ168" s="338"/>
      <c r="HA168" s="338"/>
      <c r="HB168" s="338"/>
      <c r="HC168" s="338"/>
      <c r="HD168" s="338"/>
      <c r="HE168" s="338"/>
      <c r="HF168" s="338"/>
      <c r="HG168" s="338"/>
      <c r="HH168" s="338"/>
      <c r="HI168" s="338"/>
      <c r="HJ168" s="338"/>
      <c r="HK168" s="338"/>
      <c r="HL168" s="338"/>
      <c r="HM168" s="338"/>
      <c r="HN168" s="338"/>
      <c r="HO168" s="338"/>
      <c r="HP168" s="338"/>
      <c r="HQ168" s="338"/>
      <c r="HR168" s="338"/>
      <c r="HS168" s="338"/>
      <c r="HT168" s="338"/>
      <c r="HU168" s="338"/>
      <c r="HV168" s="338"/>
      <c r="HW168" s="338"/>
      <c r="HX168" s="338"/>
      <c r="HY168" s="338"/>
      <c r="HZ168" s="338"/>
    </row>
    <row r="169" spans="1:234" s="131" customFormat="1" ht="24.75" customHeight="1" x14ac:dyDescent="0.25">
      <c r="A169" s="123" t="s">
        <v>234</v>
      </c>
      <c r="B169" s="108" t="s">
        <v>475</v>
      </c>
      <c r="C169" s="108" t="s">
        <v>210</v>
      </c>
      <c r="D169" s="109" t="s">
        <v>238</v>
      </c>
      <c r="E169" s="109" t="s">
        <v>100</v>
      </c>
      <c r="F169" s="110">
        <f t="shared" si="44"/>
        <v>41184</v>
      </c>
      <c r="G169" s="109">
        <f>IF(L169="Not Executed","",INDEX($U$2:$ZY168,1,MATCH(REPT("z",255),$U169:$ZY169)))</f>
        <v>144</v>
      </c>
      <c r="H169" s="109" t="str">
        <f t="shared" si="45"/>
        <v>QS:PC2 C-STEP QS C-CLASS Build7.4</v>
      </c>
      <c r="I169" s="109" t="str">
        <f t="shared" si="46"/>
        <v>9200-8.59.29708</v>
      </c>
      <c r="J169" s="109">
        <f t="shared" si="47"/>
        <v>9200</v>
      </c>
      <c r="K169" s="109" t="str">
        <f t="shared" si="42"/>
        <v>v3410</v>
      </c>
      <c r="L169" s="78" t="str">
        <f t="shared" si="43"/>
        <v>Pass</v>
      </c>
      <c r="M169" s="78" t="str">
        <f>IF(L169="NA","NA",IF(COUNTIFS(U169:XAA169,"Pass*",$U$3:$XAA$3,Summary!$E$43)&gt;0,"Pass",IF(COUNTIFS(U169:XAA169,"Fail*",$U$3:$XAA$3,Summary!$E$43)&gt;0,"Fail","Not Executed")))</f>
        <v>Pass</v>
      </c>
      <c r="N169" s="109">
        <f t="shared" si="48"/>
        <v>23</v>
      </c>
      <c r="O169" s="135">
        <f t="shared" si="49"/>
        <v>0.95652173913043481</v>
      </c>
      <c r="P169" s="135" t="str">
        <f>IF(VLOOKUP(C169,[1]!NFC_Defects,2,FALSE)=0,"",VLOOKUP(C169,[1]!NFC_Defects,2,FALSE))</f>
        <v/>
      </c>
      <c r="Q169" s="78" t="str">
        <f>IF(VLOOKUP(C169,[1]!NFC_Defects,3,FALSE)=0,"",VLOOKUP(C169,[1]!NFC_Defects,3,FALSE))</f>
        <v/>
      </c>
      <c r="R169" s="78" t="str">
        <f>IF(VLOOKUP(C169,[1]!NFC_Defects,4,FALSE)=0,"",VLOOKUP(C169,[1]!NFC_Defects,4,FALSE))</f>
        <v/>
      </c>
      <c r="S169" s="2"/>
      <c r="T169" s="319"/>
      <c r="U169" s="337"/>
      <c r="V169" s="95" t="s">
        <v>243</v>
      </c>
      <c r="W169" s="95" t="s">
        <v>241</v>
      </c>
      <c r="X169" s="95"/>
      <c r="Y169" s="95" t="s">
        <v>243</v>
      </c>
      <c r="Z169" s="95"/>
      <c r="AA169" s="95" t="s">
        <v>243</v>
      </c>
      <c r="AB169" s="95" t="s">
        <v>243</v>
      </c>
      <c r="AC169" s="95"/>
      <c r="AD169" s="95" t="s">
        <v>243</v>
      </c>
      <c r="AE169" s="95" t="s">
        <v>243</v>
      </c>
      <c r="AF169" s="95"/>
      <c r="AG169" s="95"/>
      <c r="AH169" s="95" t="s">
        <v>243</v>
      </c>
      <c r="AI169" s="95" t="s">
        <v>243</v>
      </c>
      <c r="AJ169" s="95" t="s">
        <v>243</v>
      </c>
      <c r="AK169" s="95" t="s">
        <v>243</v>
      </c>
      <c r="AL169" s="95"/>
      <c r="AM169" s="95"/>
      <c r="AN169" s="95"/>
      <c r="AO169" s="95"/>
      <c r="AP169" s="95" t="s">
        <v>243</v>
      </c>
      <c r="AQ169" s="95" t="s">
        <v>243</v>
      </c>
      <c r="AR169" s="95" t="s">
        <v>243</v>
      </c>
      <c r="AS169" s="95" t="s">
        <v>243</v>
      </c>
      <c r="AT169" s="95"/>
      <c r="AU169" s="95"/>
      <c r="AV169" s="95"/>
      <c r="AW169" s="95"/>
      <c r="AX169" s="95" t="s">
        <v>243</v>
      </c>
      <c r="AY169" s="95"/>
      <c r="AZ169" s="95"/>
      <c r="BA169" s="95" t="s">
        <v>243</v>
      </c>
      <c r="BB169" s="95" t="s">
        <v>243</v>
      </c>
      <c r="BC169" s="95" t="s">
        <v>243</v>
      </c>
      <c r="BD169" s="95" t="s">
        <v>243</v>
      </c>
      <c r="BE169" s="95"/>
      <c r="BF169" s="95" t="s">
        <v>243</v>
      </c>
      <c r="BG169" s="95"/>
      <c r="BH169" s="95" t="s">
        <v>243</v>
      </c>
      <c r="BI169" s="95" t="s">
        <v>243</v>
      </c>
      <c r="BJ169" s="95"/>
      <c r="BK169" s="95"/>
      <c r="BL169" s="95"/>
      <c r="BM169" s="95"/>
      <c r="BN169" s="95"/>
      <c r="BO169" s="95"/>
      <c r="BP169" s="95"/>
      <c r="BQ169" s="95"/>
      <c r="BR169" s="95"/>
      <c r="BS169" s="95"/>
      <c r="BT169" s="95"/>
      <c r="BU169" s="95"/>
      <c r="BV169" s="95"/>
      <c r="BW169" s="95"/>
      <c r="BX169" s="95"/>
      <c r="BY169" s="95"/>
      <c r="BZ169" s="95"/>
      <c r="CA169" s="95"/>
      <c r="CB169" s="95"/>
      <c r="CC169" s="95"/>
      <c r="CD169" s="95"/>
      <c r="CE169" s="338"/>
      <c r="CF169" s="338"/>
      <c r="CG169" s="338"/>
      <c r="CH169" s="338"/>
      <c r="CI169" s="338"/>
      <c r="CJ169" s="338"/>
      <c r="CK169" s="338"/>
      <c r="CL169" s="338"/>
      <c r="CM169" s="338"/>
      <c r="CN169" s="338"/>
      <c r="CO169" s="338"/>
      <c r="CP169" s="338"/>
      <c r="CQ169" s="338"/>
      <c r="CR169" s="338"/>
      <c r="CS169" s="338"/>
      <c r="CT169" s="338"/>
      <c r="CU169" s="338"/>
      <c r="CV169" s="338"/>
      <c r="CW169" s="338"/>
      <c r="CX169" s="338"/>
      <c r="CY169" s="338"/>
      <c r="CZ169" s="338"/>
      <c r="DA169" s="338"/>
      <c r="DB169" s="338"/>
      <c r="DC169" s="338"/>
      <c r="DD169" s="338"/>
      <c r="DE169" s="338"/>
      <c r="DF169" s="338"/>
      <c r="DG169" s="338"/>
      <c r="DH169" s="338"/>
      <c r="DI169" s="338"/>
      <c r="DJ169" s="338"/>
      <c r="DK169" s="338"/>
      <c r="DL169" s="338"/>
      <c r="DM169" s="338"/>
      <c r="DN169" s="338"/>
      <c r="DO169" s="338"/>
      <c r="DP169" s="338"/>
      <c r="DQ169" s="338"/>
      <c r="DR169" s="338"/>
      <c r="DS169" s="338"/>
      <c r="DT169" s="338"/>
      <c r="DU169" s="338"/>
      <c r="DV169" s="338"/>
      <c r="DW169" s="338"/>
      <c r="DX169" s="338"/>
      <c r="DY169" s="338"/>
      <c r="DZ169" s="338"/>
      <c r="EA169" s="338"/>
      <c r="EB169" s="338"/>
      <c r="EC169" s="338"/>
      <c r="ED169" s="338"/>
      <c r="EE169" s="338"/>
      <c r="EF169" s="338"/>
      <c r="EG169" s="338"/>
      <c r="EH169" s="338"/>
      <c r="EI169" s="338"/>
      <c r="EJ169" s="338"/>
      <c r="EK169" s="338"/>
      <c r="EL169" s="338"/>
      <c r="EM169" s="338"/>
      <c r="EN169" s="338"/>
      <c r="EO169" s="338"/>
      <c r="EP169" s="338"/>
      <c r="EQ169" s="338"/>
      <c r="ER169" s="338"/>
      <c r="ES169" s="338"/>
      <c r="ET169" s="338"/>
      <c r="EU169" s="338"/>
      <c r="EV169" s="338"/>
      <c r="EW169" s="338"/>
      <c r="EX169" s="338"/>
      <c r="EY169" s="338"/>
      <c r="EZ169" s="338"/>
      <c r="FA169" s="338"/>
      <c r="FB169" s="338"/>
      <c r="FC169" s="338"/>
      <c r="FD169" s="338"/>
      <c r="FE169" s="338"/>
      <c r="FF169" s="338"/>
      <c r="FG169" s="338"/>
      <c r="FH169" s="338"/>
      <c r="FI169" s="338"/>
      <c r="FJ169" s="338"/>
      <c r="FK169" s="338"/>
      <c r="FL169" s="338"/>
      <c r="FM169" s="338"/>
      <c r="FN169" s="338"/>
      <c r="FO169" s="338"/>
      <c r="FP169" s="338"/>
      <c r="FQ169" s="338"/>
      <c r="FR169" s="338"/>
      <c r="FS169" s="338"/>
      <c r="FT169" s="338"/>
      <c r="FU169" s="338"/>
      <c r="FV169" s="338"/>
      <c r="FW169" s="338"/>
      <c r="FX169" s="338"/>
      <c r="FY169" s="338"/>
      <c r="FZ169" s="338"/>
      <c r="GA169" s="338"/>
      <c r="GB169" s="338"/>
      <c r="GC169" s="338"/>
      <c r="GD169" s="338"/>
      <c r="GE169" s="338"/>
      <c r="GF169" s="338"/>
      <c r="GG169" s="338"/>
      <c r="GH169" s="338"/>
      <c r="GI169" s="338"/>
      <c r="GJ169" s="338"/>
      <c r="GK169" s="338"/>
      <c r="GL169" s="338"/>
      <c r="GM169" s="338"/>
      <c r="GN169" s="338"/>
      <c r="GO169" s="338"/>
      <c r="GP169" s="338"/>
      <c r="GQ169" s="338"/>
      <c r="GR169" s="338"/>
      <c r="GS169" s="338"/>
      <c r="GT169" s="338"/>
      <c r="GU169" s="338"/>
      <c r="GV169" s="338"/>
      <c r="GW169" s="338"/>
      <c r="GX169" s="338"/>
      <c r="GY169" s="338"/>
      <c r="GZ169" s="338"/>
      <c r="HA169" s="338"/>
      <c r="HB169" s="338"/>
      <c r="HC169" s="338"/>
      <c r="HD169" s="338"/>
      <c r="HE169" s="338"/>
      <c r="HF169" s="338"/>
      <c r="HG169" s="338"/>
      <c r="HH169" s="338"/>
      <c r="HI169" s="338"/>
      <c r="HJ169" s="338"/>
      <c r="HK169" s="338"/>
      <c r="HL169" s="338"/>
      <c r="HM169" s="338"/>
      <c r="HN169" s="338"/>
      <c r="HO169" s="338"/>
      <c r="HP169" s="338"/>
      <c r="HQ169" s="338"/>
      <c r="HR169" s="338"/>
      <c r="HS169" s="338"/>
      <c r="HT169" s="338"/>
      <c r="HU169" s="338"/>
      <c r="HV169" s="338"/>
      <c r="HW169" s="338"/>
      <c r="HX169" s="338"/>
      <c r="HY169" s="338"/>
      <c r="HZ169" s="338"/>
    </row>
    <row r="170" spans="1:234" s="131" customFormat="1" ht="24.75" customHeight="1" x14ac:dyDescent="0.25">
      <c r="A170" s="123" t="s">
        <v>234</v>
      </c>
      <c r="B170" s="108" t="s">
        <v>475</v>
      </c>
      <c r="C170" s="108" t="s">
        <v>209</v>
      </c>
      <c r="D170" s="109" t="s">
        <v>238</v>
      </c>
      <c r="E170" s="109" t="s">
        <v>100</v>
      </c>
      <c r="F170" s="110">
        <f t="shared" si="44"/>
        <v>41184</v>
      </c>
      <c r="G170" s="109">
        <f>IF(L170="Not Executed","",INDEX($U$2:$ZY169,1,MATCH(REPT("z",255),$U170:$ZY170)))</f>
        <v>144</v>
      </c>
      <c r="H170" s="109" t="str">
        <f t="shared" si="45"/>
        <v>QS:PC2 C-STEP QS C-CLASS Build7.4</v>
      </c>
      <c r="I170" s="109" t="str">
        <f t="shared" si="46"/>
        <v>9200-8.59.29708</v>
      </c>
      <c r="J170" s="109">
        <f t="shared" si="47"/>
        <v>9200</v>
      </c>
      <c r="K170" s="109" t="str">
        <f t="shared" si="42"/>
        <v>v3410</v>
      </c>
      <c r="L170" s="78" t="str">
        <f t="shared" si="43"/>
        <v>Pass</v>
      </c>
      <c r="M170" s="78" t="str">
        <f>IF(L170="NA","NA",IF(COUNTIFS(U170:XAA170,"Pass*",$U$3:$XAA$3,Summary!$E$43)&gt;0,"Pass",IF(COUNTIFS(U170:XAA170,"Fail*",$U$3:$XAA$3,Summary!$E$43)&gt;0,"Fail","Not Executed")))</f>
        <v>Pass</v>
      </c>
      <c r="N170" s="109">
        <f t="shared" si="48"/>
        <v>23</v>
      </c>
      <c r="O170" s="135">
        <f t="shared" si="49"/>
        <v>0.95652173913043481</v>
      </c>
      <c r="P170" s="135" t="str">
        <f>IF(VLOOKUP(C170,[1]!NFC_Defects,2,FALSE)=0,"",VLOOKUP(C170,[1]!NFC_Defects,2,FALSE))</f>
        <v/>
      </c>
      <c r="Q170" s="78" t="str">
        <f>IF(VLOOKUP(C170,[1]!NFC_Defects,3,FALSE)=0,"",VLOOKUP(C170,[1]!NFC_Defects,3,FALSE))</f>
        <v/>
      </c>
      <c r="R170" s="78" t="str">
        <f>IF(VLOOKUP(C170,[1]!NFC_Defects,4,FALSE)=0,"",VLOOKUP(C170,[1]!NFC_Defects,4,FALSE))</f>
        <v/>
      </c>
      <c r="S170" s="2"/>
      <c r="T170" s="319"/>
      <c r="U170" s="337"/>
      <c r="V170" s="95" t="s">
        <v>243</v>
      </c>
      <c r="W170" s="95" t="s">
        <v>241</v>
      </c>
      <c r="X170" s="95"/>
      <c r="Y170" s="95" t="s">
        <v>243</v>
      </c>
      <c r="Z170" s="95"/>
      <c r="AA170" s="95" t="s">
        <v>243</v>
      </c>
      <c r="AB170" s="95" t="s">
        <v>243</v>
      </c>
      <c r="AC170" s="95"/>
      <c r="AD170" s="95" t="s">
        <v>243</v>
      </c>
      <c r="AE170" s="95" t="s">
        <v>243</v>
      </c>
      <c r="AF170" s="95"/>
      <c r="AG170" s="95"/>
      <c r="AH170" s="95" t="s">
        <v>243</v>
      </c>
      <c r="AI170" s="95" t="s">
        <v>243</v>
      </c>
      <c r="AJ170" s="95" t="s">
        <v>243</v>
      </c>
      <c r="AK170" s="95" t="s">
        <v>243</v>
      </c>
      <c r="AL170" s="95"/>
      <c r="AM170" s="95"/>
      <c r="AN170" s="95"/>
      <c r="AO170" s="95"/>
      <c r="AP170" s="95" t="s">
        <v>243</v>
      </c>
      <c r="AQ170" s="95" t="s">
        <v>243</v>
      </c>
      <c r="AR170" s="95" t="s">
        <v>243</v>
      </c>
      <c r="AS170" s="95" t="s">
        <v>243</v>
      </c>
      <c r="AT170" s="95"/>
      <c r="AU170" s="95"/>
      <c r="AV170" s="95"/>
      <c r="AW170" s="95"/>
      <c r="AX170" s="95" t="s">
        <v>243</v>
      </c>
      <c r="AY170" s="95"/>
      <c r="AZ170" s="95"/>
      <c r="BA170" s="95" t="s">
        <v>243</v>
      </c>
      <c r="BB170" s="95" t="s">
        <v>243</v>
      </c>
      <c r="BC170" s="95" t="s">
        <v>243</v>
      </c>
      <c r="BD170" s="95" t="s">
        <v>243</v>
      </c>
      <c r="BE170" s="95"/>
      <c r="BF170" s="95" t="s">
        <v>243</v>
      </c>
      <c r="BG170" s="95"/>
      <c r="BH170" s="95" t="s">
        <v>243</v>
      </c>
      <c r="BI170" s="95" t="s">
        <v>243</v>
      </c>
      <c r="BJ170" s="95"/>
      <c r="BK170" s="95"/>
      <c r="BL170" s="95"/>
      <c r="BM170" s="95"/>
      <c r="BN170" s="95"/>
      <c r="BO170" s="95"/>
      <c r="BP170" s="95"/>
      <c r="BQ170" s="95"/>
      <c r="BR170" s="95"/>
      <c r="BS170" s="95"/>
      <c r="BT170" s="95"/>
      <c r="BU170" s="95"/>
      <c r="BV170" s="95"/>
      <c r="BW170" s="95"/>
      <c r="BX170" s="95"/>
      <c r="BY170" s="95"/>
      <c r="BZ170" s="95"/>
      <c r="CA170" s="95"/>
      <c r="CB170" s="95"/>
      <c r="CC170" s="95"/>
      <c r="CD170" s="95"/>
      <c r="CE170" s="338"/>
      <c r="CF170" s="338"/>
      <c r="CG170" s="338"/>
      <c r="CH170" s="338"/>
      <c r="CI170" s="338"/>
      <c r="CJ170" s="338"/>
      <c r="CK170" s="338"/>
      <c r="CL170" s="338"/>
      <c r="CM170" s="338"/>
      <c r="CN170" s="338"/>
      <c r="CO170" s="338"/>
      <c r="CP170" s="338"/>
      <c r="CQ170" s="338"/>
      <c r="CR170" s="338"/>
      <c r="CS170" s="338"/>
      <c r="CT170" s="338"/>
      <c r="CU170" s="338"/>
      <c r="CV170" s="338"/>
      <c r="CW170" s="338"/>
      <c r="CX170" s="338"/>
      <c r="CY170" s="338"/>
      <c r="CZ170" s="338"/>
      <c r="DA170" s="338"/>
      <c r="DB170" s="338"/>
      <c r="DC170" s="338"/>
      <c r="DD170" s="338"/>
      <c r="DE170" s="338"/>
      <c r="DF170" s="338"/>
      <c r="DG170" s="338"/>
      <c r="DH170" s="338"/>
      <c r="DI170" s="338"/>
      <c r="DJ170" s="338"/>
      <c r="DK170" s="338"/>
      <c r="DL170" s="338"/>
      <c r="DM170" s="338"/>
      <c r="DN170" s="338"/>
      <c r="DO170" s="338"/>
      <c r="DP170" s="338"/>
      <c r="DQ170" s="338"/>
      <c r="DR170" s="338"/>
      <c r="DS170" s="338"/>
      <c r="DT170" s="338"/>
      <c r="DU170" s="338"/>
      <c r="DV170" s="338"/>
      <c r="DW170" s="338"/>
      <c r="DX170" s="338"/>
      <c r="DY170" s="338"/>
      <c r="DZ170" s="338"/>
      <c r="EA170" s="338"/>
      <c r="EB170" s="338"/>
      <c r="EC170" s="338"/>
      <c r="ED170" s="338"/>
      <c r="EE170" s="338"/>
      <c r="EF170" s="338"/>
      <c r="EG170" s="338"/>
      <c r="EH170" s="338"/>
      <c r="EI170" s="338"/>
      <c r="EJ170" s="338"/>
      <c r="EK170" s="338"/>
      <c r="EL170" s="338"/>
      <c r="EM170" s="338"/>
      <c r="EN170" s="338"/>
      <c r="EO170" s="338"/>
      <c r="EP170" s="338"/>
      <c r="EQ170" s="338"/>
      <c r="ER170" s="338"/>
      <c r="ES170" s="338"/>
      <c r="ET170" s="338"/>
      <c r="EU170" s="338"/>
      <c r="EV170" s="338"/>
      <c r="EW170" s="338"/>
      <c r="EX170" s="338"/>
      <c r="EY170" s="338"/>
      <c r="EZ170" s="338"/>
      <c r="FA170" s="338"/>
      <c r="FB170" s="338"/>
      <c r="FC170" s="338"/>
      <c r="FD170" s="338"/>
      <c r="FE170" s="338"/>
      <c r="FF170" s="338"/>
      <c r="FG170" s="338"/>
      <c r="FH170" s="338"/>
      <c r="FI170" s="338"/>
      <c r="FJ170" s="338"/>
      <c r="FK170" s="338"/>
      <c r="FL170" s="338"/>
      <c r="FM170" s="338"/>
      <c r="FN170" s="338"/>
      <c r="FO170" s="338"/>
      <c r="FP170" s="338"/>
      <c r="FQ170" s="338"/>
      <c r="FR170" s="338"/>
      <c r="FS170" s="338"/>
      <c r="FT170" s="338"/>
      <c r="FU170" s="338"/>
      <c r="FV170" s="338"/>
      <c r="FW170" s="338"/>
      <c r="FX170" s="338"/>
      <c r="FY170" s="338"/>
      <c r="FZ170" s="338"/>
      <c r="GA170" s="338"/>
      <c r="GB170" s="338"/>
      <c r="GC170" s="338"/>
      <c r="GD170" s="338"/>
      <c r="GE170" s="338"/>
      <c r="GF170" s="338"/>
      <c r="GG170" s="338"/>
      <c r="GH170" s="338"/>
      <c r="GI170" s="338"/>
      <c r="GJ170" s="338"/>
      <c r="GK170" s="338"/>
      <c r="GL170" s="338"/>
      <c r="GM170" s="338"/>
      <c r="GN170" s="338"/>
      <c r="GO170" s="338"/>
      <c r="GP170" s="338"/>
      <c r="GQ170" s="338"/>
      <c r="GR170" s="338"/>
      <c r="GS170" s="338"/>
      <c r="GT170" s="338"/>
      <c r="GU170" s="338"/>
      <c r="GV170" s="338"/>
      <c r="GW170" s="338"/>
      <c r="GX170" s="338"/>
      <c r="GY170" s="338"/>
      <c r="GZ170" s="338"/>
      <c r="HA170" s="338"/>
      <c r="HB170" s="338"/>
      <c r="HC170" s="338"/>
      <c r="HD170" s="338"/>
      <c r="HE170" s="338"/>
      <c r="HF170" s="338"/>
      <c r="HG170" s="338"/>
      <c r="HH170" s="338"/>
      <c r="HI170" s="338"/>
      <c r="HJ170" s="338"/>
      <c r="HK170" s="338"/>
      <c r="HL170" s="338"/>
      <c r="HM170" s="338"/>
      <c r="HN170" s="338"/>
      <c r="HO170" s="338"/>
      <c r="HP170" s="338"/>
      <c r="HQ170" s="338"/>
      <c r="HR170" s="338"/>
      <c r="HS170" s="338"/>
      <c r="HT170" s="338"/>
      <c r="HU170" s="338"/>
      <c r="HV170" s="338"/>
      <c r="HW170" s="338"/>
      <c r="HX170" s="338"/>
      <c r="HY170" s="338"/>
      <c r="HZ170" s="338"/>
    </row>
    <row r="171" spans="1:234" s="131" customFormat="1" ht="24.75" customHeight="1" x14ac:dyDescent="0.25">
      <c r="A171" s="123" t="s">
        <v>234</v>
      </c>
      <c r="B171" s="108" t="s">
        <v>475</v>
      </c>
      <c r="C171" s="108" t="s">
        <v>217</v>
      </c>
      <c r="D171" s="109" t="s">
        <v>238</v>
      </c>
      <c r="E171" s="109" t="s">
        <v>100</v>
      </c>
      <c r="F171" s="110">
        <f t="shared" si="44"/>
        <v>41184</v>
      </c>
      <c r="G171" s="109">
        <f>IF(L171="Not Executed","",INDEX($U$2:$ZY170,1,MATCH(REPT("z",255),$U171:$ZY171)))</f>
        <v>144</v>
      </c>
      <c r="H171" s="109" t="str">
        <f t="shared" si="45"/>
        <v>QS:PC2 C-STEP QS C-CLASS Build7.4</v>
      </c>
      <c r="I171" s="109" t="str">
        <f t="shared" si="46"/>
        <v>9200-8.59.29708</v>
      </c>
      <c r="J171" s="109">
        <f t="shared" si="47"/>
        <v>9200</v>
      </c>
      <c r="K171" s="109" t="str">
        <f t="shared" si="42"/>
        <v>v3410</v>
      </c>
      <c r="L171" s="78" t="str">
        <f t="shared" si="43"/>
        <v>Pass</v>
      </c>
      <c r="M171" s="78" t="str">
        <f>IF(L171="NA","NA",IF(COUNTIFS(U171:XAA171,"Pass*",$U$3:$XAA$3,Summary!$E$43)&gt;0,"Pass",IF(COUNTIFS(U171:XAA171,"Fail*",$U$3:$XAA$3,Summary!$E$43)&gt;0,"Fail","Not Executed")))</f>
        <v>Pass</v>
      </c>
      <c r="N171" s="109">
        <f t="shared" si="48"/>
        <v>24</v>
      </c>
      <c r="O171" s="135">
        <f t="shared" si="49"/>
        <v>0.95833333333333337</v>
      </c>
      <c r="P171" s="135" t="str">
        <f>IF(VLOOKUP(C171,[1]!NFC_Defects,2,FALSE)=0,"",VLOOKUP(C171,[1]!NFC_Defects,2,FALSE))</f>
        <v/>
      </c>
      <c r="Q171" s="78" t="str">
        <f>IF(VLOOKUP(C171,[1]!NFC_Defects,3,FALSE)=0,"",VLOOKUP(C171,[1]!NFC_Defects,3,FALSE))</f>
        <v/>
      </c>
      <c r="R171" s="78" t="str">
        <f>IF(VLOOKUP(C171,[1]!NFC_Defects,4,FALSE)=0,"",VLOOKUP(C171,[1]!NFC_Defects,4,FALSE))</f>
        <v/>
      </c>
      <c r="S171" s="2"/>
      <c r="T171" s="319"/>
      <c r="U171" s="337"/>
      <c r="V171" s="95" t="s">
        <v>243</v>
      </c>
      <c r="W171" s="95" t="s">
        <v>241</v>
      </c>
      <c r="X171" s="95"/>
      <c r="Y171" s="95" t="s">
        <v>243</v>
      </c>
      <c r="Z171" s="95" t="s">
        <v>243</v>
      </c>
      <c r="AA171" s="95" t="s">
        <v>243</v>
      </c>
      <c r="AB171" s="95" t="s">
        <v>243</v>
      </c>
      <c r="AC171" s="95"/>
      <c r="AD171" s="95" t="s">
        <v>243</v>
      </c>
      <c r="AE171" s="95" t="s">
        <v>243</v>
      </c>
      <c r="AF171" s="95"/>
      <c r="AG171" s="95"/>
      <c r="AH171" s="95" t="s">
        <v>243</v>
      </c>
      <c r="AI171" s="95" t="s">
        <v>243</v>
      </c>
      <c r="AJ171" s="95" t="s">
        <v>243</v>
      </c>
      <c r="AK171" s="95" t="s">
        <v>243</v>
      </c>
      <c r="AL171" s="95"/>
      <c r="AM171" s="95"/>
      <c r="AN171" s="95"/>
      <c r="AO171" s="95"/>
      <c r="AP171" s="95" t="s">
        <v>243</v>
      </c>
      <c r="AQ171" s="95" t="s">
        <v>243</v>
      </c>
      <c r="AR171" s="95" t="s">
        <v>243</v>
      </c>
      <c r="AS171" s="95" t="s">
        <v>243</v>
      </c>
      <c r="AT171" s="95"/>
      <c r="AU171" s="95"/>
      <c r="AV171" s="95"/>
      <c r="AW171" s="95"/>
      <c r="AX171" s="95" t="s">
        <v>243</v>
      </c>
      <c r="AY171" s="95"/>
      <c r="AZ171" s="95"/>
      <c r="BA171" s="95" t="s">
        <v>243</v>
      </c>
      <c r="BB171" s="95" t="s">
        <v>243</v>
      </c>
      <c r="BC171" s="95" t="s">
        <v>243</v>
      </c>
      <c r="BD171" s="95" t="s">
        <v>243</v>
      </c>
      <c r="BE171" s="95"/>
      <c r="BF171" s="95" t="s">
        <v>243</v>
      </c>
      <c r="BG171" s="95"/>
      <c r="BH171" s="95" t="s">
        <v>243</v>
      </c>
      <c r="BI171" s="95" t="s">
        <v>243</v>
      </c>
      <c r="BJ171" s="95"/>
      <c r="BK171" s="95"/>
      <c r="BL171" s="95"/>
      <c r="BM171" s="95"/>
      <c r="BN171" s="95"/>
      <c r="BO171" s="95"/>
      <c r="BP171" s="95"/>
      <c r="BQ171" s="95"/>
      <c r="BR171" s="95"/>
      <c r="BS171" s="95"/>
      <c r="BT171" s="95"/>
      <c r="BU171" s="95"/>
      <c r="BV171" s="95"/>
      <c r="BW171" s="95"/>
      <c r="BX171" s="95"/>
      <c r="BY171" s="95"/>
      <c r="BZ171" s="95"/>
      <c r="CA171" s="95"/>
      <c r="CB171" s="95"/>
      <c r="CC171" s="95"/>
      <c r="CD171" s="95"/>
      <c r="CE171" s="338"/>
      <c r="CF171" s="338"/>
      <c r="CG171" s="338"/>
      <c r="CH171" s="338"/>
      <c r="CI171" s="338"/>
      <c r="CJ171" s="338"/>
      <c r="CK171" s="338"/>
      <c r="CL171" s="338"/>
      <c r="CM171" s="338"/>
      <c r="CN171" s="338"/>
      <c r="CO171" s="338"/>
      <c r="CP171" s="338"/>
      <c r="CQ171" s="338"/>
      <c r="CR171" s="338"/>
      <c r="CS171" s="338"/>
      <c r="CT171" s="338"/>
      <c r="CU171" s="338"/>
      <c r="CV171" s="338"/>
      <c r="CW171" s="338"/>
      <c r="CX171" s="338"/>
      <c r="CY171" s="338"/>
      <c r="CZ171" s="338"/>
      <c r="DA171" s="338"/>
      <c r="DB171" s="338"/>
      <c r="DC171" s="338"/>
      <c r="DD171" s="338"/>
      <c r="DE171" s="338"/>
      <c r="DF171" s="338"/>
      <c r="DG171" s="338"/>
      <c r="DH171" s="338"/>
      <c r="DI171" s="338"/>
      <c r="DJ171" s="338"/>
      <c r="DK171" s="338"/>
      <c r="DL171" s="338"/>
      <c r="DM171" s="338"/>
      <c r="DN171" s="338"/>
      <c r="DO171" s="338"/>
      <c r="DP171" s="338"/>
      <c r="DQ171" s="338"/>
      <c r="DR171" s="338"/>
      <c r="DS171" s="338"/>
      <c r="DT171" s="338"/>
      <c r="DU171" s="338"/>
      <c r="DV171" s="338"/>
      <c r="DW171" s="338"/>
      <c r="DX171" s="338"/>
      <c r="DY171" s="338"/>
      <c r="DZ171" s="338"/>
      <c r="EA171" s="338"/>
      <c r="EB171" s="338"/>
      <c r="EC171" s="338"/>
      <c r="ED171" s="338"/>
      <c r="EE171" s="338"/>
      <c r="EF171" s="338"/>
      <c r="EG171" s="338"/>
      <c r="EH171" s="338"/>
      <c r="EI171" s="338"/>
      <c r="EJ171" s="338"/>
      <c r="EK171" s="338"/>
      <c r="EL171" s="338"/>
      <c r="EM171" s="338"/>
      <c r="EN171" s="338"/>
      <c r="EO171" s="338"/>
      <c r="EP171" s="338"/>
      <c r="EQ171" s="338"/>
      <c r="ER171" s="338"/>
      <c r="ES171" s="338"/>
      <c r="ET171" s="338"/>
      <c r="EU171" s="338"/>
      <c r="EV171" s="338"/>
      <c r="EW171" s="338"/>
      <c r="EX171" s="338"/>
      <c r="EY171" s="338"/>
      <c r="EZ171" s="338"/>
      <c r="FA171" s="338"/>
      <c r="FB171" s="338"/>
      <c r="FC171" s="338"/>
      <c r="FD171" s="338"/>
      <c r="FE171" s="338"/>
      <c r="FF171" s="338"/>
      <c r="FG171" s="338"/>
      <c r="FH171" s="338"/>
      <c r="FI171" s="338"/>
      <c r="FJ171" s="338"/>
      <c r="FK171" s="338"/>
      <c r="FL171" s="338"/>
      <c r="FM171" s="338"/>
      <c r="FN171" s="338"/>
      <c r="FO171" s="338"/>
      <c r="FP171" s="338"/>
      <c r="FQ171" s="338"/>
      <c r="FR171" s="338"/>
      <c r="FS171" s="338"/>
      <c r="FT171" s="338"/>
      <c r="FU171" s="338"/>
      <c r="FV171" s="338"/>
      <c r="FW171" s="338"/>
      <c r="FX171" s="338"/>
      <c r="FY171" s="338"/>
      <c r="FZ171" s="338"/>
      <c r="GA171" s="338"/>
      <c r="GB171" s="338"/>
      <c r="GC171" s="338"/>
      <c r="GD171" s="338"/>
      <c r="GE171" s="338"/>
      <c r="GF171" s="338"/>
      <c r="GG171" s="338"/>
      <c r="GH171" s="338"/>
      <c r="GI171" s="338"/>
      <c r="GJ171" s="338"/>
      <c r="GK171" s="338"/>
      <c r="GL171" s="338"/>
      <c r="GM171" s="338"/>
      <c r="GN171" s="338"/>
      <c r="GO171" s="338"/>
      <c r="GP171" s="338"/>
      <c r="GQ171" s="338"/>
      <c r="GR171" s="338"/>
      <c r="GS171" s="338"/>
      <c r="GT171" s="338"/>
      <c r="GU171" s="338"/>
      <c r="GV171" s="338"/>
      <c r="GW171" s="338"/>
      <c r="GX171" s="338"/>
      <c r="GY171" s="338"/>
      <c r="GZ171" s="338"/>
      <c r="HA171" s="338"/>
      <c r="HB171" s="338"/>
      <c r="HC171" s="338"/>
      <c r="HD171" s="338"/>
      <c r="HE171" s="338"/>
      <c r="HF171" s="338"/>
      <c r="HG171" s="338"/>
      <c r="HH171" s="338"/>
      <c r="HI171" s="338"/>
      <c r="HJ171" s="338"/>
      <c r="HK171" s="338"/>
      <c r="HL171" s="338"/>
      <c r="HM171" s="338"/>
      <c r="HN171" s="338"/>
      <c r="HO171" s="338"/>
      <c r="HP171" s="338"/>
      <c r="HQ171" s="338"/>
      <c r="HR171" s="338"/>
      <c r="HS171" s="338"/>
      <c r="HT171" s="338"/>
      <c r="HU171" s="338"/>
      <c r="HV171" s="338"/>
      <c r="HW171" s="338"/>
      <c r="HX171" s="338"/>
      <c r="HY171" s="338"/>
      <c r="HZ171" s="338"/>
    </row>
    <row r="172" spans="1:234" s="361" customFormat="1" ht="24.75" customHeight="1" thickBot="1" x14ac:dyDescent="0.3">
      <c r="A172" s="124" t="s">
        <v>234</v>
      </c>
      <c r="B172" s="113" t="s">
        <v>475</v>
      </c>
      <c r="C172" s="113" t="s">
        <v>224</v>
      </c>
      <c r="D172" s="114" t="s">
        <v>238</v>
      </c>
      <c r="E172" s="114" t="s">
        <v>100</v>
      </c>
      <c r="F172" s="115">
        <f t="shared" si="44"/>
        <v>41184</v>
      </c>
      <c r="G172" s="114">
        <f>IF(L172="Not Executed","",INDEX($U$2:$ZY171,1,MATCH(REPT("z",255),$U172:$ZY172)))</f>
        <v>144</v>
      </c>
      <c r="H172" s="114" t="str">
        <f t="shared" si="45"/>
        <v>QS:PC2 C-STEP QS C-CLASS Build7.4</v>
      </c>
      <c r="I172" s="114" t="str">
        <f t="shared" si="46"/>
        <v>9200-8.59.29708</v>
      </c>
      <c r="J172" s="114">
        <f t="shared" si="47"/>
        <v>9200</v>
      </c>
      <c r="K172" s="114" t="str">
        <f t="shared" si="42"/>
        <v>v3410</v>
      </c>
      <c r="L172" s="138" t="str">
        <f t="shared" si="43"/>
        <v>Pass</v>
      </c>
      <c r="M172" s="138" t="str">
        <f>IF(L172="NA","NA",IF(COUNTIFS(U172:XAA172,"Pass*",$U$3:$XAA$3,Summary!$E$43)&gt;0,"Pass",IF(COUNTIFS(U172:XAA172,"Fail*",$U$3:$XAA$3,Summary!$E$43)&gt;0,"Fail","Not Executed")))</f>
        <v>Pass</v>
      </c>
      <c r="N172" s="114">
        <f t="shared" si="48"/>
        <v>24</v>
      </c>
      <c r="O172" s="136">
        <f t="shared" si="49"/>
        <v>0.83333333333333337</v>
      </c>
      <c r="P172" s="136" t="str">
        <f>IF(VLOOKUP(C172,[1]!NFC_Defects,2,FALSE)=0,"",VLOOKUP(C172,[1]!NFC_Defects,2,FALSE))</f>
        <v/>
      </c>
      <c r="Q172" s="138" t="str">
        <f>IF(VLOOKUP(C172,[1]!NFC_Defects,3,FALSE)=0,"",VLOOKUP(C172,[1]!NFC_Defects,3,FALSE))</f>
        <v/>
      </c>
      <c r="R172" s="138" t="str">
        <f>IF(VLOOKUP(C172,[1]!NFC_Defects,4,FALSE)=0,"",VLOOKUP(C172,[1]!NFC_Defects,4,FALSE))</f>
        <v>3856051-CLOSED</v>
      </c>
      <c r="S172" s="139"/>
      <c r="T172" s="320"/>
      <c r="U172" s="339"/>
      <c r="V172" s="311" t="s">
        <v>243</v>
      </c>
      <c r="W172" s="311" t="s">
        <v>243</v>
      </c>
      <c r="X172" s="311"/>
      <c r="Y172" s="311" t="s">
        <v>241</v>
      </c>
      <c r="Z172" s="311"/>
      <c r="AA172" s="311" t="s">
        <v>243</v>
      </c>
      <c r="AB172" s="311" t="s">
        <v>241</v>
      </c>
      <c r="AC172" s="311"/>
      <c r="AD172" s="311" t="s">
        <v>243</v>
      </c>
      <c r="AE172" s="311" t="s">
        <v>243</v>
      </c>
      <c r="AF172" s="311"/>
      <c r="AG172" s="311"/>
      <c r="AH172" s="311" t="s">
        <v>241</v>
      </c>
      <c r="AI172" s="311" t="s">
        <v>243</v>
      </c>
      <c r="AJ172" s="311" t="s">
        <v>243</v>
      </c>
      <c r="AK172" s="311" t="s">
        <v>241</v>
      </c>
      <c r="AL172" s="311"/>
      <c r="AM172" s="311"/>
      <c r="AN172" s="311"/>
      <c r="AO172" s="311"/>
      <c r="AP172" s="311" t="s">
        <v>243</v>
      </c>
      <c r="AQ172" s="311" t="s">
        <v>243</v>
      </c>
      <c r="AR172" s="311" t="s">
        <v>243</v>
      </c>
      <c r="AS172" s="311" t="s">
        <v>243</v>
      </c>
      <c r="AT172" s="311"/>
      <c r="AU172" s="311"/>
      <c r="AV172" s="311"/>
      <c r="AW172" s="311" t="s">
        <v>243</v>
      </c>
      <c r="AX172" s="311" t="s">
        <v>243</v>
      </c>
      <c r="AY172" s="311"/>
      <c r="AZ172" s="311"/>
      <c r="BA172" s="311" t="s">
        <v>243</v>
      </c>
      <c r="BB172" s="95" t="s">
        <v>243</v>
      </c>
      <c r="BC172" s="95" t="s">
        <v>243</v>
      </c>
      <c r="BD172" s="311" t="s">
        <v>243</v>
      </c>
      <c r="BE172" s="311"/>
      <c r="BF172" s="311" t="s">
        <v>243</v>
      </c>
      <c r="BG172" s="311"/>
      <c r="BH172" s="95" t="s">
        <v>243</v>
      </c>
      <c r="BI172" s="95" t="s">
        <v>243</v>
      </c>
      <c r="BJ172" s="311"/>
      <c r="BK172" s="311"/>
      <c r="BL172" s="311"/>
      <c r="BM172" s="311"/>
      <c r="BN172" s="311"/>
      <c r="BO172" s="311"/>
      <c r="BP172" s="311"/>
      <c r="BQ172" s="311"/>
      <c r="BR172" s="311"/>
      <c r="BS172" s="311"/>
      <c r="BT172" s="311"/>
      <c r="BU172" s="311"/>
      <c r="BV172" s="311"/>
      <c r="BW172" s="311"/>
      <c r="BX172" s="311"/>
      <c r="BY172" s="311"/>
      <c r="BZ172" s="311"/>
      <c r="CA172" s="311"/>
      <c r="CB172" s="311"/>
      <c r="CC172" s="311"/>
      <c r="CD172" s="311"/>
      <c r="CE172" s="340"/>
      <c r="CF172" s="340"/>
      <c r="CG172" s="340"/>
      <c r="CH172" s="340"/>
      <c r="CI172" s="340"/>
      <c r="CJ172" s="340"/>
      <c r="CK172" s="340"/>
      <c r="CL172" s="340"/>
      <c r="CM172" s="340"/>
      <c r="CN172" s="340"/>
      <c r="CO172" s="340"/>
      <c r="CP172" s="340"/>
      <c r="CQ172" s="340"/>
      <c r="CR172" s="340"/>
      <c r="CS172" s="340"/>
      <c r="CT172" s="340"/>
      <c r="CU172" s="340"/>
      <c r="CV172" s="340"/>
      <c r="CW172" s="340"/>
      <c r="CX172" s="340"/>
      <c r="CY172" s="340"/>
      <c r="CZ172" s="340"/>
      <c r="DA172" s="340"/>
      <c r="DB172" s="340"/>
      <c r="DC172" s="340"/>
      <c r="DD172" s="340"/>
      <c r="DE172" s="340"/>
      <c r="DF172" s="340"/>
      <c r="DG172" s="340"/>
      <c r="DH172" s="340"/>
      <c r="DI172" s="340"/>
      <c r="DJ172" s="340"/>
      <c r="DK172" s="340"/>
      <c r="DL172" s="340"/>
      <c r="DM172" s="340"/>
      <c r="DN172" s="340"/>
      <c r="DO172" s="340"/>
      <c r="DP172" s="340"/>
      <c r="DQ172" s="340"/>
      <c r="DR172" s="340"/>
      <c r="DS172" s="340"/>
      <c r="DT172" s="340"/>
      <c r="DU172" s="340"/>
      <c r="DV172" s="340"/>
      <c r="DW172" s="340"/>
      <c r="DX172" s="340"/>
      <c r="DY172" s="340"/>
      <c r="DZ172" s="340"/>
      <c r="EA172" s="340"/>
      <c r="EB172" s="340"/>
      <c r="EC172" s="340"/>
      <c r="ED172" s="340"/>
      <c r="EE172" s="340"/>
      <c r="EF172" s="340"/>
      <c r="EG172" s="340"/>
      <c r="EH172" s="340"/>
      <c r="EI172" s="340"/>
      <c r="EJ172" s="340"/>
      <c r="EK172" s="340"/>
      <c r="EL172" s="340"/>
      <c r="EM172" s="340"/>
      <c r="EN172" s="340"/>
      <c r="EO172" s="340"/>
      <c r="EP172" s="340"/>
      <c r="EQ172" s="340"/>
      <c r="ER172" s="340"/>
      <c r="ES172" s="340"/>
      <c r="ET172" s="340"/>
      <c r="EU172" s="340"/>
      <c r="EV172" s="340"/>
      <c r="EW172" s="340"/>
      <c r="EX172" s="340"/>
      <c r="EY172" s="340"/>
      <c r="EZ172" s="340"/>
      <c r="FA172" s="340"/>
      <c r="FB172" s="340"/>
      <c r="FC172" s="340"/>
      <c r="FD172" s="340"/>
      <c r="FE172" s="340"/>
      <c r="FF172" s="340"/>
      <c r="FG172" s="340"/>
      <c r="FH172" s="340"/>
      <c r="FI172" s="340"/>
      <c r="FJ172" s="340"/>
      <c r="FK172" s="340"/>
      <c r="FL172" s="340"/>
      <c r="FM172" s="340"/>
      <c r="FN172" s="340"/>
      <c r="FO172" s="340"/>
      <c r="FP172" s="340"/>
      <c r="FQ172" s="340"/>
      <c r="FR172" s="340"/>
      <c r="FS172" s="340"/>
      <c r="FT172" s="340"/>
      <c r="FU172" s="340"/>
      <c r="FV172" s="340"/>
      <c r="FW172" s="340"/>
      <c r="FX172" s="340"/>
      <c r="FY172" s="340"/>
      <c r="FZ172" s="340"/>
      <c r="GA172" s="340"/>
      <c r="GB172" s="340"/>
      <c r="GC172" s="340"/>
      <c r="GD172" s="340"/>
      <c r="GE172" s="340"/>
      <c r="GF172" s="340"/>
      <c r="GG172" s="340"/>
      <c r="GH172" s="340"/>
      <c r="GI172" s="340"/>
      <c r="GJ172" s="340"/>
      <c r="GK172" s="340"/>
      <c r="GL172" s="340"/>
      <c r="GM172" s="340"/>
      <c r="GN172" s="340"/>
      <c r="GO172" s="340"/>
      <c r="GP172" s="340"/>
      <c r="GQ172" s="340"/>
      <c r="GR172" s="340"/>
      <c r="GS172" s="340"/>
      <c r="GT172" s="340"/>
      <c r="GU172" s="340"/>
      <c r="GV172" s="340"/>
      <c r="GW172" s="340"/>
      <c r="GX172" s="340"/>
      <c r="GY172" s="340"/>
      <c r="GZ172" s="340"/>
      <c r="HA172" s="340"/>
      <c r="HB172" s="340"/>
      <c r="HC172" s="340"/>
      <c r="HD172" s="340"/>
      <c r="HE172" s="340"/>
      <c r="HF172" s="340"/>
      <c r="HG172" s="340"/>
      <c r="HH172" s="340"/>
      <c r="HI172" s="340"/>
      <c r="HJ172" s="340"/>
      <c r="HK172" s="340"/>
      <c r="HL172" s="340"/>
      <c r="HM172" s="340"/>
      <c r="HN172" s="340"/>
      <c r="HO172" s="340"/>
      <c r="HP172" s="340"/>
      <c r="HQ172" s="340"/>
      <c r="HR172" s="340"/>
      <c r="HS172" s="340"/>
      <c r="HT172" s="340"/>
      <c r="HU172" s="340"/>
      <c r="HV172" s="340"/>
      <c r="HW172" s="340"/>
      <c r="HX172" s="340"/>
      <c r="HY172" s="340"/>
      <c r="HZ172" s="340"/>
    </row>
    <row r="173" spans="1:234" s="366" customFormat="1" ht="24.75" customHeight="1" thickTop="1" x14ac:dyDescent="0.25">
      <c r="A173" s="119" t="s">
        <v>234</v>
      </c>
      <c r="B173" s="120" t="s">
        <v>474</v>
      </c>
      <c r="C173" s="120" t="s">
        <v>140</v>
      </c>
      <c r="D173" s="121" t="s">
        <v>238</v>
      </c>
      <c r="E173" s="121" t="s">
        <v>100</v>
      </c>
      <c r="F173" s="122">
        <f t="shared" si="44"/>
        <v>41184</v>
      </c>
      <c r="G173" s="121">
        <f>IF(L173="Not Executed","",INDEX($U$2:$ZY172,1,MATCH(REPT("z",255),$U173:$ZY173)))</f>
        <v>144</v>
      </c>
      <c r="H173" s="121" t="str">
        <f t="shared" si="45"/>
        <v>QS:PC2 C-STEP QS C-CLASS Build7.4</v>
      </c>
      <c r="I173" s="121" t="str">
        <f t="shared" si="46"/>
        <v>9200-8.59.29708</v>
      </c>
      <c r="J173" s="121">
        <f t="shared" si="47"/>
        <v>9200</v>
      </c>
      <c r="K173" s="121" t="str">
        <f t="shared" si="42"/>
        <v>v3410</v>
      </c>
      <c r="L173" s="137" t="str">
        <f t="shared" si="43"/>
        <v>Pass</v>
      </c>
      <c r="M173" s="137" t="str">
        <f>IF(L173="NA","NA",IF(COUNTIFS(U173:XAA173,"Pass*",$U$3:$XAA$3,Summary!$E$43)&gt;0,"Pass",IF(COUNTIFS(U173:XAA173,"Fail*",$U$3:$XAA$3,Summary!$E$43)&gt;0,"Fail","Not Executed")))</f>
        <v>Pass</v>
      </c>
      <c r="N173" s="121">
        <f t="shared" si="48"/>
        <v>20</v>
      </c>
      <c r="O173" s="132">
        <f t="shared" si="49"/>
        <v>1</v>
      </c>
      <c r="P173" s="132" t="str">
        <f>IF(VLOOKUP(C173,[1]!NFC_I2C_Defects,2,FALSE)=0,"",VLOOKUP(C173,[1]!NFC_I2C_Defects,2,FALSE))</f>
        <v/>
      </c>
      <c r="Q173" s="137" t="str">
        <f>IF(VLOOKUP(C173,[1]!NFC_I2C_Defects,3,FALSE)=0,"",VLOOKUP(C173,[1]!NFC_I2C_Defects,3,FALSE))</f>
        <v/>
      </c>
      <c r="R173" s="137" t="str">
        <f>IF(VLOOKUP(C173,[1]!NFC_I2C_Defects,4,FALSE)=0,"",VLOOKUP(C173,[1]!NFC_I2C_Defects,4,FALSE))</f>
        <v/>
      </c>
      <c r="S173" s="2"/>
      <c r="T173" s="363"/>
      <c r="U173" s="364"/>
      <c r="V173" s="306"/>
      <c r="W173" s="306"/>
      <c r="X173" s="306"/>
      <c r="Y173" s="306"/>
      <c r="Z173" s="306"/>
      <c r="AA173" s="306"/>
      <c r="AB173" s="306"/>
      <c r="AC173" s="306"/>
      <c r="AD173" s="306"/>
      <c r="AE173" s="306"/>
      <c r="AF173" s="306" t="s">
        <v>243</v>
      </c>
      <c r="AG173" s="306"/>
      <c r="AH173" s="306" t="s">
        <v>243</v>
      </c>
      <c r="AI173" s="306" t="s">
        <v>243</v>
      </c>
      <c r="AJ173" s="306" t="s">
        <v>243</v>
      </c>
      <c r="AK173" s="306" t="s">
        <v>243</v>
      </c>
      <c r="AL173" s="306"/>
      <c r="AM173" s="306"/>
      <c r="AN173" s="306" t="s">
        <v>243</v>
      </c>
      <c r="AO173" s="306"/>
      <c r="AP173" s="306" t="s">
        <v>243</v>
      </c>
      <c r="AQ173" s="306" t="s">
        <v>243</v>
      </c>
      <c r="AR173" s="306" t="s">
        <v>243</v>
      </c>
      <c r="AS173" s="306" t="s">
        <v>243</v>
      </c>
      <c r="AT173" s="306"/>
      <c r="AU173" s="306"/>
      <c r="AV173" s="306"/>
      <c r="AW173" s="306" t="s">
        <v>243</v>
      </c>
      <c r="AX173" s="306" t="s">
        <v>243</v>
      </c>
      <c r="AY173" s="306"/>
      <c r="AZ173" s="306"/>
      <c r="BA173" s="306" t="s">
        <v>243</v>
      </c>
      <c r="BB173" s="306" t="s">
        <v>243</v>
      </c>
      <c r="BC173" s="306" t="s">
        <v>243</v>
      </c>
      <c r="BD173" s="306" t="s">
        <v>243</v>
      </c>
      <c r="BE173" s="306"/>
      <c r="BF173" s="306" t="s">
        <v>243</v>
      </c>
      <c r="BG173" s="306" t="s">
        <v>243</v>
      </c>
      <c r="BH173" s="306" t="s">
        <v>243</v>
      </c>
      <c r="BI173" s="306" t="s">
        <v>243</v>
      </c>
      <c r="BJ173" s="306"/>
      <c r="BK173" s="306"/>
      <c r="BL173" s="306"/>
      <c r="BM173" s="306"/>
      <c r="BN173" s="306"/>
      <c r="BO173" s="306"/>
      <c r="BP173" s="306"/>
      <c r="BQ173" s="306"/>
      <c r="BR173" s="306"/>
      <c r="BS173" s="306"/>
      <c r="BT173" s="306"/>
      <c r="BU173" s="306"/>
      <c r="BV173" s="306"/>
      <c r="BW173" s="306"/>
      <c r="BX173" s="306"/>
      <c r="BY173" s="306"/>
      <c r="BZ173" s="306"/>
      <c r="CA173" s="306"/>
      <c r="CB173" s="306"/>
      <c r="CC173" s="306"/>
      <c r="CD173" s="306"/>
      <c r="CE173" s="365"/>
      <c r="CF173" s="365"/>
      <c r="CG173" s="365"/>
      <c r="CH173" s="365"/>
      <c r="CI173" s="365"/>
      <c r="CJ173" s="365"/>
      <c r="CK173" s="365"/>
      <c r="CL173" s="365"/>
      <c r="CM173" s="365"/>
      <c r="CN173" s="365"/>
      <c r="CO173" s="365"/>
      <c r="CP173" s="365"/>
      <c r="CQ173" s="365"/>
      <c r="CR173" s="365"/>
      <c r="CS173" s="365"/>
      <c r="CT173" s="365"/>
      <c r="CU173" s="365"/>
      <c r="CV173" s="365"/>
      <c r="CW173" s="365"/>
      <c r="CX173" s="365"/>
      <c r="CY173" s="365"/>
      <c r="CZ173" s="365"/>
      <c r="DA173" s="365"/>
      <c r="DB173" s="365"/>
      <c r="DC173" s="365"/>
      <c r="DD173" s="365"/>
      <c r="DE173" s="365"/>
      <c r="DF173" s="365"/>
      <c r="DG173" s="365"/>
      <c r="DH173" s="365"/>
      <c r="DI173" s="365"/>
      <c r="DJ173" s="365"/>
      <c r="DK173" s="365"/>
      <c r="DL173" s="365"/>
      <c r="DM173" s="365"/>
      <c r="DN173" s="365"/>
      <c r="DO173" s="365"/>
      <c r="DP173" s="365"/>
      <c r="DQ173" s="365"/>
      <c r="DR173" s="365"/>
      <c r="DS173" s="365"/>
      <c r="DT173" s="365"/>
      <c r="DU173" s="365"/>
      <c r="DV173" s="365"/>
      <c r="DW173" s="365"/>
      <c r="DX173" s="365"/>
      <c r="DY173" s="365"/>
      <c r="DZ173" s="365"/>
      <c r="EA173" s="365"/>
      <c r="EB173" s="365"/>
      <c r="EC173" s="365"/>
      <c r="ED173" s="365"/>
      <c r="EE173" s="365"/>
      <c r="EF173" s="365"/>
      <c r="EG173" s="365"/>
      <c r="EH173" s="365"/>
      <c r="EI173" s="365"/>
      <c r="EJ173" s="365"/>
      <c r="EK173" s="365"/>
      <c r="EL173" s="365"/>
      <c r="EM173" s="365"/>
      <c r="EN173" s="365"/>
      <c r="EO173" s="365"/>
      <c r="EP173" s="365"/>
      <c r="EQ173" s="365"/>
      <c r="ER173" s="365"/>
      <c r="ES173" s="365"/>
      <c r="ET173" s="365"/>
      <c r="EU173" s="365"/>
      <c r="EV173" s="365"/>
      <c r="EW173" s="365"/>
      <c r="EX173" s="365"/>
      <c r="EY173" s="365"/>
      <c r="EZ173" s="365"/>
      <c r="FA173" s="365"/>
      <c r="FB173" s="365"/>
      <c r="FC173" s="365"/>
      <c r="FD173" s="365"/>
      <c r="FE173" s="365"/>
      <c r="FF173" s="365"/>
      <c r="FG173" s="365"/>
      <c r="FH173" s="365"/>
      <c r="FI173" s="365"/>
      <c r="FJ173" s="365"/>
      <c r="FK173" s="365"/>
      <c r="FL173" s="365"/>
      <c r="FM173" s="365"/>
      <c r="FN173" s="365"/>
      <c r="FO173" s="365"/>
      <c r="FP173" s="365"/>
      <c r="FQ173" s="365"/>
      <c r="FR173" s="365"/>
      <c r="FS173" s="365"/>
      <c r="FT173" s="365"/>
      <c r="FU173" s="365"/>
      <c r="FV173" s="365"/>
      <c r="FW173" s="365"/>
      <c r="FX173" s="365"/>
      <c r="FY173" s="365"/>
      <c r="FZ173" s="365"/>
      <c r="GA173" s="365"/>
      <c r="GB173" s="365"/>
      <c r="GC173" s="365"/>
      <c r="GD173" s="365"/>
      <c r="GE173" s="365"/>
      <c r="GF173" s="365"/>
      <c r="GG173" s="365"/>
      <c r="GH173" s="365"/>
      <c r="GI173" s="365"/>
      <c r="GJ173" s="365"/>
      <c r="GK173" s="365"/>
      <c r="GL173" s="365"/>
      <c r="GM173" s="365"/>
      <c r="GN173" s="365"/>
      <c r="GO173" s="365"/>
      <c r="GP173" s="365"/>
      <c r="GQ173" s="365"/>
      <c r="GR173" s="365"/>
      <c r="GS173" s="365"/>
      <c r="GT173" s="365"/>
      <c r="GU173" s="365"/>
      <c r="GV173" s="365"/>
      <c r="GW173" s="365"/>
      <c r="GX173" s="365"/>
      <c r="GY173" s="365"/>
      <c r="GZ173" s="365"/>
      <c r="HA173" s="365"/>
      <c r="HB173" s="365"/>
      <c r="HC173" s="365"/>
      <c r="HD173" s="365"/>
      <c r="HE173" s="365"/>
      <c r="HF173" s="365"/>
      <c r="HG173" s="365"/>
      <c r="HH173" s="365"/>
      <c r="HI173" s="365"/>
      <c r="HJ173" s="365"/>
      <c r="HK173" s="365"/>
      <c r="HL173" s="365"/>
      <c r="HM173" s="365"/>
      <c r="HN173" s="365"/>
      <c r="HO173" s="365"/>
      <c r="HP173" s="365"/>
      <c r="HQ173" s="365"/>
      <c r="HR173" s="365"/>
      <c r="HS173" s="365"/>
      <c r="HT173" s="365"/>
      <c r="HU173" s="365"/>
      <c r="HV173" s="365"/>
      <c r="HW173" s="365"/>
      <c r="HX173" s="365"/>
      <c r="HY173" s="365"/>
      <c r="HZ173" s="365"/>
    </row>
    <row r="174" spans="1:234" s="131" customFormat="1" ht="24.75" customHeight="1" x14ac:dyDescent="0.25">
      <c r="A174" s="367" t="s">
        <v>234</v>
      </c>
      <c r="B174" s="103" t="s">
        <v>474</v>
      </c>
      <c r="C174" s="103" t="s">
        <v>105</v>
      </c>
      <c r="D174" s="104" t="s">
        <v>238</v>
      </c>
      <c r="E174" s="104" t="s">
        <v>100</v>
      </c>
      <c r="F174" s="105">
        <f t="shared" si="44"/>
        <v>41184</v>
      </c>
      <c r="G174" s="104">
        <f>IF(L174="Not Executed","",INDEX($U$2:$ZY173,1,MATCH(REPT("z",255),$U174:$ZY174)))</f>
        <v>144</v>
      </c>
      <c r="H174" s="104" t="str">
        <f t="shared" si="45"/>
        <v>QS:PC2 C-STEP QS C-CLASS Build7.4</v>
      </c>
      <c r="I174" s="104" t="str">
        <f t="shared" si="46"/>
        <v>9200-8.59.29708</v>
      </c>
      <c r="J174" s="104">
        <f t="shared" si="47"/>
        <v>9200</v>
      </c>
      <c r="K174" s="104" t="str">
        <f t="shared" si="42"/>
        <v>v3410</v>
      </c>
      <c r="L174" s="368" t="str">
        <f t="shared" si="43"/>
        <v>Pass</v>
      </c>
      <c r="M174" s="368" t="str">
        <f>IF(L174="NA","NA",IF(COUNTIFS(U174:XAA174,"Pass*",$U$3:$XAA$3,Summary!$E$43)&gt;0,"Pass",IF(COUNTIFS(U174:XAA174,"Fail*",$U$3:$XAA$3,Summary!$E$43)&gt;0,"Fail","Not Executed")))</f>
        <v>Pass</v>
      </c>
      <c r="N174" s="104">
        <f t="shared" si="48"/>
        <v>16</v>
      </c>
      <c r="O174" s="297">
        <f t="shared" si="49"/>
        <v>0.5</v>
      </c>
      <c r="P174" s="297" t="str">
        <f>IF(VLOOKUP(C174,[1]!NFC_I2C_Defects,2,FALSE)=0,"",VLOOKUP(C174,[1]!NFC_I2C_Defects,2,FALSE))</f>
        <v>880581-CLOSED</v>
      </c>
      <c r="Q174" s="368" t="str">
        <f>IF(VLOOKUP(C174,[1]!NFC_I2C_Defects,3,FALSE)=0,"",VLOOKUP(C174,[1]!NFC_I2C_Defects,3,FALSE))</f>
        <v>552693-CLOSED</v>
      </c>
      <c r="R174" s="368" t="str">
        <f>IF(VLOOKUP(C174,[1]!NFC_I2C_Defects,4,FALSE)=0,"",VLOOKUP(C174,[1]!NFC_I2C_Defects,4,FALSE))</f>
        <v>3856122-CLOSED</v>
      </c>
      <c r="S174" s="315"/>
      <c r="T174" s="318"/>
      <c r="U174" s="334"/>
      <c r="V174" s="335"/>
      <c r="W174" s="335"/>
      <c r="X174" s="335"/>
      <c r="Y174" s="335"/>
      <c r="Z174" s="335"/>
      <c r="AA174" s="335"/>
      <c r="AB174" s="335"/>
      <c r="AC174" s="335"/>
      <c r="AD174" s="335"/>
      <c r="AE174" s="335"/>
      <c r="AF174" s="335" t="s">
        <v>241</v>
      </c>
      <c r="AG174" s="335"/>
      <c r="AH174" s="335" t="s">
        <v>241</v>
      </c>
      <c r="AI174" s="335"/>
      <c r="AJ174" s="335" t="s">
        <v>241</v>
      </c>
      <c r="AK174" s="335" t="s">
        <v>241</v>
      </c>
      <c r="AL174" s="335"/>
      <c r="AM174" s="335"/>
      <c r="AN174" s="335"/>
      <c r="AO174" s="335"/>
      <c r="AP174" s="335" t="s">
        <v>241</v>
      </c>
      <c r="AQ174" s="335" t="s">
        <v>241</v>
      </c>
      <c r="AR174" s="335" t="s">
        <v>241</v>
      </c>
      <c r="AS174" s="335" t="s">
        <v>241</v>
      </c>
      <c r="AT174" s="335"/>
      <c r="AU174" s="95" t="s">
        <v>610</v>
      </c>
      <c r="AV174" s="95" t="s">
        <v>610</v>
      </c>
      <c r="AW174" s="335" t="s">
        <v>610</v>
      </c>
      <c r="AX174" s="335"/>
      <c r="AY174" s="335"/>
      <c r="AZ174" s="335"/>
      <c r="BA174" s="335" t="s">
        <v>243</v>
      </c>
      <c r="BB174" s="335" t="s">
        <v>243</v>
      </c>
      <c r="BC174" s="335" t="s">
        <v>243</v>
      </c>
      <c r="BD174" s="335"/>
      <c r="BE174" s="335" t="s">
        <v>243</v>
      </c>
      <c r="BF174" s="95" t="s">
        <v>243</v>
      </c>
      <c r="BG174" s="335" t="s">
        <v>243</v>
      </c>
      <c r="BH174" s="335" t="s">
        <v>243</v>
      </c>
      <c r="BI174" s="335" t="s">
        <v>243</v>
      </c>
      <c r="BJ174" s="335"/>
      <c r="BK174" s="335"/>
      <c r="BL174" s="335"/>
      <c r="BM174" s="335"/>
      <c r="BN174" s="335"/>
      <c r="BO174" s="335"/>
      <c r="BP174" s="335"/>
      <c r="BQ174" s="335"/>
      <c r="BR174" s="335"/>
      <c r="BS174" s="335"/>
      <c r="BT174" s="335"/>
      <c r="BU174" s="335"/>
      <c r="BV174" s="335"/>
      <c r="BW174" s="335"/>
      <c r="BX174" s="335"/>
      <c r="BY174" s="335"/>
      <c r="BZ174" s="335"/>
      <c r="CA174" s="335"/>
      <c r="CB174" s="335"/>
      <c r="CC174" s="335"/>
      <c r="CD174" s="335"/>
      <c r="CE174" s="336"/>
      <c r="CF174" s="336"/>
      <c r="CG174" s="336"/>
      <c r="CH174" s="336"/>
      <c r="CI174" s="336"/>
      <c r="CJ174" s="336"/>
      <c r="CK174" s="336"/>
      <c r="CL174" s="336"/>
      <c r="CM174" s="336"/>
      <c r="CN174" s="336"/>
      <c r="CO174" s="336"/>
      <c r="CP174" s="336"/>
      <c r="CQ174" s="336"/>
      <c r="CR174" s="336"/>
      <c r="CS174" s="336"/>
      <c r="CT174" s="336"/>
      <c r="CU174" s="336"/>
      <c r="CV174" s="336"/>
      <c r="CW174" s="336"/>
      <c r="CX174" s="336"/>
      <c r="CY174" s="336"/>
      <c r="CZ174" s="336"/>
      <c r="DA174" s="336"/>
      <c r="DB174" s="336"/>
      <c r="DC174" s="336"/>
      <c r="DD174" s="336"/>
      <c r="DE174" s="336"/>
      <c r="DF174" s="336"/>
      <c r="DG174" s="336"/>
      <c r="DH174" s="336"/>
      <c r="DI174" s="336"/>
      <c r="DJ174" s="336"/>
      <c r="DK174" s="336"/>
      <c r="DL174" s="336"/>
      <c r="DM174" s="336"/>
      <c r="DN174" s="336"/>
      <c r="DO174" s="336"/>
      <c r="DP174" s="336"/>
      <c r="DQ174" s="336"/>
      <c r="DR174" s="336"/>
      <c r="DS174" s="336"/>
      <c r="DT174" s="336"/>
      <c r="DU174" s="336"/>
      <c r="DV174" s="336"/>
      <c r="DW174" s="336"/>
      <c r="DX174" s="336"/>
      <c r="DY174" s="336"/>
      <c r="DZ174" s="336"/>
      <c r="EA174" s="336"/>
      <c r="EB174" s="336"/>
      <c r="EC174" s="336"/>
      <c r="ED174" s="336"/>
      <c r="EE174" s="336"/>
      <c r="EF174" s="336"/>
      <c r="EG174" s="336"/>
      <c r="EH174" s="336"/>
      <c r="EI174" s="336"/>
      <c r="EJ174" s="336"/>
      <c r="EK174" s="336"/>
      <c r="EL174" s="336"/>
      <c r="EM174" s="336"/>
      <c r="EN174" s="336"/>
      <c r="EO174" s="336"/>
      <c r="EP174" s="336"/>
      <c r="EQ174" s="336"/>
      <c r="ER174" s="336"/>
      <c r="ES174" s="336"/>
      <c r="ET174" s="336"/>
      <c r="EU174" s="336"/>
      <c r="EV174" s="336"/>
      <c r="EW174" s="336"/>
      <c r="EX174" s="336"/>
      <c r="EY174" s="336"/>
      <c r="EZ174" s="336"/>
      <c r="FA174" s="336"/>
      <c r="FB174" s="336"/>
      <c r="FC174" s="336"/>
      <c r="FD174" s="336"/>
      <c r="FE174" s="336"/>
      <c r="FF174" s="336"/>
      <c r="FG174" s="336"/>
      <c r="FH174" s="336"/>
      <c r="FI174" s="336"/>
      <c r="FJ174" s="336"/>
      <c r="FK174" s="336"/>
      <c r="FL174" s="336"/>
      <c r="FM174" s="336"/>
      <c r="FN174" s="336"/>
      <c r="FO174" s="336"/>
      <c r="FP174" s="336"/>
      <c r="FQ174" s="336"/>
      <c r="FR174" s="336"/>
      <c r="FS174" s="336"/>
      <c r="FT174" s="336"/>
      <c r="FU174" s="336"/>
      <c r="FV174" s="336"/>
      <c r="FW174" s="336"/>
      <c r="FX174" s="336"/>
      <c r="FY174" s="336"/>
      <c r="FZ174" s="336"/>
      <c r="GA174" s="336"/>
      <c r="GB174" s="336"/>
      <c r="GC174" s="336"/>
      <c r="GD174" s="336"/>
      <c r="GE174" s="336"/>
      <c r="GF174" s="336"/>
      <c r="GG174" s="336"/>
      <c r="GH174" s="336"/>
      <c r="GI174" s="336"/>
      <c r="GJ174" s="336"/>
      <c r="GK174" s="336"/>
      <c r="GL174" s="336"/>
      <c r="GM174" s="336"/>
      <c r="GN174" s="336"/>
      <c r="GO174" s="336"/>
      <c r="GP174" s="336"/>
      <c r="GQ174" s="336"/>
      <c r="GR174" s="336"/>
      <c r="GS174" s="336"/>
      <c r="GT174" s="336"/>
      <c r="GU174" s="336"/>
      <c r="GV174" s="336"/>
      <c r="GW174" s="336"/>
      <c r="GX174" s="336"/>
      <c r="GY174" s="336"/>
      <c r="GZ174" s="336"/>
      <c r="HA174" s="336"/>
      <c r="HB174" s="336"/>
      <c r="HC174" s="336"/>
      <c r="HD174" s="336"/>
      <c r="HE174" s="336"/>
      <c r="HF174" s="336"/>
      <c r="HG174" s="336"/>
      <c r="HH174" s="336"/>
      <c r="HI174" s="336"/>
      <c r="HJ174" s="336"/>
      <c r="HK174" s="336"/>
      <c r="HL174" s="336"/>
      <c r="HM174" s="336"/>
      <c r="HN174" s="336"/>
      <c r="HO174" s="336"/>
      <c r="HP174" s="336"/>
      <c r="HQ174" s="336"/>
      <c r="HR174" s="336"/>
      <c r="HS174" s="336"/>
      <c r="HT174" s="336"/>
      <c r="HU174" s="336"/>
      <c r="HV174" s="336"/>
      <c r="HW174" s="336"/>
      <c r="HX174" s="336"/>
      <c r="HY174" s="336"/>
      <c r="HZ174" s="336"/>
    </row>
    <row r="175" spans="1:234" s="131" customFormat="1" ht="24.75" customHeight="1" x14ac:dyDescent="0.25">
      <c r="A175" s="367" t="s">
        <v>234</v>
      </c>
      <c r="B175" s="103" t="s">
        <v>474</v>
      </c>
      <c r="C175" s="103" t="s">
        <v>192</v>
      </c>
      <c r="D175" s="104" t="s">
        <v>238</v>
      </c>
      <c r="E175" s="104" t="s">
        <v>100</v>
      </c>
      <c r="F175" s="105">
        <f t="shared" si="44"/>
        <v>41184</v>
      </c>
      <c r="G175" s="104">
        <f>IF(L175="Not Executed","",INDEX($U$2:$ZY174,1,MATCH(REPT("z",255),$U175:$ZY175)))</f>
        <v>144</v>
      </c>
      <c r="H175" s="104" t="str">
        <f t="shared" si="45"/>
        <v>QS:PC2 C-STEP QS C-CLASS Build7.4</v>
      </c>
      <c r="I175" s="104" t="str">
        <f t="shared" si="46"/>
        <v>9200-8.59.29708</v>
      </c>
      <c r="J175" s="104">
        <f t="shared" si="47"/>
        <v>9200</v>
      </c>
      <c r="K175" s="104" t="str">
        <f t="shared" si="42"/>
        <v>v3410</v>
      </c>
      <c r="L175" s="368" t="str">
        <f t="shared" si="43"/>
        <v>Pass</v>
      </c>
      <c r="M175" s="368" t="str">
        <f>IF(L175="NA","NA",IF(COUNTIFS(U175:XAA175,"Pass*",$U$3:$XAA$3,Summary!$E$43)&gt;0,"Pass",IF(COUNTIFS(U175:XAA175,"Fail*",$U$3:$XAA$3,Summary!$E$43)&gt;0,"Fail","Not Executed")))</f>
        <v>Pass</v>
      </c>
      <c r="N175" s="104">
        <f t="shared" si="48"/>
        <v>20</v>
      </c>
      <c r="O175" s="297">
        <f t="shared" si="49"/>
        <v>1</v>
      </c>
      <c r="P175" s="297" t="str">
        <f>IF(VLOOKUP(C175,[1]!NFC_I2C_Defects,2,FALSE)=0,"",VLOOKUP(C175,[1]!NFC_I2C_Defects,2,FALSE))</f>
        <v/>
      </c>
      <c r="Q175" s="368" t="str">
        <f>IF(VLOOKUP(C175,[1]!NFC_I2C_Defects,3,FALSE)=0,"",VLOOKUP(C175,[1]!NFC_I2C_Defects,3,FALSE))</f>
        <v/>
      </c>
      <c r="R175" s="368" t="str">
        <f>IF(VLOOKUP(C175,[1]!NFC_I2C_Defects,4,FALSE)=0,"",VLOOKUP(C175,[1]!NFC_I2C_Defects,4,FALSE))</f>
        <v/>
      </c>
      <c r="S175" s="315"/>
      <c r="T175" s="318"/>
      <c r="U175" s="334"/>
      <c r="V175" s="335"/>
      <c r="W175" s="335"/>
      <c r="X175" s="335"/>
      <c r="Y175" s="335"/>
      <c r="Z175" s="335"/>
      <c r="AA175" s="335"/>
      <c r="AB175" s="335"/>
      <c r="AC175" s="335"/>
      <c r="AD175" s="335"/>
      <c r="AE175" s="335"/>
      <c r="AF175" s="335" t="s">
        <v>243</v>
      </c>
      <c r="AG175" s="335"/>
      <c r="AH175" s="335" t="s">
        <v>243</v>
      </c>
      <c r="AI175" s="335" t="s">
        <v>243</v>
      </c>
      <c r="AJ175" s="335" t="s">
        <v>243</v>
      </c>
      <c r="AK175" s="335" t="s">
        <v>243</v>
      </c>
      <c r="AL175" s="335"/>
      <c r="AM175" s="335"/>
      <c r="AN175" s="335" t="s">
        <v>243</v>
      </c>
      <c r="AO175" s="335"/>
      <c r="AP175" s="335" t="s">
        <v>243</v>
      </c>
      <c r="AQ175" s="335" t="s">
        <v>243</v>
      </c>
      <c r="AR175" s="335" t="s">
        <v>243</v>
      </c>
      <c r="AS175" s="335" t="s">
        <v>243</v>
      </c>
      <c r="AT175" s="335"/>
      <c r="AU175" s="335"/>
      <c r="AV175" s="335"/>
      <c r="AW175" s="335" t="s">
        <v>243</v>
      </c>
      <c r="AX175" s="335" t="s">
        <v>243</v>
      </c>
      <c r="AY175" s="335"/>
      <c r="AZ175" s="335"/>
      <c r="BA175" s="335" t="s">
        <v>243</v>
      </c>
      <c r="BB175" s="335" t="s">
        <v>243</v>
      </c>
      <c r="BC175" s="335" t="s">
        <v>243</v>
      </c>
      <c r="BD175" s="335" t="s">
        <v>243</v>
      </c>
      <c r="BE175" s="335"/>
      <c r="BF175" s="335" t="s">
        <v>243</v>
      </c>
      <c r="BG175" s="335" t="s">
        <v>243</v>
      </c>
      <c r="BH175" s="335" t="s">
        <v>243</v>
      </c>
      <c r="BI175" s="335" t="s">
        <v>243</v>
      </c>
      <c r="BJ175" s="335"/>
      <c r="BK175" s="335"/>
      <c r="BL175" s="335"/>
      <c r="BM175" s="335"/>
      <c r="BN175" s="335"/>
      <c r="BO175" s="335"/>
      <c r="BP175" s="335"/>
      <c r="BQ175" s="335"/>
      <c r="BR175" s="335"/>
      <c r="BS175" s="335"/>
      <c r="BT175" s="335"/>
      <c r="BU175" s="335"/>
      <c r="BV175" s="335"/>
      <c r="BW175" s="335"/>
      <c r="BX175" s="335"/>
      <c r="BY175" s="335"/>
      <c r="BZ175" s="335"/>
      <c r="CA175" s="335"/>
      <c r="CB175" s="335"/>
      <c r="CC175" s="335"/>
      <c r="CD175" s="335"/>
      <c r="CE175" s="336"/>
      <c r="CF175" s="336"/>
      <c r="CG175" s="336"/>
      <c r="CH175" s="336"/>
      <c r="CI175" s="336"/>
      <c r="CJ175" s="336"/>
      <c r="CK175" s="336"/>
      <c r="CL175" s="336"/>
      <c r="CM175" s="336"/>
      <c r="CN175" s="336"/>
      <c r="CO175" s="336"/>
      <c r="CP175" s="336"/>
      <c r="CQ175" s="336"/>
      <c r="CR175" s="336"/>
      <c r="CS175" s="336"/>
      <c r="CT175" s="336"/>
      <c r="CU175" s="336"/>
      <c r="CV175" s="336"/>
      <c r="CW175" s="336"/>
      <c r="CX175" s="336"/>
      <c r="CY175" s="336"/>
      <c r="CZ175" s="336"/>
      <c r="DA175" s="336"/>
      <c r="DB175" s="336"/>
      <c r="DC175" s="336"/>
      <c r="DD175" s="336"/>
      <c r="DE175" s="336"/>
      <c r="DF175" s="336"/>
      <c r="DG175" s="336"/>
      <c r="DH175" s="336"/>
      <c r="DI175" s="336"/>
      <c r="DJ175" s="336"/>
      <c r="DK175" s="336"/>
      <c r="DL175" s="336"/>
      <c r="DM175" s="336"/>
      <c r="DN175" s="336"/>
      <c r="DO175" s="336"/>
      <c r="DP175" s="336"/>
      <c r="DQ175" s="336"/>
      <c r="DR175" s="336"/>
      <c r="DS175" s="336"/>
      <c r="DT175" s="336"/>
      <c r="DU175" s="336"/>
      <c r="DV175" s="336"/>
      <c r="DW175" s="336"/>
      <c r="DX175" s="336"/>
      <c r="DY175" s="336"/>
      <c r="DZ175" s="336"/>
      <c r="EA175" s="336"/>
      <c r="EB175" s="336"/>
      <c r="EC175" s="336"/>
      <c r="ED175" s="336"/>
      <c r="EE175" s="336"/>
      <c r="EF175" s="336"/>
      <c r="EG175" s="336"/>
      <c r="EH175" s="336"/>
      <c r="EI175" s="336"/>
      <c r="EJ175" s="336"/>
      <c r="EK175" s="336"/>
      <c r="EL175" s="336"/>
      <c r="EM175" s="336"/>
      <c r="EN175" s="336"/>
      <c r="EO175" s="336"/>
      <c r="EP175" s="336"/>
      <c r="EQ175" s="336"/>
      <c r="ER175" s="336"/>
      <c r="ES175" s="336"/>
      <c r="ET175" s="336"/>
      <c r="EU175" s="336"/>
      <c r="EV175" s="336"/>
      <c r="EW175" s="336"/>
      <c r="EX175" s="336"/>
      <c r="EY175" s="336"/>
      <c r="EZ175" s="336"/>
      <c r="FA175" s="336"/>
      <c r="FB175" s="336"/>
      <c r="FC175" s="336"/>
      <c r="FD175" s="336"/>
      <c r="FE175" s="336"/>
      <c r="FF175" s="336"/>
      <c r="FG175" s="336"/>
      <c r="FH175" s="336"/>
      <c r="FI175" s="336"/>
      <c r="FJ175" s="336"/>
      <c r="FK175" s="336"/>
      <c r="FL175" s="336"/>
      <c r="FM175" s="336"/>
      <c r="FN175" s="336"/>
      <c r="FO175" s="336"/>
      <c r="FP175" s="336"/>
      <c r="FQ175" s="336"/>
      <c r="FR175" s="336"/>
      <c r="FS175" s="336"/>
      <c r="FT175" s="336"/>
      <c r="FU175" s="336"/>
      <c r="FV175" s="336"/>
      <c r="FW175" s="336"/>
      <c r="FX175" s="336"/>
      <c r="FY175" s="336"/>
      <c r="FZ175" s="336"/>
      <c r="GA175" s="336"/>
      <c r="GB175" s="336"/>
      <c r="GC175" s="336"/>
      <c r="GD175" s="336"/>
      <c r="GE175" s="336"/>
      <c r="GF175" s="336"/>
      <c r="GG175" s="336"/>
      <c r="GH175" s="336"/>
      <c r="GI175" s="336"/>
      <c r="GJ175" s="336"/>
      <c r="GK175" s="336"/>
      <c r="GL175" s="336"/>
      <c r="GM175" s="336"/>
      <c r="GN175" s="336"/>
      <c r="GO175" s="336"/>
      <c r="GP175" s="336"/>
      <c r="GQ175" s="336"/>
      <c r="GR175" s="336"/>
      <c r="GS175" s="336"/>
      <c r="GT175" s="336"/>
      <c r="GU175" s="336"/>
      <c r="GV175" s="336"/>
      <c r="GW175" s="336"/>
      <c r="GX175" s="336"/>
      <c r="GY175" s="336"/>
      <c r="GZ175" s="336"/>
      <c r="HA175" s="336"/>
      <c r="HB175" s="336"/>
      <c r="HC175" s="336"/>
      <c r="HD175" s="336"/>
      <c r="HE175" s="336"/>
      <c r="HF175" s="336"/>
      <c r="HG175" s="336"/>
      <c r="HH175" s="336"/>
      <c r="HI175" s="336"/>
      <c r="HJ175" s="336"/>
      <c r="HK175" s="336"/>
      <c r="HL175" s="336"/>
      <c r="HM175" s="336"/>
      <c r="HN175" s="336"/>
      <c r="HO175" s="336"/>
      <c r="HP175" s="336"/>
      <c r="HQ175" s="336"/>
      <c r="HR175" s="336"/>
      <c r="HS175" s="336"/>
      <c r="HT175" s="336"/>
      <c r="HU175" s="336"/>
      <c r="HV175" s="336"/>
      <c r="HW175" s="336"/>
      <c r="HX175" s="336"/>
      <c r="HY175" s="336"/>
      <c r="HZ175" s="336"/>
    </row>
    <row r="176" spans="1:234" s="131" customFormat="1" ht="24.75" customHeight="1" x14ac:dyDescent="0.25">
      <c r="A176" s="367" t="s">
        <v>234</v>
      </c>
      <c r="B176" s="103" t="s">
        <v>474</v>
      </c>
      <c r="C176" s="103" t="s">
        <v>98</v>
      </c>
      <c r="D176" s="104" t="s">
        <v>238</v>
      </c>
      <c r="E176" s="104" t="s">
        <v>100</v>
      </c>
      <c r="F176" s="105">
        <f t="shared" si="44"/>
        <v>41184</v>
      </c>
      <c r="G176" s="104">
        <f>IF(L176="Not Executed","",INDEX($U$2:$ZY175,1,MATCH(REPT("z",255),$U176:$ZY176)))</f>
        <v>144</v>
      </c>
      <c r="H176" s="104" t="str">
        <f t="shared" si="45"/>
        <v>QS:PC2 C-STEP QS C-CLASS Build7.4</v>
      </c>
      <c r="I176" s="104" t="str">
        <f t="shared" si="46"/>
        <v>9200-8.59.29708</v>
      </c>
      <c r="J176" s="104">
        <f t="shared" si="47"/>
        <v>9200</v>
      </c>
      <c r="K176" s="104" t="str">
        <f t="shared" si="42"/>
        <v>v3410</v>
      </c>
      <c r="L176" s="368" t="str">
        <f t="shared" si="43"/>
        <v>Pass</v>
      </c>
      <c r="M176" s="368" t="str">
        <f>IF(L176="NA","NA",IF(COUNTIFS(U176:XAA176,"Pass*",$U$3:$XAA$3,Summary!$E$43)&gt;0,"Pass",IF(COUNTIFS(U176:XAA176,"Fail*",$U$3:$XAA$3,Summary!$E$43)&gt;0,"Fail","Not Executed")))</f>
        <v>Pass</v>
      </c>
      <c r="N176" s="104">
        <f t="shared" si="48"/>
        <v>20</v>
      </c>
      <c r="O176" s="297">
        <f t="shared" si="49"/>
        <v>1</v>
      </c>
      <c r="P176" s="297" t="str">
        <f>IF(VLOOKUP(C176,[1]!NFC_I2C_Defects,2,FALSE)=0,"",VLOOKUP(C176,[1]!NFC_I2C_Defects,2,FALSE))</f>
        <v/>
      </c>
      <c r="Q176" s="368" t="str">
        <f>IF(VLOOKUP(C176,[1]!NFC_I2C_Defects,3,FALSE)=0,"",VLOOKUP(C176,[1]!NFC_I2C_Defects,3,FALSE))</f>
        <v/>
      </c>
      <c r="R176" s="368" t="str">
        <f>IF(VLOOKUP(C176,[1]!NFC_I2C_Defects,4,FALSE)=0,"",VLOOKUP(C176,[1]!NFC_I2C_Defects,4,FALSE))</f>
        <v/>
      </c>
      <c r="S176" s="315"/>
      <c r="T176" s="318"/>
      <c r="U176" s="334"/>
      <c r="V176" s="335"/>
      <c r="W176" s="335"/>
      <c r="X176" s="335"/>
      <c r="Y176" s="335"/>
      <c r="Z176" s="335"/>
      <c r="AA176" s="335"/>
      <c r="AB176" s="335"/>
      <c r="AC176" s="335"/>
      <c r="AD176" s="335"/>
      <c r="AE176" s="335"/>
      <c r="AF176" s="335" t="s">
        <v>243</v>
      </c>
      <c r="AG176" s="335"/>
      <c r="AH176" s="335" t="s">
        <v>243</v>
      </c>
      <c r="AI176" s="335" t="s">
        <v>243</v>
      </c>
      <c r="AJ176" s="335" t="s">
        <v>243</v>
      </c>
      <c r="AK176" s="335" t="s">
        <v>243</v>
      </c>
      <c r="AL176" s="335"/>
      <c r="AM176" s="335"/>
      <c r="AN176" s="335" t="s">
        <v>243</v>
      </c>
      <c r="AO176" s="335"/>
      <c r="AP176" s="335" t="s">
        <v>243</v>
      </c>
      <c r="AQ176" s="335" t="s">
        <v>243</v>
      </c>
      <c r="AR176" s="335" t="s">
        <v>243</v>
      </c>
      <c r="AS176" s="335" t="s">
        <v>243</v>
      </c>
      <c r="AT176" s="335"/>
      <c r="AU176" s="335"/>
      <c r="AV176" s="335"/>
      <c r="AW176" s="335" t="s">
        <v>243</v>
      </c>
      <c r="AX176" s="335" t="s">
        <v>243</v>
      </c>
      <c r="AY176" s="335"/>
      <c r="AZ176" s="335"/>
      <c r="BA176" s="335" t="s">
        <v>243</v>
      </c>
      <c r="BB176" s="335" t="s">
        <v>243</v>
      </c>
      <c r="BC176" s="335" t="s">
        <v>243</v>
      </c>
      <c r="BD176" s="335" t="s">
        <v>243</v>
      </c>
      <c r="BE176" s="335"/>
      <c r="BF176" s="335" t="s">
        <v>243</v>
      </c>
      <c r="BG176" s="335" t="s">
        <v>243</v>
      </c>
      <c r="BH176" s="335" t="s">
        <v>243</v>
      </c>
      <c r="BI176" s="335" t="s">
        <v>243</v>
      </c>
      <c r="BJ176" s="335"/>
      <c r="BK176" s="335"/>
      <c r="BL176" s="335"/>
      <c r="BM176" s="335"/>
      <c r="BN176" s="335"/>
      <c r="BO176" s="335"/>
      <c r="BP176" s="335"/>
      <c r="BQ176" s="335"/>
      <c r="BR176" s="335"/>
      <c r="BS176" s="335"/>
      <c r="BT176" s="335"/>
      <c r="BU176" s="335"/>
      <c r="BV176" s="335"/>
      <c r="BW176" s="335"/>
      <c r="BX176" s="335"/>
      <c r="BY176" s="335"/>
      <c r="BZ176" s="335"/>
      <c r="CA176" s="335"/>
      <c r="CB176" s="335"/>
      <c r="CC176" s="335"/>
      <c r="CD176" s="335"/>
      <c r="CE176" s="336"/>
      <c r="CF176" s="336"/>
      <c r="CG176" s="336"/>
      <c r="CH176" s="336"/>
      <c r="CI176" s="336"/>
      <c r="CJ176" s="336"/>
      <c r="CK176" s="336"/>
      <c r="CL176" s="336"/>
      <c r="CM176" s="336"/>
      <c r="CN176" s="336"/>
      <c r="CO176" s="336"/>
      <c r="CP176" s="336"/>
      <c r="CQ176" s="336"/>
      <c r="CR176" s="336"/>
      <c r="CS176" s="336"/>
      <c r="CT176" s="336"/>
      <c r="CU176" s="336"/>
      <c r="CV176" s="336"/>
      <c r="CW176" s="336"/>
      <c r="CX176" s="336"/>
      <c r="CY176" s="336"/>
      <c r="CZ176" s="336"/>
      <c r="DA176" s="336"/>
      <c r="DB176" s="336"/>
      <c r="DC176" s="336"/>
      <c r="DD176" s="336"/>
      <c r="DE176" s="336"/>
      <c r="DF176" s="336"/>
      <c r="DG176" s="336"/>
      <c r="DH176" s="336"/>
      <c r="DI176" s="336"/>
      <c r="DJ176" s="336"/>
      <c r="DK176" s="336"/>
      <c r="DL176" s="336"/>
      <c r="DM176" s="336"/>
      <c r="DN176" s="336"/>
      <c r="DO176" s="336"/>
      <c r="DP176" s="336"/>
      <c r="DQ176" s="336"/>
      <c r="DR176" s="336"/>
      <c r="DS176" s="336"/>
      <c r="DT176" s="336"/>
      <c r="DU176" s="336"/>
      <c r="DV176" s="336"/>
      <c r="DW176" s="336"/>
      <c r="DX176" s="336"/>
      <c r="DY176" s="336"/>
      <c r="DZ176" s="336"/>
      <c r="EA176" s="336"/>
      <c r="EB176" s="336"/>
      <c r="EC176" s="336"/>
      <c r="ED176" s="336"/>
      <c r="EE176" s="336"/>
      <c r="EF176" s="336"/>
      <c r="EG176" s="336"/>
      <c r="EH176" s="336"/>
      <c r="EI176" s="336"/>
      <c r="EJ176" s="336"/>
      <c r="EK176" s="336"/>
      <c r="EL176" s="336"/>
      <c r="EM176" s="336"/>
      <c r="EN176" s="336"/>
      <c r="EO176" s="336"/>
      <c r="EP176" s="336"/>
      <c r="EQ176" s="336"/>
      <c r="ER176" s="336"/>
      <c r="ES176" s="336"/>
      <c r="ET176" s="336"/>
      <c r="EU176" s="336"/>
      <c r="EV176" s="336"/>
      <c r="EW176" s="336"/>
      <c r="EX176" s="336"/>
      <c r="EY176" s="336"/>
      <c r="EZ176" s="336"/>
      <c r="FA176" s="336"/>
      <c r="FB176" s="336"/>
      <c r="FC176" s="336"/>
      <c r="FD176" s="336"/>
      <c r="FE176" s="336"/>
      <c r="FF176" s="336"/>
      <c r="FG176" s="336"/>
      <c r="FH176" s="336"/>
      <c r="FI176" s="336"/>
      <c r="FJ176" s="336"/>
      <c r="FK176" s="336"/>
      <c r="FL176" s="336"/>
      <c r="FM176" s="336"/>
      <c r="FN176" s="336"/>
      <c r="FO176" s="336"/>
      <c r="FP176" s="336"/>
      <c r="FQ176" s="336"/>
      <c r="FR176" s="336"/>
      <c r="FS176" s="336"/>
      <c r="FT176" s="336"/>
      <c r="FU176" s="336"/>
      <c r="FV176" s="336"/>
      <c r="FW176" s="336"/>
      <c r="FX176" s="336"/>
      <c r="FY176" s="336"/>
      <c r="FZ176" s="336"/>
      <c r="GA176" s="336"/>
      <c r="GB176" s="336"/>
      <c r="GC176" s="336"/>
      <c r="GD176" s="336"/>
      <c r="GE176" s="336"/>
      <c r="GF176" s="336"/>
      <c r="GG176" s="336"/>
      <c r="GH176" s="336"/>
      <c r="GI176" s="336"/>
      <c r="GJ176" s="336"/>
      <c r="GK176" s="336"/>
      <c r="GL176" s="336"/>
      <c r="GM176" s="336"/>
      <c r="GN176" s="336"/>
      <c r="GO176" s="336"/>
      <c r="GP176" s="336"/>
      <c r="GQ176" s="336"/>
      <c r="GR176" s="336"/>
      <c r="GS176" s="336"/>
      <c r="GT176" s="336"/>
      <c r="GU176" s="336"/>
      <c r="GV176" s="336"/>
      <c r="GW176" s="336"/>
      <c r="GX176" s="336"/>
      <c r="GY176" s="336"/>
      <c r="GZ176" s="336"/>
      <c r="HA176" s="336"/>
      <c r="HB176" s="336"/>
      <c r="HC176" s="336"/>
      <c r="HD176" s="336"/>
      <c r="HE176" s="336"/>
      <c r="HF176" s="336"/>
      <c r="HG176" s="336"/>
      <c r="HH176" s="336"/>
      <c r="HI176" s="336"/>
      <c r="HJ176" s="336"/>
      <c r="HK176" s="336"/>
      <c r="HL176" s="336"/>
      <c r="HM176" s="336"/>
      <c r="HN176" s="336"/>
      <c r="HO176" s="336"/>
      <c r="HP176" s="336"/>
      <c r="HQ176" s="336"/>
      <c r="HR176" s="336"/>
      <c r="HS176" s="336"/>
      <c r="HT176" s="336"/>
      <c r="HU176" s="336"/>
      <c r="HV176" s="336"/>
      <c r="HW176" s="336"/>
      <c r="HX176" s="336"/>
      <c r="HY176" s="336"/>
      <c r="HZ176" s="336"/>
    </row>
    <row r="177" spans="1:236" s="131" customFormat="1" ht="24.75" customHeight="1" x14ac:dyDescent="0.25">
      <c r="A177" s="367" t="s">
        <v>234</v>
      </c>
      <c r="B177" s="103" t="s">
        <v>474</v>
      </c>
      <c r="C177" s="103" t="s">
        <v>102</v>
      </c>
      <c r="D177" s="104" t="s">
        <v>238</v>
      </c>
      <c r="E177" s="104" t="s">
        <v>100</v>
      </c>
      <c r="F177" s="105">
        <f t="shared" si="44"/>
        <v>41184</v>
      </c>
      <c r="G177" s="104">
        <f>IF(L177="Not Executed","",INDEX($U$2:$ZY176,1,MATCH(REPT("z",255),$U177:$ZY177)))</f>
        <v>144</v>
      </c>
      <c r="H177" s="104" t="str">
        <f t="shared" si="45"/>
        <v>QS:PC2 C-STEP QS C-CLASS Build7.4</v>
      </c>
      <c r="I177" s="104" t="str">
        <f t="shared" si="46"/>
        <v>9200-8.59.29708</v>
      </c>
      <c r="J177" s="104">
        <f t="shared" si="47"/>
        <v>9200</v>
      </c>
      <c r="K177" s="104" t="str">
        <f t="shared" si="42"/>
        <v>v3410</v>
      </c>
      <c r="L177" s="368" t="str">
        <f t="shared" si="43"/>
        <v>Pass</v>
      </c>
      <c r="M177" s="368" t="str">
        <f>IF(L177="NA","NA",IF(COUNTIFS(U177:XAA177,"Pass*",$U$3:$XAA$3,Summary!$E$43)&gt;0,"Pass",IF(COUNTIFS(U177:XAA177,"Fail*",$U$3:$XAA$3,Summary!$E$43)&gt;0,"Fail","Not Executed")))</f>
        <v>Pass</v>
      </c>
      <c r="N177" s="104">
        <f t="shared" si="48"/>
        <v>20</v>
      </c>
      <c r="O177" s="297">
        <f t="shared" si="49"/>
        <v>1</v>
      </c>
      <c r="P177" s="297" t="str">
        <f>IF(VLOOKUP(C177,[1]!NFC_I2C_Defects,2,FALSE)=0,"",VLOOKUP(C177,[1]!NFC_I2C_Defects,2,FALSE))</f>
        <v/>
      </c>
      <c r="Q177" s="368" t="str">
        <f>IF(VLOOKUP(C177,[1]!NFC_I2C_Defects,3,FALSE)=0,"",VLOOKUP(C177,[1]!NFC_I2C_Defects,3,FALSE))</f>
        <v/>
      </c>
      <c r="R177" s="368" t="str">
        <f>IF(VLOOKUP(C177,[1]!NFC_I2C_Defects,4,FALSE)=0,"",VLOOKUP(C177,[1]!NFC_I2C_Defects,4,FALSE))</f>
        <v/>
      </c>
      <c r="S177" s="315"/>
      <c r="T177" s="318"/>
      <c r="U177" s="334"/>
      <c r="V177" s="335"/>
      <c r="W177" s="335"/>
      <c r="X177" s="335"/>
      <c r="Y177" s="335"/>
      <c r="Z177" s="335"/>
      <c r="AA177" s="335"/>
      <c r="AB177" s="335"/>
      <c r="AC177" s="335"/>
      <c r="AD177" s="335"/>
      <c r="AE177" s="335"/>
      <c r="AF177" s="335" t="s">
        <v>243</v>
      </c>
      <c r="AG177" s="335"/>
      <c r="AH177" s="335" t="s">
        <v>243</v>
      </c>
      <c r="AI177" s="335" t="s">
        <v>243</v>
      </c>
      <c r="AJ177" s="335" t="s">
        <v>243</v>
      </c>
      <c r="AK177" s="335" t="s">
        <v>243</v>
      </c>
      <c r="AL177" s="335"/>
      <c r="AM177" s="335"/>
      <c r="AN177" s="335" t="s">
        <v>243</v>
      </c>
      <c r="AO177" s="335"/>
      <c r="AP177" s="335" t="s">
        <v>243</v>
      </c>
      <c r="AQ177" s="335" t="s">
        <v>243</v>
      </c>
      <c r="AR177" s="335" t="s">
        <v>243</v>
      </c>
      <c r="AS177" s="335" t="s">
        <v>243</v>
      </c>
      <c r="AT177" s="335"/>
      <c r="AU177" s="335"/>
      <c r="AV177" s="335"/>
      <c r="AW177" s="335" t="s">
        <v>243</v>
      </c>
      <c r="AX177" s="335" t="s">
        <v>243</v>
      </c>
      <c r="AY177" s="335"/>
      <c r="AZ177" s="335"/>
      <c r="BA177" s="335" t="s">
        <v>243</v>
      </c>
      <c r="BB177" s="335" t="s">
        <v>243</v>
      </c>
      <c r="BC177" s="335" t="s">
        <v>243</v>
      </c>
      <c r="BD177" s="335" t="s">
        <v>243</v>
      </c>
      <c r="BE177" s="335"/>
      <c r="BF177" s="335" t="s">
        <v>243</v>
      </c>
      <c r="BG177" s="335" t="s">
        <v>243</v>
      </c>
      <c r="BH177" s="335" t="s">
        <v>243</v>
      </c>
      <c r="BI177" s="335" t="s">
        <v>243</v>
      </c>
      <c r="BJ177" s="335"/>
      <c r="BK177" s="335"/>
      <c r="BL177" s="335"/>
      <c r="BM177" s="335"/>
      <c r="BN177" s="335"/>
      <c r="BO177" s="335"/>
      <c r="BP177" s="335"/>
      <c r="BQ177" s="335"/>
      <c r="BR177" s="335"/>
      <c r="BS177" s="335"/>
      <c r="BT177" s="335"/>
      <c r="BU177" s="335"/>
      <c r="BV177" s="335"/>
      <c r="BW177" s="335"/>
      <c r="BX177" s="335"/>
      <c r="BY177" s="335"/>
      <c r="BZ177" s="335"/>
      <c r="CA177" s="335"/>
      <c r="CB177" s="335"/>
      <c r="CC177" s="335"/>
      <c r="CD177" s="335"/>
      <c r="CE177" s="336"/>
      <c r="CF177" s="336"/>
      <c r="CG177" s="336"/>
      <c r="CH177" s="336"/>
      <c r="CI177" s="336"/>
      <c r="CJ177" s="336"/>
      <c r="CK177" s="336"/>
      <c r="CL177" s="336"/>
      <c r="CM177" s="336"/>
      <c r="CN177" s="336"/>
      <c r="CO177" s="336"/>
      <c r="CP177" s="336"/>
      <c r="CQ177" s="336"/>
      <c r="CR177" s="336"/>
      <c r="CS177" s="336"/>
      <c r="CT177" s="336"/>
      <c r="CU177" s="336"/>
      <c r="CV177" s="336"/>
      <c r="CW177" s="336"/>
      <c r="CX177" s="336"/>
      <c r="CY177" s="336"/>
      <c r="CZ177" s="336"/>
      <c r="DA177" s="336"/>
      <c r="DB177" s="336"/>
      <c r="DC177" s="336"/>
      <c r="DD177" s="336"/>
      <c r="DE177" s="336"/>
      <c r="DF177" s="336"/>
      <c r="DG177" s="336"/>
      <c r="DH177" s="336"/>
      <c r="DI177" s="336"/>
      <c r="DJ177" s="336"/>
      <c r="DK177" s="336"/>
      <c r="DL177" s="336"/>
      <c r="DM177" s="336"/>
      <c r="DN177" s="336"/>
      <c r="DO177" s="336"/>
      <c r="DP177" s="336"/>
      <c r="DQ177" s="336"/>
      <c r="DR177" s="336"/>
      <c r="DS177" s="336"/>
      <c r="DT177" s="336"/>
      <c r="DU177" s="336"/>
      <c r="DV177" s="336"/>
      <c r="DW177" s="336"/>
      <c r="DX177" s="336"/>
      <c r="DY177" s="336"/>
      <c r="DZ177" s="336"/>
      <c r="EA177" s="336"/>
      <c r="EB177" s="336"/>
      <c r="EC177" s="336"/>
      <c r="ED177" s="336"/>
      <c r="EE177" s="336"/>
      <c r="EF177" s="336"/>
      <c r="EG177" s="336"/>
      <c r="EH177" s="336"/>
      <c r="EI177" s="336"/>
      <c r="EJ177" s="336"/>
      <c r="EK177" s="336"/>
      <c r="EL177" s="336"/>
      <c r="EM177" s="336"/>
      <c r="EN177" s="336"/>
      <c r="EO177" s="336"/>
      <c r="EP177" s="336"/>
      <c r="EQ177" s="336"/>
      <c r="ER177" s="336"/>
      <c r="ES177" s="336"/>
      <c r="ET177" s="336"/>
      <c r="EU177" s="336"/>
      <c r="EV177" s="336"/>
      <c r="EW177" s="336"/>
      <c r="EX177" s="336"/>
      <c r="EY177" s="336"/>
      <c r="EZ177" s="336"/>
      <c r="FA177" s="336"/>
      <c r="FB177" s="336"/>
      <c r="FC177" s="336"/>
      <c r="FD177" s="336"/>
      <c r="FE177" s="336"/>
      <c r="FF177" s="336"/>
      <c r="FG177" s="336"/>
      <c r="FH177" s="336"/>
      <c r="FI177" s="336"/>
      <c r="FJ177" s="336"/>
      <c r="FK177" s="336"/>
      <c r="FL177" s="336"/>
      <c r="FM177" s="336"/>
      <c r="FN177" s="336"/>
      <c r="FO177" s="336"/>
      <c r="FP177" s="336"/>
      <c r="FQ177" s="336"/>
      <c r="FR177" s="336"/>
      <c r="FS177" s="336"/>
      <c r="FT177" s="336"/>
      <c r="FU177" s="336"/>
      <c r="FV177" s="336"/>
      <c r="FW177" s="336"/>
      <c r="FX177" s="336"/>
      <c r="FY177" s="336"/>
      <c r="FZ177" s="336"/>
      <c r="GA177" s="336"/>
      <c r="GB177" s="336"/>
      <c r="GC177" s="336"/>
      <c r="GD177" s="336"/>
      <c r="GE177" s="336"/>
      <c r="GF177" s="336"/>
      <c r="GG177" s="336"/>
      <c r="GH177" s="336"/>
      <c r="GI177" s="336"/>
      <c r="GJ177" s="336"/>
      <c r="GK177" s="336"/>
      <c r="GL177" s="336"/>
      <c r="GM177" s="336"/>
      <c r="GN177" s="336"/>
      <c r="GO177" s="336"/>
      <c r="GP177" s="336"/>
      <c r="GQ177" s="336"/>
      <c r="GR177" s="336"/>
      <c r="GS177" s="336"/>
      <c r="GT177" s="336"/>
      <c r="GU177" s="336"/>
      <c r="GV177" s="336"/>
      <c r="GW177" s="336"/>
      <c r="GX177" s="336"/>
      <c r="GY177" s="336"/>
      <c r="GZ177" s="336"/>
      <c r="HA177" s="336"/>
      <c r="HB177" s="336"/>
      <c r="HC177" s="336"/>
      <c r="HD177" s="336"/>
      <c r="HE177" s="336"/>
      <c r="HF177" s="336"/>
      <c r="HG177" s="336"/>
      <c r="HH177" s="336"/>
      <c r="HI177" s="336"/>
      <c r="HJ177" s="336"/>
      <c r="HK177" s="336"/>
      <c r="HL177" s="336"/>
      <c r="HM177" s="336"/>
      <c r="HN177" s="336"/>
      <c r="HO177" s="336"/>
      <c r="HP177" s="336"/>
      <c r="HQ177" s="336"/>
      <c r="HR177" s="336"/>
      <c r="HS177" s="336"/>
      <c r="HT177" s="336"/>
      <c r="HU177" s="336"/>
      <c r="HV177" s="336"/>
      <c r="HW177" s="336"/>
      <c r="HX177" s="336"/>
      <c r="HY177" s="336"/>
      <c r="HZ177" s="336"/>
    </row>
    <row r="178" spans="1:236" s="131" customFormat="1" ht="24.75" customHeight="1" x14ac:dyDescent="0.25">
      <c r="A178" s="367" t="s">
        <v>234</v>
      </c>
      <c r="B178" s="103" t="s">
        <v>474</v>
      </c>
      <c r="C178" s="103" t="s">
        <v>88</v>
      </c>
      <c r="D178" s="104" t="s">
        <v>238</v>
      </c>
      <c r="E178" s="104" t="s">
        <v>100</v>
      </c>
      <c r="F178" s="105">
        <f t="shared" si="44"/>
        <v>41184</v>
      </c>
      <c r="G178" s="104">
        <f>IF(L178="Not Executed","",INDEX($U$2:$ZY177,1,MATCH(REPT("z",255),$U178:$ZY178)))</f>
        <v>144</v>
      </c>
      <c r="H178" s="104" t="str">
        <f t="shared" si="45"/>
        <v>QS:PC2 C-STEP QS C-CLASS Build7.4</v>
      </c>
      <c r="I178" s="104" t="str">
        <f t="shared" si="46"/>
        <v>9200-8.59.29708</v>
      </c>
      <c r="J178" s="104">
        <f t="shared" si="47"/>
        <v>9200</v>
      </c>
      <c r="K178" s="104" t="str">
        <f t="shared" si="42"/>
        <v>v3410</v>
      </c>
      <c r="L178" s="368" t="str">
        <f t="shared" si="43"/>
        <v>Pass</v>
      </c>
      <c r="M178" s="368" t="str">
        <f>IF(L178="NA","NA",IF(COUNTIFS(U178:XAA178,"Pass*",$U$3:$XAA$3,Summary!$E$43)&gt;0,"Pass",IF(COUNTIFS(U178:XAA178,"Fail*",$U$3:$XAA$3,Summary!$E$43)&gt;0,"Fail","Not Executed")))</f>
        <v>Pass</v>
      </c>
      <c r="N178" s="104">
        <f t="shared" si="48"/>
        <v>17</v>
      </c>
      <c r="O178" s="297">
        <f t="shared" si="49"/>
        <v>1</v>
      </c>
      <c r="P178" s="297" t="str">
        <f>IF(VLOOKUP(C178,[1]!NFC_I2C_Defects,2,FALSE)=0,"",VLOOKUP(C178,[1]!NFC_I2C_Defects,2,FALSE))</f>
        <v/>
      </c>
      <c r="Q178" s="368" t="str">
        <f>IF(VLOOKUP(C178,[1]!NFC_I2C_Defects,3,FALSE)=0,"",VLOOKUP(C178,[1]!NFC_I2C_Defects,3,FALSE))</f>
        <v/>
      </c>
      <c r="R178" s="368" t="str">
        <f>IF(VLOOKUP(C178,[1]!NFC_I2C_Defects,4,FALSE)=0,"",VLOOKUP(C178,[1]!NFC_I2C_Defects,4,FALSE))</f>
        <v/>
      </c>
      <c r="S178" s="315"/>
      <c r="T178" s="318"/>
      <c r="U178" s="334"/>
      <c r="V178" s="335"/>
      <c r="W178" s="335"/>
      <c r="X178" s="335"/>
      <c r="Y178" s="335"/>
      <c r="Z178" s="335"/>
      <c r="AA178" s="335"/>
      <c r="AB178" s="335"/>
      <c r="AC178" s="335"/>
      <c r="AD178" s="335"/>
      <c r="AE178" s="335"/>
      <c r="AF178" s="335" t="s">
        <v>243</v>
      </c>
      <c r="AG178" s="335"/>
      <c r="AH178" s="335" t="s">
        <v>243</v>
      </c>
      <c r="AI178" s="335"/>
      <c r="AJ178" s="335" t="s">
        <v>243</v>
      </c>
      <c r="AK178" s="335" t="s">
        <v>243</v>
      </c>
      <c r="AL178" s="335"/>
      <c r="AM178" s="335"/>
      <c r="AN178" s="335" t="s">
        <v>243</v>
      </c>
      <c r="AO178" s="335"/>
      <c r="AP178" s="335" t="s">
        <v>243</v>
      </c>
      <c r="AQ178" s="335"/>
      <c r="AR178" s="335" t="s">
        <v>243</v>
      </c>
      <c r="AS178" s="335" t="s">
        <v>243</v>
      </c>
      <c r="AT178" s="335"/>
      <c r="AU178" s="335"/>
      <c r="AV178" s="335"/>
      <c r="AW178" s="335" t="s">
        <v>243</v>
      </c>
      <c r="AX178" s="335"/>
      <c r="AY178" s="335"/>
      <c r="AZ178" s="335"/>
      <c r="BA178" s="335" t="s">
        <v>243</v>
      </c>
      <c r="BB178" s="335" t="s">
        <v>243</v>
      </c>
      <c r="BC178" s="335" t="s">
        <v>243</v>
      </c>
      <c r="BD178" s="335" t="s">
        <v>243</v>
      </c>
      <c r="BE178" s="335"/>
      <c r="BF178" s="335" t="s">
        <v>243</v>
      </c>
      <c r="BG178" s="335" t="s">
        <v>243</v>
      </c>
      <c r="BH178" s="335" t="s">
        <v>243</v>
      </c>
      <c r="BI178" s="335" t="s">
        <v>243</v>
      </c>
      <c r="BJ178" s="335"/>
      <c r="BK178" s="335"/>
      <c r="BL178" s="335"/>
      <c r="BM178" s="335"/>
      <c r="BN178" s="335"/>
      <c r="BO178" s="335"/>
      <c r="BP178" s="335"/>
      <c r="BQ178" s="335"/>
      <c r="BR178" s="335"/>
      <c r="BS178" s="335"/>
      <c r="BT178" s="335"/>
      <c r="BU178" s="335"/>
      <c r="BV178" s="335"/>
      <c r="BW178" s="335"/>
      <c r="BX178" s="335"/>
      <c r="BY178" s="335"/>
      <c r="BZ178" s="335"/>
      <c r="CA178" s="335"/>
      <c r="CB178" s="335"/>
      <c r="CC178" s="335"/>
      <c r="CD178" s="335"/>
      <c r="CE178" s="336"/>
      <c r="CF178" s="336"/>
      <c r="CG178" s="336"/>
      <c r="CH178" s="336"/>
      <c r="CI178" s="336"/>
      <c r="CJ178" s="336"/>
      <c r="CK178" s="336"/>
      <c r="CL178" s="336"/>
      <c r="CM178" s="336"/>
      <c r="CN178" s="336"/>
      <c r="CO178" s="336"/>
      <c r="CP178" s="336"/>
      <c r="CQ178" s="336"/>
      <c r="CR178" s="336"/>
      <c r="CS178" s="336"/>
      <c r="CT178" s="336"/>
      <c r="CU178" s="336"/>
      <c r="CV178" s="336"/>
      <c r="CW178" s="336"/>
      <c r="CX178" s="336"/>
      <c r="CY178" s="336"/>
      <c r="CZ178" s="336"/>
      <c r="DA178" s="336"/>
      <c r="DB178" s="336"/>
      <c r="DC178" s="336"/>
      <c r="DD178" s="336"/>
      <c r="DE178" s="336"/>
      <c r="DF178" s="336"/>
      <c r="DG178" s="336"/>
      <c r="DH178" s="336"/>
      <c r="DI178" s="336"/>
      <c r="DJ178" s="336"/>
      <c r="DK178" s="336"/>
      <c r="DL178" s="336"/>
      <c r="DM178" s="336"/>
      <c r="DN178" s="336"/>
      <c r="DO178" s="336"/>
      <c r="DP178" s="336"/>
      <c r="DQ178" s="336"/>
      <c r="DR178" s="336"/>
      <c r="DS178" s="336"/>
      <c r="DT178" s="336"/>
      <c r="DU178" s="336"/>
      <c r="DV178" s="336"/>
      <c r="DW178" s="336"/>
      <c r="DX178" s="336"/>
      <c r="DY178" s="336"/>
      <c r="DZ178" s="336"/>
      <c r="EA178" s="336"/>
      <c r="EB178" s="336"/>
      <c r="EC178" s="336"/>
      <c r="ED178" s="336"/>
      <c r="EE178" s="336"/>
      <c r="EF178" s="336"/>
      <c r="EG178" s="336"/>
      <c r="EH178" s="336"/>
      <c r="EI178" s="336"/>
      <c r="EJ178" s="336"/>
      <c r="EK178" s="336"/>
      <c r="EL178" s="336"/>
      <c r="EM178" s="336"/>
      <c r="EN178" s="336"/>
      <c r="EO178" s="336"/>
      <c r="EP178" s="336"/>
      <c r="EQ178" s="336"/>
      <c r="ER178" s="336"/>
      <c r="ES178" s="336"/>
      <c r="ET178" s="336"/>
      <c r="EU178" s="336"/>
      <c r="EV178" s="336"/>
      <c r="EW178" s="336"/>
      <c r="EX178" s="336"/>
      <c r="EY178" s="336"/>
      <c r="EZ178" s="336"/>
      <c r="FA178" s="336"/>
      <c r="FB178" s="336"/>
      <c r="FC178" s="336"/>
      <c r="FD178" s="336"/>
      <c r="FE178" s="336"/>
      <c r="FF178" s="336"/>
      <c r="FG178" s="336"/>
      <c r="FH178" s="336"/>
      <c r="FI178" s="336"/>
      <c r="FJ178" s="336"/>
      <c r="FK178" s="336"/>
      <c r="FL178" s="336"/>
      <c r="FM178" s="336"/>
      <c r="FN178" s="336"/>
      <c r="FO178" s="336"/>
      <c r="FP178" s="336"/>
      <c r="FQ178" s="336"/>
      <c r="FR178" s="336"/>
      <c r="FS178" s="336"/>
      <c r="FT178" s="336"/>
      <c r="FU178" s="336"/>
      <c r="FV178" s="336"/>
      <c r="FW178" s="336"/>
      <c r="FX178" s="336"/>
      <c r="FY178" s="336"/>
      <c r="FZ178" s="336"/>
      <c r="GA178" s="336"/>
      <c r="GB178" s="336"/>
      <c r="GC178" s="336"/>
      <c r="GD178" s="336"/>
      <c r="GE178" s="336"/>
      <c r="GF178" s="336"/>
      <c r="GG178" s="336"/>
      <c r="GH178" s="336"/>
      <c r="GI178" s="336"/>
      <c r="GJ178" s="336"/>
      <c r="GK178" s="336"/>
      <c r="GL178" s="336"/>
      <c r="GM178" s="336"/>
      <c r="GN178" s="336"/>
      <c r="GO178" s="336"/>
      <c r="GP178" s="336"/>
      <c r="GQ178" s="336"/>
      <c r="GR178" s="336"/>
      <c r="GS178" s="336"/>
      <c r="GT178" s="336"/>
      <c r="GU178" s="336"/>
      <c r="GV178" s="336"/>
      <c r="GW178" s="336"/>
      <c r="GX178" s="336"/>
      <c r="GY178" s="336"/>
      <c r="GZ178" s="336"/>
      <c r="HA178" s="336"/>
      <c r="HB178" s="336"/>
      <c r="HC178" s="336"/>
      <c r="HD178" s="336"/>
      <c r="HE178" s="336"/>
      <c r="HF178" s="336"/>
      <c r="HG178" s="336"/>
      <c r="HH178" s="336"/>
      <c r="HI178" s="336"/>
      <c r="HJ178" s="336"/>
      <c r="HK178" s="336"/>
      <c r="HL178" s="336"/>
      <c r="HM178" s="336"/>
      <c r="HN178" s="336"/>
      <c r="HO178" s="336"/>
      <c r="HP178" s="336"/>
      <c r="HQ178" s="336"/>
      <c r="HR178" s="336"/>
      <c r="HS178" s="336"/>
      <c r="HT178" s="336"/>
      <c r="HU178" s="336"/>
      <c r="HV178" s="336"/>
      <c r="HW178" s="336"/>
      <c r="HX178" s="336"/>
      <c r="HY178" s="336"/>
      <c r="HZ178" s="336"/>
    </row>
    <row r="179" spans="1:236" s="131" customFormat="1" ht="24.75" customHeight="1" x14ac:dyDescent="0.25">
      <c r="A179" s="367" t="s">
        <v>234</v>
      </c>
      <c r="B179" s="103" t="s">
        <v>474</v>
      </c>
      <c r="C179" s="103" t="s">
        <v>92</v>
      </c>
      <c r="D179" s="104" t="s">
        <v>238</v>
      </c>
      <c r="E179" s="104" t="s">
        <v>100</v>
      </c>
      <c r="F179" s="105">
        <f t="shared" si="44"/>
        <v>41184</v>
      </c>
      <c r="G179" s="104">
        <f>IF(L179="Not Executed","",INDEX($U$2:$ZY178,1,MATCH(REPT("z",255),$U179:$ZY179)))</f>
        <v>144</v>
      </c>
      <c r="H179" s="104" t="str">
        <f t="shared" si="45"/>
        <v>QS:PC2 C-STEP QS C-CLASS Build7.4</v>
      </c>
      <c r="I179" s="104" t="str">
        <f t="shared" si="46"/>
        <v>9200-8.59.29708</v>
      </c>
      <c r="J179" s="104">
        <f t="shared" si="47"/>
        <v>9200</v>
      </c>
      <c r="K179" s="104" t="str">
        <f t="shared" si="42"/>
        <v>v3410</v>
      </c>
      <c r="L179" s="368" t="str">
        <f t="shared" si="43"/>
        <v>Pass</v>
      </c>
      <c r="M179" s="368" t="str">
        <f>IF(L179="NA","NA",IF(COUNTIFS(U179:XAA179,"Pass*",$U$3:$XAA$3,Summary!$E$43)&gt;0,"Pass",IF(COUNTIFS(U179:XAA179,"Fail*",$U$3:$XAA$3,Summary!$E$43)&gt;0,"Fail","Not Executed")))</f>
        <v>Pass</v>
      </c>
      <c r="N179" s="104">
        <f t="shared" si="48"/>
        <v>16</v>
      </c>
      <c r="O179" s="297">
        <f t="shared" si="49"/>
        <v>0.875</v>
      </c>
      <c r="P179" s="297" t="str">
        <f>IF(VLOOKUP(C179,[1]!NFC_I2C_Defects,2,FALSE)=0,"",VLOOKUP(C179,[1]!NFC_I2C_Defects,2,FALSE))</f>
        <v/>
      </c>
      <c r="Q179" s="368" t="str">
        <f>IF(VLOOKUP(C179,[1]!NFC_I2C_Defects,3,FALSE)=0,"",VLOOKUP(C179,[1]!NFC_I2C_Defects,3,FALSE))</f>
        <v/>
      </c>
      <c r="R179" s="368" t="str">
        <f>IF(VLOOKUP(C179,[1]!NFC_I2C_Defects,4,FALSE)=0,"",VLOOKUP(C179,[1]!NFC_I2C_Defects,4,FALSE))</f>
        <v/>
      </c>
      <c r="S179" s="315"/>
      <c r="T179" s="318"/>
      <c r="U179" s="334"/>
      <c r="V179" s="335"/>
      <c r="W179" s="335"/>
      <c r="X179" s="335"/>
      <c r="Y179" s="335"/>
      <c r="Z179" s="335"/>
      <c r="AA179" s="335"/>
      <c r="AB179" s="335"/>
      <c r="AC179" s="335"/>
      <c r="AD179" s="335"/>
      <c r="AE179" s="335"/>
      <c r="AF179" s="335" t="s">
        <v>243</v>
      </c>
      <c r="AG179" s="335"/>
      <c r="AH179" s="335" t="s">
        <v>243</v>
      </c>
      <c r="AI179" s="335" t="s">
        <v>241</v>
      </c>
      <c r="AJ179" s="335" t="s">
        <v>241</v>
      </c>
      <c r="AK179" s="335" t="s">
        <v>243</v>
      </c>
      <c r="AL179" s="335"/>
      <c r="AM179" s="335"/>
      <c r="AN179" s="335" t="s">
        <v>243</v>
      </c>
      <c r="AO179" s="335"/>
      <c r="AP179" s="335" t="s">
        <v>243</v>
      </c>
      <c r="AQ179" s="335"/>
      <c r="AR179" s="335" t="s">
        <v>243</v>
      </c>
      <c r="AS179" s="335" t="s">
        <v>243</v>
      </c>
      <c r="AT179" s="335"/>
      <c r="AU179" s="335"/>
      <c r="AV179" s="335"/>
      <c r="AW179" s="335" t="s">
        <v>243</v>
      </c>
      <c r="AX179" s="335"/>
      <c r="AY179" s="335"/>
      <c r="AZ179" s="335"/>
      <c r="BA179" s="335" t="s">
        <v>243</v>
      </c>
      <c r="BB179" s="335" t="s">
        <v>243</v>
      </c>
      <c r="BC179" s="335" t="s">
        <v>243</v>
      </c>
      <c r="BD179" s="335" t="s">
        <v>609</v>
      </c>
      <c r="BE179" s="335"/>
      <c r="BF179" s="335" t="s">
        <v>243</v>
      </c>
      <c r="BG179" s="335" t="s">
        <v>243</v>
      </c>
      <c r="BH179" s="335" t="s">
        <v>609</v>
      </c>
      <c r="BI179" s="335" t="s">
        <v>243</v>
      </c>
      <c r="BJ179" s="335"/>
      <c r="BK179" s="335"/>
      <c r="BL179" s="335"/>
      <c r="BM179" s="335"/>
      <c r="BN179" s="335"/>
      <c r="BO179" s="335"/>
      <c r="BP179" s="335"/>
      <c r="BQ179" s="335"/>
      <c r="BR179" s="335"/>
      <c r="BS179" s="335"/>
      <c r="BT179" s="335"/>
      <c r="BU179" s="335"/>
      <c r="BV179" s="335"/>
      <c r="BW179" s="335"/>
      <c r="BX179" s="335"/>
      <c r="BY179" s="335"/>
      <c r="BZ179" s="335"/>
      <c r="CA179" s="335"/>
      <c r="CB179" s="335"/>
      <c r="CC179" s="335"/>
      <c r="CD179" s="335"/>
      <c r="CE179" s="336"/>
      <c r="CF179" s="336"/>
      <c r="CG179" s="336"/>
      <c r="CH179" s="336"/>
      <c r="CI179" s="336"/>
      <c r="CJ179" s="336"/>
      <c r="CK179" s="336"/>
      <c r="CL179" s="336"/>
      <c r="CM179" s="336"/>
      <c r="CN179" s="336"/>
      <c r="CO179" s="336"/>
      <c r="CP179" s="336"/>
      <c r="CQ179" s="336"/>
      <c r="CR179" s="336"/>
      <c r="CS179" s="336"/>
      <c r="CT179" s="336"/>
      <c r="CU179" s="336"/>
      <c r="CV179" s="336"/>
      <c r="CW179" s="336"/>
      <c r="CX179" s="336"/>
      <c r="CY179" s="336"/>
      <c r="CZ179" s="336"/>
      <c r="DA179" s="336"/>
      <c r="DB179" s="336"/>
      <c r="DC179" s="336"/>
      <c r="DD179" s="336"/>
      <c r="DE179" s="336"/>
      <c r="DF179" s="336"/>
      <c r="DG179" s="336"/>
      <c r="DH179" s="336"/>
      <c r="DI179" s="336"/>
      <c r="DJ179" s="336"/>
      <c r="DK179" s="336"/>
      <c r="DL179" s="336"/>
      <c r="DM179" s="336"/>
      <c r="DN179" s="336"/>
      <c r="DO179" s="336"/>
      <c r="DP179" s="336"/>
      <c r="DQ179" s="336"/>
      <c r="DR179" s="336"/>
      <c r="DS179" s="336"/>
      <c r="DT179" s="336"/>
      <c r="DU179" s="336"/>
      <c r="DV179" s="336"/>
      <c r="DW179" s="336"/>
      <c r="DX179" s="336"/>
      <c r="DY179" s="336"/>
      <c r="DZ179" s="336"/>
      <c r="EA179" s="336"/>
      <c r="EB179" s="336"/>
      <c r="EC179" s="336"/>
      <c r="ED179" s="336"/>
      <c r="EE179" s="336"/>
      <c r="EF179" s="336"/>
      <c r="EG179" s="336"/>
      <c r="EH179" s="336"/>
      <c r="EI179" s="336"/>
      <c r="EJ179" s="336"/>
      <c r="EK179" s="336"/>
      <c r="EL179" s="336"/>
      <c r="EM179" s="336"/>
      <c r="EN179" s="336"/>
      <c r="EO179" s="336"/>
      <c r="EP179" s="336"/>
      <c r="EQ179" s="336"/>
      <c r="ER179" s="336"/>
      <c r="ES179" s="336"/>
      <c r="ET179" s="336"/>
      <c r="EU179" s="336"/>
      <c r="EV179" s="336"/>
      <c r="EW179" s="336"/>
      <c r="EX179" s="336"/>
      <c r="EY179" s="336"/>
      <c r="EZ179" s="336"/>
      <c r="FA179" s="336"/>
      <c r="FB179" s="336"/>
      <c r="FC179" s="336"/>
      <c r="FD179" s="336"/>
      <c r="FE179" s="336"/>
      <c r="FF179" s="336"/>
      <c r="FG179" s="336"/>
      <c r="FH179" s="336"/>
      <c r="FI179" s="336"/>
      <c r="FJ179" s="336"/>
      <c r="FK179" s="336"/>
      <c r="FL179" s="336"/>
      <c r="FM179" s="336"/>
      <c r="FN179" s="336"/>
      <c r="FO179" s="336"/>
      <c r="FP179" s="336"/>
      <c r="FQ179" s="336"/>
      <c r="FR179" s="336"/>
      <c r="FS179" s="336"/>
      <c r="FT179" s="336"/>
      <c r="FU179" s="336"/>
      <c r="FV179" s="336"/>
      <c r="FW179" s="336"/>
      <c r="FX179" s="336"/>
      <c r="FY179" s="336"/>
      <c r="FZ179" s="336"/>
      <c r="GA179" s="336"/>
      <c r="GB179" s="336"/>
      <c r="GC179" s="336"/>
      <c r="GD179" s="336"/>
      <c r="GE179" s="336"/>
      <c r="GF179" s="336"/>
      <c r="GG179" s="336"/>
      <c r="GH179" s="336"/>
      <c r="GI179" s="336"/>
      <c r="GJ179" s="336"/>
      <c r="GK179" s="336"/>
      <c r="GL179" s="336"/>
      <c r="GM179" s="336"/>
      <c r="GN179" s="336"/>
      <c r="GO179" s="336"/>
      <c r="GP179" s="336"/>
      <c r="GQ179" s="336"/>
      <c r="GR179" s="336"/>
      <c r="GS179" s="336"/>
      <c r="GT179" s="336"/>
      <c r="GU179" s="336"/>
      <c r="GV179" s="336"/>
      <c r="GW179" s="336"/>
      <c r="GX179" s="336"/>
      <c r="GY179" s="336"/>
      <c r="GZ179" s="336"/>
      <c r="HA179" s="336"/>
      <c r="HB179" s="336"/>
      <c r="HC179" s="336"/>
      <c r="HD179" s="336"/>
      <c r="HE179" s="336"/>
      <c r="HF179" s="336"/>
      <c r="HG179" s="336"/>
      <c r="HH179" s="336"/>
      <c r="HI179" s="336"/>
      <c r="HJ179" s="336"/>
      <c r="HK179" s="336"/>
      <c r="HL179" s="336"/>
      <c r="HM179" s="336"/>
      <c r="HN179" s="336"/>
      <c r="HO179" s="336"/>
      <c r="HP179" s="336"/>
      <c r="HQ179" s="336"/>
      <c r="HR179" s="336"/>
      <c r="HS179" s="336"/>
      <c r="HT179" s="336"/>
      <c r="HU179" s="336"/>
      <c r="HV179" s="336"/>
      <c r="HW179" s="336"/>
      <c r="HX179" s="336"/>
      <c r="HY179" s="336"/>
      <c r="HZ179" s="336"/>
    </row>
    <row r="180" spans="1:236" s="131" customFormat="1" ht="24.75" customHeight="1" x14ac:dyDescent="0.25">
      <c r="A180" s="367" t="s">
        <v>234</v>
      </c>
      <c r="B180" s="103" t="s">
        <v>474</v>
      </c>
      <c r="C180" s="103" t="s">
        <v>95</v>
      </c>
      <c r="D180" s="104" t="s">
        <v>238</v>
      </c>
      <c r="E180" s="104" t="s">
        <v>100</v>
      </c>
      <c r="F180" s="105">
        <f t="shared" si="44"/>
        <v>41184</v>
      </c>
      <c r="G180" s="104">
        <f>IF(L180="Not Executed","",INDEX($U$2:$ZY179,1,MATCH(REPT("z",255),$U180:$ZY180)))</f>
        <v>144</v>
      </c>
      <c r="H180" s="104" t="str">
        <f t="shared" si="45"/>
        <v>QS:PC2 C-STEP QS C-CLASS Build7.4</v>
      </c>
      <c r="I180" s="104" t="str">
        <f t="shared" si="46"/>
        <v>9200-8.59.29708</v>
      </c>
      <c r="J180" s="104">
        <f t="shared" si="47"/>
        <v>9200</v>
      </c>
      <c r="K180" s="104" t="str">
        <f t="shared" si="42"/>
        <v>v3410</v>
      </c>
      <c r="L180" s="368" t="str">
        <f t="shared" si="43"/>
        <v>Pass</v>
      </c>
      <c r="M180" s="368" t="str">
        <f>IF(L180="NA","NA",IF(COUNTIFS(U180:XAA180,"Pass*",$U$3:$XAA$3,Summary!$E$43)&gt;0,"Pass",IF(COUNTIFS(U180:XAA180,"Fail*",$U$3:$XAA$3,Summary!$E$43)&gt;0,"Fail","Not Executed")))</f>
        <v>Pass</v>
      </c>
      <c r="N180" s="104">
        <f t="shared" si="48"/>
        <v>17</v>
      </c>
      <c r="O180" s="297">
        <f t="shared" si="49"/>
        <v>1</v>
      </c>
      <c r="P180" s="297" t="str">
        <f>IF(VLOOKUP(C180,[1]!NFC_I2C_Defects,2,FALSE)=0,"",VLOOKUP(C180,[1]!NFC_I2C_Defects,2,FALSE))</f>
        <v/>
      </c>
      <c r="Q180" s="368" t="str">
        <f>IF(VLOOKUP(C180,[1]!NFC_I2C_Defects,3,FALSE)=0,"",VLOOKUP(C180,[1]!NFC_I2C_Defects,3,FALSE))</f>
        <v/>
      </c>
      <c r="R180" s="368" t="str">
        <f>IF(VLOOKUP(C180,[1]!NFC_I2C_Defects,4,FALSE)=0,"",VLOOKUP(C180,[1]!NFC_I2C_Defects,4,FALSE))</f>
        <v/>
      </c>
      <c r="S180" s="315"/>
      <c r="T180" s="318"/>
      <c r="U180" s="334"/>
      <c r="V180" s="335"/>
      <c r="W180" s="335"/>
      <c r="X180" s="335"/>
      <c r="Y180" s="335"/>
      <c r="Z180" s="335"/>
      <c r="AA180" s="335"/>
      <c r="AB180" s="335"/>
      <c r="AC180" s="335"/>
      <c r="AD180" s="335"/>
      <c r="AE180" s="335"/>
      <c r="AF180" s="335" t="s">
        <v>243</v>
      </c>
      <c r="AG180" s="335"/>
      <c r="AH180" s="335" t="s">
        <v>243</v>
      </c>
      <c r="AI180" s="335" t="s">
        <v>243</v>
      </c>
      <c r="AJ180" s="335" t="s">
        <v>243</v>
      </c>
      <c r="AK180" s="335" t="s">
        <v>243</v>
      </c>
      <c r="AL180" s="335"/>
      <c r="AM180" s="335"/>
      <c r="AN180" s="335" t="s">
        <v>243</v>
      </c>
      <c r="AO180" s="335"/>
      <c r="AP180" s="335" t="s">
        <v>243</v>
      </c>
      <c r="AQ180" s="335"/>
      <c r="AR180" s="335" t="s">
        <v>243</v>
      </c>
      <c r="AS180" s="335" t="s">
        <v>243</v>
      </c>
      <c r="AT180" s="335"/>
      <c r="AU180" s="335"/>
      <c r="AV180" s="335"/>
      <c r="AW180" s="335" t="s">
        <v>243</v>
      </c>
      <c r="AX180" s="335"/>
      <c r="AY180" s="335"/>
      <c r="AZ180" s="335"/>
      <c r="BA180" s="335" t="s">
        <v>243</v>
      </c>
      <c r="BB180" s="335"/>
      <c r="BC180" s="335" t="s">
        <v>243</v>
      </c>
      <c r="BD180" s="335" t="s">
        <v>243</v>
      </c>
      <c r="BE180" s="335"/>
      <c r="BF180" s="335" t="s">
        <v>243</v>
      </c>
      <c r="BG180" s="335" t="s">
        <v>243</v>
      </c>
      <c r="BH180" s="335" t="s">
        <v>243</v>
      </c>
      <c r="BI180" s="335" t="s">
        <v>243</v>
      </c>
      <c r="BJ180" s="335"/>
      <c r="BK180" s="335"/>
      <c r="BL180" s="335"/>
      <c r="BM180" s="335"/>
      <c r="BN180" s="335"/>
      <c r="BO180" s="335"/>
      <c r="BP180" s="335"/>
      <c r="BQ180" s="335"/>
      <c r="BR180" s="335"/>
      <c r="BS180" s="335"/>
      <c r="BT180" s="335"/>
      <c r="BU180" s="335"/>
      <c r="BV180" s="335"/>
      <c r="BW180" s="335"/>
      <c r="BX180" s="335"/>
      <c r="BY180" s="335"/>
      <c r="BZ180" s="335"/>
      <c r="CA180" s="335"/>
      <c r="CB180" s="335"/>
      <c r="CC180" s="335"/>
      <c r="CD180" s="335"/>
      <c r="CE180" s="336"/>
      <c r="CF180" s="336"/>
      <c r="CG180" s="336"/>
      <c r="CH180" s="336"/>
      <c r="CI180" s="336"/>
      <c r="CJ180" s="336"/>
      <c r="CK180" s="336"/>
      <c r="CL180" s="336"/>
      <c r="CM180" s="336"/>
      <c r="CN180" s="336"/>
      <c r="CO180" s="336"/>
      <c r="CP180" s="336"/>
      <c r="CQ180" s="336"/>
      <c r="CR180" s="336"/>
      <c r="CS180" s="336"/>
      <c r="CT180" s="336"/>
      <c r="CU180" s="336"/>
      <c r="CV180" s="336"/>
      <c r="CW180" s="336"/>
      <c r="CX180" s="336"/>
      <c r="CY180" s="336"/>
      <c r="CZ180" s="336"/>
      <c r="DA180" s="336"/>
      <c r="DB180" s="336"/>
      <c r="DC180" s="336"/>
      <c r="DD180" s="336"/>
      <c r="DE180" s="336"/>
      <c r="DF180" s="336"/>
      <c r="DG180" s="336"/>
      <c r="DH180" s="336"/>
      <c r="DI180" s="336"/>
      <c r="DJ180" s="336"/>
      <c r="DK180" s="336"/>
      <c r="DL180" s="336"/>
      <c r="DM180" s="336"/>
      <c r="DN180" s="336"/>
      <c r="DO180" s="336"/>
      <c r="DP180" s="336"/>
      <c r="DQ180" s="336"/>
      <c r="DR180" s="336"/>
      <c r="DS180" s="336"/>
      <c r="DT180" s="336"/>
      <c r="DU180" s="336"/>
      <c r="DV180" s="336"/>
      <c r="DW180" s="336"/>
      <c r="DX180" s="336"/>
      <c r="DY180" s="336"/>
      <c r="DZ180" s="336"/>
      <c r="EA180" s="336"/>
      <c r="EB180" s="336"/>
      <c r="EC180" s="336"/>
      <c r="ED180" s="336"/>
      <c r="EE180" s="336"/>
      <c r="EF180" s="336"/>
      <c r="EG180" s="336"/>
      <c r="EH180" s="336"/>
      <c r="EI180" s="336"/>
      <c r="EJ180" s="336"/>
      <c r="EK180" s="336"/>
      <c r="EL180" s="336"/>
      <c r="EM180" s="336"/>
      <c r="EN180" s="336"/>
      <c r="EO180" s="336"/>
      <c r="EP180" s="336"/>
      <c r="EQ180" s="336"/>
      <c r="ER180" s="336"/>
      <c r="ES180" s="336"/>
      <c r="ET180" s="336"/>
      <c r="EU180" s="336"/>
      <c r="EV180" s="336"/>
      <c r="EW180" s="336"/>
      <c r="EX180" s="336"/>
      <c r="EY180" s="336"/>
      <c r="EZ180" s="336"/>
      <c r="FA180" s="336"/>
      <c r="FB180" s="336"/>
      <c r="FC180" s="336"/>
      <c r="FD180" s="336"/>
      <c r="FE180" s="336"/>
      <c r="FF180" s="336"/>
      <c r="FG180" s="336"/>
      <c r="FH180" s="336"/>
      <c r="FI180" s="336"/>
      <c r="FJ180" s="336"/>
      <c r="FK180" s="336"/>
      <c r="FL180" s="336"/>
      <c r="FM180" s="336"/>
      <c r="FN180" s="336"/>
      <c r="FO180" s="336"/>
      <c r="FP180" s="336"/>
      <c r="FQ180" s="336"/>
      <c r="FR180" s="336"/>
      <c r="FS180" s="336"/>
      <c r="FT180" s="336"/>
      <c r="FU180" s="336"/>
      <c r="FV180" s="336"/>
      <c r="FW180" s="336"/>
      <c r="FX180" s="336"/>
      <c r="FY180" s="336"/>
      <c r="FZ180" s="336"/>
      <c r="GA180" s="336"/>
      <c r="GB180" s="336"/>
      <c r="GC180" s="336"/>
      <c r="GD180" s="336"/>
      <c r="GE180" s="336"/>
      <c r="GF180" s="336"/>
      <c r="GG180" s="336"/>
      <c r="GH180" s="336"/>
      <c r="GI180" s="336"/>
      <c r="GJ180" s="336"/>
      <c r="GK180" s="336"/>
      <c r="GL180" s="336"/>
      <c r="GM180" s="336"/>
      <c r="GN180" s="336"/>
      <c r="GO180" s="336"/>
      <c r="GP180" s="336"/>
      <c r="GQ180" s="336"/>
      <c r="GR180" s="336"/>
      <c r="GS180" s="336"/>
      <c r="GT180" s="336"/>
      <c r="GU180" s="336"/>
      <c r="GV180" s="336"/>
      <c r="GW180" s="336"/>
      <c r="GX180" s="336"/>
      <c r="GY180" s="336"/>
      <c r="GZ180" s="336"/>
      <c r="HA180" s="336"/>
      <c r="HB180" s="336"/>
      <c r="HC180" s="336"/>
      <c r="HD180" s="336"/>
      <c r="HE180" s="336"/>
      <c r="HF180" s="336"/>
      <c r="HG180" s="336"/>
      <c r="HH180" s="336"/>
      <c r="HI180" s="336"/>
      <c r="HJ180" s="336"/>
      <c r="HK180" s="336"/>
      <c r="HL180" s="336"/>
      <c r="HM180" s="336"/>
      <c r="HN180" s="336"/>
      <c r="HO180" s="336"/>
      <c r="HP180" s="336"/>
      <c r="HQ180" s="336"/>
      <c r="HR180" s="336"/>
      <c r="HS180" s="336"/>
      <c r="HT180" s="336"/>
      <c r="HU180" s="336"/>
      <c r="HV180" s="336"/>
      <c r="HW180" s="336"/>
      <c r="HX180" s="336"/>
      <c r="HY180" s="336"/>
      <c r="HZ180" s="336"/>
    </row>
    <row r="181" spans="1:236" s="131" customFormat="1" ht="24.75" customHeight="1" x14ac:dyDescent="0.25">
      <c r="A181" s="367" t="s">
        <v>234</v>
      </c>
      <c r="B181" s="103" t="s">
        <v>474</v>
      </c>
      <c r="C181" s="103" t="s">
        <v>96</v>
      </c>
      <c r="D181" s="104" t="s">
        <v>238</v>
      </c>
      <c r="E181" s="104" t="s">
        <v>100</v>
      </c>
      <c r="F181" s="105">
        <f t="shared" si="44"/>
        <v>41184</v>
      </c>
      <c r="G181" s="104">
        <f>IF(L181="Not Executed","",INDEX($U$2:$ZY180,1,MATCH(REPT("z",255),$U181:$ZY181)))</f>
        <v>144</v>
      </c>
      <c r="H181" s="104" t="str">
        <f t="shared" si="45"/>
        <v>QS:PC2 C-STEP QS C-CLASS Build7.4</v>
      </c>
      <c r="I181" s="104" t="str">
        <f t="shared" si="46"/>
        <v>9200-8.59.29708</v>
      </c>
      <c r="J181" s="104">
        <f t="shared" si="47"/>
        <v>9200</v>
      </c>
      <c r="K181" s="104" t="str">
        <f t="shared" si="42"/>
        <v>v3410</v>
      </c>
      <c r="L181" s="368" t="str">
        <f t="shared" si="43"/>
        <v>Pass</v>
      </c>
      <c r="M181" s="368" t="str">
        <f>IF(L181="NA","NA",IF(COUNTIFS(U181:XAA181,"Pass*",$U$3:$XAA$3,Summary!$E$43)&gt;0,"Pass",IF(COUNTIFS(U181:XAA181,"Fail*",$U$3:$XAA$3,Summary!$E$43)&gt;0,"Fail","Not Executed")))</f>
        <v>Pass</v>
      </c>
      <c r="N181" s="104">
        <f t="shared" si="48"/>
        <v>17</v>
      </c>
      <c r="O181" s="297">
        <f t="shared" si="49"/>
        <v>1</v>
      </c>
      <c r="P181" s="297" t="str">
        <f>IF(VLOOKUP(C181,[1]!NFC_I2C_Defects,2,FALSE)=0,"",VLOOKUP(C181,[1]!NFC_I2C_Defects,2,FALSE))</f>
        <v/>
      </c>
      <c r="Q181" s="368" t="str">
        <f>IF(VLOOKUP(C181,[1]!NFC_I2C_Defects,3,FALSE)=0,"",VLOOKUP(C181,[1]!NFC_I2C_Defects,3,FALSE))</f>
        <v/>
      </c>
      <c r="R181" s="368" t="str">
        <f>IF(VLOOKUP(C181,[1]!NFC_I2C_Defects,4,FALSE)=0,"",VLOOKUP(C181,[1]!NFC_I2C_Defects,4,FALSE))</f>
        <v/>
      </c>
      <c r="S181" s="315"/>
      <c r="T181" s="318"/>
      <c r="U181" s="334"/>
      <c r="V181" s="335"/>
      <c r="W181" s="335"/>
      <c r="X181" s="335"/>
      <c r="Y181" s="335"/>
      <c r="Z181" s="335"/>
      <c r="AA181" s="335"/>
      <c r="AB181" s="335"/>
      <c r="AC181" s="335"/>
      <c r="AD181" s="335"/>
      <c r="AE181" s="335"/>
      <c r="AF181" s="335" t="s">
        <v>243</v>
      </c>
      <c r="AG181" s="335"/>
      <c r="AH181" s="335" t="s">
        <v>243</v>
      </c>
      <c r="AI181" s="335" t="s">
        <v>243</v>
      </c>
      <c r="AJ181" s="335" t="s">
        <v>243</v>
      </c>
      <c r="AK181" s="335" t="s">
        <v>243</v>
      </c>
      <c r="AL181" s="335"/>
      <c r="AM181" s="335"/>
      <c r="AN181" s="335"/>
      <c r="AO181" s="335"/>
      <c r="AP181" s="335" t="s">
        <v>243</v>
      </c>
      <c r="AQ181" s="335" t="s">
        <v>243</v>
      </c>
      <c r="AR181" s="335" t="s">
        <v>243</v>
      </c>
      <c r="AS181" s="335" t="s">
        <v>243</v>
      </c>
      <c r="AT181" s="335"/>
      <c r="AU181" s="335"/>
      <c r="AV181" s="335"/>
      <c r="AW181" s="335" t="s">
        <v>243</v>
      </c>
      <c r="AX181" s="335" t="s">
        <v>243</v>
      </c>
      <c r="AY181" s="335"/>
      <c r="AZ181" s="335"/>
      <c r="BA181" s="335" t="s">
        <v>243</v>
      </c>
      <c r="BB181" s="335"/>
      <c r="BC181" s="335"/>
      <c r="BD181" s="335" t="s">
        <v>243</v>
      </c>
      <c r="BE181" s="335"/>
      <c r="BF181" s="335" t="s">
        <v>243</v>
      </c>
      <c r="BG181" s="335" t="s">
        <v>243</v>
      </c>
      <c r="BH181" s="335" t="s">
        <v>243</v>
      </c>
      <c r="BI181" s="335" t="s">
        <v>243</v>
      </c>
      <c r="BJ181" s="335"/>
      <c r="BK181" s="335"/>
      <c r="BL181" s="335"/>
      <c r="BM181" s="335"/>
      <c r="BN181" s="335"/>
      <c r="BO181" s="335"/>
      <c r="BP181" s="335"/>
      <c r="BQ181" s="335"/>
      <c r="BR181" s="335"/>
      <c r="BS181" s="335"/>
      <c r="BT181" s="335"/>
      <c r="BU181" s="335"/>
      <c r="BV181" s="335"/>
      <c r="BW181" s="335"/>
      <c r="BX181" s="335"/>
      <c r="BY181" s="335"/>
      <c r="BZ181" s="335"/>
      <c r="CA181" s="335"/>
      <c r="CB181" s="335"/>
      <c r="CC181" s="335"/>
      <c r="CD181" s="335"/>
      <c r="CE181" s="336"/>
      <c r="CF181" s="336"/>
      <c r="CG181" s="336"/>
      <c r="CH181" s="336"/>
      <c r="CI181" s="336"/>
      <c r="CJ181" s="336"/>
      <c r="CK181" s="336"/>
      <c r="CL181" s="336"/>
      <c r="CM181" s="336"/>
      <c r="CN181" s="336"/>
      <c r="CO181" s="336"/>
      <c r="CP181" s="336"/>
      <c r="CQ181" s="336"/>
      <c r="CR181" s="336"/>
      <c r="CS181" s="336"/>
      <c r="CT181" s="336"/>
      <c r="CU181" s="336"/>
      <c r="CV181" s="336"/>
      <c r="CW181" s="336"/>
      <c r="CX181" s="336"/>
      <c r="CY181" s="336"/>
      <c r="CZ181" s="336"/>
      <c r="DA181" s="336"/>
      <c r="DB181" s="336"/>
      <c r="DC181" s="336"/>
      <c r="DD181" s="336"/>
      <c r="DE181" s="336"/>
      <c r="DF181" s="336"/>
      <c r="DG181" s="336"/>
      <c r="DH181" s="336"/>
      <c r="DI181" s="336"/>
      <c r="DJ181" s="336"/>
      <c r="DK181" s="336"/>
      <c r="DL181" s="336"/>
      <c r="DM181" s="336"/>
      <c r="DN181" s="336"/>
      <c r="DO181" s="336"/>
      <c r="DP181" s="336"/>
      <c r="DQ181" s="336"/>
      <c r="DR181" s="336"/>
      <c r="DS181" s="336"/>
      <c r="DT181" s="336"/>
      <c r="DU181" s="336"/>
      <c r="DV181" s="336"/>
      <c r="DW181" s="336"/>
      <c r="DX181" s="336"/>
      <c r="DY181" s="336"/>
      <c r="DZ181" s="336"/>
      <c r="EA181" s="336"/>
      <c r="EB181" s="336"/>
      <c r="EC181" s="336"/>
      <c r="ED181" s="336"/>
      <c r="EE181" s="336"/>
      <c r="EF181" s="336"/>
      <c r="EG181" s="336"/>
      <c r="EH181" s="336"/>
      <c r="EI181" s="336"/>
      <c r="EJ181" s="336"/>
      <c r="EK181" s="336"/>
      <c r="EL181" s="336"/>
      <c r="EM181" s="336"/>
      <c r="EN181" s="336"/>
      <c r="EO181" s="336"/>
      <c r="EP181" s="336"/>
      <c r="EQ181" s="336"/>
      <c r="ER181" s="336"/>
      <c r="ES181" s="336"/>
      <c r="ET181" s="336"/>
      <c r="EU181" s="336"/>
      <c r="EV181" s="336"/>
      <c r="EW181" s="336"/>
      <c r="EX181" s="336"/>
      <c r="EY181" s="336"/>
      <c r="EZ181" s="336"/>
      <c r="FA181" s="336"/>
      <c r="FB181" s="336"/>
      <c r="FC181" s="336"/>
      <c r="FD181" s="336"/>
      <c r="FE181" s="336"/>
      <c r="FF181" s="336"/>
      <c r="FG181" s="336"/>
      <c r="FH181" s="336"/>
      <c r="FI181" s="336"/>
      <c r="FJ181" s="336"/>
      <c r="FK181" s="336"/>
      <c r="FL181" s="336"/>
      <c r="FM181" s="336"/>
      <c r="FN181" s="336"/>
      <c r="FO181" s="336"/>
      <c r="FP181" s="336"/>
      <c r="FQ181" s="336"/>
      <c r="FR181" s="336"/>
      <c r="FS181" s="336"/>
      <c r="FT181" s="336"/>
      <c r="FU181" s="336"/>
      <c r="FV181" s="336"/>
      <c r="FW181" s="336"/>
      <c r="FX181" s="336"/>
      <c r="FY181" s="336"/>
      <c r="FZ181" s="336"/>
      <c r="GA181" s="336"/>
      <c r="GB181" s="336"/>
      <c r="GC181" s="336"/>
      <c r="GD181" s="336"/>
      <c r="GE181" s="336"/>
      <c r="GF181" s="336"/>
      <c r="GG181" s="336"/>
      <c r="GH181" s="336"/>
      <c r="GI181" s="336"/>
      <c r="GJ181" s="336"/>
      <c r="GK181" s="336"/>
      <c r="GL181" s="336"/>
      <c r="GM181" s="336"/>
      <c r="GN181" s="336"/>
      <c r="GO181" s="336"/>
      <c r="GP181" s="336"/>
      <c r="GQ181" s="336"/>
      <c r="GR181" s="336"/>
      <c r="GS181" s="336"/>
      <c r="GT181" s="336"/>
      <c r="GU181" s="336"/>
      <c r="GV181" s="336"/>
      <c r="GW181" s="336"/>
      <c r="GX181" s="336"/>
      <c r="GY181" s="336"/>
      <c r="GZ181" s="336"/>
      <c r="HA181" s="336"/>
      <c r="HB181" s="336"/>
      <c r="HC181" s="336"/>
      <c r="HD181" s="336"/>
      <c r="HE181" s="336"/>
      <c r="HF181" s="336"/>
      <c r="HG181" s="336"/>
      <c r="HH181" s="336"/>
      <c r="HI181" s="336"/>
      <c r="HJ181" s="336"/>
      <c r="HK181" s="336"/>
      <c r="HL181" s="336"/>
      <c r="HM181" s="336"/>
      <c r="HN181" s="336"/>
      <c r="HO181" s="336"/>
      <c r="HP181" s="336"/>
      <c r="HQ181" s="336"/>
      <c r="HR181" s="336"/>
      <c r="HS181" s="336"/>
      <c r="HT181" s="336"/>
      <c r="HU181" s="336"/>
      <c r="HV181" s="336"/>
      <c r="HW181" s="336"/>
      <c r="HX181" s="336"/>
      <c r="HY181" s="336"/>
      <c r="HZ181" s="336"/>
    </row>
    <row r="182" spans="1:236" s="131" customFormat="1" ht="24.75" customHeight="1" x14ac:dyDescent="0.25">
      <c r="A182" s="367" t="s">
        <v>234</v>
      </c>
      <c r="B182" s="103" t="s">
        <v>474</v>
      </c>
      <c r="C182" s="103" t="s">
        <v>90</v>
      </c>
      <c r="D182" s="104" t="s">
        <v>238</v>
      </c>
      <c r="E182" s="104" t="s">
        <v>100</v>
      </c>
      <c r="F182" s="105">
        <f t="shared" si="44"/>
        <v>41184</v>
      </c>
      <c r="G182" s="104">
        <f>IF(L182="Not Executed","",INDEX($U$2:$ZY181,1,MATCH(REPT("z",255),$U182:$ZY182)))</f>
        <v>144</v>
      </c>
      <c r="H182" s="104" t="str">
        <f t="shared" si="45"/>
        <v>QS:PC2 C-STEP QS C-CLASS Build7.4</v>
      </c>
      <c r="I182" s="104" t="str">
        <f t="shared" si="46"/>
        <v>9200-8.59.29708</v>
      </c>
      <c r="J182" s="104">
        <f t="shared" si="47"/>
        <v>9200</v>
      </c>
      <c r="K182" s="104" t="str">
        <f t="shared" si="42"/>
        <v>v3410</v>
      </c>
      <c r="L182" s="368" t="str">
        <f t="shared" si="43"/>
        <v>Pass</v>
      </c>
      <c r="M182" s="368" t="str">
        <f>IF(L182="NA","NA",IF(COUNTIFS(U182:XAA182,"Pass*",$U$3:$XAA$3,Summary!$E$43)&gt;0,"Pass",IF(COUNTIFS(U182:XAA182,"Fail*",$U$3:$XAA$3,Summary!$E$43)&gt;0,"Fail","Not Executed")))</f>
        <v>Pass</v>
      </c>
      <c r="N182" s="104">
        <f t="shared" si="48"/>
        <v>20</v>
      </c>
      <c r="O182" s="297">
        <f t="shared" si="49"/>
        <v>1</v>
      </c>
      <c r="P182" s="297" t="str">
        <f>IF(VLOOKUP(C182,[1]!NFC_I2C_Defects,2,FALSE)=0,"",VLOOKUP(C182,[1]!NFC_I2C_Defects,2,FALSE))</f>
        <v/>
      </c>
      <c r="Q182" s="368" t="str">
        <f>IF(VLOOKUP(C182,[1]!NFC_I2C_Defects,3,FALSE)=0,"",VLOOKUP(C182,[1]!NFC_I2C_Defects,3,FALSE))</f>
        <v/>
      </c>
      <c r="R182" s="368" t="str">
        <f>IF(VLOOKUP(C182,[1]!NFC_I2C_Defects,4,FALSE)=0,"",VLOOKUP(C182,[1]!NFC_I2C_Defects,4,FALSE))</f>
        <v/>
      </c>
      <c r="S182" s="315"/>
      <c r="T182" s="318"/>
      <c r="U182" s="334"/>
      <c r="V182" s="335"/>
      <c r="W182" s="335"/>
      <c r="X182" s="335"/>
      <c r="Y182" s="335"/>
      <c r="Z182" s="335"/>
      <c r="AA182" s="335"/>
      <c r="AB182" s="335"/>
      <c r="AC182" s="335"/>
      <c r="AD182" s="335"/>
      <c r="AE182" s="335"/>
      <c r="AF182" s="335" t="s">
        <v>243</v>
      </c>
      <c r="AG182" s="335"/>
      <c r="AH182" s="335" t="s">
        <v>243</v>
      </c>
      <c r="AI182" s="335" t="s">
        <v>243</v>
      </c>
      <c r="AJ182" s="335" t="s">
        <v>243</v>
      </c>
      <c r="AK182" s="335" t="s">
        <v>243</v>
      </c>
      <c r="AL182" s="335"/>
      <c r="AM182" s="335"/>
      <c r="AN182" s="335" t="s">
        <v>243</v>
      </c>
      <c r="AO182" s="335"/>
      <c r="AP182" s="335" t="s">
        <v>243</v>
      </c>
      <c r="AQ182" s="335" t="s">
        <v>243</v>
      </c>
      <c r="AR182" s="335" t="s">
        <v>243</v>
      </c>
      <c r="AS182" s="335" t="s">
        <v>243</v>
      </c>
      <c r="AT182" s="335"/>
      <c r="AU182" s="335"/>
      <c r="AV182" s="335"/>
      <c r="AW182" s="335" t="s">
        <v>243</v>
      </c>
      <c r="AX182" s="335" t="s">
        <v>243</v>
      </c>
      <c r="AY182" s="335"/>
      <c r="AZ182" s="335"/>
      <c r="BA182" s="335" t="s">
        <v>243</v>
      </c>
      <c r="BB182" s="335" t="s">
        <v>243</v>
      </c>
      <c r="BC182" s="335" t="s">
        <v>243</v>
      </c>
      <c r="BD182" s="335" t="s">
        <v>243</v>
      </c>
      <c r="BE182" s="335"/>
      <c r="BF182" s="335" t="s">
        <v>243</v>
      </c>
      <c r="BG182" s="335" t="s">
        <v>243</v>
      </c>
      <c r="BH182" s="335" t="s">
        <v>243</v>
      </c>
      <c r="BI182" s="335" t="s">
        <v>243</v>
      </c>
      <c r="BJ182" s="335"/>
      <c r="BK182" s="335"/>
      <c r="BL182" s="335"/>
      <c r="BM182" s="335"/>
      <c r="BN182" s="335"/>
      <c r="BO182" s="335"/>
      <c r="BP182" s="335"/>
      <c r="BQ182" s="335"/>
      <c r="BR182" s="335"/>
      <c r="BS182" s="335"/>
      <c r="BT182" s="335"/>
      <c r="BU182" s="335"/>
      <c r="BV182" s="335"/>
      <c r="BW182" s="335"/>
      <c r="BX182" s="335"/>
      <c r="BY182" s="335"/>
      <c r="BZ182" s="335"/>
      <c r="CA182" s="335"/>
      <c r="CB182" s="335"/>
      <c r="CC182" s="335"/>
      <c r="CD182" s="335"/>
      <c r="CE182" s="336"/>
      <c r="CF182" s="336"/>
      <c r="CG182" s="336"/>
      <c r="CH182" s="336"/>
      <c r="CI182" s="336"/>
      <c r="CJ182" s="336"/>
      <c r="CK182" s="336"/>
      <c r="CL182" s="336"/>
      <c r="CM182" s="336"/>
      <c r="CN182" s="336"/>
      <c r="CO182" s="336"/>
      <c r="CP182" s="336"/>
      <c r="CQ182" s="336"/>
      <c r="CR182" s="336"/>
      <c r="CS182" s="336"/>
      <c r="CT182" s="336"/>
      <c r="CU182" s="336"/>
      <c r="CV182" s="336"/>
      <c r="CW182" s="336"/>
      <c r="CX182" s="336"/>
      <c r="CY182" s="336"/>
      <c r="CZ182" s="336"/>
      <c r="DA182" s="336"/>
      <c r="DB182" s="336"/>
      <c r="DC182" s="336"/>
      <c r="DD182" s="336"/>
      <c r="DE182" s="336"/>
      <c r="DF182" s="336"/>
      <c r="DG182" s="336"/>
      <c r="DH182" s="336"/>
      <c r="DI182" s="336"/>
      <c r="DJ182" s="336"/>
      <c r="DK182" s="336"/>
      <c r="DL182" s="336"/>
      <c r="DM182" s="336"/>
      <c r="DN182" s="336"/>
      <c r="DO182" s="336"/>
      <c r="DP182" s="336"/>
      <c r="DQ182" s="336"/>
      <c r="DR182" s="336"/>
      <c r="DS182" s="336"/>
      <c r="DT182" s="336"/>
      <c r="DU182" s="336"/>
      <c r="DV182" s="336"/>
      <c r="DW182" s="336"/>
      <c r="DX182" s="336"/>
      <c r="DY182" s="336"/>
      <c r="DZ182" s="336"/>
      <c r="EA182" s="336"/>
      <c r="EB182" s="336"/>
      <c r="EC182" s="336"/>
      <c r="ED182" s="336"/>
      <c r="EE182" s="336"/>
      <c r="EF182" s="336"/>
      <c r="EG182" s="336"/>
      <c r="EH182" s="336"/>
      <c r="EI182" s="336"/>
      <c r="EJ182" s="336"/>
      <c r="EK182" s="336"/>
      <c r="EL182" s="336"/>
      <c r="EM182" s="336"/>
      <c r="EN182" s="336"/>
      <c r="EO182" s="336"/>
      <c r="EP182" s="336"/>
      <c r="EQ182" s="336"/>
      <c r="ER182" s="336"/>
      <c r="ES182" s="336"/>
      <c r="ET182" s="336"/>
      <c r="EU182" s="336"/>
      <c r="EV182" s="336"/>
      <c r="EW182" s="336"/>
      <c r="EX182" s="336"/>
      <c r="EY182" s="336"/>
      <c r="EZ182" s="336"/>
      <c r="FA182" s="336"/>
      <c r="FB182" s="336"/>
      <c r="FC182" s="336"/>
      <c r="FD182" s="336"/>
      <c r="FE182" s="336"/>
      <c r="FF182" s="336"/>
      <c r="FG182" s="336"/>
      <c r="FH182" s="336"/>
      <c r="FI182" s="336"/>
      <c r="FJ182" s="336"/>
      <c r="FK182" s="336"/>
      <c r="FL182" s="336"/>
      <c r="FM182" s="336"/>
      <c r="FN182" s="336"/>
      <c r="FO182" s="336"/>
      <c r="FP182" s="336"/>
      <c r="FQ182" s="336"/>
      <c r="FR182" s="336"/>
      <c r="FS182" s="336"/>
      <c r="FT182" s="336"/>
      <c r="FU182" s="336"/>
      <c r="FV182" s="336"/>
      <c r="FW182" s="336"/>
      <c r="FX182" s="336"/>
      <c r="FY182" s="336"/>
      <c r="FZ182" s="336"/>
      <c r="GA182" s="336"/>
      <c r="GB182" s="336"/>
      <c r="GC182" s="336"/>
      <c r="GD182" s="336"/>
      <c r="GE182" s="336"/>
      <c r="GF182" s="336"/>
      <c r="GG182" s="336"/>
      <c r="GH182" s="336"/>
      <c r="GI182" s="336"/>
      <c r="GJ182" s="336"/>
      <c r="GK182" s="336"/>
      <c r="GL182" s="336"/>
      <c r="GM182" s="336"/>
      <c r="GN182" s="336"/>
      <c r="GO182" s="336"/>
      <c r="GP182" s="336"/>
      <c r="GQ182" s="336"/>
      <c r="GR182" s="336"/>
      <c r="GS182" s="336"/>
      <c r="GT182" s="336"/>
      <c r="GU182" s="336"/>
      <c r="GV182" s="336"/>
      <c r="GW182" s="336"/>
      <c r="GX182" s="336"/>
      <c r="GY182" s="336"/>
      <c r="GZ182" s="336"/>
      <c r="HA182" s="336"/>
      <c r="HB182" s="336"/>
      <c r="HC182" s="336"/>
      <c r="HD182" s="336"/>
      <c r="HE182" s="336"/>
      <c r="HF182" s="336"/>
      <c r="HG182" s="336"/>
      <c r="HH182" s="336"/>
      <c r="HI182" s="336"/>
      <c r="HJ182" s="336"/>
      <c r="HK182" s="336"/>
      <c r="HL182" s="336"/>
      <c r="HM182" s="336"/>
      <c r="HN182" s="336"/>
      <c r="HO182" s="336"/>
      <c r="HP182" s="336"/>
      <c r="HQ182" s="336"/>
      <c r="HR182" s="336"/>
      <c r="HS182" s="336"/>
      <c r="HT182" s="336"/>
      <c r="HU182" s="336"/>
      <c r="HV182" s="336"/>
      <c r="HW182" s="336"/>
      <c r="HX182" s="336"/>
      <c r="HY182" s="336"/>
      <c r="HZ182" s="336"/>
    </row>
    <row r="183" spans="1:236" s="131" customFormat="1" ht="24.75" customHeight="1" x14ac:dyDescent="0.25">
      <c r="A183" s="367" t="s">
        <v>234</v>
      </c>
      <c r="B183" s="103" t="s">
        <v>474</v>
      </c>
      <c r="C183" s="103" t="s">
        <v>103</v>
      </c>
      <c r="D183" s="104" t="s">
        <v>238</v>
      </c>
      <c r="E183" s="104" t="s">
        <v>100</v>
      </c>
      <c r="F183" s="105">
        <f t="shared" si="44"/>
        <v>41184</v>
      </c>
      <c r="G183" s="104">
        <f>IF(L183="Not Executed","",INDEX($U$2:$ZY182,1,MATCH(REPT("z",255),$U183:$ZY183)))</f>
        <v>144</v>
      </c>
      <c r="H183" s="104" t="str">
        <f t="shared" si="45"/>
        <v>QS:PC2 C-STEP QS C-CLASS Build7.4</v>
      </c>
      <c r="I183" s="104" t="str">
        <f t="shared" si="46"/>
        <v>9200-8.59.29708</v>
      </c>
      <c r="J183" s="104">
        <f t="shared" si="47"/>
        <v>9200</v>
      </c>
      <c r="K183" s="104" t="str">
        <f t="shared" si="42"/>
        <v>v3410</v>
      </c>
      <c r="L183" s="78" t="s">
        <v>249</v>
      </c>
      <c r="M183" s="368" t="str">
        <f>IF(L183="NA","NA",IF(COUNTIFS(U183:XAA183,"Pass*",$U$3:$XAA$3,Summary!$E$43)&gt;0,"Pass",IF(COUNTIFS(U183:XAA183,"Fail*",$U$3:$XAA$3,Summary!$E$43)&gt;0,"Fail","Not Executed")))</f>
        <v>NA</v>
      </c>
      <c r="N183" s="104">
        <f t="shared" si="48"/>
        <v>7</v>
      </c>
      <c r="O183" s="297">
        <f t="shared" si="49"/>
        <v>1</v>
      </c>
      <c r="P183" s="297" t="str">
        <f>IF(VLOOKUP(C183,[1]!NFC_I2C_Defects,2,FALSE)=0,"",VLOOKUP(C183,[1]!NFC_I2C_Defects,2,FALSE))</f>
        <v/>
      </c>
      <c r="Q183" s="368" t="str">
        <f>IF(VLOOKUP(C183,[1]!NFC_I2C_Defects,3,FALSE)=0,"",VLOOKUP(C183,[1]!NFC_I2C_Defects,3,FALSE))</f>
        <v/>
      </c>
      <c r="R183" s="368" t="str">
        <f>IF(VLOOKUP(C183,[1]!NFC_I2C_Defects,4,FALSE)=0,"",VLOOKUP(C183,[1]!NFC_I2C_Defects,4,FALSE))</f>
        <v/>
      </c>
      <c r="S183" s="2" t="s">
        <v>391</v>
      </c>
      <c r="T183" s="318"/>
      <c r="U183" s="334"/>
      <c r="V183" s="335"/>
      <c r="W183" s="335"/>
      <c r="X183" s="335"/>
      <c r="Y183" s="335"/>
      <c r="Z183" s="335"/>
      <c r="AA183" s="335"/>
      <c r="AB183" s="335"/>
      <c r="AC183" s="335"/>
      <c r="AD183" s="335"/>
      <c r="AE183" s="335"/>
      <c r="AF183" s="335" t="s">
        <v>249</v>
      </c>
      <c r="AG183" s="335"/>
      <c r="AH183" s="335"/>
      <c r="AI183" s="335"/>
      <c r="AJ183" s="335"/>
      <c r="AK183" s="335"/>
      <c r="AL183" s="335"/>
      <c r="AM183" s="335"/>
      <c r="AN183" s="335"/>
      <c r="AO183" s="335"/>
      <c r="AP183" s="335"/>
      <c r="AQ183" s="335"/>
      <c r="AR183" s="335"/>
      <c r="AS183" s="335"/>
      <c r="AT183" s="335"/>
      <c r="AU183" s="335"/>
      <c r="AV183" s="335"/>
      <c r="AW183" s="335"/>
      <c r="AX183" s="335"/>
      <c r="AY183" s="335"/>
      <c r="AZ183" s="335"/>
      <c r="BA183" s="335" t="s">
        <v>243</v>
      </c>
      <c r="BB183" s="335"/>
      <c r="BC183" s="335" t="s">
        <v>243</v>
      </c>
      <c r="BD183" s="335" t="s">
        <v>243</v>
      </c>
      <c r="BE183" s="335"/>
      <c r="BF183" s="335" t="s">
        <v>243</v>
      </c>
      <c r="BG183" s="335" t="s">
        <v>243</v>
      </c>
      <c r="BH183" s="335" t="s">
        <v>243</v>
      </c>
      <c r="BI183" s="335" t="s">
        <v>243</v>
      </c>
      <c r="BJ183" s="335"/>
      <c r="BK183" s="335"/>
      <c r="BL183" s="335"/>
      <c r="BM183" s="335"/>
      <c r="BN183" s="335"/>
      <c r="BO183" s="335"/>
      <c r="BP183" s="335"/>
      <c r="BQ183" s="335"/>
      <c r="BR183" s="335"/>
      <c r="BS183" s="335"/>
      <c r="BT183" s="335"/>
      <c r="BU183" s="335"/>
      <c r="BV183" s="335"/>
      <c r="BW183" s="335"/>
      <c r="BX183" s="335"/>
      <c r="BY183" s="335"/>
      <c r="BZ183" s="335"/>
      <c r="CA183" s="335"/>
      <c r="CB183" s="335"/>
      <c r="CC183" s="335"/>
      <c r="CD183" s="335"/>
      <c r="CE183" s="336"/>
      <c r="CF183" s="336"/>
      <c r="CG183" s="336"/>
      <c r="CH183" s="336"/>
      <c r="CI183" s="336"/>
      <c r="CJ183" s="336"/>
      <c r="CK183" s="336"/>
      <c r="CL183" s="336"/>
      <c r="CM183" s="336"/>
      <c r="CN183" s="336"/>
      <c r="CO183" s="336"/>
      <c r="CP183" s="336"/>
      <c r="CQ183" s="336"/>
      <c r="CR183" s="336"/>
      <c r="CS183" s="336"/>
      <c r="CT183" s="336"/>
      <c r="CU183" s="336"/>
      <c r="CV183" s="336"/>
      <c r="CW183" s="336"/>
      <c r="CX183" s="336"/>
      <c r="CY183" s="336"/>
      <c r="CZ183" s="336"/>
      <c r="DA183" s="336"/>
      <c r="DB183" s="336"/>
      <c r="DC183" s="336"/>
      <c r="DD183" s="336"/>
      <c r="DE183" s="336"/>
      <c r="DF183" s="336"/>
      <c r="DG183" s="336"/>
      <c r="DH183" s="336"/>
      <c r="DI183" s="336"/>
      <c r="DJ183" s="336"/>
      <c r="DK183" s="336"/>
      <c r="DL183" s="336"/>
      <c r="DM183" s="336"/>
      <c r="DN183" s="336"/>
      <c r="DO183" s="336"/>
      <c r="DP183" s="336"/>
      <c r="DQ183" s="336"/>
      <c r="DR183" s="336"/>
      <c r="DS183" s="336"/>
      <c r="DT183" s="336"/>
      <c r="DU183" s="336"/>
      <c r="DV183" s="336"/>
      <c r="DW183" s="336"/>
      <c r="DX183" s="336"/>
      <c r="DY183" s="336"/>
      <c r="DZ183" s="336"/>
      <c r="EA183" s="336"/>
      <c r="EB183" s="336"/>
      <c r="EC183" s="336"/>
      <c r="ED183" s="336"/>
      <c r="EE183" s="336"/>
      <c r="EF183" s="336"/>
      <c r="EG183" s="336"/>
      <c r="EH183" s="336"/>
      <c r="EI183" s="336"/>
      <c r="EJ183" s="336"/>
      <c r="EK183" s="336"/>
      <c r="EL183" s="336"/>
      <c r="EM183" s="336"/>
      <c r="EN183" s="336"/>
      <c r="EO183" s="336"/>
      <c r="EP183" s="336"/>
      <c r="EQ183" s="336"/>
      <c r="ER183" s="336"/>
      <c r="ES183" s="336"/>
      <c r="ET183" s="336"/>
      <c r="EU183" s="336"/>
      <c r="EV183" s="336"/>
      <c r="EW183" s="336"/>
      <c r="EX183" s="336"/>
      <c r="EY183" s="336"/>
      <c r="EZ183" s="336"/>
      <c r="FA183" s="336"/>
      <c r="FB183" s="336"/>
      <c r="FC183" s="336"/>
      <c r="FD183" s="336"/>
      <c r="FE183" s="336"/>
      <c r="FF183" s="336"/>
      <c r="FG183" s="336"/>
      <c r="FH183" s="336"/>
      <c r="FI183" s="336"/>
      <c r="FJ183" s="336"/>
      <c r="FK183" s="336"/>
      <c r="FL183" s="336"/>
      <c r="FM183" s="336"/>
      <c r="FN183" s="336"/>
      <c r="FO183" s="336"/>
      <c r="FP183" s="336"/>
      <c r="FQ183" s="336"/>
      <c r="FR183" s="336"/>
      <c r="FS183" s="336"/>
      <c r="FT183" s="336"/>
      <c r="FU183" s="336"/>
      <c r="FV183" s="336"/>
      <c r="FW183" s="336"/>
      <c r="FX183" s="336"/>
      <c r="FY183" s="336"/>
      <c r="FZ183" s="336"/>
      <c r="GA183" s="336"/>
      <c r="GB183" s="336"/>
      <c r="GC183" s="336"/>
      <c r="GD183" s="336"/>
      <c r="GE183" s="336"/>
      <c r="GF183" s="336"/>
      <c r="GG183" s="336"/>
      <c r="GH183" s="336"/>
      <c r="GI183" s="336"/>
      <c r="GJ183" s="336"/>
      <c r="GK183" s="336"/>
      <c r="GL183" s="336"/>
      <c r="GM183" s="336"/>
      <c r="GN183" s="336"/>
      <c r="GO183" s="336"/>
      <c r="GP183" s="336"/>
      <c r="GQ183" s="336"/>
      <c r="GR183" s="336"/>
      <c r="GS183" s="336"/>
      <c r="GT183" s="336"/>
      <c r="GU183" s="336"/>
      <c r="GV183" s="336"/>
      <c r="GW183" s="336"/>
      <c r="GX183" s="336"/>
      <c r="GY183" s="336"/>
      <c r="GZ183" s="336"/>
      <c r="HA183" s="336"/>
      <c r="HB183" s="336"/>
      <c r="HC183" s="336"/>
      <c r="HD183" s="336"/>
      <c r="HE183" s="336"/>
      <c r="HF183" s="336"/>
      <c r="HG183" s="336"/>
      <c r="HH183" s="336"/>
      <c r="HI183" s="336"/>
      <c r="HJ183" s="336"/>
      <c r="HK183" s="336"/>
      <c r="HL183" s="336"/>
      <c r="HM183" s="336"/>
      <c r="HN183" s="336"/>
      <c r="HO183" s="336"/>
      <c r="HP183" s="336"/>
      <c r="HQ183" s="336"/>
      <c r="HR183" s="336"/>
      <c r="HS183" s="336"/>
      <c r="HT183" s="336"/>
      <c r="HU183" s="336"/>
      <c r="HV183" s="336"/>
      <c r="HW183" s="336"/>
      <c r="HX183" s="336"/>
      <c r="HY183" s="336"/>
      <c r="HZ183" s="336"/>
    </row>
    <row r="184" spans="1:236" s="131" customFormat="1" ht="24.75" customHeight="1" x14ac:dyDescent="0.25">
      <c r="A184" s="367" t="s">
        <v>234</v>
      </c>
      <c r="B184" s="103" t="s">
        <v>474</v>
      </c>
      <c r="C184" s="103" t="s">
        <v>104</v>
      </c>
      <c r="D184" s="104" t="s">
        <v>238</v>
      </c>
      <c r="E184" s="104" t="s">
        <v>100</v>
      </c>
      <c r="F184" s="105">
        <f t="shared" si="44"/>
        <v>41184</v>
      </c>
      <c r="G184" s="104">
        <f>IF(L184="Not Executed","",INDEX($U$2:$ZY183,1,MATCH(REPT("z",255),$U184:$ZY184)))</f>
        <v>144</v>
      </c>
      <c r="H184" s="104" t="str">
        <f t="shared" si="45"/>
        <v>QS:PC2 C-STEP QS C-CLASS Build7.4</v>
      </c>
      <c r="I184" s="104" t="str">
        <f t="shared" si="46"/>
        <v>9200-8.59.29708</v>
      </c>
      <c r="J184" s="104">
        <f t="shared" si="47"/>
        <v>9200</v>
      </c>
      <c r="K184" s="104" t="str">
        <f t="shared" si="42"/>
        <v>v3410</v>
      </c>
      <c r="L184" s="368" t="str">
        <f t="shared" si="43"/>
        <v>Pass</v>
      </c>
      <c r="M184" s="368" t="str">
        <f>IF(L184="NA","NA",IF(COUNTIFS(U184:XAA184,"Pass*",$U$3:$XAA$3,Summary!$E$43)&gt;0,"Pass",IF(COUNTIFS(U184:XAA184,"Fail*",$U$3:$XAA$3,Summary!$E$43)&gt;0,"Fail","Not Executed")))</f>
        <v>Pass</v>
      </c>
      <c r="N184" s="104">
        <f t="shared" si="48"/>
        <v>15</v>
      </c>
      <c r="O184" s="297">
        <f t="shared" si="49"/>
        <v>0.53333333333333333</v>
      </c>
      <c r="P184" s="297" t="str">
        <f>IF(VLOOKUP(C184,[1]!NFC_I2C_Defects,2,FALSE)=0,"",VLOOKUP(C184,[1]!NFC_I2C_Defects,2,FALSE))</f>
        <v/>
      </c>
      <c r="Q184" s="368" t="str">
        <f>IF(VLOOKUP(C184,[1]!NFC_I2C_Defects,3,FALSE)=0,"",VLOOKUP(C184,[1]!NFC_I2C_Defects,3,FALSE))</f>
        <v>552700-CLOSED</v>
      </c>
      <c r="R184" s="368" t="str">
        <f>IF(VLOOKUP(C184,[1]!NFC_I2C_Defects,4,FALSE)=0,"",VLOOKUP(C184,[1]!NFC_I2C_Defects,4,FALSE))</f>
        <v>3856123-CLOSED</v>
      </c>
      <c r="S184" s="315"/>
      <c r="T184" s="318"/>
      <c r="U184" s="334"/>
      <c r="V184" s="335"/>
      <c r="W184" s="335"/>
      <c r="X184" s="335"/>
      <c r="Y184" s="335"/>
      <c r="Z184" s="335"/>
      <c r="AA184" s="335"/>
      <c r="AB184" s="335"/>
      <c r="AC184" s="335"/>
      <c r="AD184" s="335"/>
      <c r="AE184" s="335"/>
      <c r="AF184" s="335" t="s">
        <v>241</v>
      </c>
      <c r="AG184" s="335"/>
      <c r="AH184" s="335" t="s">
        <v>241</v>
      </c>
      <c r="AI184" s="335"/>
      <c r="AJ184" s="335" t="s">
        <v>241</v>
      </c>
      <c r="AK184" s="335" t="s">
        <v>241</v>
      </c>
      <c r="AL184" s="335"/>
      <c r="AM184" s="335"/>
      <c r="AN184" s="335" t="s">
        <v>241</v>
      </c>
      <c r="AO184" s="335"/>
      <c r="AP184" s="335" t="s">
        <v>610</v>
      </c>
      <c r="AQ184" s="335" t="s">
        <v>241</v>
      </c>
      <c r="AR184" s="335" t="s">
        <v>610</v>
      </c>
      <c r="AS184" s="335" t="s">
        <v>241</v>
      </c>
      <c r="AT184" s="335"/>
      <c r="AU184" s="335"/>
      <c r="AV184" s="335"/>
      <c r="AW184" s="335" t="s">
        <v>610</v>
      </c>
      <c r="AX184" s="335"/>
      <c r="AY184" s="335"/>
      <c r="AZ184" s="335"/>
      <c r="BA184" s="335" t="s">
        <v>243</v>
      </c>
      <c r="BB184" s="335" t="s">
        <v>243</v>
      </c>
      <c r="BC184" s="335" t="s">
        <v>243</v>
      </c>
      <c r="BD184" s="335" t="s">
        <v>243</v>
      </c>
      <c r="BE184" s="335"/>
      <c r="BF184" s="335" t="s">
        <v>243</v>
      </c>
      <c r="BG184" s="335" t="s">
        <v>243</v>
      </c>
      <c r="BH184" s="335" t="s">
        <v>243</v>
      </c>
      <c r="BI184" s="335" t="s">
        <v>243</v>
      </c>
      <c r="BJ184" s="335"/>
      <c r="BK184" s="335"/>
      <c r="BL184" s="335"/>
      <c r="BM184" s="335"/>
      <c r="BN184" s="335"/>
      <c r="BO184" s="335"/>
      <c r="BP184" s="335"/>
      <c r="BQ184" s="335"/>
      <c r="BR184" s="335"/>
      <c r="BS184" s="335"/>
      <c r="BT184" s="335"/>
      <c r="BU184" s="335"/>
      <c r="BV184" s="335"/>
      <c r="BW184" s="335"/>
      <c r="BX184" s="335"/>
      <c r="BY184" s="335"/>
      <c r="BZ184" s="335"/>
      <c r="CA184" s="335"/>
      <c r="CB184" s="335"/>
      <c r="CC184" s="335"/>
      <c r="CD184" s="335"/>
      <c r="CE184" s="336"/>
      <c r="CF184" s="336"/>
      <c r="CG184" s="336"/>
      <c r="CH184" s="336"/>
      <c r="CI184" s="336"/>
      <c r="CJ184" s="336"/>
      <c r="CK184" s="336"/>
      <c r="CL184" s="336"/>
      <c r="CM184" s="336"/>
      <c r="CN184" s="336"/>
      <c r="CO184" s="336"/>
      <c r="CP184" s="336"/>
      <c r="CQ184" s="336"/>
      <c r="CR184" s="336"/>
      <c r="CS184" s="336"/>
      <c r="CT184" s="336"/>
      <c r="CU184" s="336"/>
      <c r="CV184" s="336"/>
      <c r="CW184" s="336"/>
      <c r="CX184" s="336"/>
      <c r="CY184" s="336"/>
      <c r="CZ184" s="336"/>
      <c r="DA184" s="336"/>
      <c r="DB184" s="336"/>
      <c r="DC184" s="336"/>
      <c r="DD184" s="336"/>
      <c r="DE184" s="336"/>
      <c r="DF184" s="336"/>
      <c r="DG184" s="336"/>
      <c r="DH184" s="336"/>
      <c r="DI184" s="336"/>
      <c r="DJ184" s="336"/>
      <c r="DK184" s="336"/>
      <c r="DL184" s="336"/>
      <c r="DM184" s="336"/>
      <c r="DN184" s="336"/>
      <c r="DO184" s="336"/>
      <c r="DP184" s="336"/>
      <c r="DQ184" s="336"/>
      <c r="DR184" s="336"/>
      <c r="DS184" s="336"/>
      <c r="DT184" s="336"/>
      <c r="DU184" s="336"/>
      <c r="DV184" s="336"/>
      <c r="DW184" s="336"/>
      <c r="DX184" s="336"/>
      <c r="DY184" s="336"/>
      <c r="DZ184" s="336"/>
      <c r="EA184" s="336"/>
      <c r="EB184" s="336"/>
      <c r="EC184" s="336"/>
      <c r="ED184" s="336"/>
      <c r="EE184" s="336"/>
      <c r="EF184" s="336"/>
      <c r="EG184" s="336"/>
      <c r="EH184" s="336"/>
      <c r="EI184" s="336"/>
      <c r="EJ184" s="336"/>
      <c r="EK184" s="336"/>
      <c r="EL184" s="336"/>
      <c r="EM184" s="336"/>
      <c r="EN184" s="336"/>
      <c r="EO184" s="336"/>
      <c r="EP184" s="336"/>
      <c r="EQ184" s="336"/>
      <c r="ER184" s="336"/>
      <c r="ES184" s="336"/>
      <c r="ET184" s="336"/>
      <c r="EU184" s="336"/>
      <c r="EV184" s="336"/>
      <c r="EW184" s="336"/>
      <c r="EX184" s="336"/>
      <c r="EY184" s="336"/>
      <c r="EZ184" s="336"/>
      <c r="FA184" s="336"/>
      <c r="FB184" s="336"/>
      <c r="FC184" s="336"/>
      <c r="FD184" s="336"/>
      <c r="FE184" s="336"/>
      <c r="FF184" s="336"/>
      <c r="FG184" s="336"/>
      <c r="FH184" s="336"/>
      <c r="FI184" s="336"/>
      <c r="FJ184" s="336"/>
      <c r="FK184" s="336"/>
      <c r="FL184" s="336"/>
      <c r="FM184" s="336"/>
      <c r="FN184" s="336"/>
      <c r="FO184" s="336"/>
      <c r="FP184" s="336"/>
      <c r="FQ184" s="336"/>
      <c r="FR184" s="336"/>
      <c r="FS184" s="336"/>
      <c r="FT184" s="336"/>
      <c r="FU184" s="336"/>
      <c r="FV184" s="336"/>
      <c r="FW184" s="336"/>
      <c r="FX184" s="336"/>
      <c r="FY184" s="336"/>
      <c r="FZ184" s="336"/>
      <c r="GA184" s="336"/>
      <c r="GB184" s="336"/>
      <c r="GC184" s="336"/>
      <c r="GD184" s="336"/>
      <c r="GE184" s="336"/>
      <c r="GF184" s="336"/>
      <c r="GG184" s="336"/>
      <c r="GH184" s="336"/>
      <c r="GI184" s="336"/>
      <c r="GJ184" s="336"/>
      <c r="GK184" s="336"/>
      <c r="GL184" s="336"/>
      <c r="GM184" s="336"/>
      <c r="GN184" s="336"/>
      <c r="GO184" s="336"/>
      <c r="GP184" s="336"/>
      <c r="GQ184" s="336"/>
      <c r="GR184" s="336"/>
      <c r="GS184" s="336"/>
      <c r="GT184" s="336"/>
      <c r="GU184" s="336"/>
      <c r="GV184" s="336"/>
      <c r="GW184" s="336"/>
      <c r="GX184" s="336"/>
      <c r="GY184" s="336"/>
      <c r="GZ184" s="336"/>
      <c r="HA184" s="336"/>
      <c r="HB184" s="336"/>
      <c r="HC184" s="336"/>
      <c r="HD184" s="336"/>
      <c r="HE184" s="336"/>
      <c r="HF184" s="336"/>
      <c r="HG184" s="336"/>
      <c r="HH184" s="336"/>
      <c r="HI184" s="336"/>
      <c r="HJ184" s="336"/>
      <c r="HK184" s="336"/>
      <c r="HL184" s="336"/>
      <c r="HM184" s="336"/>
      <c r="HN184" s="336"/>
      <c r="HO184" s="336"/>
      <c r="HP184" s="336"/>
      <c r="HQ184" s="336"/>
      <c r="HR184" s="336"/>
      <c r="HS184" s="336"/>
      <c r="HT184" s="336"/>
      <c r="HU184" s="336"/>
      <c r="HV184" s="336"/>
      <c r="HW184" s="336"/>
      <c r="HX184" s="336"/>
      <c r="HY184" s="336"/>
      <c r="HZ184" s="336"/>
    </row>
    <row r="185" spans="1:236" s="131" customFormat="1" ht="24.75" customHeight="1" x14ac:dyDescent="0.25">
      <c r="A185" s="367" t="s">
        <v>234</v>
      </c>
      <c r="B185" s="103" t="s">
        <v>474</v>
      </c>
      <c r="C185" s="103" t="s">
        <v>93</v>
      </c>
      <c r="D185" s="104" t="s">
        <v>238</v>
      </c>
      <c r="E185" s="104" t="s">
        <v>100</v>
      </c>
      <c r="F185" s="105">
        <f t="shared" si="44"/>
        <v>41184</v>
      </c>
      <c r="G185" s="104">
        <f>IF(L185="Not Executed","",INDEX($U$2:$ZY184,1,MATCH(REPT("z",255),$U185:$ZY185)))</f>
        <v>144</v>
      </c>
      <c r="H185" s="104" t="str">
        <f t="shared" si="45"/>
        <v>QS:PC2 C-STEP QS C-CLASS Build7.4</v>
      </c>
      <c r="I185" s="104" t="str">
        <f t="shared" si="46"/>
        <v>9200-8.59.29708</v>
      </c>
      <c r="J185" s="104">
        <f t="shared" si="47"/>
        <v>9200</v>
      </c>
      <c r="K185" s="104" t="str">
        <f t="shared" ref="K185:K196" si="50">IF($L185="Not Executed","",IF(ISBLANK(VLOOKUP($G185,Config_Table,10)),VLOOKUP($G185,Config_Table,7),VLOOKUP($G185,Config_Table,10)))</f>
        <v>v3410</v>
      </c>
      <c r="L185" s="368" t="str">
        <f t="shared" si="43"/>
        <v>Pass</v>
      </c>
      <c r="M185" s="368" t="str">
        <f>IF(L185="NA","NA",IF(COUNTIFS(U185:XAA185,"Pass*",$U$3:$XAA$3,Summary!$E$43)&gt;0,"Pass",IF(COUNTIFS(U185:XAA185,"Fail*",$U$3:$XAA$3,Summary!$E$43)&gt;0,"Fail","Not Executed")))</f>
        <v>Pass</v>
      </c>
      <c r="N185" s="104">
        <f t="shared" si="48"/>
        <v>17</v>
      </c>
      <c r="O185" s="297">
        <f t="shared" si="49"/>
        <v>1</v>
      </c>
      <c r="P185" s="297" t="str">
        <f>IF(VLOOKUP(C185,[1]!NFC_I2C_Defects,2,FALSE)=0,"",VLOOKUP(C185,[1]!NFC_I2C_Defects,2,FALSE))</f>
        <v/>
      </c>
      <c r="Q185" s="368" t="str">
        <f>IF(VLOOKUP(C185,[1]!NFC_I2C_Defects,3,FALSE)=0,"",VLOOKUP(C185,[1]!NFC_I2C_Defects,3,FALSE))</f>
        <v/>
      </c>
      <c r="R185" s="368" t="str">
        <f>IF(VLOOKUP(C185,[1]!NFC_I2C_Defects,4,FALSE)=0,"",VLOOKUP(C185,[1]!NFC_I2C_Defects,4,FALSE))</f>
        <v/>
      </c>
      <c r="S185" s="315"/>
      <c r="T185" s="318"/>
      <c r="U185" s="334"/>
      <c r="V185" s="335"/>
      <c r="W185" s="335"/>
      <c r="X185" s="335"/>
      <c r="Y185" s="335"/>
      <c r="Z185" s="335"/>
      <c r="AA185" s="335"/>
      <c r="AB185" s="335"/>
      <c r="AC185" s="335"/>
      <c r="AD185" s="335"/>
      <c r="AE185" s="335"/>
      <c r="AF185" s="335" t="s">
        <v>243</v>
      </c>
      <c r="AG185" s="335"/>
      <c r="AH185" s="335" t="s">
        <v>243</v>
      </c>
      <c r="AI185" s="335" t="s">
        <v>243</v>
      </c>
      <c r="AJ185" s="335" t="s">
        <v>243</v>
      </c>
      <c r="AK185" s="335" t="s">
        <v>243</v>
      </c>
      <c r="AL185" s="335"/>
      <c r="AM185" s="335"/>
      <c r="AN185" s="335" t="s">
        <v>243</v>
      </c>
      <c r="AO185" s="335"/>
      <c r="AP185" s="335" t="s">
        <v>243</v>
      </c>
      <c r="AQ185" s="335"/>
      <c r="AR185" s="335" t="s">
        <v>243</v>
      </c>
      <c r="AS185" s="335" t="s">
        <v>243</v>
      </c>
      <c r="AT185" s="335"/>
      <c r="AU185" s="335"/>
      <c r="AV185" s="335"/>
      <c r="AW185" s="335" t="s">
        <v>243</v>
      </c>
      <c r="AX185" s="335"/>
      <c r="AY185" s="335"/>
      <c r="AZ185" s="335"/>
      <c r="BA185" s="335" t="s">
        <v>243</v>
      </c>
      <c r="BB185" s="335"/>
      <c r="BC185" s="335" t="s">
        <v>243</v>
      </c>
      <c r="BD185" s="335" t="s">
        <v>243</v>
      </c>
      <c r="BE185" s="335"/>
      <c r="BF185" s="335" t="s">
        <v>243</v>
      </c>
      <c r="BG185" s="335" t="s">
        <v>243</v>
      </c>
      <c r="BH185" s="335" t="s">
        <v>243</v>
      </c>
      <c r="BI185" s="335" t="s">
        <v>243</v>
      </c>
      <c r="BJ185" s="335"/>
      <c r="BK185" s="335"/>
      <c r="BL185" s="335"/>
      <c r="BM185" s="335"/>
      <c r="BN185" s="335"/>
      <c r="BO185" s="335"/>
      <c r="BP185" s="335"/>
      <c r="BQ185" s="335"/>
      <c r="BR185" s="335"/>
      <c r="BS185" s="335"/>
      <c r="BT185" s="335"/>
      <c r="BU185" s="335"/>
      <c r="BV185" s="335"/>
      <c r="BW185" s="335"/>
      <c r="BX185" s="335"/>
      <c r="BY185" s="335"/>
      <c r="BZ185" s="335"/>
      <c r="CA185" s="335"/>
      <c r="CB185" s="335"/>
      <c r="CC185" s="335"/>
      <c r="CD185" s="335"/>
      <c r="CE185" s="336"/>
      <c r="CF185" s="336"/>
      <c r="CG185" s="336"/>
      <c r="CH185" s="336"/>
      <c r="CI185" s="336"/>
      <c r="CJ185" s="336"/>
      <c r="CK185" s="336"/>
      <c r="CL185" s="336"/>
      <c r="CM185" s="336"/>
      <c r="CN185" s="336"/>
      <c r="CO185" s="336"/>
      <c r="CP185" s="336"/>
      <c r="CQ185" s="336"/>
      <c r="CR185" s="336"/>
      <c r="CS185" s="336"/>
      <c r="CT185" s="336"/>
      <c r="CU185" s="336"/>
      <c r="CV185" s="336"/>
      <c r="CW185" s="336"/>
      <c r="CX185" s="336"/>
      <c r="CY185" s="336"/>
      <c r="CZ185" s="336"/>
      <c r="DA185" s="336"/>
      <c r="DB185" s="336"/>
      <c r="DC185" s="336"/>
      <c r="DD185" s="336"/>
      <c r="DE185" s="336"/>
      <c r="DF185" s="336"/>
      <c r="DG185" s="336"/>
      <c r="DH185" s="336"/>
      <c r="DI185" s="336"/>
      <c r="DJ185" s="336"/>
      <c r="DK185" s="336"/>
      <c r="DL185" s="336"/>
      <c r="DM185" s="336"/>
      <c r="DN185" s="336"/>
      <c r="DO185" s="336"/>
      <c r="DP185" s="336"/>
      <c r="DQ185" s="336"/>
      <c r="DR185" s="336"/>
      <c r="DS185" s="336"/>
      <c r="DT185" s="336"/>
      <c r="DU185" s="336"/>
      <c r="DV185" s="336"/>
      <c r="DW185" s="336"/>
      <c r="DX185" s="336"/>
      <c r="DY185" s="336"/>
      <c r="DZ185" s="336"/>
      <c r="EA185" s="336"/>
      <c r="EB185" s="336"/>
      <c r="EC185" s="336"/>
      <c r="ED185" s="336"/>
      <c r="EE185" s="336"/>
      <c r="EF185" s="336"/>
      <c r="EG185" s="336"/>
      <c r="EH185" s="336"/>
      <c r="EI185" s="336"/>
      <c r="EJ185" s="336"/>
      <c r="EK185" s="336"/>
      <c r="EL185" s="336"/>
      <c r="EM185" s="336"/>
      <c r="EN185" s="336"/>
      <c r="EO185" s="336"/>
      <c r="EP185" s="336"/>
      <c r="EQ185" s="336"/>
      <c r="ER185" s="336"/>
      <c r="ES185" s="336"/>
      <c r="ET185" s="336"/>
      <c r="EU185" s="336"/>
      <c r="EV185" s="336"/>
      <c r="EW185" s="336"/>
      <c r="EX185" s="336"/>
      <c r="EY185" s="336"/>
      <c r="EZ185" s="336"/>
      <c r="FA185" s="336"/>
      <c r="FB185" s="336"/>
      <c r="FC185" s="336"/>
      <c r="FD185" s="336"/>
      <c r="FE185" s="336"/>
      <c r="FF185" s="336"/>
      <c r="FG185" s="336"/>
      <c r="FH185" s="336"/>
      <c r="FI185" s="336"/>
      <c r="FJ185" s="336"/>
      <c r="FK185" s="336"/>
      <c r="FL185" s="336"/>
      <c r="FM185" s="336"/>
      <c r="FN185" s="336"/>
      <c r="FO185" s="336"/>
      <c r="FP185" s="336"/>
      <c r="FQ185" s="336"/>
      <c r="FR185" s="336"/>
      <c r="FS185" s="336"/>
      <c r="FT185" s="336"/>
      <c r="FU185" s="336"/>
      <c r="FV185" s="336"/>
      <c r="FW185" s="336"/>
      <c r="FX185" s="336"/>
      <c r="FY185" s="336"/>
      <c r="FZ185" s="336"/>
      <c r="GA185" s="336"/>
      <c r="GB185" s="336"/>
      <c r="GC185" s="336"/>
      <c r="GD185" s="336"/>
      <c r="GE185" s="336"/>
      <c r="GF185" s="336"/>
      <c r="GG185" s="336"/>
      <c r="GH185" s="336"/>
      <c r="GI185" s="336"/>
      <c r="GJ185" s="336"/>
      <c r="GK185" s="336"/>
      <c r="GL185" s="336"/>
      <c r="GM185" s="336"/>
      <c r="GN185" s="336"/>
      <c r="GO185" s="336"/>
      <c r="GP185" s="336"/>
      <c r="GQ185" s="336"/>
      <c r="GR185" s="336"/>
      <c r="GS185" s="336"/>
      <c r="GT185" s="336"/>
      <c r="GU185" s="336"/>
      <c r="GV185" s="336"/>
      <c r="GW185" s="336"/>
      <c r="GX185" s="336"/>
      <c r="GY185" s="336"/>
      <c r="GZ185" s="336"/>
      <c r="HA185" s="336"/>
      <c r="HB185" s="336"/>
      <c r="HC185" s="336"/>
      <c r="HD185" s="336"/>
      <c r="HE185" s="336"/>
      <c r="HF185" s="336"/>
      <c r="HG185" s="336"/>
      <c r="HH185" s="336"/>
      <c r="HI185" s="336"/>
      <c r="HJ185" s="336"/>
      <c r="HK185" s="336"/>
      <c r="HL185" s="336"/>
      <c r="HM185" s="336"/>
      <c r="HN185" s="336"/>
      <c r="HO185" s="336"/>
      <c r="HP185" s="336"/>
      <c r="HQ185" s="336"/>
      <c r="HR185" s="336"/>
      <c r="HS185" s="336"/>
      <c r="HT185" s="336"/>
      <c r="HU185" s="336"/>
      <c r="HV185" s="336"/>
      <c r="HW185" s="336"/>
      <c r="HX185" s="336"/>
      <c r="HY185" s="336"/>
      <c r="HZ185" s="336"/>
    </row>
    <row r="186" spans="1:236" s="131" customFormat="1" ht="24.75" customHeight="1" x14ac:dyDescent="0.25">
      <c r="A186" s="367" t="s">
        <v>234</v>
      </c>
      <c r="B186" s="103" t="s">
        <v>474</v>
      </c>
      <c r="C186" s="103" t="s">
        <v>101</v>
      </c>
      <c r="D186" s="104" t="s">
        <v>238</v>
      </c>
      <c r="E186" s="104" t="s">
        <v>100</v>
      </c>
      <c r="F186" s="105">
        <f t="shared" si="44"/>
        <v>41184</v>
      </c>
      <c r="G186" s="104">
        <f>IF(L186="Not Executed","",INDEX($U$2:$ZY185,1,MATCH(REPT("z",255),$U186:$ZY186)))</f>
        <v>144</v>
      </c>
      <c r="H186" s="104" t="str">
        <f t="shared" si="45"/>
        <v>QS:PC2 C-STEP QS C-CLASS Build7.4</v>
      </c>
      <c r="I186" s="104" t="str">
        <f t="shared" si="46"/>
        <v>9200-8.59.29708</v>
      </c>
      <c r="J186" s="104">
        <f t="shared" si="47"/>
        <v>9200</v>
      </c>
      <c r="K186" s="104" t="str">
        <f t="shared" si="50"/>
        <v>v3410</v>
      </c>
      <c r="L186" s="368" t="str">
        <f t="shared" si="43"/>
        <v>Pass</v>
      </c>
      <c r="M186" s="368" t="str">
        <f>IF(L186="NA","NA",IF(COUNTIFS(U186:XAA186,"Pass*",$U$3:$XAA$3,Summary!$E$43)&gt;0,"Pass",IF(COUNTIFS(U186:XAA186,"Fail*",$U$3:$XAA$3,Summary!$E$43)&gt;0,"Fail","Not Executed")))</f>
        <v>Pass</v>
      </c>
      <c r="N186" s="104">
        <f t="shared" si="48"/>
        <v>16</v>
      </c>
      <c r="O186" s="297">
        <f t="shared" si="49"/>
        <v>0.5</v>
      </c>
      <c r="P186" s="297" t="str">
        <f>IF(VLOOKUP(C186,[1]!NFC_I2C_Defects,2,FALSE)=0,"",VLOOKUP(C186,[1]!NFC_I2C_Defects,2,FALSE))</f>
        <v>851441-CLOSED</v>
      </c>
      <c r="Q186" s="368" t="str">
        <f>IF(VLOOKUP(C186,[1]!NFC_I2C_Defects,3,FALSE)=0,"",VLOOKUP(C186,[1]!NFC_I2C_Defects,3,FALSE))</f>
        <v>552698-CLOSED</v>
      </c>
      <c r="R186" s="368" t="str">
        <f>IF(VLOOKUP(C186,[1]!NFC_I2C_Defects,4,FALSE)=0,"",VLOOKUP(C186,[1]!NFC_I2C_Defects,4,FALSE))</f>
        <v>3856124-CLOSED</v>
      </c>
      <c r="S186" s="315"/>
      <c r="T186" s="318"/>
      <c r="U186" s="334"/>
      <c r="V186" s="335"/>
      <c r="W186" s="335"/>
      <c r="X186" s="335"/>
      <c r="Y186" s="335"/>
      <c r="Z186" s="335"/>
      <c r="AA186" s="335"/>
      <c r="AB186" s="335"/>
      <c r="AC186" s="335"/>
      <c r="AD186" s="335"/>
      <c r="AE186" s="335"/>
      <c r="AF186" s="335" t="s">
        <v>241</v>
      </c>
      <c r="AG186" s="335"/>
      <c r="AH186" s="335" t="s">
        <v>241</v>
      </c>
      <c r="AI186" s="335"/>
      <c r="AJ186" s="335" t="s">
        <v>241</v>
      </c>
      <c r="AK186" s="335" t="s">
        <v>241</v>
      </c>
      <c r="AL186" s="335"/>
      <c r="AM186" s="335"/>
      <c r="AN186" s="335"/>
      <c r="AO186" s="335"/>
      <c r="AP186" s="335" t="s">
        <v>241</v>
      </c>
      <c r="AQ186" s="335" t="s">
        <v>241</v>
      </c>
      <c r="AR186" s="335" t="s">
        <v>241</v>
      </c>
      <c r="AS186" s="335" t="s">
        <v>241</v>
      </c>
      <c r="AT186" s="335"/>
      <c r="AU186" s="95" t="s">
        <v>610</v>
      </c>
      <c r="AV186" s="95" t="s">
        <v>610</v>
      </c>
      <c r="AW186" s="335" t="s">
        <v>610</v>
      </c>
      <c r="AX186" s="335"/>
      <c r="AY186" s="335"/>
      <c r="AZ186" s="335"/>
      <c r="BA186" s="335" t="s">
        <v>243</v>
      </c>
      <c r="BB186" s="335" t="s">
        <v>243</v>
      </c>
      <c r="BC186" s="335" t="s">
        <v>243</v>
      </c>
      <c r="BD186" s="335"/>
      <c r="BE186" s="335" t="s">
        <v>243</v>
      </c>
      <c r="BF186" s="95" t="s">
        <v>243</v>
      </c>
      <c r="BG186" s="335" t="s">
        <v>243</v>
      </c>
      <c r="BH186" s="335" t="s">
        <v>243</v>
      </c>
      <c r="BI186" s="335" t="s">
        <v>243</v>
      </c>
      <c r="BJ186" s="335"/>
      <c r="BK186" s="335"/>
      <c r="BL186" s="335"/>
      <c r="BM186" s="335"/>
      <c r="BN186" s="335"/>
      <c r="BO186" s="335"/>
      <c r="BP186" s="335"/>
      <c r="BQ186" s="335"/>
      <c r="BR186" s="335"/>
      <c r="BS186" s="335"/>
      <c r="BT186" s="335"/>
      <c r="BU186" s="335"/>
      <c r="BV186" s="335"/>
      <c r="BW186" s="335"/>
      <c r="BX186" s="335"/>
      <c r="BY186" s="335"/>
      <c r="BZ186" s="335"/>
      <c r="CA186" s="335"/>
      <c r="CB186" s="335"/>
      <c r="CC186" s="335"/>
      <c r="CD186" s="335"/>
      <c r="CE186" s="336"/>
      <c r="CF186" s="336"/>
      <c r="CG186" s="336"/>
      <c r="CH186" s="336"/>
      <c r="CI186" s="336"/>
      <c r="CJ186" s="336"/>
      <c r="CK186" s="336"/>
      <c r="CL186" s="336"/>
      <c r="CM186" s="336"/>
      <c r="CN186" s="336"/>
      <c r="CO186" s="336"/>
      <c r="CP186" s="336"/>
      <c r="CQ186" s="336"/>
      <c r="CR186" s="336"/>
      <c r="CS186" s="336"/>
      <c r="CT186" s="336"/>
      <c r="CU186" s="336"/>
      <c r="CV186" s="336"/>
      <c r="CW186" s="336"/>
      <c r="CX186" s="336"/>
      <c r="CY186" s="336"/>
      <c r="CZ186" s="336"/>
      <c r="DA186" s="336"/>
      <c r="DB186" s="336"/>
      <c r="DC186" s="336"/>
      <c r="DD186" s="336"/>
      <c r="DE186" s="336"/>
      <c r="DF186" s="336"/>
      <c r="DG186" s="336"/>
      <c r="DH186" s="336"/>
      <c r="DI186" s="336"/>
      <c r="DJ186" s="336"/>
      <c r="DK186" s="336"/>
      <c r="DL186" s="336"/>
      <c r="DM186" s="336"/>
      <c r="DN186" s="336"/>
      <c r="DO186" s="336"/>
      <c r="DP186" s="336"/>
      <c r="DQ186" s="336"/>
      <c r="DR186" s="336"/>
      <c r="DS186" s="336"/>
      <c r="DT186" s="336"/>
      <c r="DU186" s="336"/>
      <c r="DV186" s="336"/>
      <c r="DW186" s="336"/>
      <c r="DX186" s="336"/>
      <c r="DY186" s="336"/>
      <c r="DZ186" s="336"/>
      <c r="EA186" s="336"/>
      <c r="EB186" s="336"/>
      <c r="EC186" s="336"/>
      <c r="ED186" s="336"/>
      <c r="EE186" s="336"/>
      <c r="EF186" s="336"/>
      <c r="EG186" s="336"/>
      <c r="EH186" s="336"/>
      <c r="EI186" s="336"/>
      <c r="EJ186" s="336"/>
      <c r="EK186" s="336"/>
      <c r="EL186" s="336"/>
      <c r="EM186" s="336"/>
      <c r="EN186" s="336"/>
      <c r="EO186" s="336"/>
      <c r="EP186" s="336"/>
      <c r="EQ186" s="336"/>
      <c r="ER186" s="336"/>
      <c r="ES186" s="336"/>
      <c r="ET186" s="336"/>
      <c r="EU186" s="336"/>
      <c r="EV186" s="336"/>
      <c r="EW186" s="336"/>
      <c r="EX186" s="336"/>
      <c r="EY186" s="336"/>
      <c r="EZ186" s="336"/>
      <c r="FA186" s="336"/>
      <c r="FB186" s="336"/>
      <c r="FC186" s="336"/>
      <c r="FD186" s="336"/>
      <c r="FE186" s="336"/>
      <c r="FF186" s="336"/>
      <c r="FG186" s="336"/>
      <c r="FH186" s="336"/>
      <c r="FI186" s="336"/>
      <c r="FJ186" s="336"/>
      <c r="FK186" s="336"/>
      <c r="FL186" s="336"/>
      <c r="FM186" s="336"/>
      <c r="FN186" s="336"/>
      <c r="FO186" s="336"/>
      <c r="FP186" s="336"/>
      <c r="FQ186" s="336"/>
      <c r="FR186" s="336"/>
      <c r="FS186" s="336"/>
      <c r="FT186" s="336"/>
      <c r="FU186" s="336"/>
      <c r="FV186" s="336"/>
      <c r="FW186" s="336"/>
      <c r="FX186" s="336"/>
      <c r="FY186" s="336"/>
      <c r="FZ186" s="336"/>
      <c r="GA186" s="336"/>
      <c r="GB186" s="336"/>
      <c r="GC186" s="336"/>
      <c r="GD186" s="336"/>
      <c r="GE186" s="336"/>
      <c r="GF186" s="336"/>
      <c r="GG186" s="336"/>
      <c r="GH186" s="336"/>
      <c r="GI186" s="336"/>
      <c r="GJ186" s="336"/>
      <c r="GK186" s="336"/>
      <c r="GL186" s="336"/>
      <c r="GM186" s="336"/>
      <c r="GN186" s="336"/>
      <c r="GO186" s="336"/>
      <c r="GP186" s="336"/>
      <c r="GQ186" s="336"/>
      <c r="GR186" s="336"/>
      <c r="GS186" s="336"/>
      <c r="GT186" s="336"/>
      <c r="GU186" s="336"/>
      <c r="GV186" s="336"/>
      <c r="GW186" s="336"/>
      <c r="GX186" s="336"/>
      <c r="GY186" s="336"/>
      <c r="GZ186" s="336"/>
      <c r="HA186" s="336"/>
      <c r="HB186" s="336"/>
      <c r="HC186" s="336"/>
      <c r="HD186" s="336"/>
      <c r="HE186" s="336"/>
      <c r="HF186" s="336"/>
      <c r="HG186" s="336"/>
      <c r="HH186" s="336"/>
      <c r="HI186" s="336"/>
      <c r="HJ186" s="336"/>
      <c r="HK186" s="336"/>
      <c r="HL186" s="336"/>
      <c r="HM186" s="336"/>
      <c r="HN186" s="336"/>
      <c r="HO186" s="336"/>
      <c r="HP186" s="336"/>
      <c r="HQ186" s="336"/>
      <c r="HR186" s="336"/>
      <c r="HS186" s="336"/>
      <c r="HT186" s="336"/>
      <c r="HU186" s="336"/>
      <c r="HV186" s="336"/>
      <c r="HW186" s="336"/>
      <c r="HX186" s="336"/>
      <c r="HY186" s="336"/>
      <c r="HZ186" s="336"/>
    </row>
    <row r="187" spans="1:236" s="131" customFormat="1" ht="24.75" customHeight="1" x14ac:dyDescent="0.25">
      <c r="A187" s="367" t="s">
        <v>234</v>
      </c>
      <c r="B187" s="103" t="s">
        <v>474</v>
      </c>
      <c r="C187" s="103" t="s">
        <v>94</v>
      </c>
      <c r="D187" s="104" t="s">
        <v>238</v>
      </c>
      <c r="E187" s="104" t="s">
        <v>100</v>
      </c>
      <c r="F187" s="105">
        <f t="shared" si="44"/>
        <v>41184</v>
      </c>
      <c r="G187" s="104">
        <f>IF(L187="Not Executed","",INDEX($U$2:$ZY186,1,MATCH(REPT("z",255),$U187:$ZY187)))</f>
        <v>144</v>
      </c>
      <c r="H187" s="104" t="str">
        <f t="shared" si="45"/>
        <v>QS:PC2 C-STEP QS C-CLASS Build7.4</v>
      </c>
      <c r="I187" s="104" t="str">
        <f t="shared" si="46"/>
        <v>9200-8.59.29708</v>
      </c>
      <c r="J187" s="104">
        <f t="shared" si="47"/>
        <v>9200</v>
      </c>
      <c r="K187" s="104" t="str">
        <f t="shared" si="50"/>
        <v>v3410</v>
      </c>
      <c r="L187" s="368" t="str">
        <f t="shared" si="43"/>
        <v>Pass</v>
      </c>
      <c r="M187" s="368" t="str">
        <f>IF(L187="NA","NA",IF(COUNTIFS(U187:XAA187,"Pass*",$U$3:$XAA$3,Summary!$E$43)&gt;0,"Pass",IF(COUNTIFS(U187:XAA187,"Fail*",$U$3:$XAA$3,Summary!$E$43)&gt;0,"Fail","Not Executed")))</f>
        <v>Pass</v>
      </c>
      <c r="N187" s="104">
        <f t="shared" si="48"/>
        <v>20</v>
      </c>
      <c r="O187" s="297">
        <f t="shared" si="49"/>
        <v>1</v>
      </c>
      <c r="P187" s="297" t="str">
        <f>IF(VLOOKUP(C187,[1]!NFC_I2C_Defects,2,FALSE)=0,"",VLOOKUP(C187,[1]!NFC_I2C_Defects,2,FALSE))</f>
        <v/>
      </c>
      <c r="Q187" s="368" t="str">
        <f>IF(VLOOKUP(C187,[1]!NFC_I2C_Defects,3,FALSE)=0,"",VLOOKUP(C187,[1]!NFC_I2C_Defects,3,FALSE))</f>
        <v/>
      </c>
      <c r="R187" s="368" t="str">
        <f>IF(VLOOKUP(C187,[1]!NFC_I2C_Defects,4,FALSE)=0,"",VLOOKUP(C187,[1]!NFC_I2C_Defects,4,FALSE))</f>
        <v/>
      </c>
      <c r="S187" s="315"/>
      <c r="T187" s="318"/>
      <c r="U187" s="334"/>
      <c r="V187" s="335"/>
      <c r="W187" s="335"/>
      <c r="X187" s="335"/>
      <c r="Y187" s="335"/>
      <c r="Z187" s="335"/>
      <c r="AA187" s="335"/>
      <c r="AB187" s="335"/>
      <c r="AC187" s="335"/>
      <c r="AD187" s="335"/>
      <c r="AE187" s="335"/>
      <c r="AF187" s="335" t="s">
        <v>243</v>
      </c>
      <c r="AG187" s="335"/>
      <c r="AH187" s="335" t="s">
        <v>243</v>
      </c>
      <c r="AI187" s="335" t="s">
        <v>243</v>
      </c>
      <c r="AJ187" s="335" t="s">
        <v>243</v>
      </c>
      <c r="AK187" s="335" t="s">
        <v>243</v>
      </c>
      <c r="AL187" s="335"/>
      <c r="AM187" s="335"/>
      <c r="AN187" s="335" t="s">
        <v>243</v>
      </c>
      <c r="AO187" s="335"/>
      <c r="AP187" s="335" t="s">
        <v>243</v>
      </c>
      <c r="AQ187" s="335" t="s">
        <v>243</v>
      </c>
      <c r="AR187" s="335" t="s">
        <v>243</v>
      </c>
      <c r="AS187" s="335" t="s">
        <v>243</v>
      </c>
      <c r="AT187" s="335"/>
      <c r="AU187" s="335"/>
      <c r="AV187" s="335"/>
      <c r="AW187" s="335" t="s">
        <v>243</v>
      </c>
      <c r="AX187" s="335" t="s">
        <v>243</v>
      </c>
      <c r="AY187" s="335"/>
      <c r="AZ187" s="335"/>
      <c r="BA187" s="335" t="s">
        <v>243</v>
      </c>
      <c r="BB187" s="335" t="s">
        <v>243</v>
      </c>
      <c r="BC187" s="335" t="s">
        <v>243</v>
      </c>
      <c r="BD187" s="335" t="s">
        <v>243</v>
      </c>
      <c r="BE187" s="335"/>
      <c r="BF187" s="335" t="s">
        <v>243</v>
      </c>
      <c r="BG187" s="335" t="s">
        <v>243</v>
      </c>
      <c r="BH187" s="335" t="s">
        <v>243</v>
      </c>
      <c r="BI187" s="335" t="s">
        <v>243</v>
      </c>
      <c r="BJ187" s="335"/>
      <c r="BK187" s="335"/>
      <c r="BL187" s="335"/>
      <c r="BM187" s="335"/>
      <c r="BN187" s="335"/>
      <c r="BO187" s="335"/>
      <c r="BP187" s="335"/>
      <c r="BQ187" s="335"/>
      <c r="BR187" s="335"/>
      <c r="BS187" s="335"/>
      <c r="BT187" s="335"/>
      <c r="BU187" s="335"/>
      <c r="BV187" s="335"/>
      <c r="BW187" s="335"/>
      <c r="BX187" s="335"/>
      <c r="BY187" s="335"/>
      <c r="BZ187" s="335"/>
      <c r="CA187" s="335"/>
      <c r="CB187" s="335"/>
      <c r="CC187" s="335"/>
      <c r="CD187" s="335"/>
      <c r="CE187" s="336"/>
      <c r="CF187" s="336"/>
      <c r="CG187" s="336"/>
      <c r="CH187" s="336"/>
      <c r="CI187" s="336"/>
      <c r="CJ187" s="336"/>
      <c r="CK187" s="336"/>
      <c r="CL187" s="336"/>
      <c r="CM187" s="336"/>
      <c r="CN187" s="336"/>
      <c r="CO187" s="336"/>
      <c r="CP187" s="336"/>
      <c r="CQ187" s="336"/>
      <c r="CR187" s="336"/>
      <c r="CS187" s="336"/>
      <c r="CT187" s="336"/>
      <c r="CU187" s="336"/>
      <c r="CV187" s="336"/>
      <c r="CW187" s="336"/>
      <c r="CX187" s="336"/>
      <c r="CY187" s="336"/>
      <c r="CZ187" s="336"/>
      <c r="DA187" s="336"/>
      <c r="DB187" s="336"/>
      <c r="DC187" s="336"/>
      <c r="DD187" s="336"/>
      <c r="DE187" s="336"/>
      <c r="DF187" s="336"/>
      <c r="DG187" s="336"/>
      <c r="DH187" s="336"/>
      <c r="DI187" s="336"/>
      <c r="DJ187" s="336"/>
      <c r="DK187" s="336"/>
      <c r="DL187" s="336"/>
      <c r="DM187" s="336"/>
      <c r="DN187" s="336"/>
      <c r="DO187" s="336"/>
      <c r="DP187" s="336"/>
      <c r="DQ187" s="336"/>
      <c r="DR187" s="336"/>
      <c r="DS187" s="336"/>
      <c r="DT187" s="336"/>
      <c r="DU187" s="336"/>
      <c r="DV187" s="336"/>
      <c r="DW187" s="336"/>
      <c r="DX187" s="336"/>
      <c r="DY187" s="336"/>
      <c r="DZ187" s="336"/>
      <c r="EA187" s="336"/>
      <c r="EB187" s="336"/>
      <c r="EC187" s="336"/>
      <c r="ED187" s="336"/>
      <c r="EE187" s="336"/>
      <c r="EF187" s="336"/>
      <c r="EG187" s="336"/>
      <c r="EH187" s="336"/>
      <c r="EI187" s="336"/>
      <c r="EJ187" s="336"/>
      <c r="EK187" s="336"/>
      <c r="EL187" s="336"/>
      <c r="EM187" s="336"/>
      <c r="EN187" s="336"/>
      <c r="EO187" s="336"/>
      <c r="EP187" s="336"/>
      <c r="EQ187" s="336"/>
      <c r="ER187" s="336"/>
      <c r="ES187" s="336"/>
      <c r="ET187" s="336"/>
      <c r="EU187" s="336"/>
      <c r="EV187" s="336"/>
      <c r="EW187" s="336"/>
      <c r="EX187" s="336"/>
      <c r="EY187" s="336"/>
      <c r="EZ187" s="336"/>
      <c r="FA187" s="336"/>
      <c r="FB187" s="336"/>
      <c r="FC187" s="336"/>
      <c r="FD187" s="336"/>
      <c r="FE187" s="336"/>
      <c r="FF187" s="336"/>
      <c r="FG187" s="336"/>
      <c r="FH187" s="336"/>
      <c r="FI187" s="336"/>
      <c r="FJ187" s="336"/>
      <c r="FK187" s="336"/>
      <c r="FL187" s="336"/>
      <c r="FM187" s="336"/>
      <c r="FN187" s="336"/>
      <c r="FO187" s="336"/>
      <c r="FP187" s="336"/>
      <c r="FQ187" s="336"/>
      <c r="FR187" s="336"/>
      <c r="FS187" s="336"/>
      <c r="FT187" s="336"/>
      <c r="FU187" s="336"/>
      <c r="FV187" s="336"/>
      <c r="FW187" s="336"/>
      <c r="FX187" s="336"/>
      <c r="FY187" s="336"/>
      <c r="FZ187" s="336"/>
      <c r="GA187" s="336"/>
      <c r="GB187" s="336"/>
      <c r="GC187" s="336"/>
      <c r="GD187" s="336"/>
      <c r="GE187" s="336"/>
      <c r="GF187" s="336"/>
      <c r="GG187" s="336"/>
      <c r="GH187" s="336"/>
      <c r="GI187" s="336"/>
      <c r="GJ187" s="336"/>
      <c r="GK187" s="336"/>
      <c r="GL187" s="336"/>
      <c r="GM187" s="336"/>
      <c r="GN187" s="336"/>
      <c r="GO187" s="336"/>
      <c r="GP187" s="336"/>
      <c r="GQ187" s="336"/>
      <c r="GR187" s="336"/>
      <c r="GS187" s="336"/>
      <c r="GT187" s="336"/>
      <c r="GU187" s="336"/>
      <c r="GV187" s="336"/>
      <c r="GW187" s="336"/>
      <c r="GX187" s="336"/>
      <c r="GY187" s="336"/>
      <c r="GZ187" s="336"/>
      <c r="HA187" s="336"/>
      <c r="HB187" s="336"/>
      <c r="HC187" s="336"/>
      <c r="HD187" s="336"/>
      <c r="HE187" s="336"/>
      <c r="HF187" s="336"/>
      <c r="HG187" s="336"/>
      <c r="HH187" s="336"/>
      <c r="HI187" s="336"/>
      <c r="HJ187" s="336"/>
      <c r="HK187" s="336"/>
      <c r="HL187" s="336"/>
      <c r="HM187" s="336"/>
      <c r="HN187" s="336"/>
      <c r="HO187" s="336"/>
      <c r="HP187" s="336"/>
      <c r="HQ187" s="336"/>
      <c r="HR187" s="336"/>
      <c r="HS187" s="336"/>
      <c r="HT187" s="336"/>
      <c r="HU187" s="336"/>
      <c r="HV187" s="336"/>
      <c r="HW187" s="336"/>
      <c r="HX187" s="336"/>
      <c r="HY187" s="336"/>
      <c r="HZ187" s="336"/>
    </row>
    <row r="188" spans="1:236" s="131" customFormat="1" ht="24.75" customHeight="1" x14ac:dyDescent="0.25">
      <c r="A188" s="367" t="s">
        <v>234</v>
      </c>
      <c r="B188" s="103" t="s">
        <v>474</v>
      </c>
      <c r="C188" s="103" t="s">
        <v>99</v>
      </c>
      <c r="D188" s="104" t="s">
        <v>238</v>
      </c>
      <c r="E188" s="104" t="s">
        <v>100</v>
      </c>
      <c r="F188" s="105">
        <f t="shared" si="44"/>
        <v>41184</v>
      </c>
      <c r="G188" s="104">
        <f>IF(L188="Not Executed","",INDEX($U$2:$ZY187,1,MATCH(REPT("z",255),$U188:$ZY188)))</f>
        <v>144</v>
      </c>
      <c r="H188" s="104" t="str">
        <f t="shared" si="45"/>
        <v>QS:PC2 C-STEP QS C-CLASS Build7.4</v>
      </c>
      <c r="I188" s="104" t="str">
        <f t="shared" si="46"/>
        <v>9200-8.59.29708</v>
      </c>
      <c r="J188" s="104">
        <f t="shared" si="47"/>
        <v>9200</v>
      </c>
      <c r="K188" s="104" t="str">
        <f t="shared" si="50"/>
        <v>v3410</v>
      </c>
      <c r="L188" s="368" t="str">
        <f t="shared" si="43"/>
        <v>Pass</v>
      </c>
      <c r="M188" s="368" t="str">
        <f>IF(L188="NA","NA",IF(COUNTIFS(U188:XAA188,"Pass*",$U$3:$XAA$3,Summary!$E$43)&gt;0,"Pass",IF(COUNTIFS(U188:XAA188,"Fail*",$U$3:$XAA$3,Summary!$E$43)&gt;0,"Fail","Not Executed")))</f>
        <v>Pass</v>
      </c>
      <c r="N188" s="104">
        <f t="shared" si="48"/>
        <v>20</v>
      </c>
      <c r="O188" s="297">
        <f t="shared" si="49"/>
        <v>1</v>
      </c>
      <c r="P188" s="297" t="str">
        <f>IF(VLOOKUP(C188,[1]!NFC_I2C_Defects,2,FALSE)=0,"",VLOOKUP(C188,[1]!NFC_I2C_Defects,2,FALSE))</f>
        <v/>
      </c>
      <c r="Q188" s="368" t="str">
        <f>IF(VLOOKUP(C188,[1]!NFC_I2C_Defects,3,FALSE)=0,"",VLOOKUP(C188,[1]!NFC_I2C_Defects,3,FALSE))</f>
        <v/>
      </c>
      <c r="R188" s="368" t="str">
        <f>IF(VLOOKUP(C188,[1]!NFC_I2C_Defects,4,FALSE)=0,"",VLOOKUP(C188,[1]!NFC_I2C_Defects,4,FALSE))</f>
        <v/>
      </c>
      <c r="S188" s="315"/>
      <c r="T188" s="318"/>
      <c r="U188" s="334"/>
      <c r="V188" s="335"/>
      <c r="W188" s="335"/>
      <c r="X188" s="335"/>
      <c r="Y188" s="335"/>
      <c r="Z188" s="335"/>
      <c r="AA188" s="335"/>
      <c r="AB188" s="335"/>
      <c r="AC188" s="335"/>
      <c r="AD188" s="335"/>
      <c r="AE188" s="335"/>
      <c r="AF188" s="335" t="s">
        <v>243</v>
      </c>
      <c r="AG188" s="335"/>
      <c r="AH188" s="335" t="s">
        <v>243</v>
      </c>
      <c r="AI188" s="335" t="s">
        <v>243</v>
      </c>
      <c r="AJ188" s="335" t="s">
        <v>243</v>
      </c>
      <c r="AK188" s="335" t="s">
        <v>243</v>
      </c>
      <c r="AL188" s="335"/>
      <c r="AM188" s="335"/>
      <c r="AN188" s="335" t="s">
        <v>243</v>
      </c>
      <c r="AO188" s="335"/>
      <c r="AP188" s="335" t="s">
        <v>243</v>
      </c>
      <c r="AQ188" s="335" t="s">
        <v>243</v>
      </c>
      <c r="AR188" s="335" t="s">
        <v>243</v>
      </c>
      <c r="AS188" s="335" t="s">
        <v>243</v>
      </c>
      <c r="AT188" s="335"/>
      <c r="AU188" s="335"/>
      <c r="AV188" s="335"/>
      <c r="AW188" s="335" t="s">
        <v>243</v>
      </c>
      <c r="AX188" s="335" t="s">
        <v>243</v>
      </c>
      <c r="AY188" s="335"/>
      <c r="AZ188" s="335"/>
      <c r="BA188" s="335" t="s">
        <v>243</v>
      </c>
      <c r="BB188" s="335" t="s">
        <v>243</v>
      </c>
      <c r="BC188" s="335" t="s">
        <v>243</v>
      </c>
      <c r="BD188" s="335" t="s">
        <v>243</v>
      </c>
      <c r="BE188" s="335"/>
      <c r="BF188" s="335" t="s">
        <v>243</v>
      </c>
      <c r="BG188" s="335" t="s">
        <v>243</v>
      </c>
      <c r="BH188" s="335" t="s">
        <v>243</v>
      </c>
      <c r="BI188" s="335" t="s">
        <v>243</v>
      </c>
      <c r="BJ188" s="335"/>
      <c r="BK188" s="335"/>
      <c r="BL188" s="335"/>
      <c r="BM188" s="335"/>
      <c r="BN188" s="335"/>
      <c r="BO188" s="335"/>
      <c r="BP188" s="335"/>
      <c r="BQ188" s="335"/>
      <c r="BR188" s="335"/>
      <c r="BS188" s="335"/>
      <c r="BT188" s="335"/>
      <c r="BU188" s="335"/>
      <c r="BV188" s="335"/>
      <c r="BW188" s="335"/>
      <c r="BX188" s="335"/>
      <c r="BY188" s="335"/>
      <c r="BZ188" s="335"/>
      <c r="CA188" s="335"/>
      <c r="CB188" s="335"/>
      <c r="CC188" s="335"/>
      <c r="CD188" s="335"/>
      <c r="CE188" s="336"/>
      <c r="CF188" s="336"/>
      <c r="CG188" s="336"/>
      <c r="CH188" s="336"/>
      <c r="CI188" s="336"/>
      <c r="CJ188" s="336"/>
      <c r="CK188" s="336"/>
      <c r="CL188" s="336"/>
      <c r="CM188" s="336"/>
      <c r="CN188" s="336"/>
      <c r="CO188" s="336"/>
      <c r="CP188" s="336"/>
      <c r="CQ188" s="336"/>
      <c r="CR188" s="336"/>
      <c r="CS188" s="336"/>
      <c r="CT188" s="336"/>
      <c r="CU188" s="336"/>
      <c r="CV188" s="336"/>
      <c r="CW188" s="336"/>
      <c r="CX188" s="336"/>
      <c r="CY188" s="336"/>
      <c r="CZ188" s="336"/>
      <c r="DA188" s="336"/>
      <c r="DB188" s="336"/>
      <c r="DC188" s="336"/>
      <c r="DD188" s="336"/>
      <c r="DE188" s="336"/>
      <c r="DF188" s="336"/>
      <c r="DG188" s="336"/>
      <c r="DH188" s="336"/>
      <c r="DI188" s="336"/>
      <c r="DJ188" s="336"/>
      <c r="DK188" s="336"/>
      <c r="DL188" s="336"/>
      <c r="DM188" s="336"/>
      <c r="DN188" s="336"/>
      <c r="DO188" s="336"/>
      <c r="DP188" s="336"/>
      <c r="DQ188" s="336"/>
      <c r="DR188" s="336"/>
      <c r="DS188" s="336"/>
      <c r="DT188" s="336"/>
      <c r="DU188" s="336"/>
      <c r="DV188" s="336"/>
      <c r="DW188" s="336"/>
      <c r="DX188" s="336"/>
      <c r="DY188" s="336"/>
      <c r="DZ188" s="336"/>
      <c r="EA188" s="336"/>
      <c r="EB188" s="336"/>
      <c r="EC188" s="336"/>
      <c r="ED188" s="336"/>
      <c r="EE188" s="336"/>
      <c r="EF188" s="336"/>
      <c r="EG188" s="336"/>
      <c r="EH188" s="336"/>
      <c r="EI188" s="336"/>
      <c r="EJ188" s="336"/>
      <c r="EK188" s="336"/>
      <c r="EL188" s="336"/>
      <c r="EM188" s="336"/>
      <c r="EN188" s="336"/>
      <c r="EO188" s="336"/>
      <c r="EP188" s="336"/>
      <c r="EQ188" s="336"/>
      <c r="ER188" s="336"/>
      <c r="ES188" s="336"/>
      <c r="ET188" s="336"/>
      <c r="EU188" s="336"/>
      <c r="EV188" s="336"/>
      <c r="EW188" s="336"/>
      <c r="EX188" s="336"/>
      <c r="EY188" s="336"/>
      <c r="EZ188" s="336"/>
      <c r="FA188" s="336"/>
      <c r="FB188" s="336"/>
      <c r="FC188" s="336"/>
      <c r="FD188" s="336"/>
      <c r="FE188" s="336"/>
      <c r="FF188" s="336"/>
      <c r="FG188" s="336"/>
      <c r="FH188" s="336"/>
      <c r="FI188" s="336"/>
      <c r="FJ188" s="336"/>
      <c r="FK188" s="336"/>
      <c r="FL188" s="336"/>
      <c r="FM188" s="336"/>
      <c r="FN188" s="336"/>
      <c r="FO188" s="336"/>
      <c r="FP188" s="336"/>
      <c r="FQ188" s="336"/>
      <c r="FR188" s="336"/>
      <c r="FS188" s="336"/>
      <c r="FT188" s="336"/>
      <c r="FU188" s="336"/>
      <c r="FV188" s="336"/>
      <c r="FW188" s="336"/>
      <c r="FX188" s="336"/>
      <c r="FY188" s="336"/>
      <c r="FZ188" s="336"/>
      <c r="GA188" s="336"/>
      <c r="GB188" s="336"/>
      <c r="GC188" s="336"/>
      <c r="GD188" s="336"/>
      <c r="GE188" s="336"/>
      <c r="GF188" s="336"/>
      <c r="GG188" s="336"/>
      <c r="GH188" s="336"/>
      <c r="GI188" s="336"/>
      <c r="GJ188" s="336"/>
      <c r="GK188" s="336"/>
      <c r="GL188" s="336"/>
      <c r="GM188" s="336"/>
      <c r="GN188" s="336"/>
      <c r="GO188" s="336"/>
      <c r="GP188" s="336"/>
      <c r="GQ188" s="336"/>
      <c r="GR188" s="336"/>
      <c r="GS188" s="336"/>
      <c r="GT188" s="336"/>
      <c r="GU188" s="336"/>
      <c r="GV188" s="336"/>
      <c r="GW188" s="336"/>
      <c r="GX188" s="336"/>
      <c r="GY188" s="336"/>
      <c r="GZ188" s="336"/>
      <c r="HA188" s="336"/>
      <c r="HB188" s="336"/>
      <c r="HC188" s="336"/>
      <c r="HD188" s="336"/>
      <c r="HE188" s="336"/>
      <c r="HF188" s="336"/>
      <c r="HG188" s="336"/>
      <c r="HH188" s="336"/>
      <c r="HI188" s="336"/>
      <c r="HJ188" s="336"/>
      <c r="HK188" s="336"/>
      <c r="HL188" s="336"/>
      <c r="HM188" s="336"/>
      <c r="HN188" s="336"/>
      <c r="HO188" s="336"/>
      <c r="HP188" s="336"/>
      <c r="HQ188" s="336"/>
      <c r="HR188" s="336"/>
      <c r="HS188" s="336"/>
      <c r="HT188" s="336"/>
      <c r="HU188" s="336"/>
      <c r="HV188" s="336"/>
      <c r="HW188" s="336"/>
      <c r="HX188" s="336"/>
      <c r="HY188" s="336"/>
      <c r="HZ188" s="336"/>
    </row>
    <row r="189" spans="1:236" s="361" customFormat="1" ht="24.75" customHeight="1" thickBot="1" x14ac:dyDescent="0.3">
      <c r="A189" s="124" t="s">
        <v>234</v>
      </c>
      <c r="B189" s="113" t="s">
        <v>474</v>
      </c>
      <c r="C189" s="113" t="s">
        <v>125</v>
      </c>
      <c r="D189" s="114" t="s">
        <v>238</v>
      </c>
      <c r="E189" s="114" t="s">
        <v>100</v>
      </c>
      <c r="F189" s="115">
        <f t="shared" si="44"/>
        <v>41184</v>
      </c>
      <c r="G189" s="114">
        <f>IF(L189="Not Executed","",INDEX($U$2:$ZY188,1,MATCH(REPT("z",255),$U189:$ZY189)))</f>
        <v>144</v>
      </c>
      <c r="H189" s="114" t="str">
        <f t="shared" si="45"/>
        <v>QS:PC2 C-STEP QS C-CLASS Build7.4</v>
      </c>
      <c r="I189" s="114" t="str">
        <f t="shared" si="46"/>
        <v>9200-8.59.29708</v>
      </c>
      <c r="J189" s="114">
        <f t="shared" si="47"/>
        <v>9200</v>
      </c>
      <c r="K189" s="114" t="str">
        <f t="shared" si="50"/>
        <v>v3410</v>
      </c>
      <c r="L189" s="138" t="str">
        <f t="shared" si="43"/>
        <v>Pass</v>
      </c>
      <c r="M189" s="138" t="str">
        <f>IF(L189="NA","NA",IF(COUNTIFS(U189:XAA189,"Pass*",$U$3:$XAA$3,Summary!$E$43)&gt;0,"Pass",IF(COUNTIFS(U189:XAA189,"Fail*",$U$3:$XAA$3,Summary!$E$43)&gt;0,"Fail","Not Executed")))</f>
        <v>Pass</v>
      </c>
      <c r="N189" s="114">
        <f t="shared" si="48"/>
        <v>19</v>
      </c>
      <c r="O189" s="136">
        <f t="shared" si="49"/>
        <v>0.63157894736842102</v>
      </c>
      <c r="P189" s="136" t="str">
        <f>IF(VLOOKUP(C189,[1]!NFC_I2C_Defects,2,FALSE)=0,"",VLOOKUP(C189,[1]!NFC_I2C_Defects,2,FALSE))</f>
        <v/>
      </c>
      <c r="Q189" s="138" t="str">
        <f>IF(VLOOKUP(C189,[1]!NFC_I2C_Defects,3,FALSE)=0,"",VLOOKUP(C189,[1]!NFC_I2C_Defects,3,FALSE))</f>
        <v>548145-CLOSED</v>
      </c>
      <c r="R189" s="138" t="str">
        <f>IF(VLOOKUP(C189,[1]!NFC_I2C_Defects,4,FALSE)=0,"",VLOOKUP(C189,[1]!NFC_I2C_Defects,4,FALSE))</f>
        <v>3856121-CLOSED</v>
      </c>
      <c r="S189" s="139"/>
      <c r="T189" s="320"/>
      <c r="U189" s="339"/>
      <c r="V189" s="311"/>
      <c r="W189" s="311"/>
      <c r="X189" s="311"/>
      <c r="Y189" s="311"/>
      <c r="Z189" s="311"/>
      <c r="AA189" s="311"/>
      <c r="AB189" s="311"/>
      <c r="AC189" s="311"/>
      <c r="AD189" s="311"/>
      <c r="AE189" s="311"/>
      <c r="AF189" s="311" t="s">
        <v>241</v>
      </c>
      <c r="AG189" s="311"/>
      <c r="AH189" s="311" t="s">
        <v>241</v>
      </c>
      <c r="AI189" s="311" t="s">
        <v>241</v>
      </c>
      <c r="AJ189" s="311" t="s">
        <v>241</v>
      </c>
      <c r="AK189" s="311" t="s">
        <v>241</v>
      </c>
      <c r="AL189" s="311"/>
      <c r="AM189" s="311"/>
      <c r="AN189" s="311"/>
      <c r="AO189" s="311"/>
      <c r="AP189" s="311" t="s">
        <v>243</v>
      </c>
      <c r="AQ189" s="311" t="s">
        <v>243</v>
      </c>
      <c r="AR189" s="311" t="s">
        <v>243</v>
      </c>
      <c r="AS189" s="311" t="s">
        <v>243</v>
      </c>
      <c r="AT189" s="311"/>
      <c r="AU189" s="311"/>
      <c r="AV189" s="311"/>
      <c r="AW189" s="311" t="s">
        <v>243</v>
      </c>
      <c r="AX189" s="311" t="s">
        <v>243</v>
      </c>
      <c r="AY189" s="311"/>
      <c r="AZ189" s="311"/>
      <c r="BA189" s="311" t="s">
        <v>243</v>
      </c>
      <c r="BB189" s="311" t="s">
        <v>243</v>
      </c>
      <c r="BC189" s="311" t="s">
        <v>243</v>
      </c>
      <c r="BD189" s="311" t="s">
        <v>241</v>
      </c>
      <c r="BE189" s="311"/>
      <c r="BF189" s="311" t="s">
        <v>241</v>
      </c>
      <c r="BG189" s="311" t="s">
        <v>243</v>
      </c>
      <c r="BH189" s="335" t="s">
        <v>243</v>
      </c>
      <c r="BI189" s="335" t="s">
        <v>243</v>
      </c>
      <c r="BJ189" s="311"/>
      <c r="BK189" s="311"/>
      <c r="BL189" s="311"/>
      <c r="BM189" s="311"/>
      <c r="BN189" s="311"/>
      <c r="BO189" s="311"/>
      <c r="BP189" s="311"/>
      <c r="BQ189" s="311"/>
      <c r="BR189" s="311"/>
      <c r="BS189" s="311"/>
      <c r="BT189" s="311"/>
      <c r="BU189" s="311"/>
      <c r="BV189" s="311"/>
      <c r="BW189" s="311"/>
      <c r="BX189" s="311"/>
      <c r="BY189" s="311"/>
      <c r="BZ189" s="311"/>
      <c r="CA189" s="311"/>
      <c r="CB189" s="311"/>
      <c r="CC189" s="311"/>
      <c r="CD189" s="311"/>
      <c r="CE189" s="340"/>
      <c r="CF189" s="340"/>
      <c r="CG189" s="340"/>
      <c r="CH189" s="340"/>
      <c r="CI189" s="340"/>
      <c r="CJ189" s="340"/>
      <c r="CK189" s="340"/>
      <c r="CL189" s="340"/>
      <c r="CM189" s="340"/>
      <c r="CN189" s="340"/>
      <c r="CO189" s="340"/>
      <c r="CP189" s="340"/>
      <c r="CQ189" s="340"/>
      <c r="CR189" s="340"/>
      <c r="CS189" s="340"/>
      <c r="CT189" s="340"/>
      <c r="CU189" s="340"/>
      <c r="CV189" s="340"/>
      <c r="CW189" s="340"/>
      <c r="CX189" s="340"/>
      <c r="CY189" s="340"/>
      <c r="CZ189" s="340"/>
      <c r="DA189" s="340"/>
      <c r="DB189" s="340"/>
      <c r="DC189" s="340"/>
      <c r="DD189" s="340"/>
      <c r="DE189" s="340"/>
      <c r="DF189" s="340"/>
      <c r="DG189" s="340"/>
      <c r="DH189" s="340"/>
      <c r="DI189" s="340"/>
      <c r="DJ189" s="340"/>
      <c r="DK189" s="340"/>
      <c r="DL189" s="340"/>
      <c r="DM189" s="340"/>
      <c r="DN189" s="340"/>
      <c r="DO189" s="340"/>
      <c r="DP189" s="340"/>
      <c r="DQ189" s="340"/>
      <c r="DR189" s="340"/>
      <c r="DS189" s="340"/>
      <c r="DT189" s="340"/>
      <c r="DU189" s="340"/>
      <c r="DV189" s="340"/>
      <c r="DW189" s="340"/>
      <c r="DX189" s="340"/>
      <c r="DY189" s="340"/>
      <c r="DZ189" s="340"/>
      <c r="EA189" s="340"/>
      <c r="EB189" s="340"/>
      <c r="EC189" s="340"/>
      <c r="ED189" s="340"/>
      <c r="EE189" s="340"/>
      <c r="EF189" s="340"/>
      <c r="EG189" s="340"/>
      <c r="EH189" s="340"/>
      <c r="EI189" s="340"/>
      <c r="EJ189" s="340"/>
      <c r="EK189" s="340"/>
      <c r="EL189" s="340"/>
      <c r="EM189" s="340"/>
      <c r="EN189" s="340"/>
      <c r="EO189" s="340"/>
      <c r="EP189" s="340"/>
      <c r="EQ189" s="340"/>
      <c r="ER189" s="340"/>
      <c r="ES189" s="340"/>
      <c r="ET189" s="340"/>
      <c r="EU189" s="340"/>
      <c r="EV189" s="340"/>
      <c r="EW189" s="340"/>
      <c r="EX189" s="340"/>
      <c r="EY189" s="340"/>
      <c r="EZ189" s="340"/>
      <c r="FA189" s="340"/>
      <c r="FB189" s="340"/>
      <c r="FC189" s="340"/>
      <c r="FD189" s="340"/>
      <c r="FE189" s="340"/>
      <c r="FF189" s="340"/>
      <c r="FG189" s="340"/>
      <c r="FH189" s="340"/>
      <c r="FI189" s="340"/>
      <c r="FJ189" s="340"/>
      <c r="FK189" s="340"/>
      <c r="FL189" s="340"/>
      <c r="FM189" s="340"/>
      <c r="FN189" s="340"/>
      <c r="FO189" s="340"/>
      <c r="FP189" s="340"/>
      <c r="FQ189" s="340"/>
      <c r="FR189" s="340"/>
      <c r="FS189" s="340"/>
      <c r="FT189" s="340"/>
      <c r="FU189" s="340"/>
      <c r="FV189" s="340"/>
      <c r="FW189" s="340"/>
      <c r="FX189" s="340"/>
      <c r="FY189" s="340"/>
      <c r="FZ189" s="340"/>
      <c r="GA189" s="340"/>
      <c r="GB189" s="340"/>
      <c r="GC189" s="340"/>
      <c r="GD189" s="340"/>
      <c r="GE189" s="340"/>
      <c r="GF189" s="340"/>
      <c r="GG189" s="340"/>
      <c r="GH189" s="340"/>
      <c r="GI189" s="340"/>
      <c r="GJ189" s="340"/>
      <c r="GK189" s="340"/>
      <c r="GL189" s="340"/>
      <c r="GM189" s="340"/>
      <c r="GN189" s="340"/>
      <c r="GO189" s="340"/>
      <c r="GP189" s="340"/>
      <c r="GQ189" s="340"/>
      <c r="GR189" s="340"/>
      <c r="GS189" s="340"/>
      <c r="GT189" s="340"/>
      <c r="GU189" s="340"/>
      <c r="GV189" s="340"/>
      <c r="GW189" s="340"/>
      <c r="GX189" s="340"/>
      <c r="GY189" s="340"/>
      <c r="GZ189" s="340"/>
      <c r="HA189" s="340"/>
      <c r="HB189" s="340"/>
      <c r="HC189" s="340"/>
      <c r="HD189" s="340"/>
      <c r="HE189" s="340"/>
      <c r="HF189" s="340"/>
      <c r="HG189" s="340"/>
      <c r="HH189" s="340"/>
      <c r="HI189" s="340"/>
      <c r="HJ189" s="340"/>
      <c r="HK189" s="340"/>
      <c r="HL189" s="340"/>
      <c r="HM189" s="340"/>
      <c r="HN189" s="340"/>
      <c r="HO189" s="340"/>
      <c r="HP189" s="340"/>
      <c r="HQ189" s="340"/>
      <c r="HR189" s="340"/>
      <c r="HS189" s="340"/>
      <c r="HT189" s="340"/>
      <c r="HU189" s="340"/>
      <c r="HV189" s="340"/>
      <c r="HW189" s="340"/>
      <c r="HX189" s="340"/>
      <c r="HY189" s="340"/>
      <c r="HZ189" s="340"/>
    </row>
    <row r="190" spans="1:236" s="131" customFormat="1" ht="24.75" customHeight="1" thickTop="1" thickBot="1" x14ac:dyDescent="0.3">
      <c r="A190" s="550" t="s">
        <v>234</v>
      </c>
      <c r="B190" s="551" t="s">
        <v>885</v>
      </c>
      <c r="C190" s="551" t="s">
        <v>886</v>
      </c>
      <c r="D190" s="552" t="s">
        <v>238</v>
      </c>
      <c r="E190" s="552" t="s">
        <v>167</v>
      </c>
      <c r="F190" s="378">
        <f t="shared" si="44"/>
        <v>41184</v>
      </c>
      <c r="G190" s="377">
        <f>IF(L190="Not Executed","",INDEX($U$2:$ZY189,1,MATCH(REPT("z",255),$U190:$ZY190)))</f>
        <v>144</v>
      </c>
      <c r="H190" s="377" t="str">
        <f t="shared" si="45"/>
        <v>QS:PC2 C-STEP QS C-CLASS Build7.4</v>
      </c>
      <c r="I190" s="377" t="str">
        <f t="shared" si="46"/>
        <v>9200-8.59.29708</v>
      </c>
      <c r="J190" s="377">
        <f t="shared" si="47"/>
        <v>9200</v>
      </c>
      <c r="K190" s="377" t="str">
        <f t="shared" si="50"/>
        <v>v3410</v>
      </c>
      <c r="L190" s="523" t="str">
        <f t="shared" si="43"/>
        <v>Pass</v>
      </c>
      <c r="M190" s="523" t="str">
        <f>IF(L190="NA","NA",IF(COUNTIFS(U190:XAA190,"Pass*",$U$3:$XAA$3,Summary!$E$43)&gt;0,"Pass",IF(COUNTIFS(U190:XAA190,"Fail*",$U$3:$XAA$3,Summary!$E$43)&gt;0,"Fail","Not Executed")))</f>
        <v>Pass</v>
      </c>
      <c r="N190" s="377"/>
      <c r="O190" s="379"/>
      <c r="P190" s="379"/>
      <c r="Q190" s="523"/>
      <c r="R190" s="523"/>
      <c r="S190" s="524"/>
      <c r="T190" s="525"/>
      <c r="U190" s="526"/>
      <c r="V190" s="527"/>
      <c r="W190" s="527"/>
      <c r="X190" s="527"/>
      <c r="Y190" s="527"/>
      <c r="Z190" s="527"/>
      <c r="AA190" s="527"/>
      <c r="AB190" s="527"/>
      <c r="AC190" s="527"/>
      <c r="AD190" s="527"/>
      <c r="AE190" s="527"/>
      <c r="AF190" s="527"/>
      <c r="AG190" s="527"/>
      <c r="AH190" s="527"/>
      <c r="AI190" s="527"/>
      <c r="AJ190" s="527"/>
      <c r="AK190" s="527"/>
      <c r="AL190" s="527"/>
      <c r="AM190" s="527"/>
      <c r="AN190" s="527"/>
      <c r="AO190" s="527"/>
      <c r="AP190" s="527"/>
      <c r="AQ190" s="527"/>
      <c r="AR190" s="522"/>
      <c r="AS190" s="527"/>
      <c r="AT190" s="527"/>
      <c r="AU190" s="527"/>
      <c r="AV190" s="527"/>
      <c r="AW190" s="527"/>
      <c r="AX190" s="527"/>
      <c r="AY190" s="527"/>
      <c r="AZ190" s="527"/>
      <c r="BA190" s="527"/>
      <c r="BB190" s="527"/>
      <c r="BC190" s="527"/>
      <c r="BD190" s="527"/>
      <c r="BE190" s="527"/>
      <c r="BF190" s="522" t="s">
        <v>243</v>
      </c>
      <c r="BG190" s="549" t="s">
        <v>243</v>
      </c>
      <c r="BH190" s="636" t="s">
        <v>243</v>
      </c>
      <c r="BI190" s="636" t="s">
        <v>243</v>
      </c>
      <c r="BJ190" s="527"/>
      <c r="BK190" s="527"/>
      <c r="BL190" s="527"/>
      <c r="BM190" s="527"/>
      <c r="BN190" s="527"/>
      <c r="BO190" s="527"/>
      <c r="BP190" s="527"/>
      <c r="BQ190" s="527"/>
      <c r="BR190" s="527"/>
      <c r="BS190" s="527"/>
      <c r="BT190" s="527"/>
      <c r="BU190" s="527"/>
      <c r="BV190" s="527"/>
      <c r="BW190" s="527"/>
      <c r="BX190" s="527"/>
      <c r="BY190" s="527"/>
      <c r="BZ190" s="527"/>
      <c r="CA190" s="527"/>
      <c r="CB190" s="527"/>
      <c r="CC190" s="527"/>
      <c r="CD190" s="527"/>
      <c r="CE190" s="528"/>
      <c r="CF190" s="528"/>
      <c r="CG190" s="528"/>
      <c r="CH190" s="528"/>
      <c r="CI190" s="528"/>
      <c r="CJ190" s="528"/>
      <c r="CK190" s="528"/>
      <c r="CL190" s="528"/>
      <c r="CM190" s="528"/>
      <c r="CN190" s="528"/>
      <c r="CO190" s="528"/>
      <c r="CP190" s="528"/>
      <c r="CQ190" s="528"/>
      <c r="CR190" s="528"/>
      <c r="CS190" s="528"/>
      <c r="CT190" s="528"/>
      <c r="CU190" s="528"/>
      <c r="CV190" s="528"/>
      <c r="CW190" s="528"/>
      <c r="CX190" s="528"/>
      <c r="CY190" s="528"/>
      <c r="CZ190" s="528"/>
      <c r="DA190" s="528"/>
      <c r="DB190" s="528"/>
      <c r="DC190" s="528"/>
      <c r="DD190" s="528"/>
      <c r="DE190" s="528"/>
      <c r="DF190" s="528"/>
      <c r="DG190" s="528"/>
      <c r="DH190" s="528"/>
      <c r="DI190" s="528"/>
      <c r="DJ190" s="528"/>
      <c r="DK190" s="528"/>
      <c r="DL190" s="528"/>
      <c r="DM190" s="528"/>
      <c r="DN190" s="528"/>
      <c r="DO190" s="528"/>
      <c r="DP190" s="528"/>
      <c r="DQ190" s="528"/>
      <c r="DR190" s="528"/>
      <c r="DS190" s="528"/>
      <c r="DT190" s="528"/>
      <c r="DU190" s="528"/>
      <c r="DV190" s="528"/>
      <c r="DW190" s="528"/>
      <c r="DX190" s="528"/>
      <c r="DY190" s="528"/>
      <c r="DZ190" s="528"/>
      <c r="EA190" s="528"/>
      <c r="EB190" s="528"/>
      <c r="EC190" s="528"/>
      <c r="ED190" s="528"/>
      <c r="EE190" s="528"/>
      <c r="EF190" s="528"/>
      <c r="EG190" s="528"/>
      <c r="EH190" s="528"/>
      <c r="EI190" s="528"/>
      <c r="EJ190" s="528"/>
      <c r="EK190" s="528"/>
      <c r="EL190" s="528"/>
      <c r="EM190" s="528"/>
      <c r="EN190" s="528"/>
      <c r="EO190" s="528"/>
      <c r="EP190" s="528"/>
      <c r="EQ190" s="528"/>
      <c r="ER190" s="528"/>
      <c r="ES190" s="528"/>
      <c r="ET190" s="528"/>
      <c r="EU190" s="528"/>
      <c r="EV190" s="528"/>
      <c r="EW190" s="528"/>
      <c r="EX190" s="528"/>
      <c r="EY190" s="528"/>
      <c r="EZ190" s="528"/>
      <c r="FA190" s="528"/>
      <c r="FB190" s="528"/>
      <c r="FC190" s="528"/>
      <c r="FD190" s="528"/>
      <c r="FE190" s="528"/>
      <c r="FF190" s="528"/>
      <c r="FG190" s="528"/>
      <c r="FH190" s="528"/>
      <c r="FI190" s="528"/>
      <c r="FJ190" s="528"/>
      <c r="FK190" s="528"/>
      <c r="FL190" s="528"/>
      <c r="FM190" s="528"/>
      <c r="FN190" s="528"/>
      <c r="FO190" s="528"/>
      <c r="FP190" s="528"/>
      <c r="FQ190" s="528"/>
      <c r="FR190" s="528"/>
      <c r="FS190" s="528"/>
      <c r="FT190" s="528"/>
      <c r="FU190" s="528"/>
      <c r="FV190" s="528"/>
      <c r="FW190" s="528"/>
      <c r="FX190" s="528"/>
      <c r="FY190" s="528"/>
      <c r="FZ190" s="528"/>
      <c r="GA190" s="528"/>
      <c r="GB190" s="528"/>
      <c r="GC190" s="528"/>
      <c r="GD190" s="528"/>
      <c r="GE190" s="528"/>
      <c r="GF190" s="528"/>
      <c r="GG190" s="528"/>
      <c r="GH190" s="528"/>
      <c r="GI190" s="528"/>
      <c r="GJ190" s="528"/>
      <c r="GK190" s="528"/>
      <c r="GL190" s="528"/>
      <c r="GM190" s="528"/>
      <c r="GN190" s="528"/>
      <c r="GO190" s="528"/>
      <c r="GP190" s="528"/>
      <c r="GQ190" s="528"/>
      <c r="GR190" s="528"/>
      <c r="GS190" s="528"/>
      <c r="GT190" s="528"/>
      <c r="GU190" s="528"/>
      <c r="GV190" s="528"/>
      <c r="GW190" s="528"/>
      <c r="GX190" s="528"/>
      <c r="GY190" s="528"/>
      <c r="GZ190" s="528"/>
      <c r="HA190" s="528"/>
      <c r="HB190" s="528"/>
      <c r="HC190" s="528"/>
      <c r="HD190" s="528"/>
      <c r="HE190" s="528"/>
      <c r="HF190" s="528"/>
      <c r="HG190" s="528"/>
      <c r="HH190" s="528"/>
      <c r="HI190" s="528"/>
      <c r="HJ190" s="528"/>
      <c r="HK190" s="528"/>
      <c r="HL190" s="528"/>
      <c r="HM190" s="528"/>
      <c r="HN190" s="528"/>
      <c r="HO190" s="528"/>
      <c r="HP190" s="528"/>
      <c r="HQ190" s="528"/>
      <c r="HR190" s="528"/>
      <c r="HS190" s="528"/>
      <c r="HT190" s="528"/>
      <c r="HU190" s="528"/>
      <c r="HV190" s="528"/>
      <c r="HW190" s="528"/>
      <c r="HX190" s="528"/>
      <c r="HY190" s="528"/>
      <c r="HZ190" s="528"/>
    </row>
    <row r="191" spans="1:236" s="131" customFormat="1" ht="24.75" customHeight="1" x14ac:dyDescent="0.25">
      <c r="A191" s="556" t="s">
        <v>234</v>
      </c>
      <c r="B191" s="557" t="s">
        <v>256</v>
      </c>
      <c r="C191" s="557" t="s">
        <v>387</v>
      </c>
      <c r="D191" s="558" t="s">
        <v>238</v>
      </c>
      <c r="E191" s="558" t="s">
        <v>100</v>
      </c>
      <c r="F191" s="559">
        <f t="shared" si="44"/>
        <v>41184</v>
      </c>
      <c r="G191" s="560">
        <f>IF(L191="Not Executed","",INDEX($U$2:$ZY88,1,MATCH(REPT("z",255),$U191:$ZY191)))</f>
        <v>144</v>
      </c>
      <c r="H191" s="560" t="str">
        <f t="shared" si="45"/>
        <v>QS:PC2 C-STEP QS C-CLASS Build7.4</v>
      </c>
      <c r="I191" s="560" t="str">
        <f t="shared" si="46"/>
        <v>9200-8.59.29708</v>
      </c>
      <c r="J191" s="560">
        <f t="shared" si="47"/>
        <v>9200</v>
      </c>
      <c r="K191" s="560" t="str">
        <f t="shared" si="50"/>
        <v>v3410</v>
      </c>
      <c r="L191" s="561" t="str">
        <f t="shared" si="43"/>
        <v>Pass</v>
      </c>
      <c r="M191" s="561" t="str">
        <f>IF(L191="NA","NA",IF(COUNTIFS(U191:XAA191,"Pass*",$U$3:$XAA$3,Summary!$E$43)&gt;0,"Pass",IF(COUNTIFS(U191:XAA191,"Fail*",$U$3:$XAA$3,Summary!$E$43)&gt;0,"Fail","Not Executed")))</f>
        <v>Pass</v>
      </c>
      <c r="N191" s="560">
        <f t="shared" si="48"/>
        <v>7</v>
      </c>
      <c r="O191" s="562">
        <f t="shared" si="49"/>
        <v>0.5714285714285714</v>
      </c>
      <c r="P191" s="562" t="str">
        <f>IF(VLOOKUP(C191,[1]!NFC_Defects,2,FALSE)=0,"",VLOOKUP(C191,[1]!NFC_Defects,2,FALSE))</f>
        <v/>
      </c>
      <c r="Q191" s="563" t="str">
        <f>IF(VLOOKUP(C191,[1]!NFC_Defects,3,FALSE)=0,"",VLOOKUP(C191,[1]!NFC_Defects,3,FALSE))</f>
        <v/>
      </c>
      <c r="R191" s="561" t="str">
        <f>IF(VLOOKUP(C191,[1]!NFC_Defects,4,FALSE)=0,"",VLOOKUP(C191,[1]!NFC_Defects,4,FALSE))</f>
        <v/>
      </c>
      <c r="S191" s="564" t="s">
        <v>391</v>
      </c>
      <c r="T191" s="565"/>
      <c r="U191" s="566" t="s">
        <v>241</v>
      </c>
      <c r="V191" s="567" t="s">
        <v>241</v>
      </c>
      <c r="W191" s="567" t="s">
        <v>241</v>
      </c>
      <c r="X191" s="567"/>
      <c r="Y191" s="567"/>
      <c r="Z191" s="567"/>
      <c r="AA191" s="567"/>
      <c r="AB191" s="567"/>
      <c r="AC191" s="567"/>
      <c r="AD191" s="567"/>
      <c r="AE191" s="567"/>
      <c r="AF191" s="567"/>
      <c r="AG191" s="567"/>
      <c r="AH191" s="567"/>
      <c r="AI191" s="567"/>
      <c r="AJ191" s="567"/>
      <c r="AK191" s="567"/>
      <c r="AL191" s="567"/>
      <c r="AM191" s="567"/>
      <c r="AN191" s="567"/>
      <c r="AO191" s="567"/>
      <c r="AP191" s="567"/>
      <c r="AQ191" s="567"/>
      <c r="AR191" s="567"/>
      <c r="AS191" s="567"/>
      <c r="AT191" s="567"/>
      <c r="AU191" s="567"/>
      <c r="AV191" s="567"/>
      <c r="AW191" s="567"/>
      <c r="AX191" s="567"/>
      <c r="AY191" s="567"/>
      <c r="AZ191" s="567"/>
      <c r="BA191" s="567"/>
      <c r="BB191" s="567"/>
      <c r="BC191" s="567"/>
      <c r="BD191" s="567"/>
      <c r="BE191" s="567"/>
      <c r="BF191" s="567" t="s">
        <v>243</v>
      </c>
      <c r="BG191" s="567" t="s">
        <v>243</v>
      </c>
      <c r="BH191" s="567" t="s">
        <v>243</v>
      </c>
      <c r="BI191" s="567" t="s">
        <v>243</v>
      </c>
      <c r="BJ191" s="567"/>
      <c r="BK191" s="567"/>
      <c r="BL191" s="567"/>
      <c r="BM191" s="567"/>
      <c r="BN191" s="567"/>
      <c r="BO191" s="567"/>
      <c r="BP191" s="567"/>
      <c r="BQ191" s="567"/>
      <c r="BR191" s="567"/>
      <c r="BS191" s="567"/>
      <c r="BT191" s="567"/>
      <c r="BU191" s="567"/>
      <c r="BV191" s="567"/>
      <c r="BW191" s="567"/>
      <c r="BX191" s="567"/>
      <c r="BY191" s="567"/>
      <c r="BZ191" s="567"/>
      <c r="CA191" s="567"/>
      <c r="CB191" s="567"/>
      <c r="CC191" s="567"/>
      <c r="CD191" s="567"/>
      <c r="CE191" s="568"/>
      <c r="CF191" s="568"/>
      <c r="CG191" s="568"/>
      <c r="CH191" s="568"/>
      <c r="CI191" s="568"/>
      <c r="CJ191" s="568"/>
      <c r="CK191" s="568"/>
      <c r="CL191" s="568"/>
      <c r="CM191" s="568"/>
      <c r="CN191" s="568"/>
      <c r="CO191" s="568"/>
      <c r="CP191" s="568"/>
      <c r="CQ191" s="568"/>
      <c r="CR191" s="568"/>
      <c r="CS191" s="568"/>
      <c r="CT191" s="568"/>
      <c r="CU191" s="568"/>
      <c r="CV191" s="568"/>
      <c r="CW191" s="568"/>
      <c r="CX191" s="568"/>
      <c r="CY191" s="568"/>
      <c r="CZ191" s="568"/>
      <c r="DA191" s="568"/>
      <c r="DB191" s="568"/>
      <c r="DC191" s="568"/>
      <c r="DD191" s="568"/>
      <c r="DE191" s="568"/>
      <c r="DF191" s="568"/>
      <c r="DG191" s="568"/>
      <c r="DH191" s="568"/>
      <c r="DI191" s="568"/>
      <c r="DJ191" s="568"/>
      <c r="DK191" s="568"/>
      <c r="DL191" s="568"/>
      <c r="DM191" s="568"/>
      <c r="DN191" s="568"/>
      <c r="DO191" s="568"/>
      <c r="DP191" s="568"/>
      <c r="DQ191" s="568"/>
      <c r="DR191" s="568"/>
      <c r="DS191" s="568"/>
      <c r="DT191" s="568"/>
      <c r="DU191" s="568"/>
      <c r="DV191" s="568"/>
      <c r="DW191" s="568"/>
      <c r="DX191" s="568"/>
      <c r="DY191" s="568"/>
      <c r="DZ191" s="568"/>
      <c r="EA191" s="568"/>
      <c r="EB191" s="568"/>
      <c r="EC191" s="568"/>
      <c r="ED191" s="568"/>
      <c r="EE191" s="568"/>
      <c r="EF191" s="568"/>
      <c r="EG191" s="568"/>
      <c r="EH191" s="568"/>
      <c r="EI191" s="568"/>
      <c r="EJ191" s="568"/>
      <c r="EK191" s="568"/>
      <c r="EL191" s="568"/>
      <c r="EM191" s="568"/>
      <c r="EN191" s="568"/>
      <c r="EO191" s="568"/>
      <c r="EP191" s="568"/>
      <c r="EQ191" s="568"/>
      <c r="ER191" s="568"/>
      <c r="ES191" s="568"/>
      <c r="ET191" s="568"/>
      <c r="EU191" s="568"/>
      <c r="EV191" s="568"/>
      <c r="EW191" s="568"/>
      <c r="EX191" s="568"/>
      <c r="EY191" s="568"/>
      <c r="EZ191" s="568"/>
      <c r="FA191" s="568"/>
      <c r="FB191" s="568"/>
      <c r="FC191" s="568"/>
      <c r="FD191" s="568"/>
      <c r="FE191" s="568"/>
      <c r="FF191" s="568"/>
      <c r="FG191" s="568"/>
      <c r="FH191" s="568"/>
      <c r="FI191" s="568"/>
      <c r="FJ191" s="568"/>
      <c r="FK191" s="568"/>
      <c r="FL191" s="568"/>
      <c r="FM191" s="568"/>
      <c r="FN191" s="568"/>
      <c r="FO191" s="568"/>
      <c r="FP191" s="568"/>
      <c r="FQ191" s="568"/>
      <c r="FR191" s="568"/>
      <c r="FS191" s="568"/>
      <c r="FT191" s="568"/>
      <c r="FU191" s="568"/>
      <c r="FV191" s="568"/>
      <c r="FW191" s="568"/>
      <c r="FX191" s="568"/>
      <c r="FY191" s="568"/>
      <c r="FZ191" s="568"/>
      <c r="GA191" s="568"/>
      <c r="GB191" s="568"/>
      <c r="GC191" s="568"/>
      <c r="GD191" s="568"/>
      <c r="GE191" s="568"/>
      <c r="GF191" s="568"/>
      <c r="GG191" s="568"/>
      <c r="GH191" s="568"/>
      <c r="GI191" s="568"/>
      <c r="GJ191" s="568"/>
      <c r="GK191" s="568"/>
      <c r="GL191" s="568"/>
      <c r="GM191" s="568"/>
      <c r="GN191" s="568"/>
      <c r="GO191" s="568"/>
      <c r="GP191" s="568"/>
      <c r="GQ191" s="568"/>
      <c r="GR191" s="568"/>
      <c r="GS191" s="568"/>
      <c r="GT191" s="568"/>
      <c r="GU191" s="568"/>
      <c r="GV191" s="568"/>
      <c r="GW191" s="568"/>
      <c r="GX191" s="568"/>
      <c r="GY191" s="568"/>
      <c r="GZ191" s="568"/>
      <c r="HA191" s="568"/>
      <c r="HB191" s="568"/>
      <c r="HC191" s="568"/>
      <c r="HD191" s="568"/>
      <c r="HE191" s="568"/>
      <c r="HF191" s="568"/>
      <c r="HG191" s="568"/>
      <c r="HH191" s="568"/>
      <c r="HI191" s="568"/>
      <c r="HJ191" s="568"/>
      <c r="HK191" s="568"/>
      <c r="HL191" s="568"/>
      <c r="HM191" s="568"/>
      <c r="HN191" s="568"/>
      <c r="HO191" s="568"/>
      <c r="HP191" s="568"/>
      <c r="HQ191" s="568"/>
      <c r="HR191" s="568"/>
      <c r="HS191" s="568"/>
      <c r="HT191" s="568"/>
      <c r="HU191" s="568"/>
      <c r="HV191" s="568"/>
      <c r="HW191" s="568"/>
      <c r="HX191" s="568"/>
      <c r="HY191" s="568"/>
      <c r="HZ191" s="568"/>
      <c r="IA191" s="553"/>
      <c r="IB191" s="554"/>
    </row>
    <row r="192" spans="1:236" s="131" customFormat="1" ht="24.75" customHeight="1" x14ac:dyDescent="0.25">
      <c r="A192" s="109" t="s">
        <v>234</v>
      </c>
      <c r="B192" s="108" t="s">
        <v>256</v>
      </c>
      <c r="C192" s="108" t="s">
        <v>388</v>
      </c>
      <c r="D192" s="289" t="s">
        <v>238</v>
      </c>
      <c r="E192" s="289" t="s">
        <v>100</v>
      </c>
      <c r="F192" s="110">
        <f t="shared" si="44"/>
        <v>41184</v>
      </c>
      <c r="G192" s="109">
        <f>IF(L192="Not Executed","",INDEX($U$2:$ZY191,1,MATCH(REPT("z",255),$U192:$ZY192)))</f>
        <v>144</v>
      </c>
      <c r="H192" s="109" t="str">
        <f t="shared" si="45"/>
        <v>QS:PC2 C-STEP QS C-CLASS Build7.4</v>
      </c>
      <c r="I192" s="109" t="str">
        <f t="shared" si="46"/>
        <v>9200-8.59.29708</v>
      </c>
      <c r="J192" s="109">
        <f t="shared" si="47"/>
        <v>9200</v>
      </c>
      <c r="K192" s="109" t="str">
        <f t="shared" si="50"/>
        <v>v3410</v>
      </c>
      <c r="L192" s="78" t="str">
        <f t="shared" si="43"/>
        <v>Pass</v>
      </c>
      <c r="M192" s="78" t="str">
        <f>IF(L192="NA","NA",IF(COUNTIFS(U192:XAA192,"Pass*",$U$3:$XAA$3,Summary!$E$43)&gt;0,"Pass",IF(COUNTIFS(U192:XAA192,"Fail*",$U$3:$XAA$3,Summary!$E$43)&gt;0,"Fail","Not Executed")))</f>
        <v>Pass</v>
      </c>
      <c r="N192" s="109">
        <f t="shared" si="48"/>
        <v>7</v>
      </c>
      <c r="O192" s="135">
        <f t="shared" si="49"/>
        <v>0.5714285714285714</v>
      </c>
      <c r="P192" s="135" t="str">
        <f>IF(VLOOKUP(C192,[1]!NFC_Defects,2,FALSE)=0,"",VLOOKUP(C192,[1]!NFC_Defects,2,FALSE))</f>
        <v/>
      </c>
      <c r="Q192" s="81" t="str">
        <f>IF(VLOOKUP(C192,[1]!NFC_Defects,3,FALSE)=0,"",VLOOKUP(C192,[1]!NFC_Defects,3,FALSE))</f>
        <v/>
      </c>
      <c r="R192" s="78" t="str">
        <f>IF(VLOOKUP(C192,[1]!NFC_Defects,4,FALSE)=0,"",VLOOKUP(C192,[1]!NFC_Defects,4,FALSE))</f>
        <v/>
      </c>
      <c r="S192" s="571" t="s">
        <v>391</v>
      </c>
      <c r="T192" s="571"/>
      <c r="U192" s="95" t="s">
        <v>241</v>
      </c>
      <c r="V192" s="95" t="s">
        <v>241</v>
      </c>
      <c r="W192" s="95" t="s">
        <v>241</v>
      </c>
      <c r="X192" s="95"/>
      <c r="Y192" s="95"/>
      <c r="Z192" s="95"/>
      <c r="AA192" s="95"/>
      <c r="AB192" s="95"/>
      <c r="AC192" s="95"/>
      <c r="AD192" s="95"/>
      <c r="AE192" s="95"/>
      <c r="AF192" s="95"/>
      <c r="AG192" s="95"/>
      <c r="AH192" s="95"/>
      <c r="AI192" s="95"/>
      <c r="AJ192" s="95"/>
      <c r="AK192" s="95"/>
      <c r="AL192" s="95"/>
      <c r="AM192" s="95"/>
      <c r="AN192" s="95"/>
      <c r="AO192" s="95"/>
      <c r="AP192" s="95"/>
      <c r="AQ192" s="95"/>
      <c r="AR192" s="95"/>
      <c r="AS192" s="95"/>
      <c r="AT192" s="95"/>
      <c r="AU192" s="95"/>
      <c r="AV192" s="95"/>
      <c r="AW192" s="95"/>
      <c r="AX192" s="95"/>
      <c r="AY192" s="95"/>
      <c r="AZ192" s="95"/>
      <c r="BA192" s="95"/>
      <c r="BB192" s="95"/>
      <c r="BC192" s="95"/>
      <c r="BD192" s="95"/>
      <c r="BE192" s="95"/>
      <c r="BF192" s="95" t="s">
        <v>243</v>
      </c>
      <c r="BG192" s="95" t="s">
        <v>243</v>
      </c>
      <c r="BH192" s="95" t="s">
        <v>243</v>
      </c>
      <c r="BI192" s="95" t="s">
        <v>243</v>
      </c>
      <c r="BJ192" s="95"/>
      <c r="BK192" s="95"/>
      <c r="BL192" s="95"/>
      <c r="BM192" s="95"/>
      <c r="BN192" s="95"/>
      <c r="BO192" s="95"/>
      <c r="BP192" s="95"/>
      <c r="BQ192" s="95"/>
      <c r="BR192" s="95"/>
      <c r="BS192" s="95"/>
      <c r="BT192" s="95"/>
      <c r="BU192" s="95"/>
      <c r="BV192" s="95"/>
      <c r="BW192" s="95"/>
      <c r="BX192" s="95"/>
      <c r="BY192" s="95"/>
      <c r="BZ192" s="95"/>
      <c r="CA192" s="95"/>
      <c r="CB192" s="95"/>
      <c r="CC192" s="95"/>
      <c r="CD192" s="95"/>
      <c r="CE192" s="95"/>
      <c r="CF192" s="95"/>
      <c r="CG192" s="95"/>
      <c r="CH192" s="95"/>
      <c r="CI192" s="95"/>
      <c r="CJ192" s="95"/>
      <c r="CK192" s="95"/>
      <c r="CL192" s="95"/>
      <c r="CM192" s="95"/>
      <c r="CN192" s="95"/>
      <c r="CO192" s="95"/>
      <c r="CP192" s="95"/>
      <c r="CQ192" s="95"/>
      <c r="CR192" s="95"/>
      <c r="CS192" s="95"/>
      <c r="CT192" s="95"/>
      <c r="CU192" s="95"/>
      <c r="CV192" s="95"/>
      <c r="CW192" s="95"/>
      <c r="CX192" s="95"/>
      <c r="CY192" s="95"/>
      <c r="CZ192" s="95"/>
      <c r="DA192" s="95"/>
      <c r="DB192" s="95"/>
      <c r="DC192" s="95"/>
      <c r="DD192" s="95"/>
      <c r="DE192" s="95"/>
      <c r="DF192" s="95"/>
      <c r="DG192" s="95"/>
      <c r="DH192" s="95"/>
      <c r="DI192" s="95"/>
      <c r="DJ192" s="95"/>
      <c r="DK192" s="95"/>
      <c r="DL192" s="95"/>
      <c r="DM192" s="95"/>
      <c r="DN192" s="95"/>
      <c r="DO192" s="95"/>
      <c r="DP192" s="95"/>
      <c r="DQ192" s="95"/>
      <c r="DR192" s="95"/>
      <c r="DS192" s="95"/>
      <c r="DT192" s="95"/>
      <c r="DU192" s="95"/>
      <c r="DV192" s="95"/>
      <c r="DW192" s="95"/>
      <c r="DX192" s="95"/>
      <c r="DY192" s="95"/>
      <c r="DZ192" s="95"/>
      <c r="EA192" s="95"/>
      <c r="EB192" s="95"/>
      <c r="EC192" s="95"/>
      <c r="ED192" s="95"/>
      <c r="EE192" s="95"/>
      <c r="EF192" s="95"/>
      <c r="EG192" s="95"/>
      <c r="EH192" s="95"/>
      <c r="EI192" s="95"/>
      <c r="EJ192" s="95"/>
      <c r="EK192" s="95"/>
      <c r="EL192" s="95"/>
      <c r="EM192" s="95"/>
      <c r="EN192" s="95"/>
      <c r="EO192" s="95"/>
      <c r="EP192" s="95"/>
      <c r="EQ192" s="95"/>
      <c r="ER192" s="95"/>
      <c r="ES192" s="95"/>
      <c r="ET192" s="95"/>
      <c r="EU192" s="95"/>
      <c r="EV192" s="95"/>
      <c r="EW192" s="95"/>
      <c r="EX192" s="95"/>
      <c r="EY192" s="95"/>
      <c r="EZ192" s="95"/>
      <c r="FA192" s="95"/>
      <c r="FB192" s="95"/>
      <c r="FC192" s="95"/>
      <c r="FD192" s="95"/>
      <c r="FE192" s="95"/>
      <c r="FF192" s="95"/>
      <c r="FG192" s="95"/>
      <c r="FH192" s="95"/>
      <c r="FI192" s="95"/>
      <c r="FJ192" s="95"/>
      <c r="FK192" s="95"/>
      <c r="FL192" s="95"/>
      <c r="FM192" s="95"/>
      <c r="FN192" s="95"/>
      <c r="FO192" s="95"/>
      <c r="FP192" s="95"/>
      <c r="FQ192" s="95"/>
      <c r="FR192" s="95"/>
      <c r="FS192" s="95"/>
      <c r="FT192" s="95"/>
      <c r="FU192" s="95"/>
      <c r="FV192" s="95"/>
      <c r="FW192" s="95"/>
      <c r="FX192" s="95"/>
      <c r="FY192" s="95"/>
      <c r="FZ192" s="95"/>
      <c r="GA192" s="95"/>
      <c r="GB192" s="95"/>
      <c r="GC192" s="95"/>
      <c r="GD192" s="95"/>
      <c r="GE192" s="95"/>
      <c r="GF192" s="95"/>
      <c r="GG192" s="95"/>
      <c r="GH192" s="95"/>
      <c r="GI192" s="95"/>
      <c r="GJ192" s="95"/>
      <c r="GK192" s="95"/>
      <c r="GL192" s="95"/>
      <c r="GM192" s="95"/>
      <c r="GN192" s="95"/>
      <c r="GO192" s="95"/>
      <c r="GP192" s="95"/>
      <c r="GQ192" s="95"/>
      <c r="GR192" s="95"/>
      <c r="GS192" s="95"/>
      <c r="GT192" s="95"/>
      <c r="GU192" s="95"/>
      <c r="GV192" s="95"/>
      <c r="GW192" s="95"/>
      <c r="GX192" s="95"/>
      <c r="GY192" s="95"/>
      <c r="GZ192" s="95"/>
      <c r="HA192" s="95"/>
      <c r="HB192" s="95"/>
      <c r="HC192" s="95"/>
      <c r="HD192" s="95"/>
      <c r="HE192" s="95"/>
      <c r="HF192" s="95"/>
      <c r="HG192" s="95"/>
      <c r="HH192" s="95"/>
      <c r="HI192" s="95"/>
      <c r="HJ192" s="95"/>
      <c r="HK192" s="95"/>
      <c r="HL192" s="95"/>
      <c r="HM192" s="95"/>
      <c r="HN192" s="95"/>
      <c r="HO192" s="95"/>
      <c r="HP192" s="95"/>
      <c r="HQ192" s="95"/>
      <c r="HR192" s="95"/>
      <c r="HS192" s="95"/>
      <c r="HT192" s="95"/>
      <c r="HU192" s="95"/>
      <c r="HV192" s="95"/>
      <c r="HW192" s="95"/>
      <c r="HX192" s="95"/>
      <c r="HY192" s="95"/>
      <c r="HZ192" s="95"/>
      <c r="IA192" s="463"/>
      <c r="IB192" s="463"/>
    </row>
    <row r="193" spans="1:236" s="131" customFormat="1" ht="24.75" customHeight="1" x14ac:dyDescent="0.25">
      <c r="A193" s="109" t="s">
        <v>234</v>
      </c>
      <c r="B193" s="108" t="s">
        <v>256</v>
      </c>
      <c r="C193" s="108" t="s">
        <v>389</v>
      </c>
      <c r="D193" s="289" t="s">
        <v>238</v>
      </c>
      <c r="E193" s="289" t="s">
        <v>100</v>
      </c>
      <c r="F193" s="110">
        <f t="shared" si="44"/>
        <v>41184</v>
      </c>
      <c r="G193" s="109">
        <f>IF(L193="Not Executed","",INDEX($U$2:$ZY192,1,MATCH(REPT("z",255),$U193:$ZY193)))</f>
        <v>144</v>
      </c>
      <c r="H193" s="109" t="str">
        <f t="shared" si="45"/>
        <v>QS:PC2 C-STEP QS C-CLASS Build7.4</v>
      </c>
      <c r="I193" s="109" t="str">
        <f t="shared" si="46"/>
        <v>9200-8.59.29708</v>
      </c>
      <c r="J193" s="109">
        <f t="shared" si="47"/>
        <v>9200</v>
      </c>
      <c r="K193" s="109" t="str">
        <f t="shared" si="50"/>
        <v>v3410</v>
      </c>
      <c r="L193" s="78" t="str">
        <f t="shared" si="43"/>
        <v>Pass</v>
      </c>
      <c r="M193" s="78" t="str">
        <f>IF(L193="NA","NA",IF(COUNTIFS(U193:XAA193,"Pass*",$U$3:$XAA$3,Summary!$E$43)&gt;0,"Pass",IF(COUNTIFS(U193:XAA193,"Fail*",$U$3:$XAA$3,Summary!$E$43)&gt;0,"Fail","Not Executed")))</f>
        <v>Pass</v>
      </c>
      <c r="N193" s="109">
        <f t="shared" si="48"/>
        <v>7</v>
      </c>
      <c r="O193" s="135">
        <f t="shared" si="49"/>
        <v>1</v>
      </c>
      <c r="P193" s="135" t="str">
        <f>IF(VLOOKUP(C193,[1]!NFC_Defects,2,FALSE)=0,"",VLOOKUP(C193,[1]!NFC_Defects,2,FALSE))</f>
        <v/>
      </c>
      <c r="Q193" s="78" t="str">
        <f>IF(VLOOKUP(C193,[1]!NFC_Defects,3,FALSE)=0,"",VLOOKUP(C193,[1]!NFC_Defects,3,FALSE))</f>
        <v/>
      </c>
      <c r="R193" s="78" t="str">
        <f>IF(VLOOKUP(C193,[1]!NFC_Defects,4,FALSE)=0,"",VLOOKUP(C193,[1]!NFC_Defects,4,FALSE))</f>
        <v/>
      </c>
      <c r="S193" s="571" t="s">
        <v>391</v>
      </c>
      <c r="T193" s="571"/>
      <c r="U193" s="95" t="s">
        <v>243</v>
      </c>
      <c r="V193" s="95" t="s">
        <v>243</v>
      </c>
      <c r="W193" s="95" t="s">
        <v>243</v>
      </c>
      <c r="X193" s="95"/>
      <c r="Y193" s="95"/>
      <c r="Z193" s="95"/>
      <c r="AA193" s="95"/>
      <c r="AB193" s="95"/>
      <c r="AC193" s="95"/>
      <c r="AD193" s="95"/>
      <c r="AE193" s="95"/>
      <c r="AF193" s="95"/>
      <c r="AG193" s="95"/>
      <c r="AH193" s="95"/>
      <c r="AI193" s="95"/>
      <c r="AJ193" s="95"/>
      <c r="AK193" s="95"/>
      <c r="AL193" s="95"/>
      <c r="AM193" s="95"/>
      <c r="AN193" s="95"/>
      <c r="AO193" s="95"/>
      <c r="AP193" s="95"/>
      <c r="AQ193" s="95"/>
      <c r="AR193" s="95"/>
      <c r="AS193" s="95"/>
      <c r="AT193" s="95"/>
      <c r="AU193" s="95"/>
      <c r="AV193" s="95"/>
      <c r="AW193" s="95"/>
      <c r="AX193" s="95"/>
      <c r="AY193" s="95"/>
      <c r="AZ193" s="95"/>
      <c r="BA193" s="95"/>
      <c r="BB193" s="95"/>
      <c r="BC193" s="95"/>
      <c r="BD193" s="95"/>
      <c r="BE193" s="95"/>
      <c r="BF193" s="95" t="s">
        <v>243</v>
      </c>
      <c r="BG193" s="95" t="s">
        <v>243</v>
      </c>
      <c r="BH193" s="95" t="s">
        <v>243</v>
      </c>
      <c r="BI193" s="95" t="s">
        <v>243</v>
      </c>
      <c r="BJ193" s="95"/>
      <c r="BK193" s="95"/>
      <c r="BL193" s="95"/>
      <c r="BM193" s="95"/>
      <c r="BN193" s="95"/>
      <c r="BO193" s="95"/>
      <c r="BP193" s="95"/>
      <c r="BQ193" s="95"/>
      <c r="BR193" s="95"/>
      <c r="BS193" s="95"/>
      <c r="BT193" s="95"/>
      <c r="BU193" s="95"/>
      <c r="BV193" s="95"/>
      <c r="BW193" s="95"/>
      <c r="BX193" s="95"/>
      <c r="BY193" s="95"/>
      <c r="BZ193" s="95"/>
      <c r="CA193" s="95"/>
      <c r="CB193" s="95"/>
      <c r="CC193" s="95"/>
      <c r="CD193" s="95"/>
      <c r="CE193" s="95"/>
      <c r="CF193" s="95"/>
      <c r="CG193" s="95"/>
      <c r="CH193" s="95"/>
      <c r="CI193" s="95"/>
      <c r="CJ193" s="95"/>
      <c r="CK193" s="95"/>
      <c r="CL193" s="95"/>
      <c r="CM193" s="95"/>
      <c r="CN193" s="95"/>
      <c r="CO193" s="95"/>
      <c r="CP193" s="95"/>
      <c r="CQ193" s="95"/>
      <c r="CR193" s="95"/>
      <c r="CS193" s="95"/>
      <c r="CT193" s="95"/>
      <c r="CU193" s="95"/>
      <c r="CV193" s="95"/>
      <c r="CW193" s="95"/>
      <c r="CX193" s="95"/>
      <c r="CY193" s="95"/>
      <c r="CZ193" s="95"/>
      <c r="DA193" s="95"/>
      <c r="DB193" s="95"/>
      <c r="DC193" s="95"/>
      <c r="DD193" s="95"/>
      <c r="DE193" s="95"/>
      <c r="DF193" s="95"/>
      <c r="DG193" s="95"/>
      <c r="DH193" s="95"/>
      <c r="DI193" s="95"/>
      <c r="DJ193" s="95"/>
      <c r="DK193" s="95"/>
      <c r="DL193" s="95"/>
      <c r="DM193" s="95"/>
      <c r="DN193" s="95"/>
      <c r="DO193" s="95"/>
      <c r="DP193" s="95"/>
      <c r="DQ193" s="95"/>
      <c r="DR193" s="95"/>
      <c r="DS193" s="95"/>
      <c r="DT193" s="95"/>
      <c r="DU193" s="95"/>
      <c r="DV193" s="95"/>
      <c r="DW193" s="95"/>
      <c r="DX193" s="95"/>
      <c r="DY193" s="95"/>
      <c r="DZ193" s="95"/>
      <c r="EA193" s="95"/>
      <c r="EB193" s="95"/>
      <c r="EC193" s="95"/>
      <c r="ED193" s="95"/>
      <c r="EE193" s="95"/>
      <c r="EF193" s="95"/>
      <c r="EG193" s="95"/>
      <c r="EH193" s="95"/>
      <c r="EI193" s="95"/>
      <c r="EJ193" s="95"/>
      <c r="EK193" s="95"/>
      <c r="EL193" s="95"/>
      <c r="EM193" s="95"/>
      <c r="EN193" s="95"/>
      <c r="EO193" s="95"/>
      <c r="EP193" s="95"/>
      <c r="EQ193" s="95"/>
      <c r="ER193" s="95"/>
      <c r="ES193" s="95"/>
      <c r="ET193" s="95"/>
      <c r="EU193" s="95"/>
      <c r="EV193" s="95"/>
      <c r="EW193" s="95"/>
      <c r="EX193" s="95"/>
      <c r="EY193" s="95"/>
      <c r="EZ193" s="95"/>
      <c r="FA193" s="95"/>
      <c r="FB193" s="95"/>
      <c r="FC193" s="95"/>
      <c r="FD193" s="95"/>
      <c r="FE193" s="95"/>
      <c r="FF193" s="95"/>
      <c r="FG193" s="95"/>
      <c r="FH193" s="95"/>
      <c r="FI193" s="95"/>
      <c r="FJ193" s="95"/>
      <c r="FK193" s="95"/>
      <c r="FL193" s="95"/>
      <c r="FM193" s="95"/>
      <c r="FN193" s="95"/>
      <c r="FO193" s="95"/>
      <c r="FP193" s="95"/>
      <c r="FQ193" s="95"/>
      <c r="FR193" s="95"/>
      <c r="FS193" s="95"/>
      <c r="FT193" s="95"/>
      <c r="FU193" s="95"/>
      <c r="FV193" s="95"/>
      <c r="FW193" s="95"/>
      <c r="FX193" s="95"/>
      <c r="FY193" s="95"/>
      <c r="FZ193" s="95"/>
      <c r="GA193" s="95"/>
      <c r="GB193" s="95"/>
      <c r="GC193" s="95"/>
      <c r="GD193" s="95"/>
      <c r="GE193" s="95"/>
      <c r="GF193" s="95"/>
      <c r="GG193" s="95"/>
      <c r="GH193" s="95"/>
      <c r="GI193" s="95"/>
      <c r="GJ193" s="95"/>
      <c r="GK193" s="95"/>
      <c r="GL193" s="95"/>
      <c r="GM193" s="95"/>
      <c r="GN193" s="95"/>
      <c r="GO193" s="95"/>
      <c r="GP193" s="95"/>
      <c r="GQ193" s="95"/>
      <c r="GR193" s="95"/>
      <c r="GS193" s="95"/>
      <c r="GT193" s="95"/>
      <c r="GU193" s="95"/>
      <c r="GV193" s="95"/>
      <c r="GW193" s="95"/>
      <c r="GX193" s="95"/>
      <c r="GY193" s="95"/>
      <c r="GZ193" s="95"/>
      <c r="HA193" s="95"/>
      <c r="HB193" s="95"/>
      <c r="HC193" s="95"/>
      <c r="HD193" s="95"/>
      <c r="HE193" s="95"/>
      <c r="HF193" s="95"/>
      <c r="HG193" s="95"/>
      <c r="HH193" s="95"/>
      <c r="HI193" s="95"/>
      <c r="HJ193" s="95"/>
      <c r="HK193" s="95"/>
      <c r="HL193" s="95"/>
      <c r="HM193" s="95"/>
      <c r="HN193" s="95"/>
      <c r="HO193" s="95"/>
      <c r="HP193" s="95"/>
      <c r="HQ193" s="95"/>
      <c r="HR193" s="95"/>
      <c r="HS193" s="95"/>
      <c r="HT193" s="95"/>
      <c r="HU193" s="95"/>
      <c r="HV193" s="95"/>
      <c r="HW193" s="95"/>
      <c r="HX193" s="95"/>
      <c r="HY193" s="95"/>
      <c r="HZ193" s="95"/>
      <c r="IA193" s="463"/>
      <c r="IB193" s="463"/>
    </row>
    <row r="194" spans="1:236" s="131" customFormat="1" ht="24.75" customHeight="1" x14ac:dyDescent="0.25">
      <c r="A194" s="109" t="s">
        <v>234</v>
      </c>
      <c r="B194" s="108" t="s">
        <v>256</v>
      </c>
      <c r="C194" s="108" t="s">
        <v>390</v>
      </c>
      <c r="D194" s="289" t="s">
        <v>238</v>
      </c>
      <c r="E194" s="289" t="s">
        <v>100</v>
      </c>
      <c r="F194" s="110">
        <f t="shared" si="44"/>
        <v>41184</v>
      </c>
      <c r="G194" s="109">
        <f>IF(L194="Not Executed","",INDEX($U$2:$ZY193,1,MATCH(REPT("z",255),$U194:$ZY194)))</f>
        <v>144</v>
      </c>
      <c r="H194" s="109" t="str">
        <f t="shared" si="45"/>
        <v>QS:PC2 C-STEP QS C-CLASS Build7.4</v>
      </c>
      <c r="I194" s="109" t="str">
        <f t="shared" si="46"/>
        <v>9200-8.59.29708</v>
      </c>
      <c r="J194" s="109">
        <f t="shared" si="47"/>
        <v>9200</v>
      </c>
      <c r="K194" s="109" t="str">
        <f t="shared" si="50"/>
        <v>v3410</v>
      </c>
      <c r="L194" s="78" t="str">
        <f t="shared" si="43"/>
        <v>Pass</v>
      </c>
      <c r="M194" s="78" t="str">
        <f>IF(L194="NA","NA",IF(COUNTIFS(U194:XAA194,"Pass*",$U$3:$XAA$3,Summary!$E$43)&gt;0,"Pass",IF(COUNTIFS(U194:XAA194,"Fail*",$U$3:$XAA$3,Summary!$E$43)&gt;0,"Fail","Not Executed")))</f>
        <v>Pass</v>
      </c>
      <c r="N194" s="109">
        <f t="shared" si="48"/>
        <v>7</v>
      </c>
      <c r="O194" s="135">
        <f t="shared" si="49"/>
        <v>0.5714285714285714</v>
      </c>
      <c r="P194" s="135" t="str">
        <f>IF(VLOOKUP(C194,[1]!NFC_Defects,2,FALSE)=0,"",VLOOKUP(C194,[1]!NFC_Defects,2,FALSE))</f>
        <v/>
      </c>
      <c r="Q194" s="81" t="str">
        <f>IF(VLOOKUP(C194,[1]!NFC_Defects,3,FALSE)=0,"",VLOOKUP(C194,[1]!NFC_Defects,3,FALSE))</f>
        <v/>
      </c>
      <c r="R194" s="78" t="str">
        <f>IF(VLOOKUP(C194,[1]!NFC_Defects,4,FALSE)=0,"",VLOOKUP(C194,[1]!NFC_Defects,4,FALSE))</f>
        <v/>
      </c>
      <c r="S194" s="571" t="s">
        <v>391</v>
      </c>
      <c r="T194" s="571"/>
      <c r="U194" s="95" t="s">
        <v>241</v>
      </c>
      <c r="V194" s="95" t="s">
        <v>241</v>
      </c>
      <c r="W194" s="95" t="s">
        <v>241</v>
      </c>
      <c r="X194" s="95"/>
      <c r="Y194" s="95"/>
      <c r="Z194" s="95"/>
      <c r="AA194" s="95"/>
      <c r="AB194" s="95"/>
      <c r="AC194" s="95"/>
      <c r="AD194" s="95"/>
      <c r="AE194" s="95"/>
      <c r="AF194" s="95"/>
      <c r="AG194" s="95"/>
      <c r="AH194" s="95"/>
      <c r="AI194" s="95"/>
      <c r="AJ194" s="95"/>
      <c r="AK194" s="95"/>
      <c r="AL194" s="95"/>
      <c r="AM194" s="95"/>
      <c r="AN194" s="95"/>
      <c r="AO194" s="95"/>
      <c r="AP194" s="95"/>
      <c r="AQ194" s="95"/>
      <c r="AR194" s="95"/>
      <c r="AS194" s="95"/>
      <c r="AT194" s="95"/>
      <c r="AU194" s="95"/>
      <c r="AV194" s="95"/>
      <c r="AW194" s="95"/>
      <c r="AX194" s="95"/>
      <c r="AY194" s="95"/>
      <c r="AZ194" s="95"/>
      <c r="BA194" s="95"/>
      <c r="BB194" s="95"/>
      <c r="BC194" s="95"/>
      <c r="BD194" s="95"/>
      <c r="BE194" s="95"/>
      <c r="BF194" s="95" t="s">
        <v>243</v>
      </c>
      <c r="BG194" s="95" t="s">
        <v>243</v>
      </c>
      <c r="BH194" s="95" t="s">
        <v>243</v>
      </c>
      <c r="BI194" s="95" t="s">
        <v>243</v>
      </c>
      <c r="BJ194" s="95"/>
      <c r="BK194" s="95"/>
      <c r="BL194" s="95"/>
      <c r="BM194" s="95"/>
      <c r="BN194" s="95"/>
      <c r="BO194" s="95"/>
      <c r="BP194" s="95"/>
      <c r="BQ194" s="95"/>
      <c r="BR194" s="95"/>
      <c r="BS194" s="95"/>
      <c r="BT194" s="95"/>
      <c r="BU194" s="95"/>
      <c r="BV194" s="95"/>
      <c r="BW194" s="95"/>
      <c r="BX194" s="95"/>
      <c r="BY194" s="95"/>
      <c r="BZ194" s="95"/>
      <c r="CA194" s="95"/>
      <c r="CB194" s="95"/>
      <c r="CC194" s="95"/>
      <c r="CD194" s="95"/>
      <c r="CE194" s="95"/>
      <c r="CF194" s="95"/>
      <c r="CG194" s="95"/>
      <c r="CH194" s="95"/>
      <c r="CI194" s="95"/>
      <c r="CJ194" s="95"/>
      <c r="CK194" s="95"/>
      <c r="CL194" s="95"/>
      <c r="CM194" s="95"/>
      <c r="CN194" s="95"/>
      <c r="CO194" s="95"/>
      <c r="CP194" s="95"/>
      <c r="CQ194" s="95"/>
      <c r="CR194" s="95"/>
      <c r="CS194" s="95"/>
      <c r="CT194" s="95"/>
      <c r="CU194" s="95"/>
      <c r="CV194" s="95"/>
      <c r="CW194" s="95"/>
      <c r="CX194" s="95"/>
      <c r="CY194" s="95"/>
      <c r="CZ194" s="95"/>
      <c r="DA194" s="95"/>
      <c r="DB194" s="95"/>
      <c r="DC194" s="95"/>
      <c r="DD194" s="95"/>
      <c r="DE194" s="95"/>
      <c r="DF194" s="95"/>
      <c r="DG194" s="95"/>
      <c r="DH194" s="95"/>
      <c r="DI194" s="95"/>
      <c r="DJ194" s="95"/>
      <c r="DK194" s="95"/>
      <c r="DL194" s="95"/>
      <c r="DM194" s="95"/>
      <c r="DN194" s="95"/>
      <c r="DO194" s="95"/>
      <c r="DP194" s="95"/>
      <c r="DQ194" s="95"/>
      <c r="DR194" s="95"/>
      <c r="DS194" s="95"/>
      <c r="DT194" s="95"/>
      <c r="DU194" s="95"/>
      <c r="DV194" s="95"/>
      <c r="DW194" s="95"/>
      <c r="DX194" s="95"/>
      <c r="DY194" s="95"/>
      <c r="DZ194" s="95"/>
      <c r="EA194" s="95"/>
      <c r="EB194" s="95"/>
      <c r="EC194" s="95"/>
      <c r="ED194" s="95"/>
      <c r="EE194" s="95"/>
      <c r="EF194" s="95"/>
      <c r="EG194" s="95"/>
      <c r="EH194" s="95"/>
      <c r="EI194" s="95"/>
      <c r="EJ194" s="95"/>
      <c r="EK194" s="95"/>
      <c r="EL194" s="95"/>
      <c r="EM194" s="95"/>
      <c r="EN194" s="95"/>
      <c r="EO194" s="95"/>
      <c r="EP194" s="95"/>
      <c r="EQ194" s="95"/>
      <c r="ER194" s="95"/>
      <c r="ES194" s="95"/>
      <c r="ET194" s="95"/>
      <c r="EU194" s="95"/>
      <c r="EV194" s="95"/>
      <c r="EW194" s="95"/>
      <c r="EX194" s="95"/>
      <c r="EY194" s="95"/>
      <c r="EZ194" s="95"/>
      <c r="FA194" s="95"/>
      <c r="FB194" s="95"/>
      <c r="FC194" s="95"/>
      <c r="FD194" s="95"/>
      <c r="FE194" s="95"/>
      <c r="FF194" s="95"/>
      <c r="FG194" s="95"/>
      <c r="FH194" s="95"/>
      <c r="FI194" s="95"/>
      <c r="FJ194" s="95"/>
      <c r="FK194" s="95"/>
      <c r="FL194" s="95"/>
      <c r="FM194" s="95"/>
      <c r="FN194" s="95"/>
      <c r="FO194" s="95"/>
      <c r="FP194" s="95"/>
      <c r="FQ194" s="95"/>
      <c r="FR194" s="95"/>
      <c r="FS194" s="95"/>
      <c r="FT194" s="95"/>
      <c r="FU194" s="95"/>
      <c r="FV194" s="95"/>
      <c r="FW194" s="95"/>
      <c r="FX194" s="95"/>
      <c r="FY194" s="95"/>
      <c r="FZ194" s="95"/>
      <c r="GA194" s="95"/>
      <c r="GB194" s="95"/>
      <c r="GC194" s="95"/>
      <c r="GD194" s="95"/>
      <c r="GE194" s="95"/>
      <c r="GF194" s="95"/>
      <c r="GG194" s="95"/>
      <c r="GH194" s="95"/>
      <c r="GI194" s="95"/>
      <c r="GJ194" s="95"/>
      <c r="GK194" s="95"/>
      <c r="GL194" s="95"/>
      <c r="GM194" s="95"/>
      <c r="GN194" s="95"/>
      <c r="GO194" s="95"/>
      <c r="GP194" s="95"/>
      <c r="GQ194" s="95"/>
      <c r="GR194" s="95"/>
      <c r="GS194" s="95"/>
      <c r="GT194" s="95"/>
      <c r="GU194" s="95"/>
      <c r="GV194" s="95"/>
      <c r="GW194" s="95"/>
      <c r="GX194" s="95"/>
      <c r="GY194" s="95"/>
      <c r="GZ194" s="95"/>
      <c r="HA194" s="95"/>
      <c r="HB194" s="95"/>
      <c r="HC194" s="95"/>
      <c r="HD194" s="95"/>
      <c r="HE194" s="95"/>
      <c r="HF194" s="95"/>
      <c r="HG194" s="95"/>
      <c r="HH194" s="95"/>
      <c r="HI194" s="95"/>
      <c r="HJ194" s="95"/>
      <c r="HK194" s="95"/>
      <c r="HL194" s="95"/>
      <c r="HM194" s="95"/>
      <c r="HN194" s="95"/>
      <c r="HO194" s="95"/>
      <c r="HP194" s="95"/>
      <c r="HQ194" s="95"/>
      <c r="HR194" s="95"/>
      <c r="HS194" s="95"/>
      <c r="HT194" s="95"/>
      <c r="HU194" s="95"/>
      <c r="HV194" s="95"/>
      <c r="HW194" s="95"/>
      <c r="HX194" s="95"/>
      <c r="HY194" s="95"/>
      <c r="HZ194" s="95"/>
      <c r="IA194" s="463"/>
      <c r="IB194" s="463"/>
    </row>
    <row r="195" spans="1:236" s="131" customFormat="1" ht="24.75" customHeight="1" x14ac:dyDescent="0.25">
      <c r="A195" s="109" t="s">
        <v>234</v>
      </c>
      <c r="B195" s="108" t="s">
        <v>256</v>
      </c>
      <c r="C195" s="108" t="s">
        <v>924</v>
      </c>
      <c r="D195" s="289" t="s">
        <v>237</v>
      </c>
      <c r="E195" s="289" t="s">
        <v>100</v>
      </c>
      <c r="F195" s="110">
        <f t="shared" si="44"/>
        <v>41184</v>
      </c>
      <c r="G195" s="109">
        <f>IF(L195="Not Executed","",INDEX($U$2:$ZY194,1,MATCH(REPT("z",255),$U195:$ZY195)))</f>
        <v>144</v>
      </c>
      <c r="H195" s="109" t="str">
        <f t="shared" si="45"/>
        <v>QS:PC2 C-STEP QS C-CLASS Build7.4</v>
      </c>
      <c r="I195" s="109" t="str">
        <f t="shared" si="46"/>
        <v>9200-8.59.29708</v>
      </c>
      <c r="J195" s="109">
        <f t="shared" si="47"/>
        <v>9200</v>
      </c>
      <c r="K195" s="109" t="str">
        <f t="shared" si="50"/>
        <v>v3410</v>
      </c>
      <c r="L195" s="78" t="str">
        <f t="shared" si="43"/>
        <v>Pass - errata 1018</v>
      </c>
      <c r="M195" s="78" t="str">
        <f>IF(L195="NA","NA",IF(COUNTIFS(U195:XAA195,"Pass*",$U$3:$XAA$3,Summary!$E$43)&gt;0,"Pass",IF(COUNTIFS(U195:XAA195,"Fail*",$U$3:$XAA$3,Summary!$E$43)&gt;0,"Fail","Not Executed")))</f>
        <v>Pass</v>
      </c>
      <c r="N195" s="109">
        <f t="shared" si="48"/>
        <v>1</v>
      </c>
      <c r="O195" s="135">
        <f t="shared" si="49"/>
        <v>0</v>
      </c>
      <c r="P195" s="135"/>
      <c r="Q195" s="81"/>
      <c r="R195" s="78"/>
      <c r="S195" s="571"/>
      <c r="T195" s="571"/>
      <c r="U195" s="95"/>
      <c r="V195" s="95"/>
      <c r="W195" s="95"/>
      <c r="X195" s="95"/>
      <c r="Y195" s="95"/>
      <c r="Z195" s="95"/>
      <c r="AA195" s="95"/>
      <c r="AB195" s="95"/>
      <c r="AC195" s="95"/>
      <c r="AD195" s="95"/>
      <c r="AE195" s="95"/>
      <c r="AF195" s="95"/>
      <c r="AG195" s="95"/>
      <c r="AH195" s="95"/>
      <c r="AI195" s="95"/>
      <c r="AJ195" s="95"/>
      <c r="AK195" s="95"/>
      <c r="AL195" s="95"/>
      <c r="AM195" s="95"/>
      <c r="AN195" s="95"/>
      <c r="AO195" s="95"/>
      <c r="AP195" s="95"/>
      <c r="AQ195" s="95"/>
      <c r="AR195" s="95"/>
      <c r="AS195" s="95"/>
      <c r="AT195" s="95"/>
      <c r="AU195" s="95"/>
      <c r="AV195" s="95"/>
      <c r="AW195" s="95"/>
      <c r="AX195" s="95"/>
      <c r="AY195" s="95"/>
      <c r="AZ195" s="95"/>
      <c r="BA195" s="95"/>
      <c r="BB195" s="95"/>
      <c r="BC195" s="95"/>
      <c r="BD195" s="95"/>
      <c r="BE195" s="95"/>
      <c r="BF195" s="95"/>
      <c r="BG195" s="95"/>
      <c r="BH195" s="95" t="s">
        <v>241</v>
      </c>
      <c r="BI195" s="95" t="s">
        <v>976</v>
      </c>
      <c r="BJ195" s="95"/>
      <c r="BK195" s="95"/>
      <c r="BL195" s="95"/>
      <c r="BM195" s="95"/>
      <c r="BN195" s="95"/>
      <c r="BO195" s="95"/>
      <c r="BP195" s="95"/>
      <c r="BQ195" s="95"/>
      <c r="BR195" s="95"/>
      <c r="BS195" s="95"/>
      <c r="BT195" s="95"/>
      <c r="BU195" s="95"/>
      <c r="BV195" s="95"/>
      <c r="BW195" s="95"/>
      <c r="BX195" s="95"/>
      <c r="BY195" s="95"/>
      <c r="BZ195" s="95"/>
      <c r="CA195" s="95"/>
      <c r="CB195" s="95"/>
      <c r="CC195" s="95"/>
      <c r="CD195" s="95"/>
      <c r="CE195" s="95"/>
      <c r="CF195" s="95"/>
      <c r="CG195" s="95"/>
      <c r="CH195" s="95"/>
      <c r="CI195" s="95"/>
      <c r="CJ195" s="95"/>
      <c r="CK195" s="95"/>
      <c r="CL195" s="95"/>
      <c r="CM195" s="95"/>
      <c r="CN195" s="95"/>
      <c r="CO195" s="95"/>
      <c r="CP195" s="95"/>
      <c r="CQ195" s="95"/>
      <c r="CR195" s="95"/>
      <c r="CS195" s="95"/>
      <c r="CT195" s="95"/>
      <c r="CU195" s="95"/>
      <c r="CV195" s="95"/>
      <c r="CW195" s="95"/>
      <c r="CX195" s="95"/>
      <c r="CY195" s="95"/>
      <c r="CZ195" s="95"/>
      <c r="DA195" s="95"/>
      <c r="DB195" s="95"/>
      <c r="DC195" s="95"/>
      <c r="DD195" s="95"/>
      <c r="DE195" s="95"/>
      <c r="DF195" s="95"/>
      <c r="DG195" s="95"/>
      <c r="DH195" s="95"/>
      <c r="DI195" s="95"/>
      <c r="DJ195" s="95"/>
      <c r="DK195" s="95"/>
      <c r="DL195" s="95"/>
      <c r="DM195" s="95"/>
      <c r="DN195" s="95"/>
      <c r="DO195" s="95"/>
      <c r="DP195" s="95"/>
      <c r="DQ195" s="95"/>
      <c r="DR195" s="95"/>
      <c r="DS195" s="95"/>
      <c r="DT195" s="95"/>
      <c r="DU195" s="95"/>
      <c r="DV195" s="95"/>
      <c r="DW195" s="95"/>
      <c r="DX195" s="95"/>
      <c r="DY195" s="95"/>
      <c r="DZ195" s="95"/>
      <c r="EA195" s="95"/>
      <c r="EB195" s="95"/>
      <c r="EC195" s="95"/>
      <c r="ED195" s="95"/>
      <c r="EE195" s="95"/>
      <c r="EF195" s="95"/>
      <c r="EG195" s="95"/>
      <c r="EH195" s="95"/>
      <c r="EI195" s="95"/>
      <c r="EJ195" s="95"/>
      <c r="EK195" s="95"/>
      <c r="EL195" s="95"/>
      <c r="EM195" s="95"/>
      <c r="EN195" s="95"/>
      <c r="EO195" s="95"/>
      <c r="EP195" s="95"/>
      <c r="EQ195" s="95"/>
      <c r="ER195" s="95"/>
      <c r="ES195" s="95"/>
      <c r="ET195" s="95"/>
      <c r="EU195" s="95"/>
      <c r="EV195" s="95"/>
      <c r="EW195" s="95"/>
      <c r="EX195" s="95"/>
      <c r="EY195" s="95"/>
      <c r="EZ195" s="95"/>
      <c r="FA195" s="95"/>
      <c r="FB195" s="95"/>
      <c r="FC195" s="95"/>
      <c r="FD195" s="95"/>
      <c r="FE195" s="95"/>
      <c r="FF195" s="95"/>
      <c r="FG195" s="95"/>
      <c r="FH195" s="95"/>
      <c r="FI195" s="95"/>
      <c r="FJ195" s="95"/>
      <c r="FK195" s="95"/>
      <c r="FL195" s="95"/>
      <c r="FM195" s="95"/>
      <c r="FN195" s="95"/>
      <c r="FO195" s="95"/>
      <c r="FP195" s="95"/>
      <c r="FQ195" s="95"/>
      <c r="FR195" s="95"/>
      <c r="FS195" s="95"/>
      <c r="FT195" s="95"/>
      <c r="FU195" s="95"/>
      <c r="FV195" s="95"/>
      <c r="FW195" s="95"/>
      <c r="FX195" s="95"/>
      <c r="FY195" s="95"/>
      <c r="FZ195" s="95"/>
      <c r="GA195" s="95"/>
      <c r="GB195" s="95"/>
      <c r="GC195" s="95"/>
      <c r="GD195" s="95"/>
      <c r="GE195" s="95"/>
      <c r="GF195" s="95"/>
      <c r="GG195" s="95"/>
      <c r="GH195" s="95"/>
      <c r="GI195" s="95"/>
      <c r="GJ195" s="95"/>
      <c r="GK195" s="95"/>
      <c r="GL195" s="95"/>
      <c r="GM195" s="95"/>
      <c r="GN195" s="95"/>
      <c r="GO195" s="95"/>
      <c r="GP195" s="95"/>
      <c r="GQ195" s="95"/>
      <c r="GR195" s="95"/>
      <c r="GS195" s="95"/>
      <c r="GT195" s="95"/>
      <c r="GU195" s="95"/>
      <c r="GV195" s="95"/>
      <c r="GW195" s="95"/>
      <c r="GX195" s="95"/>
      <c r="GY195" s="95"/>
      <c r="GZ195" s="95"/>
      <c r="HA195" s="95"/>
      <c r="HB195" s="95"/>
      <c r="HC195" s="95"/>
      <c r="HD195" s="95"/>
      <c r="HE195" s="95"/>
      <c r="HF195" s="95"/>
      <c r="HG195" s="95"/>
      <c r="HH195" s="95"/>
      <c r="HI195" s="95"/>
      <c r="HJ195" s="95"/>
      <c r="HK195" s="95"/>
      <c r="HL195" s="95"/>
      <c r="HM195" s="95"/>
      <c r="HN195" s="95"/>
      <c r="HO195" s="95"/>
      <c r="HP195" s="95"/>
      <c r="HQ195" s="95"/>
      <c r="HR195" s="95"/>
      <c r="HS195" s="95"/>
      <c r="HT195" s="95"/>
      <c r="HU195" s="95"/>
      <c r="HV195" s="95"/>
      <c r="HW195" s="95"/>
      <c r="HX195" s="95"/>
      <c r="HY195" s="95"/>
      <c r="HZ195" s="95"/>
      <c r="IA195" s="463"/>
      <c r="IB195" s="463"/>
    </row>
    <row r="196" spans="1:236" s="131" customFormat="1" ht="24.75" customHeight="1" thickBot="1" x14ac:dyDescent="0.3">
      <c r="A196" s="569" t="s">
        <v>234</v>
      </c>
      <c r="B196" s="570" t="s">
        <v>256</v>
      </c>
      <c r="C196" s="555" t="s">
        <v>925</v>
      </c>
      <c r="D196" s="289" t="s">
        <v>237</v>
      </c>
      <c r="E196" s="289" t="s">
        <v>100</v>
      </c>
      <c r="F196" s="110">
        <f t="shared" si="44"/>
        <v>41184</v>
      </c>
      <c r="G196" s="109">
        <f>IF(L196="Not Executed","",INDEX($U$2:$ZY195,1,MATCH(REPT("z",255),$U196:$ZY196)))</f>
        <v>144</v>
      </c>
      <c r="H196" s="109" t="str">
        <f t="shared" si="45"/>
        <v>QS:PC2 C-STEP QS C-CLASS Build7.4</v>
      </c>
      <c r="I196" s="109" t="str">
        <f t="shared" si="46"/>
        <v>9200-8.59.29708</v>
      </c>
      <c r="J196" s="109">
        <f t="shared" si="47"/>
        <v>9200</v>
      </c>
      <c r="K196" s="109" t="str">
        <f t="shared" si="50"/>
        <v>v3410</v>
      </c>
      <c r="L196" s="78" t="str">
        <f t="shared" si="43"/>
        <v>Pass</v>
      </c>
      <c r="M196" s="78" t="str">
        <f>IF(L196="NA","NA",IF(COUNTIFS(U196:XAA196,"Pass*",$U$3:$XAA$3,Summary!$E$43)&gt;0,"Pass",IF(COUNTIFS(U196:XAA196,"Fail*",$U$3:$XAA$3,Summary!$E$43)&gt;0,"Fail","Not Executed")))</f>
        <v>Pass</v>
      </c>
      <c r="N196" s="109">
        <f t="shared" si="48"/>
        <v>2</v>
      </c>
      <c r="O196" s="135">
        <f t="shared" si="49"/>
        <v>1</v>
      </c>
      <c r="P196" s="135"/>
      <c r="Q196" s="81"/>
      <c r="R196" s="78"/>
      <c r="S196" s="571"/>
      <c r="T196" s="571"/>
      <c r="U196" s="95"/>
      <c r="V196" s="95"/>
      <c r="W196" s="95"/>
      <c r="X196" s="95"/>
      <c r="Y196" s="95"/>
      <c r="Z196" s="95"/>
      <c r="AA196" s="95"/>
      <c r="AB196" s="95"/>
      <c r="AC196" s="95"/>
      <c r="AD196" s="95"/>
      <c r="AE196" s="95"/>
      <c r="AF196" s="95"/>
      <c r="AG196" s="95"/>
      <c r="AH196" s="95"/>
      <c r="AI196" s="95"/>
      <c r="AJ196" s="95"/>
      <c r="AK196" s="95"/>
      <c r="AL196" s="95"/>
      <c r="AM196" s="95"/>
      <c r="AN196" s="95"/>
      <c r="AO196" s="95"/>
      <c r="AP196" s="95"/>
      <c r="AQ196" s="95"/>
      <c r="AR196" s="95"/>
      <c r="AS196" s="95"/>
      <c r="AT196" s="95"/>
      <c r="AU196" s="95"/>
      <c r="AV196" s="95"/>
      <c r="AW196" s="95"/>
      <c r="AX196" s="95"/>
      <c r="AY196" s="95"/>
      <c r="AZ196" s="95"/>
      <c r="BA196" s="95"/>
      <c r="BB196" s="95"/>
      <c r="BC196" s="95"/>
      <c r="BD196" s="95"/>
      <c r="BE196" s="95"/>
      <c r="BF196" s="95"/>
      <c r="BG196" s="95"/>
      <c r="BH196" s="95" t="s">
        <v>243</v>
      </c>
      <c r="BI196" s="95" t="s">
        <v>243</v>
      </c>
      <c r="BJ196" s="95"/>
      <c r="BK196" s="95"/>
      <c r="BL196" s="95"/>
      <c r="BM196" s="95"/>
      <c r="BN196" s="95"/>
      <c r="BO196" s="95"/>
      <c r="BP196" s="95"/>
      <c r="BQ196" s="95"/>
      <c r="BR196" s="95"/>
      <c r="BS196" s="95"/>
      <c r="BT196" s="95"/>
      <c r="BU196" s="95"/>
      <c r="BV196" s="95"/>
      <c r="BW196" s="95"/>
      <c r="BX196" s="95"/>
      <c r="BY196" s="95"/>
      <c r="BZ196" s="95"/>
      <c r="CA196" s="95"/>
      <c r="CB196" s="95"/>
      <c r="CC196" s="95"/>
      <c r="CD196" s="95"/>
      <c r="CE196" s="95"/>
      <c r="CF196" s="95"/>
      <c r="CG196" s="95"/>
      <c r="CH196" s="95"/>
      <c r="CI196" s="95"/>
      <c r="CJ196" s="95"/>
      <c r="CK196" s="95"/>
      <c r="CL196" s="95"/>
      <c r="CM196" s="95"/>
      <c r="CN196" s="95"/>
      <c r="CO196" s="95"/>
      <c r="CP196" s="95"/>
      <c r="CQ196" s="95"/>
      <c r="CR196" s="95"/>
      <c r="CS196" s="95"/>
      <c r="CT196" s="95"/>
      <c r="CU196" s="95"/>
      <c r="CV196" s="95"/>
      <c r="CW196" s="95"/>
      <c r="CX196" s="95"/>
      <c r="CY196" s="95"/>
      <c r="CZ196" s="95"/>
      <c r="DA196" s="95"/>
      <c r="DB196" s="95"/>
      <c r="DC196" s="95"/>
      <c r="DD196" s="95"/>
      <c r="DE196" s="95"/>
      <c r="DF196" s="95"/>
      <c r="DG196" s="95"/>
      <c r="DH196" s="95"/>
      <c r="DI196" s="95"/>
      <c r="DJ196" s="95"/>
      <c r="DK196" s="95"/>
      <c r="DL196" s="95"/>
      <c r="DM196" s="95"/>
      <c r="DN196" s="95"/>
      <c r="DO196" s="95"/>
      <c r="DP196" s="95"/>
      <c r="DQ196" s="95"/>
      <c r="DR196" s="95"/>
      <c r="DS196" s="95"/>
      <c r="DT196" s="95"/>
      <c r="DU196" s="95"/>
      <c r="DV196" s="95"/>
      <c r="DW196" s="95"/>
      <c r="DX196" s="95"/>
      <c r="DY196" s="95"/>
      <c r="DZ196" s="95"/>
      <c r="EA196" s="95"/>
      <c r="EB196" s="95"/>
      <c r="EC196" s="95"/>
      <c r="ED196" s="95"/>
      <c r="EE196" s="95"/>
      <c r="EF196" s="95"/>
      <c r="EG196" s="95"/>
      <c r="EH196" s="95"/>
      <c r="EI196" s="95"/>
      <c r="EJ196" s="95"/>
      <c r="EK196" s="95"/>
      <c r="EL196" s="95"/>
      <c r="EM196" s="95"/>
      <c r="EN196" s="95"/>
      <c r="EO196" s="95"/>
      <c r="EP196" s="95"/>
      <c r="EQ196" s="95"/>
      <c r="ER196" s="95"/>
      <c r="ES196" s="95"/>
      <c r="ET196" s="95"/>
      <c r="EU196" s="95"/>
      <c r="EV196" s="95"/>
      <c r="EW196" s="95"/>
      <c r="EX196" s="95"/>
      <c r="EY196" s="95"/>
      <c r="EZ196" s="95"/>
      <c r="FA196" s="95"/>
      <c r="FB196" s="95"/>
      <c r="FC196" s="95"/>
      <c r="FD196" s="95"/>
      <c r="FE196" s="95"/>
      <c r="FF196" s="95"/>
      <c r="FG196" s="95"/>
      <c r="FH196" s="95"/>
      <c r="FI196" s="95"/>
      <c r="FJ196" s="95"/>
      <c r="FK196" s="95"/>
      <c r="FL196" s="95"/>
      <c r="FM196" s="95"/>
      <c r="FN196" s="95"/>
      <c r="FO196" s="95"/>
      <c r="FP196" s="95"/>
      <c r="FQ196" s="95"/>
      <c r="FR196" s="95"/>
      <c r="FS196" s="95"/>
      <c r="FT196" s="95"/>
      <c r="FU196" s="95"/>
      <c r="FV196" s="95"/>
      <c r="FW196" s="95"/>
      <c r="FX196" s="95"/>
      <c r="FY196" s="95"/>
      <c r="FZ196" s="95"/>
      <c r="GA196" s="95"/>
      <c r="GB196" s="95"/>
      <c r="GC196" s="95"/>
      <c r="GD196" s="95"/>
      <c r="GE196" s="95"/>
      <c r="GF196" s="95"/>
      <c r="GG196" s="95"/>
      <c r="GH196" s="95"/>
      <c r="GI196" s="95"/>
      <c r="GJ196" s="95"/>
      <c r="GK196" s="95"/>
      <c r="GL196" s="95"/>
      <c r="GM196" s="95"/>
      <c r="GN196" s="95"/>
      <c r="GO196" s="95"/>
      <c r="GP196" s="95"/>
      <c r="GQ196" s="95"/>
      <c r="GR196" s="95"/>
      <c r="GS196" s="95"/>
      <c r="GT196" s="95"/>
      <c r="GU196" s="95"/>
      <c r="GV196" s="95"/>
      <c r="GW196" s="95"/>
      <c r="GX196" s="95"/>
      <c r="GY196" s="95"/>
      <c r="GZ196" s="95"/>
      <c r="HA196" s="95"/>
      <c r="HB196" s="95"/>
      <c r="HC196" s="95"/>
      <c r="HD196" s="95"/>
      <c r="HE196" s="95"/>
      <c r="HF196" s="95"/>
      <c r="HG196" s="95"/>
      <c r="HH196" s="95"/>
      <c r="HI196" s="95"/>
      <c r="HJ196" s="95"/>
      <c r="HK196" s="95"/>
      <c r="HL196" s="95"/>
      <c r="HM196" s="95"/>
      <c r="HN196" s="95"/>
      <c r="HO196" s="95"/>
      <c r="HP196" s="95"/>
      <c r="HQ196" s="95"/>
      <c r="HR196" s="95"/>
      <c r="HS196" s="95"/>
      <c r="HT196" s="95"/>
      <c r="HU196" s="95"/>
      <c r="HV196" s="95"/>
      <c r="HW196" s="95"/>
      <c r="HX196" s="95"/>
      <c r="HY196" s="95"/>
      <c r="HZ196" s="95"/>
      <c r="IA196" s="463"/>
      <c r="IB196" s="463"/>
    </row>
    <row r="197" spans="1:236" s="131" customFormat="1" ht="15.75" thickTop="1" x14ac:dyDescent="0.25">
      <c r="A197" s="79"/>
      <c r="B197" s="1"/>
      <c r="C197" s="1"/>
      <c r="D197" s="79"/>
      <c r="E197" s="79"/>
      <c r="F197" s="79"/>
      <c r="G197" s="79"/>
      <c r="H197" s="79"/>
      <c r="I197" s="79"/>
      <c r="J197" s="79"/>
      <c r="K197" s="79"/>
      <c r="L197" s="79"/>
      <c r="M197" s="535"/>
      <c r="N197" s="79"/>
      <c r="O197" s="79"/>
      <c r="P197" s="79"/>
      <c r="Q197" s="79"/>
      <c r="R197" s="496"/>
      <c r="S197" s="1"/>
      <c r="T197" s="60"/>
      <c r="U197" s="332"/>
      <c r="V197" s="332"/>
      <c r="W197" s="332"/>
      <c r="X197" s="332"/>
      <c r="Y197" s="332"/>
      <c r="Z197" s="332"/>
      <c r="AA197" s="332"/>
      <c r="AB197" s="332"/>
      <c r="AC197" s="332"/>
      <c r="AD197" s="332"/>
      <c r="AE197" s="332"/>
      <c r="AF197" s="332"/>
      <c r="AG197" s="332"/>
      <c r="AH197" s="332"/>
      <c r="AI197" s="332"/>
      <c r="AJ197" s="332"/>
      <c r="AK197" s="332"/>
      <c r="AL197" s="332"/>
      <c r="AM197" s="332"/>
      <c r="AN197" s="332"/>
      <c r="AO197" s="332"/>
      <c r="AP197" s="332"/>
      <c r="AQ197" s="332"/>
      <c r="AR197" s="332"/>
      <c r="AS197" s="332"/>
      <c r="AT197" s="332"/>
      <c r="AU197" s="332"/>
      <c r="AV197" s="332"/>
      <c r="AW197" s="332"/>
      <c r="AX197" s="332"/>
      <c r="AY197" s="332"/>
      <c r="AZ197" s="332"/>
      <c r="BA197" s="332"/>
      <c r="BB197" s="332"/>
      <c r="BC197" s="332"/>
      <c r="BD197" s="332"/>
      <c r="BE197" s="332"/>
      <c r="BF197" s="332"/>
      <c r="BG197" s="332"/>
      <c r="BH197" s="332"/>
      <c r="BI197" s="332"/>
      <c r="BJ197" s="332"/>
      <c r="BK197" s="332"/>
      <c r="BL197" s="332"/>
      <c r="BM197" s="332"/>
      <c r="BN197" s="332"/>
      <c r="BO197" s="332"/>
      <c r="BP197" s="332"/>
      <c r="BQ197" s="332"/>
      <c r="BR197" s="332"/>
      <c r="BS197" s="332"/>
      <c r="BT197" s="332"/>
      <c r="BU197" s="332"/>
      <c r="BV197" s="332"/>
      <c r="BW197" s="332"/>
      <c r="BX197" s="332"/>
      <c r="BY197" s="332"/>
      <c r="BZ197" s="332"/>
      <c r="CA197" s="332"/>
      <c r="CB197" s="332"/>
      <c r="CC197" s="332"/>
      <c r="CD197" s="332"/>
      <c r="CE197" s="332"/>
    </row>
    <row r="198" spans="1:236" x14ac:dyDescent="0.25">
      <c r="P198" s="354">
        <f>COUNTA(P5:P194)-COUNTIF(P5:P194,"")</f>
        <v>10</v>
      </c>
      <c r="Q198" s="354">
        <f>COUNTA(Q5:Q194)-COUNTIF(Q5:Q194,"")</f>
        <v>4</v>
      </c>
      <c r="R198" s="354">
        <f>COUNTA(R5:R194)-COUNTIF(R5:R194,"")</f>
        <v>33</v>
      </c>
    </row>
    <row r="201" spans="1:236" x14ac:dyDescent="0.25">
      <c r="AS201" s="332">
        <f>COUNTA(AS89:AS194)</f>
        <v>99</v>
      </c>
    </row>
    <row r="202" spans="1:236" x14ac:dyDescent="0.25">
      <c r="L202" s="473">
        <f>COUNTIF(L89:L194,"Pass")</f>
        <v>103</v>
      </c>
      <c r="Q202" s="688"/>
      <c r="R202" s="689"/>
      <c r="S202" s="689"/>
      <c r="AS202" s="332">
        <f>COUNTIF(AS89:AS194,"Pass")</f>
        <v>92</v>
      </c>
    </row>
    <row r="203" spans="1:236" x14ac:dyDescent="0.25">
      <c r="L203" s="473">
        <f>COUNTIF(L89:L194,"Fail")</f>
        <v>0</v>
      </c>
      <c r="AS203" s="332">
        <f>COUNTIF(AS89:AS194,"Fail")</f>
        <v>7</v>
      </c>
    </row>
    <row r="204" spans="1:236" x14ac:dyDescent="0.25">
      <c r="L204" s="473">
        <f>COUNTIF(L89:L194,"Fail*")</f>
        <v>0</v>
      </c>
      <c r="AS204" s="332">
        <f>COUNTIF(AS89:AS194,"Fail*")</f>
        <v>7</v>
      </c>
    </row>
  </sheetData>
  <autoFilter ref="A1:R194"/>
  <sortState ref="C97:C184">
    <sortCondition ref="C97"/>
  </sortState>
  <customSheetViews>
    <customSheetView guid="{CABAA38C-8313-4129-9117-ABE81A0F79D7}" showAutoFilter="1" topLeftCell="D1">
      <pane ySplit="1" topLeftCell="A86" activePane="bottomLeft" state="frozen"/>
      <selection pane="bottomLeft" sqref="A1:O89"/>
      <pageMargins left="0.7" right="0.7" top="0.75" bottom="0.75" header="0.3" footer="0.3"/>
      <autoFilter ref="A1:N1"/>
    </customSheetView>
  </customSheetViews>
  <mergeCells count="20">
    <mergeCell ref="Q202:S202"/>
    <mergeCell ref="K1:K4"/>
    <mergeCell ref="L1:L4"/>
    <mergeCell ref="N1:N4"/>
    <mergeCell ref="F1:F4"/>
    <mergeCell ref="G1:G4"/>
    <mergeCell ref="H1:H4"/>
    <mergeCell ref="I1:I4"/>
    <mergeCell ref="J1:J4"/>
    <mergeCell ref="O1:O4"/>
    <mergeCell ref="Q1:Q4"/>
    <mergeCell ref="R1:R4"/>
    <mergeCell ref="S1:S4"/>
    <mergeCell ref="P1:P4"/>
    <mergeCell ref="M1:M4"/>
    <mergeCell ref="A1:A4"/>
    <mergeCell ref="B1:B4"/>
    <mergeCell ref="C1:C4"/>
    <mergeCell ref="D1:D4"/>
    <mergeCell ref="E1:E4"/>
  </mergeCells>
  <conditionalFormatting sqref="R203:S1048576 P198:R198 L5:T194 L1:T1 L197:Q1048576 R197:S201 T197:T1048576 P195:T195 L195:O196">
    <cfRule type="expression" dxfId="256" priority="102">
      <formula>INDIRECT("L"&amp;ROW())="Fail-Filter"</formula>
    </cfRule>
    <cfRule type="expression" dxfId="255" priority="144">
      <formula>INDIRECT("L"&amp;ROW())="In Progress"</formula>
    </cfRule>
    <cfRule type="expression" dxfId="254" priority="145">
      <formula>INDIRECT("L"&amp;ROW())="Not Executed"</formula>
    </cfRule>
    <cfRule type="expression" dxfId="253" priority="147">
      <formula>INDIRECT("L"&amp;ROW())="Fail"</formula>
    </cfRule>
    <cfRule type="expression" dxfId="252" priority="148">
      <formula>INDIRECT("L"&amp;ROW())="Pass"</formula>
    </cfRule>
  </conditionalFormatting>
  <conditionalFormatting sqref="R203:S1048576 P198:R198 T5:CE88 T197:CE1048576 T89:BE195 N89:U172 F5:S194 F1:T1 BG89:BH90 BG91:BG92 BG96:BH189 BG94:BG95 BI195:CE195 F197:Q1048576 R197:S201 P195:S195 F195:O196 BJ89:CE194">
    <cfRule type="expression" dxfId="251" priority="146">
      <formula>INDIRECT("L"&amp;ROW())="NA"</formula>
    </cfRule>
  </conditionalFormatting>
  <conditionalFormatting sqref="T1 N1:R1 N5:P194 P198:R198 P195 N195:O196">
    <cfRule type="expression" dxfId="250" priority="132">
      <formula>INDIRECT("L"&amp;ROW())="Not Executed"</formula>
    </cfRule>
    <cfRule type="expression" dxfId="249" priority="133">
      <formula>INDIRECT("L"&amp;ROW())="In Progress"</formula>
    </cfRule>
    <cfRule type="expression" dxfId="248" priority="134">
      <formula>INDIRECT("L"&amp;ROW())="Fail"</formula>
    </cfRule>
    <cfRule type="expression" dxfId="247" priority="135">
      <formula>INDIRECT("L"&amp;ROW())="Pass"</formula>
    </cfRule>
  </conditionalFormatting>
  <conditionalFormatting sqref="U1:CE88 U89:BE195 BG89:BH90 BG91:BG92 BG96:BH189 BG94:BG95 BI195:CE195 BJ89:CE194">
    <cfRule type="containsText" dxfId="246" priority="125" operator="containsText" text="NA">
      <formula>NOT(ISERROR(SEARCH("NA",U1)))</formula>
    </cfRule>
    <cfRule type="containsText" dxfId="245" priority="136" operator="containsText" text="Fail">
      <formula>NOT(ISERROR(SEARCH("Fail",U1)))</formula>
    </cfRule>
    <cfRule type="containsText" dxfId="244" priority="137" operator="containsText" text="Pass">
      <formula>NOT(ISERROR(SEARCH("Pass",U1)))</formula>
    </cfRule>
  </conditionalFormatting>
  <conditionalFormatting sqref="T1">
    <cfRule type="expression" dxfId="243" priority="120">
      <formula>INDIRECT("L"&amp;ROW())="Not Executed"</formula>
    </cfRule>
    <cfRule type="expression" dxfId="242" priority="121">
      <formula>INDIRECT("L"&amp;ROW())="In Progress"</formula>
    </cfRule>
    <cfRule type="expression" dxfId="241" priority="122">
      <formula>INDIRECT("L"&amp;ROW())="NA"</formula>
    </cfRule>
    <cfRule type="expression" dxfId="240" priority="123">
      <formula>INDIRECT("L"&amp;ROW())="Fail"</formula>
    </cfRule>
    <cfRule type="expression" dxfId="239" priority="124">
      <formula>INDIRECT("L"&amp;ROW())="Pass"</formula>
    </cfRule>
  </conditionalFormatting>
  <conditionalFormatting sqref="T1">
    <cfRule type="expression" dxfId="238" priority="119">
      <formula>INDIRECT("L"&amp;ROW())="Blue Screen"</formula>
    </cfRule>
  </conditionalFormatting>
  <conditionalFormatting sqref="P198:R198">
    <cfRule type="expression" dxfId="237" priority="104">
      <formula>INDIRECT("L"&amp;ROW())="NA"</formula>
    </cfRule>
  </conditionalFormatting>
  <conditionalFormatting sqref="BF89:BF190">
    <cfRule type="expression" dxfId="236" priority="101">
      <formula>INDIRECT("L"&amp;ROW())="NA"</formula>
    </cfRule>
  </conditionalFormatting>
  <conditionalFormatting sqref="BF89:BF190">
    <cfRule type="containsText" dxfId="235" priority="98" operator="containsText" text="NA">
      <formula>NOT(ISERROR(SEARCH("NA",BF89)))</formula>
    </cfRule>
    <cfRule type="containsText" dxfId="234" priority="99" operator="containsText" text="Fail">
      <formula>NOT(ISERROR(SEARCH("Fail",BF89)))</formula>
    </cfRule>
    <cfRule type="containsText" dxfId="233" priority="100" operator="containsText" text="Pass">
      <formula>NOT(ISERROR(SEARCH("Pass",BF89)))</formula>
    </cfRule>
  </conditionalFormatting>
  <conditionalFormatting sqref="BF191:BF195">
    <cfRule type="expression" dxfId="232" priority="97">
      <formula>INDIRECT("L"&amp;ROW())="NA"</formula>
    </cfRule>
  </conditionalFormatting>
  <conditionalFormatting sqref="BF191:BF195">
    <cfRule type="containsText" dxfId="231" priority="94" operator="containsText" text="NA">
      <formula>NOT(ISERROR(SEARCH("NA",BF191)))</formula>
    </cfRule>
    <cfRule type="containsText" dxfId="230" priority="95" operator="containsText" text="Fail">
      <formula>NOT(ISERROR(SEARCH("Fail",BF191)))</formula>
    </cfRule>
    <cfRule type="containsText" dxfId="229" priority="96" operator="containsText" text="Pass">
      <formula>NOT(ISERROR(SEARCH("Pass",BF191)))</formula>
    </cfRule>
  </conditionalFormatting>
  <conditionalFormatting sqref="M1">
    <cfRule type="expression" dxfId="228" priority="86">
      <formula>INDIRECT("L"&amp;ROW())="Fail-Filter"</formula>
    </cfRule>
    <cfRule type="expression" dxfId="227" priority="87">
      <formula>INDIRECT("L"&amp;ROW())="Pass-Filter"</formula>
    </cfRule>
    <cfRule type="expression" dxfId="226" priority="88">
      <formula>INDIRECT("L"&amp;ROW())="Not Executed"</formula>
    </cfRule>
    <cfRule type="expression" dxfId="225" priority="89">
      <formula>INDIRECT("L"&amp;ROW())="Not Executed"</formula>
    </cfRule>
    <cfRule type="expression" dxfId="224" priority="90">
      <formula>INDIRECT("L"&amp;ROW())="In Progress"</formula>
    </cfRule>
    <cfRule type="expression" dxfId="223" priority="91">
      <formula>INDIRECT("L"&amp;ROW())="NA"</formula>
    </cfRule>
    <cfRule type="expression" dxfId="222" priority="92">
      <formula>INDIRECT("L"&amp;ROW())="Fail"</formula>
    </cfRule>
    <cfRule type="expression" dxfId="221" priority="93">
      <formula>INDIRECT("L"&amp;ROW())="Pass"</formula>
    </cfRule>
  </conditionalFormatting>
  <conditionalFormatting sqref="M1">
    <cfRule type="expression" dxfId="220" priority="83">
      <formula>INDIRECT("L"&amp;ROW())="In Progress"</formula>
    </cfRule>
    <cfRule type="expression" dxfId="219" priority="84">
      <formula>INDIRECT("L"&amp;ROW())="Fail"</formula>
    </cfRule>
    <cfRule type="expression" dxfId="218" priority="85">
      <formula>INDIRECT("L"&amp;ROW())="Pass"</formula>
    </cfRule>
  </conditionalFormatting>
  <conditionalFormatting sqref="CF5:HZ195">
    <cfRule type="expression" dxfId="217" priority="81">
      <formula>INDIRECT("L"&amp;ROW())="NA"</formula>
    </cfRule>
  </conditionalFormatting>
  <conditionalFormatting sqref="CF1:HZ195">
    <cfRule type="containsText" dxfId="216" priority="78" operator="containsText" text="NA">
      <formula>NOT(ISERROR(SEARCH("NA",CF1)))</formula>
    </cfRule>
    <cfRule type="containsText" dxfId="215" priority="79" operator="containsText" text="Fail">
      <formula>NOT(ISERROR(SEARCH("Fail",CF1)))</formula>
    </cfRule>
    <cfRule type="containsText" dxfId="214" priority="80" operator="containsText" text="Pass">
      <formula>NOT(ISERROR(SEARCH("Pass",CF1)))</formula>
    </cfRule>
  </conditionalFormatting>
  <conditionalFormatting sqref="BG93">
    <cfRule type="expression" dxfId="213" priority="77">
      <formula>INDIRECT("L"&amp;ROW())="NA"</formula>
    </cfRule>
  </conditionalFormatting>
  <conditionalFormatting sqref="BG93">
    <cfRule type="containsText" dxfId="212" priority="74" operator="containsText" text="NA">
      <formula>NOT(ISERROR(SEARCH("NA",BG93)))</formula>
    </cfRule>
    <cfRule type="containsText" dxfId="211" priority="75" operator="containsText" text="Fail">
      <formula>NOT(ISERROR(SEARCH("Fail",BG93)))</formula>
    </cfRule>
    <cfRule type="containsText" dxfId="210" priority="76" operator="containsText" text="Pass">
      <formula>NOT(ISERROR(SEARCH("Pass",BG93)))</formula>
    </cfRule>
  </conditionalFormatting>
  <conditionalFormatting sqref="BG190">
    <cfRule type="expression" dxfId="209" priority="73">
      <formula>INDIRECT("L"&amp;ROW())="NA"</formula>
    </cfRule>
  </conditionalFormatting>
  <conditionalFormatting sqref="BG190">
    <cfRule type="containsText" dxfId="208" priority="70" operator="containsText" text="NA">
      <formula>NOT(ISERROR(SEARCH("NA",BG190)))</formula>
    </cfRule>
    <cfRule type="containsText" dxfId="207" priority="71" operator="containsText" text="Fail">
      <formula>NOT(ISERROR(SEARCH("Fail",BG190)))</formula>
    </cfRule>
    <cfRule type="containsText" dxfId="206" priority="72" operator="containsText" text="Pass">
      <formula>NOT(ISERROR(SEARCH("Pass",BG190)))</formula>
    </cfRule>
  </conditionalFormatting>
  <conditionalFormatting sqref="BG191:BG195">
    <cfRule type="expression" dxfId="205" priority="69">
      <formula>INDIRECT("L"&amp;ROW())="NA"</formula>
    </cfRule>
  </conditionalFormatting>
  <conditionalFormatting sqref="BG191:BG195">
    <cfRule type="containsText" dxfId="204" priority="66" operator="containsText" text="NA">
      <formula>NOT(ISERROR(SEARCH("NA",BG191)))</formula>
    </cfRule>
    <cfRule type="containsText" dxfId="203" priority="67" operator="containsText" text="Fail">
      <formula>NOT(ISERROR(SEARCH("Fail",BG191)))</formula>
    </cfRule>
    <cfRule type="containsText" dxfId="202" priority="68" operator="containsText" text="Pass">
      <formula>NOT(ISERROR(SEARCH("Pass",BG191)))</formula>
    </cfRule>
  </conditionalFormatting>
  <conditionalFormatting sqref="BH91:BH93">
    <cfRule type="expression" dxfId="201" priority="65">
      <formula>INDIRECT("L"&amp;ROW())="NA"</formula>
    </cfRule>
  </conditionalFormatting>
  <conditionalFormatting sqref="BH91:BH93">
    <cfRule type="containsText" dxfId="200" priority="62" operator="containsText" text="NA">
      <formula>NOT(ISERROR(SEARCH("NA",BH91)))</formula>
    </cfRule>
    <cfRule type="containsText" dxfId="199" priority="63" operator="containsText" text="Fail">
      <formula>NOT(ISERROR(SEARCH("Fail",BH91)))</formula>
    </cfRule>
    <cfRule type="containsText" dxfId="198" priority="64" operator="containsText" text="Pass">
      <formula>NOT(ISERROR(SEARCH("Pass",BH91)))</formula>
    </cfRule>
  </conditionalFormatting>
  <conditionalFormatting sqref="BH94:BH95">
    <cfRule type="expression" dxfId="197" priority="61">
      <formula>INDIRECT("L"&amp;ROW())="NA"</formula>
    </cfRule>
  </conditionalFormatting>
  <conditionalFormatting sqref="BH94:BH95">
    <cfRule type="containsText" dxfId="196" priority="58" operator="containsText" text="NA">
      <formula>NOT(ISERROR(SEARCH("NA",BH94)))</formula>
    </cfRule>
    <cfRule type="containsText" dxfId="195" priority="59" operator="containsText" text="Fail">
      <formula>NOT(ISERROR(SEARCH("Fail",BH94)))</formula>
    </cfRule>
    <cfRule type="containsText" dxfId="194" priority="60" operator="containsText" text="Pass">
      <formula>NOT(ISERROR(SEARCH("Pass",BH94)))</formula>
    </cfRule>
  </conditionalFormatting>
  <conditionalFormatting sqref="BH191:BH195">
    <cfRule type="expression" dxfId="193" priority="57">
      <formula>INDIRECT("L"&amp;ROW())="NA"</formula>
    </cfRule>
  </conditionalFormatting>
  <conditionalFormatting sqref="BH191:BH195">
    <cfRule type="containsText" dxfId="192" priority="54" operator="containsText" text="NA">
      <formula>NOT(ISERROR(SEARCH("NA",BH191)))</formula>
    </cfRule>
    <cfRule type="containsText" dxfId="191" priority="55" operator="containsText" text="Fail">
      <formula>NOT(ISERROR(SEARCH("Fail",BH191)))</formula>
    </cfRule>
    <cfRule type="containsText" dxfId="190" priority="56" operator="containsText" text="Pass">
      <formula>NOT(ISERROR(SEARCH("Pass",BH191)))</formula>
    </cfRule>
  </conditionalFormatting>
  <conditionalFormatting sqref="P196:T196">
    <cfRule type="expression" dxfId="189" priority="41">
      <formula>INDIRECT("L"&amp;ROW())="Fail-Filter"</formula>
    </cfRule>
    <cfRule type="expression" dxfId="188" priority="49">
      <formula>INDIRECT("L"&amp;ROW())="In Progress"</formula>
    </cfRule>
    <cfRule type="expression" dxfId="187" priority="50">
      <formula>INDIRECT("L"&amp;ROW())="Not Executed"</formula>
    </cfRule>
    <cfRule type="expression" dxfId="186" priority="52">
      <formula>INDIRECT("L"&amp;ROW())="Fail"</formula>
    </cfRule>
    <cfRule type="expression" dxfId="185" priority="53">
      <formula>INDIRECT("L"&amp;ROW())="Pass"</formula>
    </cfRule>
  </conditionalFormatting>
  <conditionalFormatting sqref="P196:BE196 BI196:CE196">
    <cfRule type="expression" dxfId="184" priority="51">
      <formula>INDIRECT("L"&amp;ROW())="NA"</formula>
    </cfRule>
  </conditionalFormatting>
  <conditionalFormatting sqref="P196">
    <cfRule type="expression" dxfId="183" priority="43">
      <formula>INDIRECT("L"&amp;ROW())="Not Executed"</formula>
    </cfRule>
    <cfRule type="expression" dxfId="182" priority="44">
      <formula>INDIRECT("L"&amp;ROW())="In Progress"</formula>
    </cfRule>
    <cfRule type="expression" dxfId="181" priority="45">
      <formula>INDIRECT("L"&amp;ROW())="Fail"</formula>
    </cfRule>
    <cfRule type="expression" dxfId="180" priority="46">
      <formula>INDIRECT("L"&amp;ROW())="Pass"</formula>
    </cfRule>
  </conditionalFormatting>
  <conditionalFormatting sqref="U196:BE196 BI196:CE196">
    <cfRule type="containsText" dxfId="179" priority="42" operator="containsText" text="NA">
      <formula>NOT(ISERROR(SEARCH("NA",U196)))</formula>
    </cfRule>
    <cfRule type="containsText" dxfId="178" priority="47" operator="containsText" text="Fail">
      <formula>NOT(ISERROR(SEARCH("Fail",U196)))</formula>
    </cfRule>
    <cfRule type="containsText" dxfId="177" priority="48" operator="containsText" text="Pass">
      <formula>NOT(ISERROR(SEARCH("Pass",U196)))</formula>
    </cfRule>
  </conditionalFormatting>
  <conditionalFormatting sqref="BF196">
    <cfRule type="expression" dxfId="176" priority="40">
      <formula>INDIRECT("L"&amp;ROW())="NA"</formula>
    </cfRule>
  </conditionalFormatting>
  <conditionalFormatting sqref="BF196">
    <cfRule type="containsText" dxfId="175" priority="37" operator="containsText" text="NA">
      <formula>NOT(ISERROR(SEARCH("NA",BF196)))</formula>
    </cfRule>
    <cfRule type="containsText" dxfId="174" priority="38" operator="containsText" text="Fail">
      <formula>NOT(ISERROR(SEARCH("Fail",BF196)))</formula>
    </cfRule>
    <cfRule type="containsText" dxfId="173" priority="39" operator="containsText" text="Pass">
      <formula>NOT(ISERROR(SEARCH("Pass",BF196)))</formula>
    </cfRule>
  </conditionalFormatting>
  <conditionalFormatting sqref="CF196:HZ196">
    <cfRule type="expression" dxfId="172" priority="36">
      <formula>INDIRECT("L"&amp;ROW())="NA"</formula>
    </cfRule>
  </conditionalFormatting>
  <conditionalFormatting sqref="CF196:HZ196">
    <cfRule type="containsText" dxfId="171" priority="33" operator="containsText" text="NA">
      <formula>NOT(ISERROR(SEARCH("NA",CF196)))</formula>
    </cfRule>
    <cfRule type="containsText" dxfId="170" priority="34" operator="containsText" text="Fail">
      <formula>NOT(ISERROR(SEARCH("Fail",CF196)))</formula>
    </cfRule>
    <cfRule type="containsText" dxfId="169" priority="35" operator="containsText" text="Pass">
      <formula>NOT(ISERROR(SEARCH("Pass",CF196)))</formula>
    </cfRule>
  </conditionalFormatting>
  <conditionalFormatting sqref="BG196">
    <cfRule type="expression" dxfId="168" priority="32">
      <formula>INDIRECT("L"&amp;ROW())="NA"</formula>
    </cfRule>
  </conditionalFormatting>
  <conditionalFormatting sqref="BG196">
    <cfRule type="containsText" dxfId="167" priority="29" operator="containsText" text="NA">
      <formula>NOT(ISERROR(SEARCH("NA",BG196)))</formula>
    </cfRule>
    <cfRule type="containsText" dxfId="166" priority="30" operator="containsText" text="Fail">
      <formula>NOT(ISERROR(SEARCH("Fail",BG196)))</formula>
    </cfRule>
    <cfRule type="containsText" dxfId="165" priority="31" operator="containsText" text="Pass">
      <formula>NOT(ISERROR(SEARCH("Pass",BG196)))</formula>
    </cfRule>
  </conditionalFormatting>
  <conditionalFormatting sqref="BH196">
    <cfRule type="expression" dxfId="164" priority="28">
      <formula>INDIRECT("L"&amp;ROW())="NA"</formula>
    </cfRule>
  </conditionalFormatting>
  <conditionalFormatting sqref="BH196">
    <cfRule type="containsText" dxfId="163" priority="25" operator="containsText" text="NA">
      <formula>NOT(ISERROR(SEARCH("NA",BH196)))</formula>
    </cfRule>
    <cfRule type="containsText" dxfId="162" priority="26" operator="containsText" text="Fail">
      <formula>NOT(ISERROR(SEARCH("Fail",BH196)))</formula>
    </cfRule>
    <cfRule type="containsText" dxfId="161" priority="27" operator="containsText" text="Pass">
      <formula>NOT(ISERROR(SEARCH("Pass",BH196)))</formula>
    </cfRule>
  </conditionalFormatting>
  <conditionalFormatting sqref="BI89:BI90 BI96:BI189">
    <cfRule type="expression" dxfId="160" priority="24">
      <formula>INDIRECT("L"&amp;ROW())="NA"</formula>
    </cfRule>
  </conditionalFormatting>
  <conditionalFormatting sqref="BI89:BI90 BI96:BI189">
    <cfRule type="containsText" dxfId="159" priority="21" operator="containsText" text="NA">
      <formula>NOT(ISERROR(SEARCH("NA",BI89)))</formula>
    </cfRule>
    <cfRule type="containsText" dxfId="158" priority="22" operator="containsText" text="Fail">
      <formula>NOT(ISERROR(SEARCH("Fail",BI89)))</formula>
    </cfRule>
    <cfRule type="containsText" dxfId="157" priority="23" operator="containsText" text="Pass">
      <formula>NOT(ISERROR(SEARCH("Pass",BI89)))</formula>
    </cfRule>
  </conditionalFormatting>
  <conditionalFormatting sqref="BI91:BI93">
    <cfRule type="expression" dxfId="156" priority="20">
      <formula>INDIRECT("L"&amp;ROW())="NA"</formula>
    </cfRule>
  </conditionalFormatting>
  <conditionalFormatting sqref="BI91:BI93">
    <cfRule type="containsText" dxfId="155" priority="17" operator="containsText" text="NA">
      <formula>NOT(ISERROR(SEARCH("NA",BI91)))</formula>
    </cfRule>
    <cfRule type="containsText" dxfId="154" priority="18" operator="containsText" text="Fail">
      <formula>NOT(ISERROR(SEARCH("Fail",BI91)))</formula>
    </cfRule>
    <cfRule type="containsText" dxfId="153" priority="19" operator="containsText" text="Pass">
      <formula>NOT(ISERROR(SEARCH("Pass",BI91)))</formula>
    </cfRule>
  </conditionalFormatting>
  <conditionalFormatting sqref="BI94:BI95">
    <cfRule type="expression" dxfId="152" priority="16">
      <formula>INDIRECT("L"&amp;ROW())="NA"</formula>
    </cfRule>
  </conditionalFormatting>
  <conditionalFormatting sqref="BI94:BI95">
    <cfRule type="containsText" dxfId="151" priority="13" operator="containsText" text="NA">
      <formula>NOT(ISERROR(SEARCH("NA",BI94)))</formula>
    </cfRule>
    <cfRule type="containsText" dxfId="150" priority="14" operator="containsText" text="Fail">
      <formula>NOT(ISERROR(SEARCH("Fail",BI94)))</formula>
    </cfRule>
    <cfRule type="containsText" dxfId="149" priority="15" operator="containsText" text="Pass">
      <formula>NOT(ISERROR(SEARCH("Pass",BI94)))</formula>
    </cfRule>
  </conditionalFormatting>
  <conditionalFormatting sqref="BI191:BI194">
    <cfRule type="expression" dxfId="148" priority="12">
      <formula>INDIRECT("L"&amp;ROW())="NA"</formula>
    </cfRule>
  </conditionalFormatting>
  <conditionalFormatting sqref="BI191:BI194">
    <cfRule type="containsText" dxfId="147" priority="9" operator="containsText" text="NA">
      <formula>NOT(ISERROR(SEARCH("NA",BI191)))</formula>
    </cfRule>
    <cfRule type="containsText" dxfId="146" priority="10" operator="containsText" text="Fail">
      <formula>NOT(ISERROR(SEARCH("Fail",BI191)))</formula>
    </cfRule>
    <cfRule type="containsText" dxfId="145" priority="11" operator="containsText" text="Pass">
      <formula>NOT(ISERROR(SEARCH("Pass",BI191)))</formula>
    </cfRule>
  </conditionalFormatting>
  <conditionalFormatting sqref="BH190:BI190">
    <cfRule type="expression" dxfId="144" priority="4">
      <formula>INDIRECT("L"&amp;ROW())="NA"</formula>
    </cfRule>
  </conditionalFormatting>
  <conditionalFormatting sqref="BH190:BI190">
    <cfRule type="containsText" dxfId="143" priority="1" operator="containsText" text="NA">
      <formula>NOT(ISERROR(SEARCH("NA",BH190)))</formula>
    </cfRule>
    <cfRule type="containsText" dxfId="142" priority="2" operator="containsText" text="Fail">
      <formula>NOT(ISERROR(SEARCH("Fail",BH190)))</formula>
    </cfRule>
    <cfRule type="containsText" dxfId="141" priority="3" operator="containsText" text="Pass">
      <formula>NOT(ISERROR(SEARCH("Pass",BH190)))</formula>
    </cfRule>
  </conditionalFormatting>
  <dataValidations count="2">
    <dataValidation type="list" allowBlank="1" showInputMessage="1" showErrorMessage="1" sqref="K197:K1048576 L1">
      <formula1>ValidStatus</formula1>
    </dataValidation>
    <dataValidation type="list" allowBlank="1" showInputMessage="1" showErrorMessage="1" sqref="G5:G1048576">
      <formula1>Config</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filterMode="1">
    <tabColor rgb="FF00B0F0"/>
  </sheetPr>
  <dimension ref="A1:HZ58"/>
  <sheetViews>
    <sheetView zoomScale="75" zoomScaleNormal="75" workbookViewId="0">
      <pane xSplit="3" ySplit="4" topLeftCell="AP5" activePane="bottomRight" state="frozenSplit"/>
      <selection pane="topRight" activeCell="Q1" sqref="Q1"/>
      <selection pane="bottomLeft" activeCell="A8" sqref="A8"/>
      <selection pane="bottomRight" activeCell="AX13" sqref="AX13"/>
    </sheetView>
  </sheetViews>
  <sheetFormatPr defaultRowHeight="12" x14ac:dyDescent="0.2"/>
  <cols>
    <col min="1" max="1" width="7" style="3" customWidth="1"/>
    <col min="2" max="2" width="32.28515625" style="3" bestFit="1" customWidth="1"/>
    <col min="3" max="3" width="61.28515625" style="3" customWidth="1"/>
    <col min="4" max="4" width="11" style="80" customWidth="1"/>
    <col min="5" max="5" width="8.85546875" style="80" customWidth="1"/>
    <col min="6" max="7" width="8.7109375" style="80" customWidth="1"/>
    <col min="8" max="8" width="12.7109375" style="80" customWidth="1"/>
    <col min="9" max="9" width="11" style="80" customWidth="1"/>
    <col min="10" max="10" width="8.7109375" style="80" customWidth="1"/>
    <col min="11" max="11" width="10" style="80" customWidth="1"/>
    <col min="12" max="13" width="12.7109375" style="80" customWidth="1"/>
    <col min="14" max="14" width="9.140625" style="80" customWidth="1"/>
    <col min="15" max="15" width="7.7109375" style="80" customWidth="1"/>
    <col min="16" max="18" width="21.7109375" style="80" customWidth="1"/>
    <col min="19" max="19" width="72.7109375" style="3" customWidth="1"/>
    <col min="20" max="20" width="10.7109375" style="3" bestFit="1" customWidth="1"/>
    <col min="21" max="21" width="10.42578125" style="80" bestFit="1" customWidth="1"/>
    <col min="22" max="22" width="10.42578125" style="80" customWidth="1"/>
    <col min="23" max="73" width="11.7109375" style="80" customWidth="1"/>
    <col min="74" max="82" width="9.140625" style="80"/>
    <col min="83" max="16384" width="9.140625" style="3"/>
  </cols>
  <sheetData>
    <row r="1" spans="1:234" s="322" customFormat="1" ht="13.5" thickTop="1" x14ac:dyDescent="0.2">
      <c r="A1" s="678" t="s">
        <v>231</v>
      </c>
      <c r="B1" s="678" t="s">
        <v>230</v>
      </c>
      <c r="C1" s="678" t="s">
        <v>228</v>
      </c>
      <c r="D1" s="678" t="s">
        <v>229</v>
      </c>
      <c r="E1" s="678" t="s">
        <v>236</v>
      </c>
      <c r="F1" s="678" t="s">
        <v>250</v>
      </c>
      <c r="G1" s="678" t="s">
        <v>252</v>
      </c>
      <c r="H1" s="678" t="s">
        <v>331</v>
      </c>
      <c r="I1" s="678" t="s">
        <v>326</v>
      </c>
      <c r="J1" s="678" t="s">
        <v>325</v>
      </c>
      <c r="K1" s="678" t="s">
        <v>333</v>
      </c>
      <c r="L1" s="678" t="s">
        <v>239</v>
      </c>
      <c r="M1" s="666" t="s">
        <v>902</v>
      </c>
      <c r="N1" s="678" t="s">
        <v>335</v>
      </c>
      <c r="O1" s="678" t="s">
        <v>255</v>
      </c>
      <c r="P1" s="678" t="s">
        <v>444</v>
      </c>
      <c r="Q1" s="678" t="s">
        <v>445</v>
      </c>
      <c r="R1" s="678" t="s">
        <v>446</v>
      </c>
      <c r="S1" s="678" t="s">
        <v>240</v>
      </c>
      <c r="T1" s="292" t="s">
        <v>440</v>
      </c>
      <c r="U1" s="117">
        <v>41030</v>
      </c>
      <c r="V1" s="117">
        <v>41061</v>
      </c>
      <c r="W1" s="117">
        <v>41073</v>
      </c>
      <c r="X1" s="117">
        <v>41075</v>
      </c>
      <c r="Y1" s="117">
        <v>41079</v>
      </c>
      <c r="Z1" s="117">
        <v>41080</v>
      </c>
      <c r="AA1" s="117">
        <v>41085</v>
      </c>
      <c r="AB1" s="117">
        <v>41087</v>
      </c>
      <c r="AC1" s="117">
        <v>41089</v>
      </c>
      <c r="AD1" s="117">
        <v>41096</v>
      </c>
      <c r="AE1" s="117">
        <v>41102</v>
      </c>
      <c r="AF1" s="117">
        <v>41112</v>
      </c>
      <c r="AG1" s="117">
        <v>41115</v>
      </c>
      <c r="AH1" s="117">
        <v>41115</v>
      </c>
      <c r="AI1" s="117">
        <v>41121</v>
      </c>
      <c r="AJ1" s="117">
        <v>41123</v>
      </c>
      <c r="AK1" s="117">
        <v>41124</v>
      </c>
      <c r="AL1" s="117">
        <v>41124</v>
      </c>
      <c r="AM1" s="117">
        <v>41128</v>
      </c>
      <c r="AN1" s="117">
        <v>41134</v>
      </c>
      <c r="AO1" s="117">
        <v>41145</v>
      </c>
      <c r="AP1" s="117">
        <v>41156</v>
      </c>
      <c r="AQ1" s="117">
        <v>41156</v>
      </c>
      <c r="AR1" s="117">
        <v>41158</v>
      </c>
      <c r="AS1" s="117">
        <v>41163</v>
      </c>
      <c r="AT1" s="117">
        <v>41172</v>
      </c>
      <c r="AU1" s="117">
        <v>41172</v>
      </c>
      <c r="AV1" s="117">
        <v>41179</v>
      </c>
      <c r="AW1" s="117">
        <v>41183</v>
      </c>
      <c r="AX1" s="290"/>
      <c r="AY1" s="290"/>
      <c r="AZ1" s="290"/>
      <c r="BA1" s="290"/>
      <c r="BB1" s="290"/>
      <c r="BC1" s="290"/>
      <c r="BD1" s="290"/>
      <c r="BE1" s="290"/>
      <c r="BF1" s="290"/>
      <c r="BG1" s="290"/>
      <c r="BH1" s="290"/>
      <c r="BI1" s="290"/>
      <c r="BJ1" s="290"/>
      <c r="BK1" s="290"/>
      <c r="BL1" s="290"/>
      <c r="BM1" s="290"/>
      <c r="BN1" s="290"/>
      <c r="BO1" s="290"/>
      <c r="BP1" s="290"/>
      <c r="BQ1" s="290"/>
      <c r="BR1" s="290"/>
      <c r="BS1" s="290"/>
      <c r="BT1" s="290"/>
      <c r="BU1" s="290"/>
      <c r="BV1" s="290"/>
      <c r="BW1" s="290"/>
      <c r="BX1" s="290"/>
      <c r="BY1" s="290"/>
      <c r="BZ1" s="290"/>
      <c r="CA1" s="290"/>
      <c r="CB1" s="290"/>
      <c r="CC1" s="290"/>
      <c r="CD1" s="290"/>
      <c r="CE1" s="290"/>
      <c r="CF1" s="290"/>
      <c r="CG1" s="290"/>
      <c r="CH1" s="290"/>
      <c r="CI1" s="290"/>
      <c r="CJ1" s="290"/>
      <c r="CK1" s="290"/>
      <c r="CL1" s="290"/>
      <c r="CM1" s="290"/>
      <c r="CN1" s="290"/>
      <c r="CO1" s="290"/>
      <c r="CP1" s="290"/>
      <c r="CQ1" s="290"/>
      <c r="CR1" s="290"/>
      <c r="CS1" s="290"/>
      <c r="CT1" s="290"/>
      <c r="CU1" s="290"/>
      <c r="CV1" s="290"/>
      <c r="CW1" s="290"/>
      <c r="CX1" s="290"/>
      <c r="CY1" s="290"/>
      <c r="CZ1" s="290"/>
      <c r="DA1" s="290"/>
      <c r="DB1" s="290"/>
      <c r="DC1" s="290"/>
      <c r="DD1" s="290"/>
      <c r="DE1" s="290"/>
      <c r="DF1" s="290"/>
      <c r="DG1" s="290"/>
      <c r="DH1" s="290"/>
      <c r="DI1" s="290"/>
      <c r="DJ1" s="290"/>
      <c r="DK1" s="290"/>
      <c r="DL1" s="290"/>
      <c r="DM1" s="290"/>
      <c r="DN1" s="290"/>
      <c r="DO1" s="290"/>
      <c r="DP1" s="290"/>
      <c r="DQ1" s="290"/>
      <c r="DR1" s="290"/>
      <c r="DS1" s="290"/>
      <c r="DT1" s="290"/>
      <c r="DU1" s="290"/>
      <c r="DV1" s="290"/>
      <c r="DW1" s="290"/>
      <c r="DX1" s="290"/>
      <c r="DY1" s="290"/>
      <c r="DZ1" s="290"/>
      <c r="EA1" s="290"/>
      <c r="EB1" s="290"/>
      <c r="EC1" s="290"/>
      <c r="ED1" s="290"/>
      <c r="EE1" s="290"/>
      <c r="EF1" s="290"/>
      <c r="EG1" s="290"/>
      <c r="EH1" s="290"/>
      <c r="EI1" s="290"/>
      <c r="EJ1" s="290"/>
      <c r="EK1" s="290"/>
      <c r="EL1" s="290"/>
      <c r="EM1" s="290"/>
      <c r="EN1" s="290"/>
      <c r="EO1" s="290"/>
      <c r="EP1" s="290"/>
      <c r="EQ1" s="290"/>
      <c r="ER1" s="290"/>
      <c r="ES1" s="290"/>
      <c r="ET1" s="290"/>
      <c r="EU1" s="290"/>
      <c r="EV1" s="290"/>
      <c r="EW1" s="290"/>
      <c r="EX1" s="290"/>
      <c r="EY1" s="290"/>
      <c r="EZ1" s="290"/>
      <c r="FA1" s="290"/>
      <c r="FB1" s="290"/>
      <c r="FC1" s="290"/>
      <c r="FD1" s="290"/>
      <c r="FE1" s="290"/>
      <c r="FF1" s="290"/>
      <c r="FG1" s="290"/>
      <c r="FH1" s="290"/>
      <c r="FI1" s="290"/>
      <c r="FJ1" s="290"/>
      <c r="FK1" s="290"/>
      <c r="FL1" s="290"/>
      <c r="FM1" s="290"/>
      <c r="FN1" s="290"/>
      <c r="FO1" s="290"/>
      <c r="FP1" s="290"/>
      <c r="FQ1" s="290"/>
      <c r="FR1" s="290"/>
      <c r="FS1" s="290"/>
      <c r="FT1" s="290"/>
      <c r="FU1" s="290"/>
      <c r="FV1" s="290"/>
      <c r="FW1" s="290"/>
      <c r="FX1" s="290"/>
      <c r="FY1" s="290"/>
      <c r="FZ1" s="290"/>
      <c r="GA1" s="290"/>
      <c r="GB1" s="290"/>
      <c r="GC1" s="290"/>
      <c r="GD1" s="290"/>
      <c r="GE1" s="290"/>
      <c r="GF1" s="290"/>
      <c r="GG1" s="290"/>
      <c r="GH1" s="290"/>
      <c r="GI1" s="290"/>
      <c r="GJ1" s="290"/>
      <c r="GK1" s="290"/>
      <c r="GL1" s="290"/>
      <c r="GM1" s="290"/>
      <c r="GN1" s="290"/>
      <c r="GO1" s="290"/>
      <c r="GP1" s="290"/>
      <c r="GQ1" s="290"/>
      <c r="GR1" s="290"/>
      <c r="GS1" s="290"/>
      <c r="GT1" s="290"/>
      <c r="GU1" s="290"/>
      <c r="GV1" s="290"/>
      <c r="GW1" s="290"/>
      <c r="GX1" s="290"/>
      <c r="GY1" s="290"/>
      <c r="GZ1" s="290"/>
      <c r="HA1" s="290"/>
      <c r="HB1" s="290"/>
      <c r="HC1" s="290"/>
      <c r="HD1" s="290"/>
      <c r="HE1" s="290"/>
      <c r="HF1" s="290"/>
      <c r="HG1" s="290"/>
      <c r="HH1" s="290"/>
      <c r="HI1" s="290"/>
      <c r="HJ1" s="290"/>
      <c r="HK1" s="290"/>
      <c r="HL1" s="290"/>
      <c r="HM1" s="290"/>
      <c r="HN1" s="290"/>
      <c r="HO1" s="290"/>
      <c r="HP1" s="290"/>
      <c r="HQ1" s="290"/>
      <c r="HR1" s="290"/>
      <c r="HS1" s="290"/>
      <c r="HT1" s="290"/>
      <c r="HU1" s="290"/>
      <c r="HV1" s="290"/>
      <c r="HW1" s="290"/>
      <c r="HX1" s="290"/>
      <c r="HY1" s="290"/>
      <c r="HZ1" s="290"/>
    </row>
    <row r="2" spans="1:234" s="324" customFormat="1" ht="15" x14ac:dyDescent="0.25">
      <c r="A2" s="686"/>
      <c r="B2" s="686"/>
      <c r="C2" s="686"/>
      <c r="D2" s="686"/>
      <c r="E2" s="686"/>
      <c r="F2" s="686"/>
      <c r="G2" s="686"/>
      <c r="H2" s="686"/>
      <c r="I2" s="686"/>
      <c r="J2" s="686"/>
      <c r="K2" s="686"/>
      <c r="L2" s="686"/>
      <c r="M2" s="667"/>
      <c r="N2" s="681"/>
      <c r="O2" s="681"/>
      <c r="P2" s="679"/>
      <c r="Q2" s="679"/>
      <c r="R2" s="679"/>
      <c r="S2" s="686"/>
      <c r="T2" s="313" t="s">
        <v>441</v>
      </c>
      <c r="U2" s="341">
        <v>1</v>
      </c>
      <c r="V2" s="341">
        <v>6</v>
      </c>
      <c r="W2" s="341">
        <v>11</v>
      </c>
      <c r="X2" s="341">
        <v>10</v>
      </c>
      <c r="Y2" s="341">
        <v>12</v>
      </c>
      <c r="Z2" s="341">
        <v>13</v>
      </c>
      <c r="AA2" s="341">
        <v>14</v>
      </c>
      <c r="AB2" s="341">
        <v>20</v>
      </c>
      <c r="AC2" s="341">
        <v>20</v>
      </c>
      <c r="AD2" s="341">
        <v>24</v>
      </c>
      <c r="AE2" s="341">
        <v>28</v>
      </c>
      <c r="AF2" s="341">
        <v>32</v>
      </c>
      <c r="AG2" s="341">
        <v>36</v>
      </c>
      <c r="AH2" s="341">
        <v>38</v>
      </c>
      <c r="AI2" s="341">
        <v>51</v>
      </c>
      <c r="AJ2" s="341">
        <v>58</v>
      </c>
      <c r="AK2" s="341">
        <v>60</v>
      </c>
      <c r="AL2" s="341">
        <v>68</v>
      </c>
      <c r="AM2" s="341">
        <v>72</v>
      </c>
      <c r="AN2" s="341">
        <v>84</v>
      </c>
      <c r="AO2" s="341">
        <v>102</v>
      </c>
      <c r="AP2" s="341">
        <v>105</v>
      </c>
      <c r="AQ2" s="341">
        <v>108</v>
      </c>
      <c r="AR2" s="341">
        <v>109</v>
      </c>
      <c r="AS2" s="341">
        <v>113</v>
      </c>
      <c r="AT2" s="341">
        <v>129</v>
      </c>
      <c r="AU2" s="341">
        <v>130</v>
      </c>
      <c r="AV2" s="341">
        <v>138</v>
      </c>
      <c r="AW2" s="341">
        <v>142</v>
      </c>
      <c r="AX2" s="341"/>
      <c r="AY2" s="341"/>
      <c r="AZ2" s="341"/>
      <c r="BA2" s="341"/>
      <c r="BB2" s="341"/>
      <c r="BC2" s="341"/>
      <c r="BD2" s="341"/>
      <c r="BE2" s="341"/>
      <c r="BF2" s="341"/>
      <c r="BG2" s="341"/>
      <c r="BH2" s="341"/>
      <c r="BI2" s="341"/>
      <c r="BJ2" s="341"/>
      <c r="BK2" s="341"/>
      <c r="BL2" s="341"/>
      <c r="BM2" s="341"/>
      <c r="BN2" s="341"/>
      <c r="BO2" s="341"/>
      <c r="BP2" s="341"/>
      <c r="BQ2" s="341"/>
      <c r="BR2" s="341"/>
      <c r="BS2" s="341"/>
      <c r="BT2" s="341"/>
      <c r="BU2" s="341"/>
      <c r="BV2" s="341"/>
      <c r="BW2" s="341"/>
      <c r="BX2" s="341"/>
      <c r="BY2" s="341"/>
      <c r="BZ2" s="341"/>
      <c r="CA2" s="341"/>
      <c r="CB2" s="341"/>
      <c r="CC2" s="341"/>
      <c r="CD2" s="341"/>
      <c r="CE2" s="341"/>
      <c r="CF2" s="341"/>
      <c r="CG2" s="341"/>
      <c r="CH2" s="341"/>
      <c r="CI2" s="341"/>
      <c r="CJ2" s="341"/>
      <c r="CK2" s="341"/>
      <c r="CL2" s="341"/>
      <c r="CM2" s="341"/>
      <c r="CN2" s="341"/>
      <c r="CO2" s="341"/>
      <c r="CP2" s="341"/>
      <c r="CQ2" s="341"/>
      <c r="CR2" s="341"/>
      <c r="CS2" s="341"/>
      <c r="CT2" s="341"/>
      <c r="CU2" s="341"/>
      <c r="CV2" s="341"/>
      <c r="CW2" s="341"/>
      <c r="CX2" s="341"/>
      <c r="CY2" s="341"/>
      <c r="CZ2" s="341"/>
      <c r="DA2" s="341"/>
      <c r="DB2" s="341"/>
      <c r="DC2" s="341"/>
      <c r="DD2" s="341"/>
      <c r="DE2" s="341"/>
      <c r="DF2" s="341"/>
      <c r="DG2" s="341"/>
      <c r="DH2" s="341"/>
      <c r="DI2" s="341"/>
      <c r="DJ2" s="341"/>
      <c r="DK2" s="341"/>
      <c r="DL2" s="341"/>
      <c r="DM2" s="341"/>
      <c r="DN2" s="341"/>
      <c r="DO2" s="341"/>
      <c r="DP2" s="341"/>
      <c r="DQ2" s="341"/>
      <c r="DR2" s="341"/>
      <c r="DS2" s="341"/>
      <c r="DT2" s="341"/>
      <c r="DU2" s="341"/>
      <c r="DV2" s="341"/>
      <c r="DW2" s="341"/>
      <c r="DX2" s="341"/>
      <c r="DY2" s="341"/>
      <c r="DZ2" s="341"/>
      <c r="EA2" s="341"/>
      <c r="EB2" s="341"/>
      <c r="EC2" s="341"/>
      <c r="ED2" s="341"/>
      <c r="EE2" s="341"/>
      <c r="EF2" s="341"/>
      <c r="EG2" s="341"/>
      <c r="EH2" s="341"/>
      <c r="EI2" s="341"/>
      <c r="EJ2" s="341"/>
      <c r="EK2" s="341"/>
      <c r="EL2" s="341"/>
      <c r="EM2" s="341"/>
      <c r="EN2" s="341"/>
      <c r="EO2" s="341"/>
      <c r="EP2" s="341"/>
      <c r="EQ2" s="341"/>
      <c r="ER2" s="341"/>
      <c r="ES2" s="341"/>
      <c r="ET2" s="341"/>
      <c r="EU2" s="341"/>
      <c r="EV2" s="341"/>
      <c r="EW2" s="341"/>
      <c r="EX2" s="341"/>
      <c r="EY2" s="341"/>
      <c r="EZ2" s="341"/>
      <c r="FA2" s="341"/>
      <c r="FB2" s="341"/>
      <c r="FC2" s="341"/>
      <c r="FD2" s="341"/>
      <c r="FE2" s="341"/>
      <c r="FF2" s="341"/>
      <c r="FG2" s="341"/>
      <c r="FH2" s="341"/>
      <c r="FI2" s="341"/>
      <c r="FJ2" s="341"/>
      <c r="FK2" s="341"/>
      <c r="FL2" s="341"/>
      <c r="FM2" s="341"/>
      <c r="FN2" s="341"/>
      <c r="FO2" s="341"/>
      <c r="FP2" s="341"/>
      <c r="FQ2" s="341"/>
      <c r="FR2" s="341"/>
      <c r="FS2" s="341"/>
      <c r="FT2" s="341"/>
      <c r="FU2" s="341"/>
      <c r="FV2" s="341"/>
      <c r="FW2" s="341"/>
      <c r="FX2" s="341"/>
      <c r="FY2" s="341"/>
      <c r="FZ2" s="341"/>
      <c r="GA2" s="341"/>
      <c r="GB2" s="341"/>
      <c r="GC2" s="341"/>
      <c r="GD2" s="341"/>
      <c r="GE2" s="341"/>
      <c r="GF2" s="341"/>
      <c r="GG2" s="341"/>
      <c r="GH2" s="341"/>
      <c r="GI2" s="341"/>
      <c r="GJ2" s="341"/>
      <c r="GK2" s="341"/>
      <c r="GL2" s="341"/>
      <c r="GM2" s="341"/>
      <c r="GN2" s="341"/>
      <c r="GO2" s="341"/>
      <c r="GP2" s="341"/>
      <c r="GQ2" s="341"/>
      <c r="GR2" s="341"/>
      <c r="GS2" s="341"/>
      <c r="GT2" s="341"/>
      <c r="GU2" s="341"/>
      <c r="GV2" s="341"/>
      <c r="GW2" s="341"/>
      <c r="GX2" s="341"/>
      <c r="GY2" s="341"/>
      <c r="GZ2" s="341"/>
      <c r="HA2" s="341"/>
      <c r="HB2" s="341"/>
      <c r="HC2" s="341"/>
      <c r="HD2" s="341"/>
      <c r="HE2" s="341"/>
      <c r="HF2" s="341"/>
      <c r="HG2" s="341"/>
      <c r="HH2" s="341"/>
      <c r="HI2" s="341"/>
      <c r="HJ2" s="341"/>
      <c r="HK2" s="341"/>
      <c r="HL2" s="341"/>
      <c r="HM2" s="341"/>
      <c r="HN2" s="341"/>
      <c r="HO2" s="341"/>
      <c r="HP2" s="341"/>
      <c r="HQ2" s="341"/>
      <c r="HR2" s="341"/>
      <c r="HS2" s="341"/>
      <c r="HT2" s="341"/>
      <c r="HU2" s="341"/>
      <c r="HV2" s="341"/>
      <c r="HW2" s="341"/>
      <c r="HX2" s="341"/>
      <c r="HY2" s="341"/>
      <c r="HZ2" s="341"/>
    </row>
    <row r="3" spans="1:234" s="544" customFormat="1" ht="26.25" x14ac:dyDescent="0.25">
      <c r="A3" s="686"/>
      <c r="B3" s="686"/>
      <c r="C3" s="686"/>
      <c r="D3" s="686"/>
      <c r="E3" s="686"/>
      <c r="F3" s="686"/>
      <c r="G3" s="686"/>
      <c r="H3" s="686"/>
      <c r="I3" s="686"/>
      <c r="J3" s="686"/>
      <c r="K3" s="686"/>
      <c r="L3" s="686"/>
      <c r="M3" s="668"/>
      <c r="N3" s="681"/>
      <c r="O3" s="681"/>
      <c r="P3" s="679"/>
      <c r="Q3" s="679"/>
      <c r="R3" s="679"/>
      <c r="S3" s="686"/>
      <c r="T3" s="538" t="s">
        <v>899</v>
      </c>
      <c r="U3" s="545">
        <f t="shared" ref="U3:CF3" si="0">IF(ISBLANK(U2),"",VLOOKUP(U2,Config_Table,11))</f>
        <v>0</v>
      </c>
      <c r="V3" s="545" t="str">
        <f t="shared" si="0"/>
        <v>3.19.1.130917</v>
      </c>
      <c r="W3" s="545" t="str">
        <f t="shared" si="0"/>
        <v>3.19.1.130917</v>
      </c>
      <c r="X3" s="545" t="str">
        <f t="shared" si="0"/>
        <v>3.19.1.130917</v>
      </c>
      <c r="Y3" s="545" t="str">
        <f t="shared" si="0"/>
        <v>3.19.1.130917</v>
      </c>
      <c r="Z3" s="545" t="str">
        <f t="shared" si="0"/>
        <v>3.19.1.130917</v>
      </c>
      <c r="AA3" s="545" t="str">
        <f t="shared" si="0"/>
        <v>3.19.4.135961</v>
      </c>
      <c r="AB3" s="545" t="str">
        <f t="shared" si="0"/>
        <v>3.19.4.136254</v>
      </c>
      <c r="AC3" s="545" t="str">
        <f t="shared" si="0"/>
        <v>3.19.4.136254</v>
      </c>
      <c r="AD3" s="545" t="str">
        <f t="shared" si="0"/>
        <v>3.19.4.136254</v>
      </c>
      <c r="AE3" s="545" t="str">
        <f t="shared" si="0"/>
        <v>3.19.4.136999</v>
      </c>
      <c r="AF3" s="545" t="str">
        <f t="shared" si="0"/>
        <v>19.13.8151.4</v>
      </c>
      <c r="AG3" s="545" t="str">
        <f t="shared" si="0"/>
        <v>19.13.8908.4</v>
      </c>
      <c r="AH3" s="545" t="str">
        <f t="shared" si="0"/>
        <v>19.13.8908.4</v>
      </c>
      <c r="AI3" s="545" t="str">
        <f t="shared" si="0"/>
        <v>19.13.9634.4</v>
      </c>
      <c r="AJ3" s="545" t="str">
        <f t="shared" si="0"/>
        <v>19.13.9634.4</v>
      </c>
      <c r="AK3" s="545" t="str">
        <f t="shared" si="0"/>
        <v>19.13.9634.4</v>
      </c>
      <c r="AL3" s="545" t="str">
        <f t="shared" si="0"/>
        <v>19.13.8904.4</v>
      </c>
      <c r="AM3" s="545" t="str">
        <f t="shared" si="0"/>
        <v>19.13.9634.4</v>
      </c>
      <c r="AN3" s="545" t="str">
        <f t="shared" si="0"/>
        <v>19.13.9634.4</v>
      </c>
      <c r="AO3" s="545" t="str">
        <f t="shared" si="0"/>
        <v>19.13.9634.4</v>
      </c>
      <c r="AP3" s="545" t="str">
        <f t="shared" si="0"/>
        <v>19.13.2874.4</v>
      </c>
      <c r="AQ3" s="545" t="str">
        <f t="shared" si="0"/>
        <v>19.13.2874.4</v>
      </c>
      <c r="AR3" s="545">
        <f t="shared" si="0"/>
        <v>0</v>
      </c>
      <c r="AS3" s="545" t="str">
        <f t="shared" si="0"/>
        <v>19.14.3820.4</v>
      </c>
      <c r="AT3" s="545" t="str">
        <f t="shared" si="0"/>
        <v>19.14.3820.4</v>
      </c>
      <c r="AU3" s="545" t="str">
        <f t="shared" si="0"/>
        <v>19.14.3820.4</v>
      </c>
      <c r="AV3" s="545" t="str">
        <f t="shared" si="0"/>
        <v>19.14.3820.4</v>
      </c>
      <c r="AW3" s="545" t="str">
        <f t="shared" si="0"/>
        <v>19.14.3820.4</v>
      </c>
      <c r="AX3" s="545" t="str">
        <f t="shared" si="0"/>
        <v/>
      </c>
      <c r="AY3" s="545" t="str">
        <f t="shared" si="0"/>
        <v/>
      </c>
      <c r="AZ3" s="545" t="str">
        <f t="shared" si="0"/>
        <v/>
      </c>
      <c r="BA3" s="545" t="str">
        <f t="shared" si="0"/>
        <v/>
      </c>
      <c r="BB3" s="545" t="str">
        <f t="shared" si="0"/>
        <v/>
      </c>
      <c r="BC3" s="545" t="str">
        <f t="shared" si="0"/>
        <v/>
      </c>
      <c r="BD3" s="545" t="str">
        <f t="shared" si="0"/>
        <v/>
      </c>
      <c r="BE3" s="545" t="str">
        <f t="shared" si="0"/>
        <v/>
      </c>
      <c r="BF3" s="545" t="str">
        <f t="shared" si="0"/>
        <v/>
      </c>
      <c r="BG3" s="545" t="str">
        <f t="shared" si="0"/>
        <v/>
      </c>
      <c r="BH3" s="545" t="str">
        <f t="shared" si="0"/>
        <v/>
      </c>
      <c r="BI3" s="545" t="str">
        <f t="shared" si="0"/>
        <v/>
      </c>
      <c r="BJ3" s="545" t="str">
        <f t="shared" si="0"/>
        <v/>
      </c>
      <c r="BK3" s="545" t="str">
        <f t="shared" si="0"/>
        <v/>
      </c>
      <c r="BL3" s="545" t="str">
        <f t="shared" si="0"/>
        <v/>
      </c>
      <c r="BM3" s="545" t="str">
        <f t="shared" si="0"/>
        <v/>
      </c>
      <c r="BN3" s="545" t="str">
        <f t="shared" si="0"/>
        <v/>
      </c>
      <c r="BO3" s="545" t="str">
        <f t="shared" si="0"/>
        <v/>
      </c>
      <c r="BP3" s="545" t="str">
        <f t="shared" si="0"/>
        <v/>
      </c>
      <c r="BQ3" s="545" t="str">
        <f t="shared" si="0"/>
        <v/>
      </c>
      <c r="BR3" s="545" t="str">
        <f t="shared" si="0"/>
        <v/>
      </c>
      <c r="BS3" s="545" t="str">
        <f t="shared" si="0"/>
        <v/>
      </c>
      <c r="BT3" s="545" t="str">
        <f t="shared" si="0"/>
        <v/>
      </c>
      <c r="BU3" s="545" t="str">
        <f t="shared" si="0"/>
        <v/>
      </c>
      <c r="BV3" s="545" t="str">
        <f t="shared" si="0"/>
        <v/>
      </c>
      <c r="BW3" s="545" t="str">
        <f t="shared" si="0"/>
        <v/>
      </c>
      <c r="BX3" s="545" t="str">
        <f t="shared" si="0"/>
        <v/>
      </c>
      <c r="BY3" s="545" t="str">
        <f t="shared" si="0"/>
        <v/>
      </c>
      <c r="BZ3" s="545" t="str">
        <f t="shared" si="0"/>
        <v/>
      </c>
      <c r="CA3" s="545" t="str">
        <f t="shared" si="0"/>
        <v/>
      </c>
      <c r="CB3" s="545" t="str">
        <f t="shared" si="0"/>
        <v/>
      </c>
      <c r="CC3" s="545" t="str">
        <f t="shared" si="0"/>
        <v/>
      </c>
      <c r="CD3" s="545" t="str">
        <f t="shared" si="0"/>
        <v/>
      </c>
      <c r="CE3" s="545" t="str">
        <f t="shared" si="0"/>
        <v/>
      </c>
      <c r="CF3" s="545" t="str">
        <f t="shared" si="0"/>
        <v/>
      </c>
      <c r="CG3" s="545" t="str">
        <f t="shared" ref="CG3:ER3" si="1">IF(ISBLANK(CG2),"",VLOOKUP(CG2,Config_Table,11))</f>
        <v/>
      </c>
      <c r="CH3" s="545" t="str">
        <f t="shared" si="1"/>
        <v/>
      </c>
      <c r="CI3" s="545" t="str">
        <f t="shared" si="1"/>
        <v/>
      </c>
      <c r="CJ3" s="545" t="str">
        <f t="shared" si="1"/>
        <v/>
      </c>
      <c r="CK3" s="545" t="str">
        <f t="shared" si="1"/>
        <v/>
      </c>
      <c r="CL3" s="545" t="str">
        <f t="shared" si="1"/>
        <v/>
      </c>
      <c r="CM3" s="545" t="str">
        <f t="shared" si="1"/>
        <v/>
      </c>
      <c r="CN3" s="545" t="str">
        <f t="shared" si="1"/>
        <v/>
      </c>
      <c r="CO3" s="545" t="str">
        <f t="shared" si="1"/>
        <v/>
      </c>
      <c r="CP3" s="545" t="str">
        <f t="shared" si="1"/>
        <v/>
      </c>
      <c r="CQ3" s="545" t="str">
        <f t="shared" si="1"/>
        <v/>
      </c>
      <c r="CR3" s="545" t="str">
        <f t="shared" si="1"/>
        <v/>
      </c>
      <c r="CS3" s="545" t="str">
        <f t="shared" si="1"/>
        <v/>
      </c>
      <c r="CT3" s="545" t="str">
        <f t="shared" si="1"/>
        <v/>
      </c>
      <c r="CU3" s="545" t="str">
        <f t="shared" si="1"/>
        <v/>
      </c>
      <c r="CV3" s="545" t="str">
        <f t="shared" si="1"/>
        <v/>
      </c>
      <c r="CW3" s="545" t="str">
        <f t="shared" si="1"/>
        <v/>
      </c>
      <c r="CX3" s="545" t="str">
        <f t="shared" si="1"/>
        <v/>
      </c>
      <c r="CY3" s="545" t="str">
        <f t="shared" si="1"/>
        <v/>
      </c>
      <c r="CZ3" s="545" t="str">
        <f t="shared" si="1"/>
        <v/>
      </c>
      <c r="DA3" s="545" t="str">
        <f t="shared" si="1"/>
        <v/>
      </c>
      <c r="DB3" s="545" t="str">
        <f t="shared" si="1"/>
        <v/>
      </c>
      <c r="DC3" s="545" t="str">
        <f t="shared" si="1"/>
        <v/>
      </c>
      <c r="DD3" s="545" t="str">
        <f t="shared" si="1"/>
        <v/>
      </c>
      <c r="DE3" s="545" t="str">
        <f t="shared" si="1"/>
        <v/>
      </c>
      <c r="DF3" s="545" t="str">
        <f t="shared" si="1"/>
        <v/>
      </c>
      <c r="DG3" s="545" t="str">
        <f t="shared" si="1"/>
        <v/>
      </c>
      <c r="DH3" s="545" t="str">
        <f t="shared" si="1"/>
        <v/>
      </c>
      <c r="DI3" s="545" t="str">
        <f t="shared" si="1"/>
        <v/>
      </c>
      <c r="DJ3" s="545" t="str">
        <f t="shared" si="1"/>
        <v/>
      </c>
      <c r="DK3" s="545" t="str">
        <f t="shared" si="1"/>
        <v/>
      </c>
      <c r="DL3" s="545" t="str">
        <f t="shared" si="1"/>
        <v/>
      </c>
      <c r="DM3" s="545" t="str">
        <f t="shared" si="1"/>
        <v/>
      </c>
      <c r="DN3" s="545" t="str">
        <f t="shared" si="1"/>
        <v/>
      </c>
      <c r="DO3" s="545" t="str">
        <f t="shared" si="1"/>
        <v/>
      </c>
      <c r="DP3" s="545" t="str">
        <f t="shared" si="1"/>
        <v/>
      </c>
      <c r="DQ3" s="545" t="str">
        <f t="shared" si="1"/>
        <v/>
      </c>
      <c r="DR3" s="545" t="str">
        <f t="shared" si="1"/>
        <v/>
      </c>
      <c r="DS3" s="545" t="str">
        <f t="shared" si="1"/>
        <v/>
      </c>
      <c r="DT3" s="545" t="str">
        <f t="shared" si="1"/>
        <v/>
      </c>
      <c r="DU3" s="545" t="str">
        <f t="shared" si="1"/>
        <v/>
      </c>
      <c r="DV3" s="545" t="str">
        <f t="shared" si="1"/>
        <v/>
      </c>
      <c r="DW3" s="545" t="str">
        <f t="shared" si="1"/>
        <v/>
      </c>
      <c r="DX3" s="545" t="str">
        <f t="shared" si="1"/>
        <v/>
      </c>
      <c r="DY3" s="545" t="str">
        <f t="shared" si="1"/>
        <v/>
      </c>
      <c r="DZ3" s="545" t="str">
        <f t="shared" si="1"/>
        <v/>
      </c>
      <c r="EA3" s="545" t="str">
        <f t="shared" si="1"/>
        <v/>
      </c>
      <c r="EB3" s="545" t="str">
        <f t="shared" si="1"/>
        <v/>
      </c>
      <c r="EC3" s="545" t="str">
        <f t="shared" si="1"/>
        <v/>
      </c>
      <c r="ED3" s="545" t="str">
        <f t="shared" si="1"/>
        <v/>
      </c>
      <c r="EE3" s="545" t="str">
        <f t="shared" si="1"/>
        <v/>
      </c>
      <c r="EF3" s="545" t="str">
        <f t="shared" si="1"/>
        <v/>
      </c>
      <c r="EG3" s="545" t="str">
        <f t="shared" si="1"/>
        <v/>
      </c>
      <c r="EH3" s="545" t="str">
        <f t="shared" si="1"/>
        <v/>
      </c>
      <c r="EI3" s="545" t="str">
        <f t="shared" si="1"/>
        <v/>
      </c>
      <c r="EJ3" s="545" t="str">
        <f t="shared" si="1"/>
        <v/>
      </c>
      <c r="EK3" s="545" t="str">
        <f t="shared" si="1"/>
        <v/>
      </c>
      <c r="EL3" s="545" t="str">
        <f t="shared" si="1"/>
        <v/>
      </c>
      <c r="EM3" s="545" t="str">
        <f t="shared" si="1"/>
        <v/>
      </c>
      <c r="EN3" s="545" t="str">
        <f t="shared" si="1"/>
        <v/>
      </c>
      <c r="EO3" s="545" t="str">
        <f t="shared" si="1"/>
        <v/>
      </c>
      <c r="EP3" s="545" t="str">
        <f t="shared" si="1"/>
        <v/>
      </c>
      <c r="EQ3" s="545" t="str">
        <f t="shared" si="1"/>
        <v/>
      </c>
      <c r="ER3" s="545" t="str">
        <f t="shared" si="1"/>
        <v/>
      </c>
      <c r="ES3" s="545" t="str">
        <f t="shared" ref="ES3:HD3" si="2">IF(ISBLANK(ES2),"",VLOOKUP(ES2,Config_Table,11))</f>
        <v/>
      </c>
      <c r="ET3" s="545" t="str">
        <f t="shared" si="2"/>
        <v/>
      </c>
      <c r="EU3" s="545" t="str">
        <f t="shared" si="2"/>
        <v/>
      </c>
      <c r="EV3" s="545" t="str">
        <f t="shared" si="2"/>
        <v/>
      </c>
      <c r="EW3" s="545" t="str">
        <f t="shared" si="2"/>
        <v/>
      </c>
      <c r="EX3" s="545" t="str">
        <f t="shared" si="2"/>
        <v/>
      </c>
      <c r="EY3" s="545" t="str">
        <f t="shared" si="2"/>
        <v/>
      </c>
      <c r="EZ3" s="545" t="str">
        <f t="shared" si="2"/>
        <v/>
      </c>
      <c r="FA3" s="545" t="str">
        <f t="shared" si="2"/>
        <v/>
      </c>
      <c r="FB3" s="545" t="str">
        <f t="shared" si="2"/>
        <v/>
      </c>
      <c r="FC3" s="545" t="str">
        <f t="shared" si="2"/>
        <v/>
      </c>
      <c r="FD3" s="545" t="str">
        <f t="shared" si="2"/>
        <v/>
      </c>
      <c r="FE3" s="545" t="str">
        <f t="shared" si="2"/>
        <v/>
      </c>
      <c r="FF3" s="545" t="str">
        <f t="shared" si="2"/>
        <v/>
      </c>
      <c r="FG3" s="545" t="str">
        <f t="shared" si="2"/>
        <v/>
      </c>
      <c r="FH3" s="545" t="str">
        <f t="shared" si="2"/>
        <v/>
      </c>
      <c r="FI3" s="545" t="str">
        <f t="shared" si="2"/>
        <v/>
      </c>
      <c r="FJ3" s="545" t="str">
        <f t="shared" si="2"/>
        <v/>
      </c>
      <c r="FK3" s="545" t="str">
        <f t="shared" si="2"/>
        <v/>
      </c>
      <c r="FL3" s="545" t="str">
        <f t="shared" si="2"/>
        <v/>
      </c>
      <c r="FM3" s="545" t="str">
        <f t="shared" si="2"/>
        <v/>
      </c>
      <c r="FN3" s="545" t="str">
        <f t="shared" si="2"/>
        <v/>
      </c>
      <c r="FO3" s="545" t="str">
        <f t="shared" si="2"/>
        <v/>
      </c>
      <c r="FP3" s="545" t="str">
        <f t="shared" si="2"/>
        <v/>
      </c>
      <c r="FQ3" s="545" t="str">
        <f t="shared" si="2"/>
        <v/>
      </c>
      <c r="FR3" s="545" t="str">
        <f t="shared" si="2"/>
        <v/>
      </c>
      <c r="FS3" s="545" t="str">
        <f t="shared" si="2"/>
        <v/>
      </c>
      <c r="FT3" s="545" t="str">
        <f t="shared" si="2"/>
        <v/>
      </c>
      <c r="FU3" s="545" t="str">
        <f t="shared" si="2"/>
        <v/>
      </c>
      <c r="FV3" s="545" t="str">
        <f t="shared" si="2"/>
        <v/>
      </c>
      <c r="FW3" s="545" t="str">
        <f t="shared" si="2"/>
        <v/>
      </c>
      <c r="FX3" s="545" t="str">
        <f t="shared" si="2"/>
        <v/>
      </c>
      <c r="FY3" s="545" t="str">
        <f t="shared" si="2"/>
        <v/>
      </c>
      <c r="FZ3" s="545" t="str">
        <f t="shared" si="2"/>
        <v/>
      </c>
      <c r="GA3" s="545" t="str">
        <f t="shared" si="2"/>
        <v/>
      </c>
      <c r="GB3" s="545" t="str">
        <f t="shared" si="2"/>
        <v/>
      </c>
      <c r="GC3" s="545" t="str">
        <f t="shared" si="2"/>
        <v/>
      </c>
      <c r="GD3" s="545" t="str">
        <f t="shared" si="2"/>
        <v/>
      </c>
      <c r="GE3" s="545" t="str">
        <f t="shared" si="2"/>
        <v/>
      </c>
      <c r="GF3" s="545" t="str">
        <f t="shared" si="2"/>
        <v/>
      </c>
      <c r="GG3" s="545" t="str">
        <f t="shared" si="2"/>
        <v/>
      </c>
      <c r="GH3" s="545" t="str">
        <f t="shared" si="2"/>
        <v/>
      </c>
      <c r="GI3" s="545" t="str">
        <f t="shared" si="2"/>
        <v/>
      </c>
      <c r="GJ3" s="545" t="str">
        <f t="shared" si="2"/>
        <v/>
      </c>
      <c r="GK3" s="545" t="str">
        <f t="shared" si="2"/>
        <v/>
      </c>
      <c r="GL3" s="545" t="str">
        <f t="shared" si="2"/>
        <v/>
      </c>
      <c r="GM3" s="545" t="str">
        <f t="shared" si="2"/>
        <v/>
      </c>
      <c r="GN3" s="545" t="str">
        <f t="shared" si="2"/>
        <v/>
      </c>
      <c r="GO3" s="545" t="str">
        <f t="shared" si="2"/>
        <v/>
      </c>
      <c r="GP3" s="545" t="str">
        <f t="shared" si="2"/>
        <v/>
      </c>
      <c r="GQ3" s="545" t="str">
        <f t="shared" si="2"/>
        <v/>
      </c>
      <c r="GR3" s="545" t="str">
        <f t="shared" si="2"/>
        <v/>
      </c>
      <c r="GS3" s="545" t="str">
        <f t="shared" si="2"/>
        <v/>
      </c>
      <c r="GT3" s="545" t="str">
        <f t="shared" si="2"/>
        <v/>
      </c>
      <c r="GU3" s="545" t="str">
        <f t="shared" si="2"/>
        <v/>
      </c>
      <c r="GV3" s="545" t="str">
        <f t="shared" si="2"/>
        <v/>
      </c>
      <c r="GW3" s="545" t="str">
        <f t="shared" si="2"/>
        <v/>
      </c>
      <c r="GX3" s="545" t="str">
        <f t="shared" si="2"/>
        <v/>
      </c>
      <c r="GY3" s="545" t="str">
        <f t="shared" si="2"/>
        <v/>
      </c>
      <c r="GZ3" s="545" t="str">
        <f t="shared" si="2"/>
        <v/>
      </c>
      <c r="HA3" s="545" t="str">
        <f t="shared" si="2"/>
        <v/>
      </c>
      <c r="HB3" s="545" t="str">
        <f t="shared" si="2"/>
        <v/>
      </c>
      <c r="HC3" s="545" t="str">
        <f t="shared" si="2"/>
        <v/>
      </c>
      <c r="HD3" s="545" t="str">
        <f t="shared" si="2"/>
        <v/>
      </c>
      <c r="HE3" s="545" t="str">
        <f t="shared" ref="HE3:HZ3" si="3">IF(ISBLANK(HE2),"",VLOOKUP(HE2,Config_Table,11))</f>
        <v/>
      </c>
      <c r="HF3" s="545" t="str">
        <f t="shared" si="3"/>
        <v/>
      </c>
      <c r="HG3" s="545" t="str">
        <f t="shared" si="3"/>
        <v/>
      </c>
      <c r="HH3" s="545" t="str">
        <f t="shared" si="3"/>
        <v/>
      </c>
      <c r="HI3" s="545" t="str">
        <f t="shared" si="3"/>
        <v/>
      </c>
      <c r="HJ3" s="545" t="str">
        <f t="shared" si="3"/>
        <v/>
      </c>
      <c r="HK3" s="545" t="str">
        <f t="shared" si="3"/>
        <v/>
      </c>
      <c r="HL3" s="545" t="str">
        <f t="shared" si="3"/>
        <v/>
      </c>
      <c r="HM3" s="545" t="str">
        <f t="shared" si="3"/>
        <v/>
      </c>
      <c r="HN3" s="545" t="str">
        <f t="shared" si="3"/>
        <v/>
      </c>
      <c r="HO3" s="545" t="str">
        <f t="shared" si="3"/>
        <v/>
      </c>
      <c r="HP3" s="545" t="str">
        <f t="shared" si="3"/>
        <v/>
      </c>
      <c r="HQ3" s="545" t="str">
        <f t="shared" si="3"/>
        <v/>
      </c>
      <c r="HR3" s="545" t="str">
        <f t="shared" si="3"/>
        <v/>
      </c>
      <c r="HS3" s="545" t="str">
        <f t="shared" si="3"/>
        <v/>
      </c>
      <c r="HT3" s="545" t="str">
        <f t="shared" si="3"/>
        <v/>
      </c>
      <c r="HU3" s="545" t="str">
        <f t="shared" si="3"/>
        <v/>
      </c>
      <c r="HV3" s="545" t="str">
        <f t="shared" si="3"/>
        <v/>
      </c>
      <c r="HW3" s="545" t="str">
        <f t="shared" si="3"/>
        <v/>
      </c>
      <c r="HX3" s="545" t="str">
        <f t="shared" si="3"/>
        <v/>
      </c>
      <c r="HY3" s="545" t="str">
        <f t="shared" si="3"/>
        <v/>
      </c>
      <c r="HZ3" s="545" t="str">
        <f t="shared" si="3"/>
        <v/>
      </c>
    </row>
    <row r="4" spans="1:234" s="325" customFormat="1" ht="30" customHeight="1" thickBot="1" x14ac:dyDescent="0.3">
      <c r="A4" s="687"/>
      <c r="B4" s="687"/>
      <c r="C4" s="687"/>
      <c r="D4" s="687"/>
      <c r="E4" s="687"/>
      <c r="F4" s="687"/>
      <c r="G4" s="687"/>
      <c r="H4" s="687"/>
      <c r="I4" s="687"/>
      <c r="J4" s="687"/>
      <c r="K4" s="687"/>
      <c r="L4" s="687"/>
      <c r="M4" s="669"/>
      <c r="N4" s="682"/>
      <c r="O4" s="682"/>
      <c r="P4" s="680"/>
      <c r="Q4" s="680"/>
      <c r="R4" s="680"/>
      <c r="S4" s="687"/>
      <c r="T4" s="314" t="s">
        <v>504</v>
      </c>
      <c r="U4" s="342"/>
      <c r="V4" s="342"/>
      <c r="W4" s="342"/>
      <c r="X4" s="342"/>
      <c r="Y4" s="342"/>
      <c r="Z4" s="342"/>
      <c r="AA4" s="342">
        <v>25</v>
      </c>
      <c r="AB4" s="342" t="s">
        <v>460</v>
      </c>
      <c r="AC4" s="342">
        <v>43</v>
      </c>
      <c r="AD4" s="342">
        <v>55</v>
      </c>
      <c r="AE4" s="342">
        <v>72</v>
      </c>
      <c r="AF4" s="342">
        <v>83</v>
      </c>
      <c r="AG4" s="342">
        <v>94</v>
      </c>
      <c r="AH4" s="342">
        <v>96</v>
      </c>
      <c r="AI4" s="342">
        <v>119</v>
      </c>
      <c r="AJ4" s="342">
        <v>127</v>
      </c>
      <c r="AK4" s="342">
        <v>129</v>
      </c>
      <c r="AL4" s="342" t="s">
        <v>684</v>
      </c>
      <c r="AM4" s="342" t="s">
        <v>724</v>
      </c>
      <c r="AN4" s="342" t="s">
        <v>743</v>
      </c>
      <c r="AO4" s="342">
        <v>197</v>
      </c>
      <c r="AP4" s="342">
        <v>208</v>
      </c>
      <c r="AQ4" s="342">
        <v>210</v>
      </c>
      <c r="AR4" s="342">
        <v>215</v>
      </c>
      <c r="AS4" s="342">
        <v>220</v>
      </c>
      <c r="AT4" s="342">
        <v>240</v>
      </c>
      <c r="AU4" s="342">
        <v>241</v>
      </c>
      <c r="AV4" s="342">
        <v>250</v>
      </c>
      <c r="AW4" s="342">
        <v>257</v>
      </c>
      <c r="AX4" s="342"/>
      <c r="AY4" s="342"/>
      <c r="AZ4" s="342"/>
      <c r="BA4" s="342"/>
      <c r="BB4" s="342"/>
      <c r="BC4" s="342"/>
      <c r="BD4" s="342"/>
      <c r="BE4" s="342"/>
      <c r="BF4" s="342"/>
      <c r="BG4" s="342"/>
      <c r="BH4" s="342"/>
      <c r="BI4" s="342"/>
      <c r="BJ4" s="342"/>
      <c r="BK4" s="342"/>
      <c r="BL4" s="342"/>
      <c r="BM4" s="342"/>
      <c r="BN4" s="342"/>
      <c r="BO4" s="342"/>
      <c r="BP4" s="342"/>
      <c r="BQ4" s="342"/>
      <c r="BR4" s="342"/>
      <c r="BS4" s="342"/>
      <c r="BT4" s="342"/>
      <c r="BU4" s="342"/>
      <c r="BV4" s="342"/>
      <c r="BW4" s="342"/>
      <c r="BX4" s="342"/>
      <c r="BY4" s="342"/>
      <c r="BZ4" s="342"/>
      <c r="CA4" s="342"/>
      <c r="CB4" s="342"/>
      <c r="CC4" s="342"/>
      <c r="CD4" s="342"/>
      <c r="CE4" s="342"/>
      <c r="CF4" s="342"/>
      <c r="CG4" s="342"/>
      <c r="CH4" s="342"/>
      <c r="CI4" s="342"/>
      <c r="CJ4" s="342"/>
      <c r="CK4" s="342"/>
      <c r="CL4" s="342"/>
      <c r="CM4" s="342"/>
      <c r="CN4" s="342"/>
      <c r="CO4" s="342"/>
      <c r="CP4" s="342"/>
      <c r="CQ4" s="342"/>
      <c r="CR4" s="342"/>
      <c r="CS4" s="342"/>
      <c r="CT4" s="342"/>
      <c r="CU4" s="342"/>
      <c r="CV4" s="342"/>
      <c r="CW4" s="342"/>
      <c r="CX4" s="342"/>
      <c r="CY4" s="342"/>
      <c r="CZ4" s="342"/>
      <c r="DA4" s="342"/>
      <c r="DB4" s="342"/>
      <c r="DC4" s="342"/>
      <c r="DD4" s="342"/>
      <c r="DE4" s="342"/>
      <c r="DF4" s="342"/>
      <c r="DG4" s="342"/>
      <c r="DH4" s="342"/>
      <c r="DI4" s="342"/>
      <c r="DJ4" s="342"/>
      <c r="DK4" s="342"/>
      <c r="DL4" s="342"/>
      <c r="DM4" s="342"/>
      <c r="DN4" s="342"/>
      <c r="DO4" s="342"/>
      <c r="DP4" s="342"/>
      <c r="DQ4" s="342"/>
      <c r="DR4" s="342"/>
      <c r="DS4" s="342"/>
      <c r="DT4" s="342"/>
      <c r="DU4" s="342"/>
      <c r="DV4" s="342"/>
      <c r="DW4" s="342"/>
      <c r="DX4" s="342"/>
      <c r="DY4" s="342"/>
      <c r="DZ4" s="342"/>
      <c r="EA4" s="342"/>
      <c r="EB4" s="342"/>
      <c r="EC4" s="342"/>
      <c r="ED4" s="342"/>
      <c r="EE4" s="342"/>
      <c r="EF4" s="342"/>
      <c r="EG4" s="342"/>
      <c r="EH4" s="342"/>
      <c r="EI4" s="342"/>
      <c r="EJ4" s="342"/>
      <c r="EK4" s="342"/>
      <c r="EL4" s="342"/>
      <c r="EM4" s="342"/>
      <c r="EN4" s="342"/>
      <c r="EO4" s="342"/>
      <c r="EP4" s="342"/>
      <c r="EQ4" s="342"/>
      <c r="ER4" s="342"/>
      <c r="ES4" s="342"/>
      <c r="ET4" s="342"/>
      <c r="EU4" s="342"/>
      <c r="EV4" s="342"/>
      <c r="EW4" s="342"/>
      <c r="EX4" s="342"/>
      <c r="EY4" s="342"/>
      <c r="EZ4" s="342"/>
      <c r="FA4" s="342"/>
      <c r="FB4" s="342"/>
      <c r="FC4" s="342"/>
      <c r="FD4" s="342"/>
      <c r="FE4" s="342"/>
      <c r="FF4" s="342"/>
      <c r="FG4" s="342"/>
      <c r="FH4" s="342"/>
      <c r="FI4" s="342"/>
      <c r="FJ4" s="342"/>
      <c r="FK4" s="342"/>
      <c r="FL4" s="342"/>
      <c r="FM4" s="342"/>
      <c r="FN4" s="342"/>
      <c r="FO4" s="342"/>
      <c r="FP4" s="342"/>
      <c r="FQ4" s="342"/>
      <c r="FR4" s="342"/>
      <c r="FS4" s="342"/>
      <c r="FT4" s="342"/>
      <c r="FU4" s="342"/>
      <c r="FV4" s="342"/>
      <c r="FW4" s="342"/>
      <c r="FX4" s="342"/>
      <c r="FY4" s="342"/>
      <c r="FZ4" s="342"/>
      <c r="GA4" s="342"/>
      <c r="GB4" s="342"/>
      <c r="GC4" s="342"/>
      <c r="GD4" s="342"/>
      <c r="GE4" s="342"/>
      <c r="GF4" s="342"/>
      <c r="GG4" s="342"/>
      <c r="GH4" s="342"/>
      <c r="GI4" s="342"/>
      <c r="GJ4" s="342"/>
      <c r="GK4" s="342"/>
      <c r="GL4" s="342"/>
      <c r="GM4" s="342"/>
      <c r="GN4" s="342"/>
      <c r="GO4" s="342"/>
      <c r="GP4" s="342"/>
      <c r="GQ4" s="342"/>
      <c r="GR4" s="342"/>
      <c r="GS4" s="342"/>
      <c r="GT4" s="342"/>
      <c r="GU4" s="342"/>
      <c r="GV4" s="342"/>
      <c r="GW4" s="342"/>
      <c r="GX4" s="342"/>
      <c r="GY4" s="342"/>
      <c r="GZ4" s="342"/>
      <c r="HA4" s="342"/>
      <c r="HB4" s="342"/>
      <c r="HC4" s="342"/>
      <c r="HD4" s="342"/>
      <c r="HE4" s="342"/>
      <c r="HF4" s="342"/>
      <c r="HG4" s="342"/>
      <c r="HH4" s="342"/>
      <c r="HI4" s="342"/>
      <c r="HJ4" s="342"/>
      <c r="HK4" s="342"/>
      <c r="HL4" s="342"/>
      <c r="HM4" s="342"/>
      <c r="HN4" s="342"/>
      <c r="HO4" s="342"/>
      <c r="HP4" s="342"/>
      <c r="HQ4" s="342"/>
      <c r="HR4" s="342"/>
      <c r="HS4" s="342"/>
      <c r="HT4" s="342"/>
      <c r="HU4" s="342"/>
      <c r="HV4" s="342"/>
      <c r="HW4" s="342"/>
      <c r="HX4" s="342"/>
      <c r="HY4" s="342"/>
      <c r="HZ4" s="342"/>
    </row>
    <row r="5" spans="1:234" s="140" customFormat="1" ht="25.5" thickTop="1" thickBot="1" x14ac:dyDescent="0.25">
      <c r="A5" s="102" t="s">
        <v>233</v>
      </c>
      <c r="B5" s="103" t="s">
        <v>155</v>
      </c>
      <c r="C5" s="103" t="s">
        <v>596</v>
      </c>
      <c r="D5" s="104" t="s">
        <v>237</v>
      </c>
      <c r="E5" s="104" t="s">
        <v>100</v>
      </c>
      <c r="F5" s="105">
        <f t="shared" ref="F5:F36" si="4">IF(L5="Not Executed","",INDEX($U$1:$ZX$1,1,MATCH(REPT("z",255),$U5:$ZX5)))</f>
        <v>41183</v>
      </c>
      <c r="G5" s="104">
        <f>IF(L5="Not Executed","",INDEX($U2:$ZX$2,1,MATCH(REPT("z",255),$U5:$ZX5)))</f>
        <v>142</v>
      </c>
      <c r="H5" s="104" t="str">
        <f t="shared" ref="H5:H56" si="5">IF($L5="Not Executed","",VLOOKUP($G5,Config_Table,3))</f>
        <v>PC2 Fab D C0 C-Class</v>
      </c>
      <c r="I5" s="104" t="str">
        <f t="shared" ref="I5:I56" si="6">IF($L5="Not Executed","",VLOOKUP($G5,Config_Table,4))</f>
        <v>9200-8.59.29708</v>
      </c>
      <c r="J5" s="104">
        <f t="shared" ref="J5:J56" si="7">IF($L5="Not Executed","",VLOOKUP($G5,Config_Table,5))</f>
        <v>9200</v>
      </c>
      <c r="K5" s="104" t="str">
        <f t="shared" ref="K5:K37" si="8">IF($L5="Not Executed","",IF(ISBLANK(VLOOKUP($G5,Config_Table,11)),VLOOKUP($G5,Config_Table,7),VLOOKUP($G5,Config_Table,11)))</f>
        <v>19.14.3820.4</v>
      </c>
      <c r="L5" s="104" t="s">
        <v>249</v>
      </c>
      <c r="M5" s="104" t="str">
        <f>IF(L5="NA","NA",IF(COUNTIFS(U5:XAA5,"Pass*",$U$3:$XAA$3,Summary!$F$43)&gt;0,"Pass",IF(COUNTIFS(U5:XAA5,"Fail*",$U$3:$XAA$3,Summary!$F$43)&gt;0,"Fail","Not Executed")))</f>
        <v>NA</v>
      </c>
      <c r="N5" s="121">
        <f t="shared" ref="N5:N36" si="9">COUNTIF(U5:CB5,"Pass")+COUNTIF(U5:CB5,"Fail")</f>
        <v>6</v>
      </c>
      <c r="O5" s="132">
        <f t="shared" ref="O5:O36" si="10">IF(N5&gt;0,COUNTIF(U5:CB5,"Pass")/N5,"")</f>
        <v>1</v>
      </c>
      <c r="P5" s="297" t="e">
        <f>IF(VLOOKUP(C5,[1]!GPS_Location,2,FALSE)=0,"",VLOOKUP(C5,[1]!GPS_Location,2,FALSE))</f>
        <v>#N/A</v>
      </c>
      <c r="Q5" s="104" t="e">
        <f>IF(VLOOKUP(C5,[1]!GPS_Location,3,FALSE)=0,"",VLOOKUP(C5,[1]!GPS_Location,3,FALSE))</f>
        <v>#N/A</v>
      </c>
      <c r="R5" s="104" t="e">
        <f>IF(VLOOKUP(C5,[1]!GPS_Location,4,FALSE)=0,"",VLOOKUP(C5,[1]!GPS_Location,4,FALSE))</f>
        <v>#N/A</v>
      </c>
      <c r="S5" s="106"/>
      <c r="T5" s="298"/>
      <c r="U5" s="343"/>
      <c r="V5" s="344"/>
      <c r="W5" s="344"/>
      <c r="X5" s="344"/>
      <c r="Y5" s="344"/>
      <c r="Z5" s="344"/>
      <c r="AA5" s="344"/>
      <c r="AB5" s="344"/>
      <c r="AC5" s="344"/>
      <c r="AD5" s="344"/>
      <c r="AE5" s="344"/>
      <c r="AF5" s="344"/>
      <c r="AG5" s="344"/>
      <c r="AH5" s="344"/>
      <c r="AI5" s="344"/>
      <c r="AJ5" s="344"/>
      <c r="AK5" s="344"/>
      <c r="AL5" s="344"/>
      <c r="AM5" s="344"/>
      <c r="AN5" s="344"/>
      <c r="AO5" s="344"/>
      <c r="AP5" s="344"/>
      <c r="AQ5" s="344" t="s">
        <v>243</v>
      </c>
      <c r="AR5" s="344" t="s">
        <v>243</v>
      </c>
      <c r="AS5" s="344" t="s">
        <v>243</v>
      </c>
      <c r="AT5" s="344" t="s">
        <v>243</v>
      </c>
      <c r="AU5" s="344"/>
      <c r="AV5" s="344" t="s">
        <v>243</v>
      </c>
      <c r="AW5" s="344" t="s">
        <v>243</v>
      </c>
      <c r="AX5" s="344"/>
      <c r="AY5" s="344"/>
      <c r="AZ5" s="344"/>
      <c r="BA5" s="344"/>
      <c r="BB5" s="344"/>
      <c r="BC5" s="344"/>
      <c r="BD5" s="344"/>
      <c r="BE5" s="344"/>
      <c r="BF5" s="344"/>
      <c r="BG5" s="344"/>
      <c r="BH5" s="344"/>
      <c r="BI5" s="344"/>
      <c r="BJ5" s="344"/>
      <c r="BK5" s="344"/>
      <c r="BL5" s="344"/>
      <c r="BM5" s="344"/>
      <c r="BN5" s="344"/>
      <c r="BO5" s="344"/>
      <c r="BP5" s="344"/>
      <c r="BQ5" s="344"/>
      <c r="BR5" s="344"/>
      <c r="BS5" s="344"/>
      <c r="BT5" s="344"/>
      <c r="BU5" s="344"/>
      <c r="BV5" s="344"/>
      <c r="BW5" s="344"/>
      <c r="BX5" s="344"/>
      <c r="BY5" s="344"/>
      <c r="BZ5" s="344"/>
      <c r="CA5" s="344"/>
      <c r="CB5" s="344"/>
      <c r="CC5" s="344"/>
      <c r="CD5" s="345"/>
      <c r="CE5" s="345"/>
      <c r="CF5" s="345"/>
      <c r="CG5" s="345"/>
      <c r="CH5" s="345"/>
      <c r="CI5" s="345"/>
      <c r="CJ5" s="345"/>
      <c r="CK5" s="345"/>
      <c r="CL5" s="345"/>
      <c r="CM5" s="345"/>
      <c r="CN5" s="345"/>
      <c r="CO5" s="345"/>
      <c r="CP5" s="345"/>
      <c r="CQ5" s="345"/>
      <c r="CR5" s="345"/>
      <c r="CS5" s="345"/>
      <c r="CT5" s="345"/>
      <c r="CU5" s="345"/>
      <c r="CV5" s="345"/>
      <c r="CW5" s="345"/>
      <c r="CX5" s="345"/>
      <c r="CY5" s="345"/>
      <c r="CZ5" s="345"/>
      <c r="DA5" s="345"/>
      <c r="DB5" s="345"/>
      <c r="DC5" s="345"/>
      <c r="DD5" s="345"/>
      <c r="DE5" s="345"/>
      <c r="DF5" s="345"/>
      <c r="DG5" s="345"/>
      <c r="DH5" s="345"/>
      <c r="DI5" s="345"/>
      <c r="DJ5" s="345"/>
      <c r="DK5" s="345"/>
      <c r="DL5" s="345"/>
      <c r="DM5" s="345"/>
      <c r="DN5" s="345"/>
      <c r="DO5" s="345"/>
      <c r="DP5" s="345"/>
      <c r="DQ5" s="345"/>
      <c r="DR5" s="345"/>
      <c r="DS5" s="345"/>
      <c r="DT5" s="345"/>
      <c r="DU5" s="345"/>
      <c r="DV5" s="345"/>
      <c r="DW5" s="345"/>
      <c r="DX5" s="345"/>
      <c r="DY5" s="345"/>
      <c r="DZ5" s="345"/>
      <c r="EA5" s="345"/>
      <c r="EB5" s="345"/>
      <c r="EC5" s="345"/>
      <c r="ED5" s="345"/>
      <c r="EE5" s="345"/>
      <c r="EF5" s="345"/>
      <c r="EG5" s="345"/>
      <c r="EH5" s="345"/>
      <c r="EI5" s="345"/>
      <c r="EJ5" s="345"/>
      <c r="EK5" s="345"/>
      <c r="EL5" s="345"/>
      <c r="EM5" s="345"/>
      <c r="EN5" s="345"/>
      <c r="EO5" s="345"/>
      <c r="EP5" s="345"/>
      <c r="EQ5" s="345"/>
      <c r="ER5" s="345"/>
      <c r="ES5" s="345"/>
      <c r="ET5" s="345"/>
      <c r="EU5" s="345"/>
      <c r="EV5" s="345"/>
      <c r="EW5" s="345"/>
      <c r="EX5" s="345"/>
      <c r="EY5" s="345"/>
      <c r="EZ5" s="345"/>
      <c r="FA5" s="345"/>
      <c r="FB5" s="345"/>
      <c r="FC5" s="345"/>
      <c r="FD5" s="345"/>
      <c r="FE5" s="345"/>
      <c r="FF5" s="345"/>
      <c r="FG5" s="345"/>
      <c r="FH5" s="345"/>
      <c r="FI5" s="345"/>
      <c r="FJ5" s="345"/>
      <c r="FK5" s="345"/>
      <c r="FL5" s="345"/>
      <c r="FM5" s="345"/>
      <c r="FN5" s="345"/>
      <c r="FO5" s="345"/>
      <c r="FP5" s="345"/>
      <c r="FQ5" s="345"/>
      <c r="FR5" s="345"/>
      <c r="FS5" s="345"/>
      <c r="FT5" s="345"/>
      <c r="FU5" s="345"/>
      <c r="FV5" s="345"/>
      <c r="FW5" s="345"/>
      <c r="FX5" s="345"/>
      <c r="FY5" s="345"/>
      <c r="FZ5" s="345"/>
      <c r="GA5" s="345"/>
      <c r="GB5" s="345"/>
      <c r="GC5" s="345"/>
      <c r="GD5" s="345"/>
      <c r="GE5" s="345"/>
      <c r="GF5" s="345"/>
      <c r="GG5" s="345"/>
      <c r="GH5" s="345"/>
      <c r="GI5" s="345"/>
      <c r="GJ5" s="345"/>
      <c r="GK5" s="345"/>
      <c r="GL5" s="345"/>
      <c r="GM5" s="345"/>
      <c r="GN5" s="345"/>
      <c r="GO5" s="345"/>
      <c r="GP5" s="345"/>
      <c r="GQ5" s="345"/>
      <c r="GR5" s="345"/>
      <c r="GS5" s="345"/>
      <c r="GT5" s="345"/>
      <c r="GU5" s="345"/>
      <c r="GV5" s="345"/>
      <c r="GW5" s="345"/>
      <c r="GX5" s="345"/>
      <c r="GY5" s="345"/>
      <c r="GZ5" s="345"/>
      <c r="HA5" s="345"/>
      <c r="HB5" s="345"/>
      <c r="HC5" s="345"/>
      <c r="HD5" s="345"/>
      <c r="HE5" s="345"/>
      <c r="HF5" s="345"/>
      <c r="HG5" s="345"/>
      <c r="HH5" s="345"/>
      <c r="HI5" s="345"/>
      <c r="HJ5" s="345"/>
      <c r="HK5" s="345"/>
      <c r="HL5" s="345"/>
      <c r="HM5" s="345"/>
      <c r="HN5" s="345"/>
      <c r="HO5" s="345"/>
      <c r="HP5" s="345"/>
      <c r="HQ5" s="345"/>
      <c r="HR5" s="345"/>
      <c r="HS5" s="345"/>
      <c r="HT5" s="345"/>
      <c r="HU5" s="345"/>
      <c r="HV5" s="345"/>
      <c r="HW5" s="345"/>
      <c r="HX5" s="345"/>
      <c r="HY5" s="345"/>
      <c r="HZ5" s="345"/>
    </row>
    <row r="6" spans="1:234" s="140" customFormat="1" ht="24.75" thickTop="1" x14ac:dyDescent="0.2">
      <c r="A6" s="102" t="s">
        <v>233</v>
      </c>
      <c r="B6" s="103" t="s">
        <v>155</v>
      </c>
      <c r="C6" s="103" t="s">
        <v>140</v>
      </c>
      <c r="D6" s="104" t="s">
        <v>237</v>
      </c>
      <c r="E6" s="104" t="s">
        <v>100</v>
      </c>
      <c r="F6" s="105">
        <f t="shared" si="4"/>
        <v>41183</v>
      </c>
      <c r="G6" s="104">
        <f>IF(L6="Not Executed","",INDEX($U$2:$ZX4,1,MATCH(REPT("z",255),$U6:$ZX6)))</f>
        <v>142</v>
      </c>
      <c r="H6" s="104" t="str">
        <f t="shared" si="5"/>
        <v>PC2 Fab D C0 C-Class</v>
      </c>
      <c r="I6" s="104" t="str">
        <f t="shared" si="6"/>
        <v>9200-8.59.29708</v>
      </c>
      <c r="J6" s="104">
        <f t="shared" si="7"/>
        <v>9200</v>
      </c>
      <c r="K6" s="104" t="str">
        <f t="shared" si="8"/>
        <v>19.14.3820.4</v>
      </c>
      <c r="L6" s="104" t="str">
        <f t="shared" ref="L6:L15" si="11">IF(ISNA(INDEX($U6:$ZX6,MATCH(REPT("z",255),$U6:$ZX6))),"Not Executed",INDEX($U6:$ZX6,MATCH(REPT("z",255),$U6:$ZX6)))</f>
        <v>Pass</v>
      </c>
      <c r="M6" s="104" t="str">
        <f>IF(L6="NA","NA",IF(COUNTIFS(U6:XAA6,"Pass*",$U$3:$XAA$3,Summary!$F$43)&gt;0,"Pass",IF(COUNTIFS(U6:XAA6,"Fail*",$U$3:$XAA$3,Summary!$F$43)&gt;0,"Fail","Not Executed")))</f>
        <v>Pass</v>
      </c>
      <c r="N6" s="121">
        <f t="shared" si="9"/>
        <v>24</v>
      </c>
      <c r="O6" s="132">
        <f t="shared" si="10"/>
        <v>1</v>
      </c>
      <c r="P6" s="297" t="str">
        <f>IF(VLOOKUP(C6,[1]!GPS_Location,2,FALSE)=0,"",VLOOKUP(C6,[1]!GPS_Location,2,FALSE))</f>
        <v/>
      </c>
      <c r="Q6" s="104" t="str">
        <f>IF(VLOOKUP(C6,[1]!GPS_Location,3,FALSE)=0,"",VLOOKUP(C6,[1]!GPS_Location,3,FALSE))</f>
        <v/>
      </c>
      <c r="R6" s="104" t="str">
        <f>IF(VLOOKUP(C6,[1]!GPS_Location,4,FALSE)=0,"",VLOOKUP(C6,[1]!GPS_Location,4,FALSE))</f>
        <v/>
      </c>
      <c r="S6" s="106"/>
      <c r="T6" s="298"/>
      <c r="U6" s="343" t="s">
        <v>243</v>
      </c>
      <c r="V6" s="344"/>
      <c r="W6" s="344" t="s">
        <v>243</v>
      </c>
      <c r="X6" s="344" t="s">
        <v>243</v>
      </c>
      <c r="Y6" s="344" t="s">
        <v>243</v>
      </c>
      <c r="Z6" s="344" t="s">
        <v>243</v>
      </c>
      <c r="AA6" s="344" t="s">
        <v>243</v>
      </c>
      <c r="AB6" s="344" t="s">
        <v>243</v>
      </c>
      <c r="AC6" s="344"/>
      <c r="AD6" s="344" t="s">
        <v>243</v>
      </c>
      <c r="AE6" s="344" t="s">
        <v>243</v>
      </c>
      <c r="AF6" s="344" t="s">
        <v>243</v>
      </c>
      <c r="AG6" s="344" t="s">
        <v>243</v>
      </c>
      <c r="AH6" s="344"/>
      <c r="AI6" s="344" t="s">
        <v>243</v>
      </c>
      <c r="AJ6" s="344" t="s">
        <v>243</v>
      </c>
      <c r="AK6" s="344" t="s">
        <v>243</v>
      </c>
      <c r="AL6" s="344" t="s">
        <v>243</v>
      </c>
      <c r="AM6" s="344" t="s">
        <v>243</v>
      </c>
      <c r="AN6" s="344" t="s">
        <v>243</v>
      </c>
      <c r="AO6" s="344" t="s">
        <v>243</v>
      </c>
      <c r="AP6" s="344"/>
      <c r="AQ6" s="344" t="s">
        <v>243</v>
      </c>
      <c r="AR6" s="344" t="s">
        <v>243</v>
      </c>
      <c r="AS6" s="344" t="s">
        <v>243</v>
      </c>
      <c r="AT6" s="344" t="s">
        <v>243</v>
      </c>
      <c r="AU6" s="344"/>
      <c r="AV6" s="344" t="s">
        <v>243</v>
      </c>
      <c r="AW6" s="344" t="s">
        <v>243</v>
      </c>
      <c r="AX6" s="344"/>
      <c r="AY6" s="344"/>
      <c r="AZ6" s="344"/>
      <c r="BA6" s="344"/>
      <c r="BB6" s="344"/>
      <c r="BC6" s="344"/>
      <c r="BD6" s="344"/>
      <c r="BE6" s="344"/>
      <c r="BF6" s="344"/>
      <c r="BG6" s="344"/>
      <c r="BH6" s="344"/>
      <c r="BI6" s="344"/>
      <c r="BJ6" s="344"/>
      <c r="BK6" s="344"/>
      <c r="BL6" s="344"/>
      <c r="BM6" s="344"/>
      <c r="BN6" s="344"/>
      <c r="BO6" s="344"/>
      <c r="BP6" s="344"/>
      <c r="BQ6" s="344"/>
      <c r="BR6" s="344"/>
      <c r="BS6" s="344"/>
      <c r="BT6" s="344"/>
      <c r="BU6" s="344"/>
      <c r="BV6" s="344"/>
      <c r="BW6" s="344"/>
      <c r="BX6" s="344"/>
      <c r="BY6" s="344"/>
      <c r="BZ6" s="344"/>
      <c r="CA6" s="344"/>
      <c r="CB6" s="344"/>
      <c r="CC6" s="344"/>
      <c r="CD6" s="345"/>
      <c r="CE6" s="345"/>
      <c r="CF6" s="345"/>
      <c r="CG6" s="345"/>
      <c r="CH6" s="345"/>
      <c r="CI6" s="345"/>
      <c r="CJ6" s="345"/>
      <c r="CK6" s="345"/>
      <c r="CL6" s="345"/>
      <c r="CM6" s="345"/>
      <c r="CN6" s="345"/>
      <c r="CO6" s="345"/>
      <c r="CP6" s="345"/>
      <c r="CQ6" s="345"/>
      <c r="CR6" s="345"/>
      <c r="CS6" s="345"/>
      <c r="CT6" s="345"/>
      <c r="CU6" s="345"/>
      <c r="CV6" s="345"/>
      <c r="CW6" s="345"/>
      <c r="CX6" s="345"/>
      <c r="CY6" s="345"/>
      <c r="CZ6" s="345"/>
      <c r="DA6" s="345"/>
      <c r="DB6" s="345"/>
      <c r="DC6" s="345"/>
      <c r="DD6" s="345"/>
      <c r="DE6" s="345"/>
      <c r="DF6" s="345"/>
      <c r="DG6" s="345"/>
      <c r="DH6" s="345"/>
      <c r="DI6" s="345"/>
      <c r="DJ6" s="345"/>
      <c r="DK6" s="345"/>
      <c r="DL6" s="345"/>
      <c r="DM6" s="345"/>
      <c r="DN6" s="345"/>
      <c r="DO6" s="345"/>
      <c r="DP6" s="345"/>
      <c r="DQ6" s="345"/>
      <c r="DR6" s="345"/>
      <c r="DS6" s="345"/>
      <c r="DT6" s="345"/>
      <c r="DU6" s="345"/>
      <c r="DV6" s="345"/>
      <c r="DW6" s="345"/>
      <c r="DX6" s="345"/>
      <c r="DY6" s="345"/>
      <c r="DZ6" s="345"/>
      <c r="EA6" s="345"/>
      <c r="EB6" s="345"/>
      <c r="EC6" s="345"/>
      <c r="ED6" s="345"/>
      <c r="EE6" s="345"/>
      <c r="EF6" s="345"/>
      <c r="EG6" s="345"/>
      <c r="EH6" s="345"/>
      <c r="EI6" s="345"/>
      <c r="EJ6" s="345"/>
      <c r="EK6" s="345"/>
      <c r="EL6" s="345"/>
      <c r="EM6" s="345"/>
      <c r="EN6" s="345"/>
      <c r="EO6" s="345"/>
      <c r="EP6" s="345"/>
      <c r="EQ6" s="345"/>
      <c r="ER6" s="345"/>
      <c r="ES6" s="345"/>
      <c r="ET6" s="345"/>
      <c r="EU6" s="345"/>
      <c r="EV6" s="345"/>
      <c r="EW6" s="345"/>
      <c r="EX6" s="345"/>
      <c r="EY6" s="345"/>
      <c r="EZ6" s="345"/>
      <c r="FA6" s="345"/>
      <c r="FB6" s="345"/>
      <c r="FC6" s="345"/>
      <c r="FD6" s="345"/>
      <c r="FE6" s="345"/>
      <c r="FF6" s="345"/>
      <c r="FG6" s="345"/>
      <c r="FH6" s="345"/>
      <c r="FI6" s="345"/>
      <c r="FJ6" s="345"/>
      <c r="FK6" s="345"/>
      <c r="FL6" s="345"/>
      <c r="FM6" s="345"/>
      <c r="FN6" s="345"/>
      <c r="FO6" s="345"/>
      <c r="FP6" s="345"/>
      <c r="FQ6" s="345"/>
      <c r="FR6" s="345"/>
      <c r="FS6" s="345"/>
      <c r="FT6" s="345"/>
      <c r="FU6" s="345"/>
      <c r="FV6" s="345"/>
      <c r="FW6" s="345"/>
      <c r="FX6" s="345"/>
      <c r="FY6" s="345"/>
      <c r="FZ6" s="345"/>
      <c r="GA6" s="345"/>
      <c r="GB6" s="345"/>
      <c r="GC6" s="345"/>
      <c r="GD6" s="345"/>
      <c r="GE6" s="345"/>
      <c r="GF6" s="345"/>
      <c r="GG6" s="345"/>
      <c r="GH6" s="345"/>
      <c r="GI6" s="345"/>
      <c r="GJ6" s="345"/>
      <c r="GK6" s="345"/>
      <c r="GL6" s="345"/>
      <c r="GM6" s="345"/>
      <c r="GN6" s="345"/>
      <c r="GO6" s="345"/>
      <c r="GP6" s="345"/>
      <c r="GQ6" s="345"/>
      <c r="GR6" s="345"/>
      <c r="GS6" s="345"/>
      <c r="GT6" s="345"/>
      <c r="GU6" s="345"/>
      <c r="GV6" s="345"/>
      <c r="GW6" s="345"/>
      <c r="GX6" s="345"/>
      <c r="GY6" s="345"/>
      <c r="GZ6" s="345"/>
      <c r="HA6" s="345"/>
      <c r="HB6" s="345"/>
      <c r="HC6" s="345"/>
      <c r="HD6" s="345"/>
      <c r="HE6" s="345"/>
      <c r="HF6" s="345"/>
      <c r="HG6" s="345"/>
      <c r="HH6" s="345"/>
      <c r="HI6" s="345"/>
      <c r="HJ6" s="345"/>
      <c r="HK6" s="345"/>
      <c r="HL6" s="345"/>
      <c r="HM6" s="345"/>
      <c r="HN6" s="345"/>
      <c r="HO6" s="345"/>
      <c r="HP6" s="345"/>
      <c r="HQ6" s="345"/>
      <c r="HR6" s="345"/>
      <c r="HS6" s="345"/>
      <c r="HT6" s="345"/>
      <c r="HU6" s="345"/>
      <c r="HV6" s="345"/>
      <c r="HW6" s="345"/>
      <c r="HX6" s="345"/>
      <c r="HY6" s="345"/>
      <c r="HZ6" s="345"/>
    </row>
    <row r="7" spans="1:234" s="140" customFormat="1" ht="24" x14ac:dyDescent="0.2">
      <c r="A7" s="465" t="s">
        <v>499</v>
      </c>
      <c r="B7" s="108" t="s">
        <v>155</v>
      </c>
      <c r="C7" s="108" t="s">
        <v>105</v>
      </c>
      <c r="D7" s="109" t="s">
        <v>237</v>
      </c>
      <c r="E7" s="109" t="s">
        <v>89</v>
      </c>
      <c r="F7" s="110">
        <f t="shared" si="4"/>
        <v>41183</v>
      </c>
      <c r="G7" s="109">
        <f>IF(L7="Not Executed","",INDEX($U$2:$ZX5,1,MATCH(REPT("z",255),$U7:$ZX7)))</f>
        <v>142</v>
      </c>
      <c r="H7" s="109" t="str">
        <f t="shared" si="5"/>
        <v>PC2 Fab D C0 C-Class</v>
      </c>
      <c r="I7" s="109" t="str">
        <f t="shared" si="6"/>
        <v>9200-8.59.29708</v>
      </c>
      <c r="J7" s="109">
        <f t="shared" si="7"/>
        <v>9200</v>
      </c>
      <c r="K7" s="109" t="str">
        <f t="shared" si="8"/>
        <v>19.14.3820.4</v>
      </c>
      <c r="L7" s="109" t="str">
        <f t="shared" si="11"/>
        <v>Pass</v>
      </c>
      <c r="M7" s="109" t="str">
        <f>IF(L7="NA","NA",IF(COUNTIFS(U7:XAA7,"Pass*",$U$3:$XAA$3,Summary!$F$43)&gt;0,"Pass",IF(COUNTIFS(U7:XAA7,"Fail*",$U$3:$XAA$3,Summary!$F$43)&gt;0,"Fail","Not Executed")))</f>
        <v>Pass</v>
      </c>
      <c r="N7" s="109">
        <f t="shared" si="9"/>
        <v>19</v>
      </c>
      <c r="O7" s="135">
        <f t="shared" si="10"/>
        <v>0.57894736842105265</v>
      </c>
      <c r="P7" s="135" t="str">
        <f>IF(VLOOKUP(C7,[1]!GPS_Location,2,FALSE)=0,"",VLOOKUP(C7,[1]!GPS_Location,2,FALSE))</f>
        <v>BRCM -&gt; Win8-916360, 880581</v>
      </c>
      <c r="Q7" s="109" t="str">
        <f>IF(VLOOKUP(C7,[1]!GPS_Location,3,FALSE)=0,"",VLOOKUP(C7,[1]!GPS_Location,3,FALSE))</f>
        <v/>
      </c>
      <c r="R7" s="109" t="str">
        <f>IF(VLOOKUP(C7,[1]!GPS_Location,4,FALSE)=0,"",VLOOKUP(C7,[1]!GPS_Location,4,FALSE))</f>
        <v>3855952-CLOSED, 
3855952-CLOSED</v>
      </c>
      <c r="S7" s="111"/>
      <c r="T7" s="295"/>
      <c r="U7" s="346" t="s">
        <v>241</v>
      </c>
      <c r="V7" s="347"/>
      <c r="W7" s="347" t="s">
        <v>241</v>
      </c>
      <c r="X7" s="347" t="s">
        <v>241</v>
      </c>
      <c r="Y7" s="347" t="s">
        <v>241</v>
      </c>
      <c r="Z7" s="347"/>
      <c r="AA7" s="347" t="s">
        <v>241</v>
      </c>
      <c r="AB7" s="347" t="s">
        <v>241</v>
      </c>
      <c r="AC7" s="347"/>
      <c r="AD7" s="347" t="s">
        <v>243</v>
      </c>
      <c r="AE7" s="347" t="s">
        <v>241</v>
      </c>
      <c r="AF7" s="347" t="s">
        <v>243</v>
      </c>
      <c r="AG7" s="347" t="s">
        <v>243</v>
      </c>
      <c r="AH7" s="347"/>
      <c r="AI7" s="347" t="s">
        <v>243</v>
      </c>
      <c r="AJ7" s="347"/>
      <c r="AK7" s="347" t="s">
        <v>243</v>
      </c>
      <c r="AL7" s="347"/>
      <c r="AM7" s="484"/>
      <c r="AN7" s="347"/>
      <c r="AO7" s="347" t="s">
        <v>241</v>
      </c>
      <c r="AP7" s="347" t="s">
        <v>243</v>
      </c>
      <c r="AQ7" s="347"/>
      <c r="AR7" s="347" t="s">
        <v>243</v>
      </c>
      <c r="AS7" s="347" t="s">
        <v>243</v>
      </c>
      <c r="AT7" s="347" t="s">
        <v>243</v>
      </c>
      <c r="AU7" s="347"/>
      <c r="AV7" s="344" t="s">
        <v>243</v>
      </c>
      <c r="AW7" s="344" t="s">
        <v>243</v>
      </c>
      <c r="AX7" s="347"/>
      <c r="AY7" s="347"/>
      <c r="AZ7" s="347"/>
      <c r="BA7" s="347"/>
      <c r="BB7" s="347"/>
      <c r="BC7" s="347"/>
      <c r="BD7" s="347"/>
      <c r="BE7" s="347"/>
      <c r="BF7" s="347"/>
      <c r="BG7" s="347"/>
      <c r="BH7" s="347"/>
      <c r="BI7" s="347"/>
      <c r="BJ7" s="347"/>
      <c r="BK7" s="347"/>
      <c r="BL7" s="347"/>
      <c r="BM7" s="347"/>
      <c r="BN7" s="347"/>
      <c r="BO7" s="347"/>
      <c r="BP7" s="347"/>
      <c r="BQ7" s="347"/>
      <c r="BR7" s="347"/>
      <c r="BS7" s="347"/>
      <c r="BT7" s="347"/>
      <c r="BU7" s="347"/>
      <c r="BV7" s="347"/>
      <c r="BW7" s="347"/>
      <c r="BX7" s="347"/>
      <c r="BY7" s="347"/>
      <c r="BZ7" s="347"/>
      <c r="CA7" s="347"/>
      <c r="CB7" s="347"/>
      <c r="CC7" s="347"/>
      <c r="CD7" s="348"/>
      <c r="CE7" s="348"/>
      <c r="CF7" s="348"/>
      <c r="CG7" s="348"/>
      <c r="CH7" s="348"/>
      <c r="CI7" s="348"/>
      <c r="CJ7" s="348"/>
      <c r="CK7" s="348"/>
      <c r="CL7" s="348"/>
      <c r="CM7" s="348"/>
      <c r="CN7" s="348"/>
      <c r="CO7" s="348"/>
      <c r="CP7" s="348"/>
      <c r="CQ7" s="348"/>
      <c r="CR7" s="348"/>
      <c r="CS7" s="348"/>
      <c r="CT7" s="348"/>
      <c r="CU7" s="348"/>
      <c r="CV7" s="348"/>
      <c r="CW7" s="348"/>
      <c r="CX7" s="348"/>
      <c r="CY7" s="348"/>
      <c r="CZ7" s="348"/>
      <c r="DA7" s="348"/>
      <c r="DB7" s="348"/>
      <c r="DC7" s="348"/>
      <c r="DD7" s="348"/>
      <c r="DE7" s="348"/>
      <c r="DF7" s="348"/>
      <c r="DG7" s="348"/>
      <c r="DH7" s="348"/>
      <c r="DI7" s="348"/>
      <c r="DJ7" s="348"/>
      <c r="DK7" s="348"/>
      <c r="DL7" s="348"/>
      <c r="DM7" s="348"/>
      <c r="DN7" s="348"/>
      <c r="DO7" s="348"/>
      <c r="DP7" s="348"/>
      <c r="DQ7" s="348"/>
      <c r="DR7" s="348"/>
      <c r="DS7" s="348"/>
      <c r="DT7" s="348"/>
      <c r="DU7" s="348"/>
      <c r="DV7" s="348"/>
      <c r="DW7" s="348"/>
      <c r="DX7" s="348"/>
      <c r="DY7" s="348"/>
      <c r="DZ7" s="348"/>
      <c r="EA7" s="348"/>
      <c r="EB7" s="348"/>
      <c r="EC7" s="348"/>
      <c r="ED7" s="348"/>
      <c r="EE7" s="348"/>
      <c r="EF7" s="348"/>
      <c r="EG7" s="348"/>
      <c r="EH7" s="348"/>
      <c r="EI7" s="348"/>
      <c r="EJ7" s="348"/>
      <c r="EK7" s="348"/>
      <c r="EL7" s="348"/>
      <c r="EM7" s="348"/>
      <c r="EN7" s="348"/>
      <c r="EO7" s="348"/>
      <c r="EP7" s="348"/>
      <c r="EQ7" s="348"/>
      <c r="ER7" s="348"/>
      <c r="ES7" s="348"/>
      <c r="ET7" s="348"/>
      <c r="EU7" s="348"/>
      <c r="EV7" s="348"/>
      <c r="EW7" s="348"/>
      <c r="EX7" s="348"/>
      <c r="EY7" s="348"/>
      <c r="EZ7" s="348"/>
      <c r="FA7" s="348"/>
      <c r="FB7" s="348"/>
      <c r="FC7" s="348"/>
      <c r="FD7" s="348"/>
      <c r="FE7" s="348"/>
      <c r="FF7" s="348"/>
      <c r="FG7" s="348"/>
      <c r="FH7" s="348"/>
      <c r="FI7" s="348"/>
      <c r="FJ7" s="348"/>
      <c r="FK7" s="348"/>
      <c r="FL7" s="348"/>
      <c r="FM7" s="348"/>
      <c r="FN7" s="348"/>
      <c r="FO7" s="348"/>
      <c r="FP7" s="348"/>
      <c r="FQ7" s="348"/>
      <c r="FR7" s="348"/>
      <c r="FS7" s="348"/>
      <c r="FT7" s="348"/>
      <c r="FU7" s="348"/>
      <c r="FV7" s="348"/>
      <c r="FW7" s="348"/>
      <c r="FX7" s="348"/>
      <c r="FY7" s="348"/>
      <c r="FZ7" s="348"/>
      <c r="GA7" s="348"/>
      <c r="GB7" s="348"/>
      <c r="GC7" s="348"/>
      <c r="GD7" s="348"/>
      <c r="GE7" s="348"/>
      <c r="GF7" s="348"/>
      <c r="GG7" s="348"/>
      <c r="GH7" s="348"/>
      <c r="GI7" s="348"/>
      <c r="GJ7" s="348"/>
      <c r="GK7" s="348"/>
      <c r="GL7" s="348"/>
      <c r="GM7" s="348"/>
      <c r="GN7" s="348"/>
      <c r="GO7" s="348"/>
      <c r="GP7" s="348"/>
      <c r="GQ7" s="348"/>
      <c r="GR7" s="348"/>
      <c r="GS7" s="348"/>
      <c r="GT7" s="348"/>
      <c r="GU7" s="348"/>
      <c r="GV7" s="348"/>
      <c r="GW7" s="348"/>
      <c r="GX7" s="348"/>
      <c r="GY7" s="348"/>
      <c r="GZ7" s="348"/>
      <c r="HA7" s="348"/>
      <c r="HB7" s="348"/>
      <c r="HC7" s="348"/>
      <c r="HD7" s="348"/>
      <c r="HE7" s="348"/>
      <c r="HF7" s="348"/>
      <c r="HG7" s="348"/>
      <c r="HH7" s="348"/>
      <c r="HI7" s="348"/>
      <c r="HJ7" s="348"/>
      <c r="HK7" s="348"/>
      <c r="HL7" s="348"/>
      <c r="HM7" s="348"/>
      <c r="HN7" s="348"/>
      <c r="HO7" s="348"/>
      <c r="HP7" s="348"/>
      <c r="HQ7" s="348"/>
      <c r="HR7" s="348"/>
      <c r="HS7" s="348"/>
      <c r="HT7" s="348"/>
      <c r="HU7" s="348"/>
      <c r="HV7" s="348"/>
      <c r="HW7" s="348"/>
      <c r="HX7" s="348"/>
      <c r="HY7" s="348"/>
      <c r="HZ7" s="348"/>
    </row>
    <row r="8" spans="1:234" s="140" customFormat="1" ht="24" x14ac:dyDescent="0.2">
      <c r="A8" s="107" t="s">
        <v>233</v>
      </c>
      <c r="B8" s="108" t="s">
        <v>155</v>
      </c>
      <c r="C8" s="108" t="s">
        <v>192</v>
      </c>
      <c r="D8" s="109" t="s">
        <v>238</v>
      </c>
      <c r="E8" s="109" t="s">
        <v>91</v>
      </c>
      <c r="F8" s="110">
        <f t="shared" si="4"/>
        <v>41183</v>
      </c>
      <c r="G8" s="109">
        <f>IF(L8="Not Executed","",INDEX($U$2:$ZX7,1,MATCH(REPT("z",255),$U8:$ZX8)))</f>
        <v>142</v>
      </c>
      <c r="H8" s="109" t="str">
        <f t="shared" si="5"/>
        <v>PC2 Fab D C0 C-Class</v>
      </c>
      <c r="I8" s="109" t="str">
        <f t="shared" si="6"/>
        <v>9200-8.59.29708</v>
      </c>
      <c r="J8" s="109">
        <f t="shared" si="7"/>
        <v>9200</v>
      </c>
      <c r="K8" s="109" t="str">
        <f t="shared" si="8"/>
        <v>19.14.3820.4</v>
      </c>
      <c r="L8" s="109" t="str">
        <f t="shared" si="11"/>
        <v>Pass</v>
      </c>
      <c r="M8" s="109" t="str">
        <f>IF(L8="NA","NA",IF(COUNTIFS(U8:XAA8,"Pass*",$U$3:$XAA$3,Summary!$F$43)&gt;0,"Pass",IF(COUNTIFS(U8:XAA8,"Fail*",$U$3:$XAA$3,Summary!$F$43)&gt;0,"Fail","Not Executed")))</f>
        <v>Pass</v>
      </c>
      <c r="N8" s="109">
        <f t="shared" si="9"/>
        <v>22</v>
      </c>
      <c r="O8" s="135">
        <f t="shared" si="10"/>
        <v>1</v>
      </c>
      <c r="P8" s="135" t="str">
        <f>IF(VLOOKUP(C8,[1]!GPS_Location,2,FALSE)=0,"",VLOOKUP(C8,[1]!GPS_Location,2,FALSE))</f>
        <v/>
      </c>
      <c r="Q8" s="109" t="str">
        <f>IF(VLOOKUP(C8,[1]!GPS_Location,3,FALSE)=0,"",VLOOKUP(C8,[1]!GPS_Location,3,FALSE))</f>
        <v/>
      </c>
      <c r="R8" s="109" t="str">
        <f>IF(VLOOKUP(C8,[1]!GPS_Location,4,FALSE)=0,"",VLOOKUP(C8,[1]!GPS_Location,4,FALSE))</f>
        <v/>
      </c>
      <c r="S8" s="111"/>
      <c r="T8" s="295"/>
      <c r="U8" s="346" t="s">
        <v>243</v>
      </c>
      <c r="V8" s="347"/>
      <c r="W8" s="347" t="s">
        <v>243</v>
      </c>
      <c r="X8" s="347" t="s">
        <v>243</v>
      </c>
      <c r="Y8" s="347" t="s">
        <v>243</v>
      </c>
      <c r="Z8" s="347" t="s">
        <v>243</v>
      </c>
      <c r="AA8" s="347" t="s">
        <v>243</v>
      </c>
      <c r="AB8" s="347" t="s">
        <v>243</v>
      </c>
      <c r="AC8" s="347"/>
      <c r="AD8" s="347" t="s">
        <v>243</v>
      </c>
      <c r="AE8" s="347" t="s">
        <v>243</v>
      </c>
      <c r="AF8" s="347" t="s">
        <v>243</v>
      </c>
      <c r="AG8" s="347" t="s">
        <v>243</v>
      </c>
      <c r="AH8" s="347"/>
      <c r="AI8" s="347" t="s">
        <v>243</v>
      </c>
      <c r="AJ8" s="347"/>
      <c r="AK8" s="347" t="s">
        <v>243</v>
      </c>
      <c r="AL8" s="347"/>
      <c r="AM8" s="347" t="s">
        <v>243</v>
      </c>
      <c r="AN8" s="347" t="s">
        <v>243</v>
      </c>
      <c r="AO8" s="347" t="s">
        <v>243</v>
      </c>
      <c r="AP8" s="347"/>
      <c r="AQ8" s="347" t="s">
        <v>243</v>
      </c>
      <c r="AR8" s="347" t="s">
        <v>243</v>
      </c>
      <c r="AS8" s="347" t="s">
        <v>243</v>
      </c>
      <c r="AT8" s="347" t="s">
        <v>243</v>
      </c>
      <c r="AU8" s="347"/>
      <c r="AV8" s="344" t="s">
        <v>243</v>
      </c>
      <c r="AW8" s="344" t="s">
        <v>243</v>
      </c>
      <c r="AX8" s="347"/>
      <c r="AY8" s="347"/>
      <c r="AZ8" s="347"/>
      <c r="BA8" s="347"/>
      <c r="BB8" s="347"/>
      <c r="BC8" s="347"/>
      <c r="BD8" s="347"/>
      <c r="BE8" s="347"/>
      <c r="BF8" s="347"/>
      <c r="BG8" s="347"/>
      <c r="BH8" s="347"/>
      <c r="BI8" s="347"/>
      <c r="BJ8" s="347"/>
      <c r="BK8" s="347"/>
      <c r="BL8" s="347"/>
      <c r="BM8" s="347"/>
      <c r="BN8" s="347"/>
      <c r="BO8" s="347"/>
      <c r="BP8" s="347"/>
      <c r="BQ8" s="347"/>
      <c r="BR8" s="347"/>
      <c r="BS8" s="347"/>
      <c r="BT8" s="347"/>
      <c r="BU8" s="347"/>
      <c r="BV8" s="347"/>
      <c r="BW8" s="347"/>
      <c r="BX8" s="347"/>
      <c r="BY8" s="347"/>
      <c r="BZ8" s="347"/>
      <c r="CA8" s="347"/>
      <c r="CB8" s="347"/>
      <c r="CC8" s="347"/>
      <c r="CD8" s="348"/>
      <c r="CE8" s="348"/>
      <c r="CF8" s="348"/>
      <c r="CG8" s="348"/>
      <c r="CH8" s="348"/>
      <c r="CI8" s="348"/>
      <c r="CJ8" s="348"/>
      <c r="CK8" s="348"/>
      <c r="CL8" s="348"/>
      <c r="CM8" s="348"/>
      <c r="CN8" s="348"/>
      <c r="CO8" s="348"/>
      <c r="CP8" s="348"/>
      <c r="CQ8" s="348"/>
      <c r="CR8" s="348"/>
      <c r="CS8" s="348"/>
      <c r="CT8" s="348"/>
      <c r="CU8" s="348"/>
      <c r="CV8" s="348"/>
      <c r="CW8" s="348"/>
      <c r="CX8" s="348"/>
      <c r="CY8" s="348"/>
      <c r="CZ8" s="348"/>
      <c r="DA8" s="348"/>
      <c r="DB8" s="348"/>
      <c r="DC8" s="348"/>
      <c r="DD8" s="348"/>
      <c r="DE8" s="348"/>
      <c r="DF8" s="348"/>
      <c r="DG8" s="348"/>
      <c r="DH8" s="348"/>
      <c r="DI8" s="348"/>
      <c r="DJ8" s="348"/>
      <c r="DK8" s="348"/>
      <c r="DL8" s="348"/>
      <c r="DM8" s="348"/>
      <c r="DN8" s="348"/>
      <c r="DO8" s="348"/>
      <c r="DP8" s="348"/>
      <c r="DQ8" s="348"/>
      <c r="DR8" s="348"/>
      <c r="DS8" s="348"/>
      <c r="DT8" s="348"/>
      <c r="DU8" s="348"/>
      <c r="DV8" s="348"/>
      <c r="DW8" s="348"/>
      <c r="DX8" s="348"/>
      <c r="DY8" s="348"/>
      <c r="DZ8" s="348"/>
      <c r="EA8" s="348"/>
      <c r="EB8" s="348"/>
      <c r="EC8" s="348"/>
      <c r="ED8" s="348"/>
      <c r="EE8" s="348"/>
      <c r="EF8" s="348"/>
      <c r="EG8" s="348"/>
      <c r="EH8" s="348"/>
      <c r="EI8" s="348"/>
      <c r="EJ8" s="348"/>
      <c r="EK8" s="348"/>
      <c r="EL8" s="348"/>
      <c r="EM8" s="348"/>
      <c r="EN8" s="348"/>
      <c r="EO8" s="348"/>
      <c r="EP8" s="348"/>
      <c r="EQ8" s="348"/>
      <c r="ER8" s="348"/>
      <c r="ES8" s="348"/>
      <c r="ET8" s="348"/>
      <c r="EU8" s="348"/>
      <c r="EV8" s="348"/>
      <c r="EW8" s="348"/>
      <c r="EX8" s="348"/>
      <c r="EY8" s="348"/>
      <c r="EZ8" s="348"/>
      <c r="FA8" s="348"/>
      <c r="FB8" s="348"/>
      <c r="FC8" s="348"/>
      <c r="FD8" s="348"/>
      <c r="FE8" s="348"/>
      <c r="FF8" s="348"/>
      <c r="FG8" s="348"/>
      <c r="FH8" s="348"/>
      <c r="FI8" s="348"/>
      <c r="FJ8" s="348"/>
      <c r="FK8" s="348"/>
      <c r="FL8" s="348"/>
      <c r="FM8" s="348"/>
      <c r="FN8" s="348"/>
      <c r="FO8" s="348"/>
      <c r="FP8" s="348"/>
      <c r="FQ8" s="348"/>
      <c r="FR8" s="348"/>
      <c r="FS8" s="348"/>
      <c r="FT8" s="348"/>
      <c r="FU8" s="348"/>
      <c r="FV8" s="348"/>
      <c r="FW8" s="348"/>
      <c r="FX8" s="348"/>
      <c r="FY8" s="348"/>
      <c r="FZ8" s="348"/>
      <c r="GA8" s="348"/>
      <c r="GB8" s="348"/>
      <c r="GC8" s="348"/>
      <c r="GD8" s="348"/>
      <c r="GE8" s="348"/>
      <c r="GF8" s="348"/>
      <c r="GG8" s="348"/>
      <c r="GH8" s="348"/>
      <c r="GI8" s="348"/>
      <c r="GJ8" s="348"/>
      <c r="GK8" s="348"/>
      <c r="GL8" s="348"/>
      <c r="GM8" s="348"/>
      <c r="GN8" s="348"/>
      <c r="GO8" s="348"/>
      <c r="GP8" s="348"/>
      <c r="GQ8" s="348"/>
      <c r="GR8" s="348"/>
      <c r="GS8" s="348"/>
      <c r="GT8" s="348"/>
      <c r="GU8" s="348"/>
      <c r="GV8" s="348"/>
      <c r="GW8" s="348"/>
      <c r="GX8" s="348"/>
      <c r="GY8" s="348"/>
      <c r="GZ8" s="348"/>
      <c r="HA8" s="348"/>
      <c r="HB8" s="348"/>
      <c r="HC8" s="348"/>
      <c r="HD8" s="348"/>
      <c r="HE8" s="348"/>
      <c r="HF8" s="348"/>
      <c r="HG8" s="348"/>
      <c r="HH8" s="348"/>
      <c r="HI8" s="348"/>
      <c r="HJ8" s="348"/>
      <c r="HK8" s="348"/>
      <c r="HL8" s="348"/>
      <c r="HM8" s="348"/>
      <c r="HN8" s="348"/>
      <c r="HO8" s="348"/>
      <c r="HP8" s="348"/>
      <c r="HQ8" s="348"/>
      <c r="HR8" s="348"/>
      <c r="HS8" s="348"/>
      <c r="HT8" s="348"/>
      <c r="HU8" s="348"/>
      <c r="HV8" s="348"/>
      <c r="HW8" s="348"/>
      <c r="HX8" s="348"/>
      <c r="HY8" s="348"/>
      <c r="HZ8" s="348"/>
    </row>
    <row r="9" spans="1:234" s="140" customFormat="1" ht="24" x14ac:dyDescent="0.2">
      <c r="A9" s="107" t="s">
        <v>233</v>
      </c>
      <c r="B9" s="108" t="s">
        <v>155</v>
      </c>
      <c r="C9" s="108" t="s">
        <v>98</v>
      </c>
      <c r="D9" s="109" t="s">
        <v>237</v>
      </c>
      <c r="E9" s="109" t="s">
        <v>91</v>
      </c>
      <c r="F9" s="110">
        <f t="shared" si="4"/>
        <v>41183</v>
      </c>
      <c r="G9" s="109">
        <f>IF(L9="Not Executed","",INDEX($U$2:$ZX8,1,MATCH(REPT("z",255),$U9:$ZX9)))</f>
        <v>142</v>
      </c>
      <c r="H9" s="109" t="str">
        <f t="shared" si="5"/>
        <v>PC2 Fab D C0 C-Class</v>
      </c>
      <c r="I9" s="109" t="str">
        <f t="shared" si="6"/>
        <v>9200-8.59.29708</v>
      </c>
      <c r="J9" s="109">
        <f t="shared" si="7"/>
        <v>9200</v>
      </c>
      <c r="K9" s="109" t="str">
        <f t="shared" si="8"/>
        <v>19.14.3820.4</v>
      </c>
      <c r="L9" s="109" t="str">
        <f t="shared" si="11"/>
        <v>Pass</v>
      </c>
      <c r="M9" s="109" t="str">
        <f>IF(L9="NA","NA",IF(COUNTIFS(U9:XAA9,"Pass*",$U$3:$XAA$3,Summary!$F$43)&gt;0,"Pass",IF(COUNTIFS(U9:XAA9,"Fail*",$U$3:$XAA$3,Summary!$F$43)&gt;0,"Fail","Not Executed")))</f>
        <v>Pass</v>
      </c>
      <c r="N9" s="109">
        <f t="shared" si="9"/>
        <v>24</v>
      </c>
      <c r="O9" s="135">
        <f t="shared" si="10"/>
        <v>1</v>
      </c>
      <c r="P9" s="135" t="str">
        <f>IF(VLOOKUP(C9,[1]!GPS_Location,2,FALSE)=0,"",VLOOKUP(C9,[1]!GPS_Location,2,FALSE))</f>
        <v/>
      </c>
      <c r="Q9" s="109" t="str">
        <f>IF(VLOOKUP(C9,[1]!GPS_Location,3,FALSE)=0,"",VLOOKUP(C9,[1]!GPS_Location,3,FALSE))</f>
        <v/>
      </c>
      <c r="R9" s="109" t="str">
        <f>IF(VLOOKUP(C9,[1]!GPS_Location,4,FALSE)=0,"",VLOOKUP(C9,[1]!GPS_Location,4,FALSE))</f>
        <v/>
      </c>
      <c r="S9" s="111"/>
      <c r="T9" s="295"/>
      <c r="U9" s="346" t="s">
        <v>243</v>
      </c>
      <c r="V9" s="347"/>
      <c r="W9" s="347" t="s">
        <v>243</v>
      </c>
      <c r="X9" s="347" t="s">
        <v>243</v>
      </c>
      <c r="Y9" s="347" t="s">
        <v>243</v>
      </c>
      <c r="Z9" s="347" t="s">
        <v>243</v>
      </c>
      <c r="AA9" s="347" t="s">
        <v>243</v>
      </c>
      <c r="AB9" s="347" t="s">
        <v>243</v>
      </c>
      <c r="AC9" s="347"/>
      <c r="AD9" s="347" t="s">
        <v>243</v>
      </c>
      <c r="AE9" s="347" t="s">
        <v>243</v>
      </c>
      <c r="AF9" s="347" t="s">
        <v>243</v>
      </c>
      <c r="AG9" s="347" t="s">
        <v>243</v>
      </c>
      <c r="AH9" s="347"/>
      <c r="AI9" s="347" t="s">
        <v>243</v>
      </c>
      <c r="AJ9" s="347" t="s">
        <v>243</v>
      </c>
      <c r="AK9" s="347" t="s">
        <v>243</v>
      </c>
      <c r="AL9" s="347" t="s">
        <v>243</v>
      </c>
      <c r="AM9" s="347" t="s">
        <v>243</v>
      </c>
      <c r="AN9" s="347" t="s">
        <v>243</v>
      </c>
      <c r="AO9" s="347" t="s">
        <v>243</v>
      </c>
      <c r="AP9" s="347"/>
      <c r="AQ9" s="347" t="s">
        <v>243</v>
      </c>
      <c r="AR9" s="347" t="s">
        <v>243</v>
      </c>
      <c r="AS9" s="347" t="s">
        <v>243</v>
      </c>
      <c r="AT9" s="347" t="s">
        <v>243</v>
      </c>
      <c r="AU9" s="347"/>
      <c r="AV9" s="344" t="s">
        <v>243</v>
      </c>
      <c r="AW9" s="344" t="s">
        <v>243</v>
      </c>
      <c r="AX9" s="347"/>
      <c r="AY9" s="347"/>
      <c r="AZ9" s="347"/>
      <c r="BA9" s="347"/>
      <c r="BB9" s="347"/>
      <c r="BC9" s="347"/>
      <c r="BD9" s="347"/>
      <c r="BE9" s="347"/>
      <c r="BF9" s="347"/>
      <c r="BG9" s="347"/>
      <c r="BH9" s="347"/>
      <c r="BI9" s="347"/>
      <c r="BJ9" s="347"/>
      <c r="BK9" s="347"/>
      <c r="BL9" s="347"/>
      <c r="BM9" s="347"/>
      <c r="BN9" s="347"/>
      <c r="BO9" s="347"/>
      <c r="BP9" s="347"/>
      <c r="BQ9" s="347"/>
      <c r="BR9" s="347"/>
      <c r="BS9" s="347"/>
      <c r="BT9" s="347"/>
      <c r="BU9" s="347"/>
      <c r="BV9" s="347"/>
      <c r="BW9" s="347"/>
      <c r="BX9" s="347"/>
      <c r="BY9" s="347"/>
      <c r="BZ9" s="347"/>
      <c r="CA9" s="347"/>
      <c r="CB9" s="347"/>
      <c r="CC9" s="347"/>
      <c r="CD9" s="348"/>
      <c r="CE9" s="348"/>
      <c r="CF9" s="348"/>
      <c r="CG9" s="348"/>
      <c r="CH9" s="348"/>
      <c r="CI9" s="348"/>
      <c r="CJ9" s="348"/>
      <c r="CK9" s="348"/>
      <c r="CL9" s="348"/>
      <c r="CM9" s="348"/>
      <c r="CN9" s="348"/>
      <c r="CO9" s="348"/>
      <c r="CP9" s="348"/>
      <c r="CQ9" s="348"/>
      <c r="CR9" s="348"/>
      <c r="CS9" s="348"/>
      <c r="CT9" s="348"/>
      <c r="CU9" s="348"/>
      <c r="CV9" s="348"/>
      <c r="CW9" s="348"/>
      <c r="CX9" s="348"/>
      <c r="CY9" s="348"/>
      <c r="CZ9" s="348"/>
      <c r="DA9" s="348"/>
      <c r="DB9" s="348"/>
      <c r="DC9" s="348"/>
      <c r="DD9" s="348"/>
      <c r="DE9" s="348"/>
      <c r="DF9" s="348"/>
      <c r="DG9" s="348"/>
      <c r="DH9" s="348"/>
      <c r="DI9" s="348"/>
      <c r="DJ9" s="348"/>
      <c r="DK9" s="348"/>
      <c r="DL9" s="348"/>
      <c r="DM9" s="348"/>
      <c r="DN9" s="348"/>
      <c r="DO9" s="348"/>
      <c r="DP9" s="348"/>
      <c r="DQ9" s="348"/>
      <c r="DR9" s="348"/>
      <c r="DS9" s="348"/>
      <c r="DT9" s="348"/>
      <c r="DU9" s="348"/>
      <c r="DV9" s="348"/>
      <c r="DW9" s="348"/>
      <c r="DX9" s="348"/>
      <c r="DY9" s="348"/>
      <c r="DZ9" s="348"/>
      <c r="EA9" s="348"/>
      <c r="EB9" s="348"/>
      <c r="EC9" s="348"/>
      <c r="ED9" s="348"/>
      <c r="EE9" s="348"/>
      <c r="EF9" s="348"/>
      <c r="EG9" s="348"/>
      <c r="EH9" s="348"/>
      <c r="EI9" s="348"/>
      <c r="EJ9" s="348"/>
      <c r="EK9" s="348"/>
      <c r="EL9" s="348"/>
      <c r="EM9" s="348"/>
      <c r="EN9" s="348"/>
      <c r="EO9" s="348"/>
      <c r="EP9" s="348"/>
      <c r="EQ9" s="348"/>
      <c r="ER9" s="348"/>
      <c r="ES9" s="348"/>
      <c r="ET9" s="348"/>
      <c r="EU9" s="348"/>
      <c r="EV9" s="348"/>
      <c r="EW9" s="348"/>
      <c r="EX9" s="348"/>
      <c r="EY9" s="348"/>
      <c r="EZ9" s="348"/>
      <c r="FA9" s="348"/>
      <c r="FB9" s="348"/>
      <c r="FC9" s="348"/>
      <c r="FD9" s="348"/>
      <c r="FE9" s="348"/>
      <c r="FF9" s="348"/>
      <c r="FG9" s="348"/>
      <c r="FH9" s="348"/>
      <c r="FI9" s="348"/>
      <c r="FJ9" s="348"/>
      <c r="FK9" s="348"/>
      <c r="FL9" s="348"/>
      <c r="FM9" s="348"/>
      <c r="FN9" s="348"/>
      <c r="FO9" s="348"/>
      <c r="FP9" s="348"/>
      <c r="FQ9" s="348"/>
      <c r="FR9" s="348"/>
      <c r="FS9" s="348"/>
      <c r="FT9" s="348"/>
      <c r="FU9" s="348"/>
      <c r="FV9" s="348"/>
      <c r="FW9" s="348"/>
      <c r="FX9" s="348"/>
      <c r="FY9" s="348"/>
      <c r="FZ9" s="348"/>
      <c r="GA9" s="348"/>
      <c r="GB9" s="348"/>
      <c r="GC9" s="348"/>
      <c r="GD9" s="348"/>
      <c r="GE9" s="348"/>
      <c r="GF9" s="348"/>
      <c r="GG9" s="348"/>
      <c r="GH9" s="348"/>
      <c r="GI9" s="348"/>
      <c r="GJ9" s="348"/>
      <c r="GK9" s="348"/>
      <c r="GL9" s="348"/>
      <c r="GM9" s="348"/>
      <c r="GN9" s="348"/>
      <c r="GO9" s="348"/>
      <c r="GP9" s="348"/>
      <c r="GQ9" s="348"/>
      <c r="GR9" s="348"/>
      <c r="GS9" s="348"/>
      <c r="GT9" s="348"/>
      <c r="GU9" s="348"/>
      <c r="GV9" s="348"/>
      <c r="GW9" s="348"/>
      <c r="GX9" s="348"/>
      <c r="GY9" s="348"/>
      <c r="GZ9" s="348"/>
      <c r="HA9" s="348"/>
      <c r="HB9" s="348"/>
      <c r="HC9" s="348"/>
      <c r="HD9" s="348"/>
      <c r="HE9" s="348"/>
      <c r="HF9" s="348"/>
      <c r="HG9" s="348"/>
      <c r="HH9" s="348"/>
      <c r="HI9" s="348"/>
      <c r="HJ9" s="348"/>
      <c r="HK9" s="348"/>
      <c r="HL9" s="348"/>
      <c r="HM9" s="348"/>
      <c r="HN9" s="348"/>
      <c r="HO9" s="348"/>
      <c r="HP9" s="348"/>
      <c r="HQ9" s="348"/>
      <c r="HR9" s="348"/>
      <c r="HS9" s="348"/>
      <c r="HT9" s="348"/>
      <c r="HU9" s="348"/>
      <c r="HV9" s="348"/>
      <c r="HW9" s="348"/>
      <c r="HX9" s="348"/>
      <c r="HY9" s="348"/>
      <c r="HZ9" s="348"/>
    </row>
    <row r="10" spans="1:234" s="140" customFormat="1" ht="24" x14ac:dyDescent="0.2">
      <c r="A10" s="107" t="s">
        <v>233</v>
      </c>
      <c r="B10" s="108" t="s">
        <v>155</v>
      </c>
      <c r="C10" s="108" t="s">
        <v>102</v>
      </c>
      <c r="D10" s="109" t="s">
        <v>237</v>
      </c>
      <c r="E10" s="109" t="s">
        <v>26</v>
      </c>
      <c r="F10" s="110">
        <f t="shared" si="4"/>
        <v>41183</v>
      </c>
      <c r="G10" s="109">
        <f>IF(L10="Not Executed","",INDEX($U$2:$ZX9,1,MATCH(REPT("z",255),$U10:$ZX10)))</f>
        <v>142</v>
      </c>
      <c r="H10" s="109" t="str">
        <f t="shared" si="5"/>
        <v>PC2 Fab D C0 C-Class</v>
      </c>
      <c r="I10" s="109" t="str">
        <f t="shared" si="6"/>
        <v>9200-8.59.29708</v>
      </c>
      <c r="J10" s="109">
        <f t="shared" si="7"/>
        <v>9200</v>
      </c>
      <c r="K10" s="109" t="str">
        <f t="shared" si="8"/>
        <v>19.14.3820.4</v>
      </c>
      <c r="L10" s="109" t="str">
        <f t="shared" si="11"/>
        <v>Pass</v>
      </c>
      <c r="M10" s="109" t="str">
        <f>IF(L10="NA","NA",IF(COUNTIFS(U10:XAA10,"Pass*",$U$3:$XAA$3,Summary!$F$43)&gt;0,"Pass",IF(COUNTIFS(U10:XAA10,"Fail*",$U$3:$XAA$3,Summary!$F$43)&gt;0,"Fail","Not Executed")))</f>
        <v>Pass</v>
      </c>
      <c r="N10" s="109">
        <f t="shared" si="9"/>
        <v>24</v>
      </c>
      <c r="O10" s="135">
        <f t="shared" si="10"/>
        <v>0.79166666666666663</v>
      </c>
      <c r="P10" s="135" t="str">
        <f>IF(VLOOKUP(C10,[1]!GPS_Location,2,FALSE)=0,"",VLOOKUP(C10,[1]!GPS_Location,2,FALSE))</f>
        <v/>
      </c>
      <c r="Q10" s="109" t="str">
        <f>IF(VLOOKUP(C10,[1]!GPS_Location,3,FALSE)=0,"",VLOOKUP(C10,[1]!GPS_Location,3,FALSE))</f>
        <v/>
      </c>
      <c r="R10" s="109" t="str">
        <f>IF(VLOOKUP(C10,[1]!GPS_Location,4,FALSE)=0,"",VLOOKUP(C10,[1]!GPS_Location,4,FALSE))</f>
        <v>3855514-CLOSED</v>
      </c>
      <c r="S10" s="111"/>
      <c r="T10" s="295"/>
      <c r="U10" s="346" t="s">
        <v>241</v>
      </c>
      <c r="V10" s="347"/>
      <c r="W10" s="347" t="s">
        <v>241</v>
      </c>
      <c r="X10" s="347" t="s">
        <v>241</v>
      </c>
      <c r="Y10" s="347" t="s">
        <v>241</v>
      </c>
      <c r="Z10" s="347" t="s">
        <v>241</v>
      </c>
      <c r="AA10" s="347" t="s">
        <v>243</v>
      </c>
      <c r="AB10" s="347" t="s">
        <v>243</v>
      </c>
      <c r="AC10" s="347"/>
      <c r="AD10" s="347" t="s">
        <v>243</v>
      </c>
      <c r="AE10" s="347" t="s">
        <v>243</v>
      </c>
      <c r="AF10" s="347" t="s">
        <v>243</v>
      </c>
      <c r="AG10" s="347" t="s">
        <v>243</v>
      </c>
      <c r="AH10" s="347"/>
      <c r="AI10" s="347" t="s">
        <v>243</v>
      </c>
      <c r="AJ10" s="347" t="s">
        <v>243</v>
      </c>
      <c r="AK10" s="347" t="s">
        <v>243</v>
      </c>
      <c r="AL10" s="347" t="s">
        <v>243</v>
      </c>
      <c r="AM10" s="347" t="s">
        <v>243</v>
      </c>
      <c r="AN10" s="347" t="s">
        <v>243</v>
      </c>
      <c r="AO10" s="347" t="s">
        <v>243</v>
      </c>
      <c r="AP10" s="347"/>
      <c r="AQ10" s="347" t="s">
        <v>243</v>
      </c>
      <c r="AR10" s="347" t="s">
        <v>243</v>
      </c>
      <c r="AS10" s="347" t="s">
        <v>243</v>
      </c>
      <c r="AT10" s="347" t="s">
        <v>243</v>
      </c>
      <c r="AU10" s="347"/>
      <c r="AV10" s="344" t="s">
        <v>243</v>
      </c>
      <c r="AW10" s="344" t="s">
        <v>243</v>
      </c>
      <c r="AX10" s="347"/>
      <c r="AY10" s="347"/>
      <c r="AZ10" s="347"/>
      <c r="BA10" s="347"/>
      <c r="BB10" s="347"/>
      <c r="BC10" s="347"/>
      <c r="BD10" s="347"/>
      <c r="BE10" s="347"/>
      <c r="BF10" s="347"/>
      <c r="BG10" s="347"/>
      <c r="BH10" s="347"/>
      <c r="BI10" s="347"/>
      <c r="BJ10" s="347"/>
      <c r="BK10" s="347"/>
      <c r="BL10" s="347"/>
      <c r="BM10" s="347"/>
      <c r="BN10" s="347"/>
      <c r="BO10" s="347"/>
      <c r="BP10" s="347"/>
      <c r="BQ10" s="347"/>
      <c r="BR10" s="347"/>
      <c r="BS10" s="347"/>
      <c r="BT10" s="347"/>
      <c r="BU10" s="347"/>
      <c r="BV10" s="347"/>
      <c r="BW10" s="347"/>
      <c r="BX10" s="347"/>
      <c r="BY10" s="347"/>
      <c r="BZ10" s="347"/>
      <c r="CA10" s="347"/>
      <c r="CB10" s="347"/>
      <c r="CC10" s="347"/>
      <c r="CD10" s="348"/>
      <c r="CE10" s="348"/>
      <c r="CF10" s="348"/>
      <c r="CG10" s="348"/>
      <c r="CH10" s="348"/>
      <c r="CI10" s="348"/>
      <c r="CJ10" s="348"/>
      <c r="CK10" s="348"/>
      <c r="CL10" s="348"/>
      <c r="CM10" s="348"/>
      <c r="CN10" s="348"/>
      <c r="CO10" s="348"/>
      <c r="CP10" s="348"/>
      <c r="CQ10" s="348"/>
      <c r="CR10" s="348"/>
      <c r="CS10" s="348"/>
      <c r="CT10" s="348"/>
      <c r="CU10" s="348"/>
      <c r="CV10" s="348"/>
      <c r="CW10" s="348"/>
      <c r="CX10" s="348"/>
      <c r="CY10" s="348"/>
      <c r="CZ10" s="348"/>
      <c r="DA10" s="348"/>
      <c r="DB10" s="348"/>
      <c r="DC10" s="348"/>
      <c r="DD10" s="348"/>
      <c r="DE10" s="348"/>
      <c r="DF10" s="348"/>
      <c r="DG10" s="348"/>
      <c r="DH10" s="348"/>
      <c r="DI10" s="348"/>
      <c r="DJ10" s="348"/>
      <c r="DK10" s="348"/>
      <c r="DL10" s="348"/>
      <c r="DM10" s="348"/>
      <c r="DN10" s="348"/>
      <c r="DO10" s="348"/>
      <c r="DP10" s="348"/>
      <c r="DQ10" s="348"/>
      <c r="DR10" s="348"/>
      <c r="DS10" s="348"/>
      <c r="DT10" s="348"/>
      <c r="DU10" s="348"/>
      <c r="DV10" s="348"/>
      <c r="DW10" s="348"/>
      <c r="DX10" s="348"/>
      <c r="DY10" s="348"/>
      <c r="DZ10" s="348"/>
      <c r="EA10" s="348"/>
      <c r="EB10" s="348"/>
      <c r="EC10" s="348"/>
      <c r="ED10" s="348"/>
      <c r="EE10" s="348"/>
      <c r="EF10" s="348"/>
      <c r="EG10" s="348"/>
      <c r="EH10" s="348"/>
      <c r="EI10" s="348"/>
      <c r="EJ10" s="348"/>
      <c r="EK10" s="348"/>
      <c r="EL10" s="348"/>
      <c r="EM10" s="348"/>
      <c r="EN10" s="348"/>
      <c r="EO10" s="348"/>
      <c r="EP10" s="348"/>
      <c r="EQ10" s="348"/>
      <c r="ER10" s="348"/>
      <c r="ES10" s="348"/>
      <c r="ET10" s="348"/>
      <c r="EU10" s="348"/>
      <c r="EV10" s="348"/>
      <c r="EW10" s="348"/>
      <c r="EX10" s="348"/>
      <c r="EY10" s="348"/>
      <c r="EZ10" s="348"/>
      <c r="FA10" s="348"/>
      <c r="FB10" s="348"/>
      <c r="FC10" s="348"/>
      <c r="FD10" s="348"/>
      <c r="FE10" s="348"/>
      <c r="FF10" s="348"/>
      <c r="FG10" s="348"/>
      <c r="FH10" s="348"/>
      <c r="FI10" s="348"/>
      <c r="FJ10" s="348"/>
      <c r="FK10" s="348"/>
      <c r="FL10" s="348"/>
      <c r="FM10" s="348"/>
      <c r="FN10" s="348"/>
      <c r="FO10" s="348"/>
      <c r="FP10" s="348"/>
      <c r="FQ10" s="348"/>
      <c r="FR10" s="348"/>
      <c r="FS10" s="348"/>
      <c r="FT10" s="348"/>
      <c r="FU10" s="348"/>
      <c r="FV10" s="348"/>
      <c r="FW10" s="348"/>
      <c r="FX10" s="348"/>
      <c r="FY10" s="348"/>
      <c r="FZ10" s="348"/>
      <c r="GA10" s="348"/>
      <c r="GB10" s="348"/>
      <c r="GC10" s="348"/>
      <c r="GD10" s="348"/>
      <c r="GE10" s="348"/>
      <c r="GF10" s="348"/>
      <c r="GG10" s="348"/>
      <c r="GH10" s="348"/>
      <c r="GI10" s="348"/>
      <c r="GJ10" s="348"/>
      <c r="GK10" s="348"/>
      <c r="GL10" s="348"/>
      <c r="GM10" s="348"/>
      <c r="GN10" s="348"/>
      <c r="GO10" s="348"/>
      <c r="GP10" s="348"/>
      <c r="GQ10" s="348"/>
      <c r="GR10" s="348"/>
      <c r="GS10" s="348"/>
      <c r="GT10" s="348"/>
      <c r="GU10" s="348"/>
      <c r="GV10" s="348"/>
      <c r="GW10" s="348"/>
      <c r="GX10" s="348"/>
      <c r="GY10" s="348"/>
      <c r="GZ10" s="348"/>
      <c r="HA10" s="348"/>
      <c r="HB10" s="348"/>
      <c r="HC10" s="348"/>
      <c r="HD10" s="348"/>
      <c r="HE10" s="348"/>
      <c r="HF10" s="348"/>
      <c r="HG10" s="348"/>
      <c r="HH10" s="348"/>
      <c r="HI10" s="348"/>
      <c r="HJ10" s="348"/>
      <c r="HK10" s="348"/>
      <c r="HL10" s="348"/>
      <c r="HM10" s="348"/>
      <c r="HN10" s="348"/>
      <c r="HO10" s="348"/>
      <c r="HP10" s="348"/>
      <c r="HQ10" s="348"/>
      <c r="HR10" s="348"/>
      <c r="HS10" s="348"/>
      <c r="HT10" s="348"/>
      <c r="HU10" s="348"/>
      <c r="HV10" s="348"/>
      <c r="HW10" s="348"/>
      <c r="HX10" s="348"/>
      <c r="HY10" s="348"/>
      <c r="HZ10" s="348"/>
    </row>
    <row r="11" spans="1:234" s="140" customFormat="1" ht="24" x14ac:dyDescent="0.2">
      <c r="A11" s="465" t="s">
        <v>499</v>
      </c>
      <c r="B11" s="108" t="s">
        <v>155</v>
      </c>
      <c r="C11" s="108" t="s">
        <v>88</v>
      </c>
      <c r="D11" s="109" t="s">
        <v>237</v>
      </c>
      <c r="E11" s="109" t="s">
        <v>89</v>
      </c>
      <c r="F11" s="110">
        <f t="shared" si="4"/>
        <v>41183</v>
      </c>
      <c r="G11" s="109">
        <f>IF(L11="Not Executed","",INDEX($U$2:$ZX10,1,MATCH(REPT("z",255),$U11:$ZX11)))</f>
        <v>142</v>
      </c>
      <c r="H11" s="109" t="str">
        <f t="shared" si="5"/>
        <v>PC2 Fab D C0 C-Class</v>
      </c>
      <c r="I11" s="109" t="str">
        <f t="shared" si="6"/>
        <v>9200-8.59.29708</v>
      </c>
      <c r="J11" s="109">
        <f t="shared" si="7"/>
        <v>9200</v>
      </c>
      <c r="K11" s="109" t="str">
        <f t="shared" si="8"/>
        <v>19.14.3820.4</v>
      </c>
      <c r="L11" s="109" t="str">
        <f t="shared" si="11"/>
        <v>Pass</v>
      </c>
      <c r="M11" s="109" t="str">
        <f>IF(L11="NA","NA",IF(COUNTIFS(U11:XAA11,"Pass*",$U$3:$XAA$3,Summary!$F$43)&gt;0,"Pass",IF(COUNTIFS(U11:XAA11,"Fail*",$U$3:$XAA$3,Summary!$F$43)&gt;0,"Fail","Not Executed")))</f>
        <v>Pass</v>
      </c>
      <c r="N11" s="109">
        <f t="shared" si="9"/>
        <v>23</v>
      </c>
      <c r="O11" s="135">
        <f t="shared" si="10"/>
        <v>0.60869565217391308</v>
      </c>
      <c r="P11" s="135" t="str">
        <f>IF(VLOOKUP(C11,[1]!GPS_Location,2,FALSE)=0,"",VLOOKUP(C11,[1]!GPS_Location,2,FALSE))</f>
        <v>BRCM -&gt; Win8-916360</v>
      </c>
      <c r="Q11" s="109" t="str">
        <f>IF(VLOOKUP(C11,[1]!GPS_Location,3,FALSE)=0,"",VLOOKUP(C11,[1]!GPS_Location,3,FALSE))</f>
        <v>546385-CLOSED</v>
      </c>
      <c r="R11" s="109" t="str">
        <f>IF(VLOOKUP(C11,[1]!GPS_Location,4,FALSE)=0,"",VLOOKUP(C11,[1]!GPS_Location,4,FALSE))</f>
        <v>3855954-CLOSED</v>
      </c>
      <c r="S11" s="111"/>
      <c r="T11" s="295"/>
      <c r="U11" s="346" t="s">
        <v>241</v>
      </c>
      <c r="V11" s="347"/>
      <c r="W11" s="347" t="s">
        <v>241</v>
      </c>
      <c r="X11" s="347" t="s">
        <v>241</v>
      </c>
      <c r="Y11" s="347" t="s">
        <v>241</v>
      </c>
      <c r="Z11" s="347"/>
      <c r="AA11" s="347" t="s">
        <v>241</v>
      </c>
      <c r="AB11" s="347" t="s">
        <v>241</v>
      </c>
      <c r="AC11" s="347" t="s">
        <v>241</v>
      </c>
      <c r="AD11" s="347" t="s">
        <v>241</v>
      </c>
      <c r="AE11" s="347" t="s">
        <v>241</v>
      </c>
      <c r="AF11" s="347" t="s">
        <v>243</v>
      </c>
      <c r="AG11" s="347" t="s">
        <v>243</v>
      </c>
      <c r="AH11" s="347"/>
      <c r="AI11" s="347" t="s">
        <v>243</v>
      </c>
      <c r="AJ11" s="347"/>
      <c r="AK11" s="347" t="s">
        <v>243</v>
      </c>
      <c r="AL11" s="347" t="s">
        <v>243</v>
      </c>
      <c r="AM11" s="347" t="s">
        <v>243</v>
      </c>
      <c r="AN11" s="347" t="s">
        <v>243</v>
      </c>
      <c r="AO11" s="347" t="s">
        <v>243</v>
      </c>
      <c r="AP11" s="347"/>
      <c r="AQ11" s="347" t="s">
        <v>243</v>
      </c>
      <c r="AR11" s="347" t="s">
        <v>243</v>
      </c>
      <c r="AS11" s="347" t="s">
        <v>243</v>
      </c>
      <c r="AT11" s="347" t="s">
        <v>243</v>
      </c>
      <c r="AU11" s="347"/>
      <c r="AV11" s="344" t="s">
        <v>243</v>
      </c>
      <c r="AW11" s="344" t="s">
        <v>243</v>
      </c>
      <c r="AX11" s="347"/>
      <c r="AY11" s="347"/>
      <c r="AZ11" s="347"/>
      <c r="BA11" s="347"/>
      <c r="BB11" s="347"/>
      <c r="BC11" s="347"/>
      <c r="BD11" s="347"/>
      <c r="BE11" s="347"/>
      <c r="BF11" s="347"/>
      <c r="BG11" s="347"/>
      <c r="BH11" s="347"/>
      <c r="BI11" s="347"/>
      <c r="BJ11" s="347"/>
      <c r="BK11" s="347"/>
      <c r="BL11" s="347"/>
      <c r="BM11" s="347"/>
      <c r="BN11" s="347"/>
      <c r="BO11" s="347"/>
      <c r="BP11" s="347"/>
      <c r="BQ11" s="347"/>
      <c r="BR11" s="347"/>
      <c r="BS11" s="347"/>
      <c r="BT11" s="347"/>
      <c r="BU11" s="347"/>
      <c r="BV11" s="347"/>
      <c r="BW11" s="347"/>
      <c r="BX11" s="347"/>
      <c r="BY11" s="347"/>
      <c r="BZ11" s="347"/>
      <c r="CA11" s="347"/>
      <c r="CB11" s="347"/>
      <c r="CC11" s="347"/>
      <c r="CD11" s="348"/>
      <c r="CE11" s="348"/>
      <c r="CF11" s="348"/>
      <c r="CG11" s="348"/>
      <c r="CH11" s="348"/>
      <c r="CI11" s="348"/>
      <c r="CJ11" s="348"/>
      <c r="CK11" s="348"/>
      <c r="CL11" s="348"/>
      <c r="CM11" s="348"/>
      <c r="CN11" s="348"/>
      <c r="CO11" s="348"/>
      <c r="CP11" s="348"/>
      <c r="CQ11" s="348"/>
      <c r="CR11" s="348"/>
      <c r="CS11" s="348"/>
      <c r="CT11" s="348"/>
      <c r="CU11" s="348"/>
      <c r="CV11" s="348"/>
      <c r="CW11" s="348"/>
      <c r="CX11" s="348"/>
      <c r="CY11" s="348"/>
      <c r="CZ11" s="348"/>
      <c r="DA11" s="348"/>
      <c r="DB11" s="348"/>
      <c r="DC11" s="348"/>
      <c r="DD11" s="348"/>
      <c r="DE11" s="348"/>
      <c r="DF11" s="348"/>
      <c r="DG11" s="348"/>
      <c r="DH11" s="348"/>
      <c r="DI11" s="348"/>
      <c r="DJ11" s="348"/>
      <c r="DK11" s="348"/>
      <c r="DL11" s="348"/>
      <c r="DM11" s="348"/>
      <c r="DN11" s="348"/>
      <c r="DO11" s="348"/>
      <c r="DP11" s="348"/>
      <c r="DQ11" s="348"/>
      <c r="DR11" s="348"/>
      <c r="DS11" s="348"/>
      <c r="DT11" s="348"/>
      <c r="DU11" s="348"/>
      <c r="DV11" s="348"/>
      <c r="DW11" s="348"/>
      <c r="DX11" s="348"/>
      <c r="DY11" s="348"/>
      <c r="DZ11" s="348"/>
      <c r="EA11" s="348"/>
      <c r="EB11" s="348"/>
      <c r="EC11" s="348"/>
      <c r="ED11" s="348"/>
      <c r="EE11" s="348"/>
      <c r="EF11" s="348"/>
      <c r="EG11" s="348"/>
      <c r="EH11" s="348"/>
      <c r="EI11" s="348"/>
      <c r="EJ11" s="348"/>
      <c r="EK11" s="348"/>
      <c r="EL11" s="348"/>
      <c r="EM11" s="348"/>
      <c r="EN11" s="348"/>
      <c r="EO11" s="348"/>
      <c r="EP11" s="348"/>
      <c r="EQ11" s="348"/>
      <c r="ER11" s="348"/>
      <c r="ES11" s="348"/>
      <c r="ET11" s="348"/>
      <c r="EU11" s="348"/>
      <c r="EV11" s="348"/>
      <c r="EW11" s="348"/>
      <c r="EX11" s="348"/>
      <c r="EY11" s="348"/>
      <c r="EZ11" s="348"/>
      <c r="FA11" s="348"/>
      <c r="FB11" s="348"/>
      <c r="FC11" s="348"/>
      <c r="FD11" s="348"/>
      <c r="FE11" s="348"/>
      <c r="FF11" s="348"/>
      <c r="FG11" s="348"/>
      <c r="FH11" s="348"/>
      <c r="FI11" s="348"/>
      <c r="FJ11" s="348"/>
      <c r="FK11" s="348"/>
      <c r="FL11" s="348"/>
      <c r="FM11" s="348"/>
      <c r="FN11" s="348"/>
      <c r="FO11" s="348"/>
      <c r="FP11" s="348"/>
      <c r="FQ11" s="348"/>
      <c r="FR11" s="348"/>
      <c r="FS11" s="348"/>
      <c r="FT11" s="348"/>
      <c r="FU11" s="348"/>
      <c r="FV11" s="348"/>
      <c r="FW11" s="348"/>
      <c r="FX11" s="348"/>
      <c r="FY11" s="348"/>
      <c r="FZ11" s="348"/>
      <c r="GA11" s="348"/>
      <c r="GB11" s="348"/>
      <c r="GC11" s="348"/>
      <c r="GD11" s="348"/>
      <c r="GE11" s="348"/>
      <c r="GF11" s="348"/>
      <c r="GG11" s="348"/>
      <c r="GH11" s="348"/>
      <c r="GI11" s="348"/>
      <c r="GJ11" s="348"/>
      <c r="GK11" s="348"/>
      <c r="GL11" s="348"/>
      <c r="GM11" s="348"/>
      <c r="GN11" s="348"/>
      <c r="GO11" s="348"/>
      <c r="GP11" s="348"/>
      <c r="GQ11" s="348"/>
      <c r="GR11" s="348"/>
      <c r="GS11" s="348"/>
      <c r="GT11" s="348"/>
      <c r="GU11" s="348"/>
      <c r="GV11" s="348"/>
      <c r="GW11" s="348"/>
      <c r="GX11" s="348"/>
      <c r="GY11" s="348"/>
      <c r="GZ11" s="348"/>
      <c r="HA11" s="348"/>
      <c r="HB11" s="348"/>
      <c r="HC11" s="348"/>
      <c r="HD11" s="348"/>
      <c r="HE11" s="348"/>
      <c r="HF11" s="348"/>
      <c r="HG11" s="348"/>
      <c r="HH11" s="348"/>
      <c r="HI11" s="348"/>
      <c r="HJ11" s="348"/>
      <c r="HK11" s="348"/>
      <c r="HL11" s="348"/>
      <c r="HM11" s="348"/>
      <c r="HN11" s="348"/>
      <c r="HO11" s="348"/>
      <c r="HP11" s="348"/>
      <c r="HQ11" s="348"/>
      <c r="HR11" s="348"/>
      <c r="HS11" s="348"/>
      <c r="HT11" s="348"/>
      <c r="HU11" s="348"/>
      <c r="HV11" s="348"/>
      <c r="HW11" s="348"/>
      <c r="HX11" s="348"/>
      <c r="HY11" s="348"/>
      <c r="HZ11" s="348"/>
    </row>
    <row r="12" spans="1:234" s="140" customFormat="1" ht="24" x14ac:dyDescent="0.2">
      <c r="A12" s="465" t="s">
        <v>499</v>
      </c>
      <c r="B12" s="108" t="s">
        <v>155</v>
      </c>
      <c r="C12" s="108" t="s">
        <v>92</v>
      </c>
      <c r="D12" s="109" t="s">
        <v>237</v>
      </c>
      <c r="E12" s="109" t="s">
        <v>89</v>
      </c>
      <c r="F12" s="110">
        <f t="shared" si="4"/>
        <v>41183</v>
      </c>
      <c r="G12" s="109">
        <f>IF(L12="Not Executed","",INDEX($U$2:$ZX11,1,MATCH(REPT("z",255),$U12:$ZX12)))</f>
        <v>142</v>
      </c>
      <c r="H12" s="109" t="str">
        <f t="shared" si="5"/>
        <v>PC2 Fab D C0 C-Class</v>
      </c>
      <c r="I12" s="109" t="str">
        <f t="shared" si="6"/>
        <v>9200-8.59.29708</v>
      </c>
      <c r="J12" s="109">
        <f t="shared" si="7"/>
        <v>9200</v>
      </c>
      <c r="K12" s="109" t="str">
        <f t="shared" si="8"/>
        <v>19.14.3820.4</v>
      </c>
      <c r="L12" s="109" t="str">
        <f t="shared" si="11"/>
        <v>Pass</v>
      </c>
      <c r="M12" s="109" t="str">
        <f>IF(L12="NA","NA",IF(COUNTIFS(U12:XAA12,"Pass*",$U$3:$XAA$3,Summary!$F$43)&gt;0,"Pass",IF(COUNTIFS(U12:XAA12,"Fail*",$U$3:$XAA$3,Summary!$F$43)&gt;0,"Fail","Not Executed")))</f>
        <v>Pass</v>
      </c>
      <c r="N12" s="109">
        <f t="shared" si="9"/>
        <v>21</v>
      </c>
      <c r="O12" s="135">
        <f t="shared" si="10"/>
        <v>0.52380952380952384</v>
      </c>
      <c r="P12" s="135" t="str">
        <f>IF(VLOOKUP(C12,[1]!GPS_Location,2,FALSE)=0,"",VLOOKUP(C12,[1]!GPS_Location,2,FALSE))</f>
        <v>BRCM -&gt; Win8-916360</v>
      </c>
      <c r="Q12" s="109" t="str">
        <f>IF(VLOOKUP(C12,[1]!GPS_Location,3,FALSE)=0,"",VLOOKUP(C12,[1]!GPS_Location,3,FALSE))</f>
        <v/>
      </c>
      <c r="R12" s="109" t="str">
        <f>IF(VLOOKUP(C12,[1]!GPS_Location,4,FALSE)=0,"",VLOOKUP(C12,[1]!GPS_Location,4,FALSE))</f>
        <v>3855954-CLOSED</v>
      </c>
      <c r="S12" s="111"/>
      <c r="T12" s="295"/>
      <c r="U12" s="346" t="s">
        <v>241</v>
      </c>
      <c r="V12" s="347"/>
      <c r="W12" s="349" t="s">
        <v>241</v>
      </c>
      <c r="X12" s="347" t="s">
        <v>241</v>
      </c>
      <c r="Y12" s="347" t="s">
        <v>241</v>
      </c>
      <c r="Z12" s="347" t="s">
        <v>241</v>
      </c>
      <c r="AA12" s="347" t="s">
        <v>241</v>
      </c>
      <c r="AB12" s="347" t="s">
        <v>241</v>
      </c>
      <c r="AC12" s="347" t="s">
        <v>241</v>
      </c>
      <c r="AD12" s="347" t="s">
        <v>241</v>
      </c>
      <c r="AE12" s="347" t="s">
        <v>241</v>
      </c>
      <c r="AF12" s="347" t="s">
        <v>243</v>
      </c>
      <c r="AG12" s="347" t="s">
        <v>243</v>
      </c>
      <c r="AH12" s="347"/>
      <c r="AI12" s="347" t="s">
        <v>243</v>
      </c>
      <c r="AJ12" s="347"/>
      <c r="AK12" s="347" t="s">
        <v>243</v>
      </c>
      <c r="AL12" s="347" t="s">
        <v>243</v>
      </c>
      <c r="AM12" s="347" t="s">
        <v>243</v>
      </c>
      <c r="AN12" s="347" t="s">
        <v>243</v>
      </c>
      <c r="AO12" s="347" t="s">
        <v>243</v>
      </c>
      <c r="AP12" s="347"/>
      <c r="AQ12" s="347" t="s">
        <v>243</v>
      </c>
      <c r="AR12" s="347" t="s">
        <v>609</v>
      </c>
      <c r="AS12" s="347" t="s">
        <v>243</v>
      </c>
      <c r="AT12" s="347" t="s">
        <v>609</v>
      </c>
      <c r="AU12" s="347"/>
      <c r="AV12" s="344" t="s">
        <v>609</v>
      </c>
      <c r="AW12" s="344" t="s">
        <v>243</v>
      </c>
      <c r="AX12" s="347"/>
      <c r="AY12" s="347"/>
      <c r="AZ12" s="347"/>
      <c r="BA12" s="347"/>
      <c r="BB12" s="347"/>
      <c r="BC12" s="347"/>
      <c r="BD12" s="347"/>
      <c r="BE12" s="347"/>
      <c r="BF12" s="347"/>
      <c r="BG12" s="347"/>
      <c r="BH12" s="347"/>
      <c r="BI12" s="347"/>
      <c r="BJ12" s="347"/>
      <c r="BK12" s="347"/>
      <c r="BL12" s="347"/>
      <c r="BM12" s="347"/>
      <c r="BN12" s="347"/>
      <c r="BO12" s="347"/>
      <c r="BP12" s="347"/>
      <c r="BQ12" s="347"/>
      <c r="BR12" s="347"/>
      <c r="BS12" s="347"/>
      <c r="BT12" s="347"/>
      <c r="BU12" s="347"/>
      <c r="BV12" s="347"/>
      <c r="BW12" s="347"/>
      <c r="BX12" s="347"/>
      <c r="BY12" s="347"/>
      <c r="BZ12" s="347"/>
      <c r="CA12" s="347"/>
      <c r="CB12" s="347"/>
      <c r="CC12" s="347"/>
      <c r="CD12" s="348"/>
      <c r="CE12" s="348"/>
      <c r="CF12" s="348"/>
      <c r="CG12" s="348"/>
      <c r="CH12" s="348"/>
      <c r="CI12" s="348"/>
      <c r="CJ12" s="348"/>
      <c r="CK12" s="348"/>
      <c r="CL12" s="348"/>
      <c r="CM12" s="348"/>
      <c r="CN12" s="348"/>
      <c r="CO12" s="348"/>
      <c r="CP12" s="348"/>
      <c r="CQ12" s="348"/>
      <c r="CR12" s="348"/>
      <c r="CS12" s="348"/>
      <c r="CT12" s="348"/>
      <c r="CU12" s="348"/>
      <c r="CV12" s="348"/>
      <c r="CW12" s="348"/>
      <c r="CX12" s="348"/>
      <c r="CY12" s="348"/>
      <c r="CZ12" s="348"/>
      <c r="DA12" s="348"/>
      <c r="DB12" s="348"/>
      <c r="DC12" s="348"/>
      <c r="DD12" s="348"/>
      <c r="DE12" s="348"/>
      <c r="DF12" s="348"/>
      <c r="DG12" s="348"/>
      <c r="DH12" s="348"/>
      <c r="DI12" s="348"/>
      <c r="DJ12" s="348"/>
      <c r="DK12" s="348"/>
      <c r="DL12" s="348"/>
      <c r="DM12" s="348"/>
      <c r="DN12" s="348"/>
      <c r="DO12" s="348"/>
      <c r="DP12" s="348"/>
      <c r="DQ12" s="348"/>
      <c r="DR12" s="348"/>
      <c r="DS12" s="348"/>
      <c r="DT12" s="348"/>
      <c r="DU12" s="348"/>
      <c r="DV12" s="348"/>
      <c r="DW12" s="348"/>
      <c r="DX12" s="348"/>
      <c r="DY12" s="348"/>
      <c r="DZ12" s="348"/>
      <c r="EA12" s="348"/>
      <c r="EB12" s="348"/>
      <c r="EC12" s="348"/>
      <c r="ED12" s="348"/>
      <c r="EE12" s="348"/>
      <c r="EF12" s="348"/>
      <c r="EG12" s="348"/>
      <c r="EH12" s="348"/>
      <c r="EI12" s="348"/>
      <c r="EJ12" s="348"/>
      <c r="EK12" s="348"/>
      <c r="EL12" s="348"/>
      <c r="EM12" s="348"/>
      <c r="EN12" s="348"/>
      <c r="EO12" s="348"/>
      <c r="EP12" s="348"/>
      <c r="EQ12" s="348"/>
      <c r="ER12" s="348"/>
      <c r="ES12" s="348"/>
      <c r="ET12" s="348"/>
      <c r="EU12" s="348"/>
      <c r="EV12" s="348"/>
      <c r="EW12" s="348"/>
      <c r="EX12" s="348"/>
      <c r="EY12" s="348"/>
      <c r="EZ12" s="348"/>
      <c r="FA12" s="348"/>
      <c r="FB12" s="348"/>
      <c r="FC12" s="348"/>
      <c r="FD12" s="348"/>
      <c r="FE12" s="348"/>
      <c r="FF12" s="348"/>
      <c r="FG12" s="348"/>
      <c r="FH12" s="348"/>
      <c r="FI12" s="348"/>
      <c r="FJ12" s="348"/>
      <c r="FK12" s="348"/>
      <c r="FL12" s="348"/>
      <c r="FM12" s="348"/>
      <c r="FN12" s="348"/>
      <c r="FO12" s="348"/>
      <c r="FP12" s="348"/>
      <c r="FQ12" s="348"/>
      <c r="FR12" s="348"/>
      <c r="FS12" s="348"/>
      <c r="FT12" s="348"/>
      <c r="FU12" s="348"/>
      <c r="FV12" s="348"/>
      <c r="FW12" s="348"/>
      <c r="FX12" s="348"/>
      <c r="FY12" s="348"/>
      <c r="FZ12" s="348"/>
      <c r="GA12" s="348"/>
      <c r="GB12" s="348"/>
      <c r="GC12" s="348"/>
      <c r="GD12" s="348"/>
      <c r="GE12" s="348"/>
      <c r="GF12" s="348"/>
      <c r="GG12" s="348"/>
      <c r="GH12" s="348"/>
      <c r="GI12" s="348"/>
      <c r="GJ12" s="348"/>
      <c r="GK12" s="348"/>
      <c r="GL12" s="348"/>
      <c r="GM12" s="348"/>
      <c r="GN12" s="348"/>
      <c r="GO12" s="348"/>
      <c r="GP12" s="348"/>
      <c r="GQ12" s="348"/>
      <c r="GR12" s="348"/>
      <c r="GS12" s="348"/>
      <c r="GT12" s="348"/>
      <c r="GU12" s="348"/>
      <c r="GV12" s="348"/>
      <c r="GW12" s="348"/>
      <c r="GX12" s="348"/>
      <c r="GY12" s="348"/>
      <c r="GZ12" s="348"/>
      <c r="HA12" s="348"/>
      <c r="HB12" s="348"/>
      <c r="HC12" s="348"/>
      <c r="HD12" s="348"/>
      <c r="HE12" s="348"/>
      <c r="HF12" s="348"/>
      <c r="HG12" s="348"/>
      <c r="HH12" s="348"/>
      <c r="HI12" s="348"/>
      <c r="HJ12" s="348"/>
      <c r="HK12" s="348"/>
      <c r="HL12" s="348"/>
      <c r="HM12" s="348"/>
      <c r="HN12" s="348"/>
      <c r="HO12" s="348"/>
      <c r="HP12" s="348"/>
      <c r="HQ12" s="348"/>
      <c r="HR12" s="348"/>
      <c r="HS12" s="348"/>
      <c r="HT12" s="348"/>
      <c r="HU12" s="348"/>
      <c r="HV12" s="348"/>
      <c r="HW12" s="348"/>
      <c r="HX12" s="348"/>
      <c r="HY12" s="348"/>
      <c r="HZ12" s="348"/>
    </row>
    <row r="13" spans="1:234" s="140" customFormat="1" ht="24" x14ac:dyDescent="0.2">
      <c r="A13" s="465" t="s">
        <v>499</v>
      </c>
      <c r="B13" s="108" t="s">
        <v>155</v>
      </c>
      <c r="C13" s="108" t="s">
        <v>95</v>
      </c>
      <c r="D13" s="109" t="s">
        <v>237</v>
      </c>
      <c r="E13" s="109" t="s">
        <v>89</v>
      </c>
      <c r="F13" s="110">
        <f t="shared" si="4"/>
        <v>41183</v>
      </c>
      <c r="G13" s="109">
        <f>IF(L13="Not Executed","",INDEX($U$2:$ZX12,1,MATCH(REPT("z",255),$U13:$ZX13)))</f>
        <v>142</v>
      </c>
      <c r="H13" s="109" t="str">
        <f t="shared" si="5"/>
        <v>PC2 Fab D C0 C-Class</v>
      </c>
      <c r="I13" s="109" t="str">
        <f t="shared" si="6"/>
        <v>9200-8.59.29708</v>
      </c>
      <c r="J13" s="109">
        <f t="shared" si="7"/>
        <v>9200</v>
      </c>
      <c r="K13" s="109" t="str">
        <f t="shared" si="8"/>
        <v>19.14.3820.4</v>
      </c>
      <c r="L13" s="109" t="str">
        <f t="shared" si="11"/>
        <v>Pass</v>
      </c>
      <c r="M13" s="109" t="str">
        <f>IF(L13="NA","NA",IF(COUNTIFS(U13:XAA13,"Pass*",$U$3:$XAA$3,Summary!$F$43)&gt;0,"Pass",IF(COUNTIFS(U13:XAA13,"Fail*",$U$3:$XAA$3,Summary!$F$43)&gt;0,"Fail","Not Executed")))</f>
        <v>Pass</v>
      </c>
      <c r="N13" s="109">
        <f t="shared" si="9"/>
        <v>21</v>
      </c>
      <c r="O13" s="135">
        <f t="shared" si="10"/>
        <v>1</v>
      </c>
      <c r="P13" s="135" t="str">
        <f>IF(VLOOKUP(C13,[1]!GPS_Location,2,FALSE)=0,"",VLOOKUP(C13,[1]!GPS_Location,2,FALSE))</f>
        <v/>
      </c>
      <c r="Q13" s="109" t="str">
        <f>IF(VLOOKUP(C13,[1]!GPS_Location,3,FALSE)=0,"",VLOOKUP(C13,[1]!GPS_Location,3,FALSE))</f>
        <v/>
      </c>
      <c r="R13" s="109" t="str">
        <f>IF(VLOOKUP(C13,[1]!GPS_Location,4,FALSE)=0,"",VLOOKUP(C13,[1]!GPS_Location,4,FALSE))</f>
        <v/>
      </c>
      <c r="S13" s="111"/>
      <c r="T13" s="295"/>
      <c r="U13" s="346" t="s">
        <v>243</v>
      </c>
      <c r="V13" s="347"/>
      <c r="W13" s="347" t="s">
        <v>243</v>
      </c>
      <c r="X13" s="347" t="s">
        <v>243</v>
      </c>
      <c r="Y13" s="347" t="s">
        <v>243</v>
      </c>
      <c r="Z13" s="347" t="s">
        <v>243</v>
      </c>
      <c r="AA13" s="347" t="s">
        <v>243</v>
      </c>
      <c r="AB13" s="347"/>
      <c r="AC13" s="347" t="s">
        <v>243</v>
      </c>
      <c r="AD13" s="347" t="s">
        <v>243</v>
      </c>
      <c r="AE13" s="347" t="s">
        <v>243</v>
      </c>
      <c r="AF13" s="347" t="s">
        <v>243</v>
      </c>
      <c r="AG13" s="347" t="s">
        <v>243</v>
      </c>
      <c r="AH13" s="347"/>
      <c r="AI13" s="347" t="s">
        <v>243</v>
      </c>
      <c r="AJ13" s="347"/>
      <c r="AK13" s="347" t="s">
        <v>243</v>
      </c>
      <c r="AL13" s="347"/>
      <c r="AM13" s="347" t="s">
        <v>243</v>
      </c>
      <c r="AN13" s="347"/>
      <c r="AO13" s="347" t="s">
        <v>243</v>
      </c>
      <c r="AP13" s="347"/>
      <c r="AQ13" s="347" t="s">
        <v>243</v>
      </c>
      <c r="AR13" s="347" t="s">
        <v>243</v>
      </c>
      <c r="AS13" s="347" t="s">
        <v>243</v>
      </c>
      <c r="AT13" s="347" t="s">
        <v>243</v>
      </c>
      <c r="AU13" s="347"/>
      <c r="AV13" s="344" t="s">
        <v>243</v>
      </c>
      <c r="AW13" s="344" t="s">
        <v>243</v>
      </c>
      <c r="AX13" s="347"/>
      <c r="AY13" s="347"/>
      <c r="AZ13" s="347"/>
      <c r="BA13" s="347"/>
      <c r="BB13" s="347"/>
      <c r="BC13" s="347"/>
      <c r="BD13" s="347"/>
      <c r="BE13" s="347"/>
      <c r="BF13" s="347"/>
      <c r="BG13" s="347"/>
      <c r="BH13" s="347"/>
      <c r="BI13" s="347"/>
      <c r="BJ13" s="347"/>
      <c r="BK13" s="347"/>
      <c r="BL13" s="347"/>
      <c r="BM13" s="347"/>
      <c r="BN13" s="347"/>
      <c r="BO13" s="347"/>
      <c r="BP13" s="347"/>
      <c r="BQ13" s="347"/>
      <c r="BR13" s="347"/>
      <c r="BS13" s="347"/>
      <c r="BT13" s="347"/>
      <c r="BU13" s="347"/>
      <c r="BV13" s="347"/>
      <c r="BW13" s="347"/>
      <c r="BX13" s="347"/>
      <c r="BY13" s="347"/>
      <c r="BZ13" s="347"/>
      <c r="CA13" s="347"/>
      <c r="CB13" s="347"/>
      <c r="CC13" s="347"/>
      <c r="CD13" s="348"/>
      <c r="CE13" s="348"/>
      <c r="CF13" s="348"/>
      <c r="CG13" s="348"/>
      <c r="CH13" s="348"/>
      <c r="CI13" s="348"/>
      <c r="CJ13" s="348"/>
      <c r="CK13" s="348"/>
      <c r="CL13" s="348"/>
      <c r="CM13" s="348"/>
      <c r="CN13" s="348"/>
      <c r="CO13" s="348"/>
      <c r="CP13" s="348"/>
      <c r="CQ13" s="348"/>
      <c r="CR13" s="348"/>
      <c r="CS13" s="348"/>
      <c r="CT13" s="348"/>
      <c r="CU13" s="348"/>
      <c r="CV13" s="348"/>
      <c r="CW13" s="348"/>
      <c r="CX13" s="348"/>
      <c r="CY13" s="348"/>
      <c r="CZ13" s="348"/>
      <c r="DA13" s="348"/>
      <c r="DB13" s="348"/>
      <c r="DC13" s="348"/>
      <c r="DD13" s="348"/>
      <c r="DE13" s="348"/>
      <c r="DF13" s="348"/>
      <c r="DG13" s="348"/>
      <c r="DH13" s="348"/>
      <c r="DI13" s="348"/>
      <c r="DJ13" s="348"/>
      <c r="DK13" s="348"/>
      <c r="DL13" s="348"/>
      <c r="DM13" s="348"/>
      <c r="DN13" s="348"/>
      <c r="DO13" s="348"/>
      <c r="DP13" s="348"/>
      <c r="DQ13" s="348"/>
      <c r="DR13" s="348"/>
      <c r="DS13" s="348"/>
      <c r="DT13" s="348"/>
      <c r="DU13" s="348"/>
      <c r="DV13" s="348"/>
      <c r="DW13" s="348"/>
      <c r="DX13" s="348"/>
      <c r="DY13" s="348"/>
      <c r="DZ13" s="348"/>
      <c r="EA13" s="348"/>
      <c r="EB13" s="348"/>
      <c r="EC13" s="348"/>
      <c r="ED13" s="348"/>
      <c r="EE13" s="348"/>
      <c r="EF13" s="348"/>
      <c r="EG13" s="348"/>
      <c r="EH13" s="348"/>
      <c r="EI13" s="348"/>
      <c r="EJ13" s="348"/>
      <c r="EK13" s="348"/>
      <c r="EL13" s="348"/>
      <c r="EM13" s="348"/>
      <c r="EN13" s="348"/>
      <c r="EO13" s="348"/>
      <c r="EP13" s="348"/>
      <c r="EQ13" s="348"/>
      <c r="ER13" s="348"/>
      <c r="ES13" s="348"/>
      <c r="ET13" s="348"/>
      <c r="EU13" s="348"/>
      <c r="EV13" s="348"/>
      <c r="EW13" s="348"/>
      <c r="EX13" s="348"/>
      <c r="EY13" s="348"/>
      <c r="EZ13" s="348"/>
      <c r="FA13" s="348"/>
      <c r="FB13" s="348"/>
      <c r="FC13" s="348"/>
      <c r="FD13" s="348"/>
      <c r="FE13" s="348"/>
      <c r="FF13" s="348"/>
      <c r="FG13" s="348"/>
      <c r="FH13" s="348"/>
      <c r="FI13" s="348"/>
      <c r="FJ13" s="348"/>
      <c r="FK13" s="348"/>
      <c r="FL13" s="348"/>
      <c r="FM13" s="348"/>
      <c r="FN13" s="348"/>
      <c r="FO13" s="348"/>
      <c r="FP13" s="348"/>
      <c r="FQ13" s="348"/>
      <c r="FR13" s="348"/>
      <c r="FS13" s="348"/>
      <c r="FT13" s="348"/>
      <c r="FU13" s="348"/>
      <c r="FV13" s="348"/>
      <c r="FW13" s="348"/>
      <c r="FX13" s="348"/>
      <c r="FY13" s="348"/>
      <c r="FZ13" s="348"/>
      <c r="GA13" s="348"/>
      <c r="GB13" s="348"/>
      <c r="GC13" s="348"/>
      <c r="GD13" s="348"/>
      <c r="GE13" s="348"/>
      <c r="GF13" s="348"/>
      <c r="GG13" s="348"/>
      <c r="GH13" s="348"/>
      <c r="GI13" s="348"/>
      <c r="GJ13" s="348"/>
      <c r="GK13" s="348"/>
      <c r="GL13" s="348"/>
      <c r="GM13" s="348"/>
      <c r="GN13" s="348"/>
      <c r="GO13" s="348"/>
      <c r="GP13" s="348"/>
      <c r="GQ13" s="348"/>
      <c r="GR13" s="348"/>
      <c r="GS13" s="348"/>
      <c r="GT13" s="348"/>
      <c r="GU13" s="348"/>
      <c r="GV13" s="348"/>
      <c r="GW13" s="348"/>
      <c r="GX13" s="348"/>
      <c r="GY13" s="348"/>
      <c r="GZ13" s="348"/>
      <c r="HA13" s="348"/>
      <c r="HB13" s="348"/>
      <c r="HC13" s="348"/>
      <c r="HD13" s="348"/>
      <c r="HE13" s="348"/>
      <c r="HF13" s="348"/>
      <c r="HG13" s="348"/>
      <c r="HH13" s="348"/>
      <c r="HI13" s="348"/>
      <c r="HJ13" s="348"/>
      <c r="HK13" s="348"/>
      <c r="HL13" s="348"/>
      <c r="HM13" s="348"/>
      <c r="HN13" s="348"/>
      <c r="HO13" s="348"/>
      <c r="HP13" s="348"/>
      <c r="HQ13" s="348"/>
      <c r="HR13" s="348"/>
      <c r="HS13" s="348"/>
      <c r="HT13" s="348"/>
      <c r="HU13" s="348"/>
      <c r="HV13" s="348"/>
      <c r="HW13" s="348"/>
      <c r="HX13" s="348"/>
      <c r="HY13" s="348"/>
      <c r="HZ13" s="348"/>
    </row>
    <row r="14" spans="1:234" s="140" customFormat="1" ht="24" x14ac:dyDescent="0.2">
      <c r="A14" s="107" t="s">
        <v>233</v>
      </c>
      <c r="B14" s="108" t="s">
        <v>155</v>
      </c>
      <c r="C14" s="108" t="s">
        <v>96</v>
      </c>
      <c r="D14" s="109" t="s">
        <v>237</v>
      </c>
      <c r="E14" s="109" t="s">
        <v>97</v>
      </c>
      <c r="F14" s="110">
        <f t="shared" si="4"/>
        <v>41183</v>
      </c>
      <c r="G14" s="109">
        <f>IF(L14="Not Executed","",INDEX($U$2:$ZX13,1,MATCH(REPT("z",255),$U14:$ZX14)))</f>
        <v>142</v>
      </c>
      <c r="H14" s="109" t="str">
        <f t="shared" si="5"/>
        <v>PC2 Fab D C0 C-Class</v>
      </c>
      <c r="I14" s="109" t="str">
        <f t="shared" si="6"/>
        <v>9200-8.59.29708</v>
      </c>
      <c r="J14" s="109">
        <f t="shared" si="7"/>
        <v>9200</v>
      </c>
      <c r="K14" s="109" t="str">
        <f t="shared" si="8"/>
        <v>19.14.3820.4</v>
      </c>
      <c r="L14" s="109" t="str">
        <f t="shared" si="11"/>
        <v>Pass</v>
      </c>
      <c r="M14" s="109" t="str">
        <f>IF(L14="NA","NA",IF(COUNTIFS(U14:XAA14,"Pass*",$U$3:$XAA$3,Summary!$F$43)&gt;0,"Pass",IF(COUNTIFS(U14:XAA14,"Fail*",$U$3:$XAA$3,Summary!$F$43)&gt;0,"Fail","Not Executed")))</f>
        <v>Pass</v>
      </c>
      <c r="N14" s="109">
        <f t="shared" si="9"/>
        <v>24</v>
      </c>
      <c r="O14" s="135">
        <f t="shared" si="10"/>
        <v>1</v>
      </c>
      <c r="P14" s="135" t="str">
        <f>IF(VLOOKUP(C14,[1]!GPS_Location,2,FALSE)=0,"",VLOOKUP(C14,[1]!GPS_Location,2,FALSE))</f>
        <v/>
      </c>
      <c r="Q14" s="109" t="str">
        <f>IF(VLOOKUP(C14,[1]!GPS_Location,3,FALSE)=0,"",VLOOKUP(C14,[1]!GPS_Location,3,FALSE))</f>
        <v/>
      </c>
      <c r="R14" s="109" t="str">
        <f>IF(VLOOKUP(C14,[1]!GPS_Location,4,FALSE)=0,"",VLOOKUP(C14,[1]!GPS_Location,4,FALSE))</f>
        <v/>
      </c>
      <c r="S14" s="111"/>
      <c r="T14" s="295"/>
      <c r="U14" s="346" t="s">
        <v>243</v>
      </c>
      <c r="V14" s="347"/>
      <c r="W14" s="347" t="s">
        <v>243</v>
      </c>
      <c r="X14" s="347" t="s">
        <v>243</v>
      </c>
      <c r="Y14" s="347" t="s">
        <v>243</v>
      </c>
      <c r="Z14" s="347" t="s">
        <v>243</v>
      </c>
      <c r="AA14" s="347" t="s">
        <v>243</v>
      </c>
      <c r="AB14" s="347" t="s">
        <v>243</v>
      </c>
      <c r="AC14" s="347"/>
      <c r="AD14" s="347" t="s">
        <v>243</v>
      </c>
      <c r="AE14" s="347" t="s">
        <v>243</v>
      </c>
      <c r="AF14" s="347" t="s">
        <v>243</v>
      </c>
      <c r="AG14" s="347" t="s">
        <v>243</v>
      </c>
      <c r="AH14" s="347"/>
      <c r="AI14" s="347" t="s">
        <v>243</v>
      </c>
      <c r="AJ14" s="347" t="s">
        <v>243</v>
      </c>
      <c r="AK14" s="347" t="s">
        <v>243</v>
      </c>
      <c r="AL14" s="347" t="s">
        <v>243</v>
      </c>
      <c r="AM14" s="347" t="s">
        <v>243</v>
      </c>
      <c r="AN14" s="347" t="s">
        <v>243</v>
      </c>
      <c r="AO14" s="347" t="s">
        <v>243</v>
      </c>
      <c r="AP14" s="347"/>
      <c r="AQ14" s="347" t="s">
        <v>243</v>
      </c>
      <c r="AR14" s="347" t="s">
        <v>243</v>
      </c>
      <c r="AS14" s="347" t="s">
        <v>243</v>
      </c>
      <c r="AT14" s="347" t="s">
        <v>243</v>
      </c>
      <c r="AU14" s="347"/>
      <c r="AV14" s="344" t="s">
        <v>243</v>
      </c>
      <c r="AW14" s="344" t="s">
        <v>243</v>
      </c>
      <c r="AX14" s="347"/>
      <c r="AY14" s="347"/>
      <c r="AZ14" s="347"/>
      <c r="BA14" s="347"/>
      <c r="BB14" s="347"/>
      <c r="BC14" s="347"/>
      <c r="BD14" s="347"/>
      <c r="BE14" s="347"/>
      <c r="BF14" s="347"/>
      <c r="BG14" s="347"/>
      <c r="BH14" s="347"/>
      <c r="BI14" s="347"/>
      <c r="BJ14" s="347"/>
      <c r="BK14" s="347"/>
      <c r="BL14" s="347"/>
      <c r="BM14" s="347"/>
      <c r="BN14" s="347"/>
      <c r="BO14" s="347"/>
      <c r="BP14" s="347"/>
      <c r="BQ14" s="347"/>
      <c r="BR14" s="347"/>
      <c r="BS14" s="347"/>
      <c r="BT14" s="347"/>
      <c r="BU14" s="347"/>
      <c r="BV14" s="347"/>
      <c r="BW14" s="347"/>
      <c r="BX14" s="347"/>
      <c r="BY14" s="347"/>
      <c r="BZ14" s="347"/>
      <c r="CA14" s="347"/>
      <c r="CB14" s="347"/>
      <c r="CC14" s="347"/>
      <c r="CD14" s="348"/>
      <c r="CE14" s="348"/>
      <c r="CF14" s="348"/>
      <c r="CG14" s="348"/>
      <c r="CH14" s="348"/>
      <c r="CI14" s="348"/>
      <c r="CJ14" s="348"/>
      <c r="CK14" s="348"/>
      <c r="CL14" s="348"/>
      <c r="CM14" s="348"/>
      <c r="CN14" s="348"/>
      <c r="CO14" s="348"/>
      <c r="CP14" s="348"/>
      <c r="CQ14" s="348"/>
      <c r="CR14" s="348"/>
      <c r="CS14" s="348"/>
      <c r="CT14" s="348"/>
      <c r="CU14" s="348"/>
      <c r="CV14" s="348"/>
      <c r="CW14" s="348"/>
      <c r="CX14" s="348"/>
      <c r="CY14" s="348"/>
      <c r="CZ14" s="348"/>
      <c r="DA14" s="348"/>
      <c r="DB14" s="348"/>
      <c r="DC14" s="348"/>
      <c r="DD14" s="348"/>
      <c r="DE14" s="348"/>
      <c r="DF14" s="348"/>
      <c r="DG14" s="348"/>
      <c r="DH14" s="348"/>
      <c r="DI14" s="348"/>
      <c r="DJ14" s="348"/>
      <c r="DK14" s="348"/>
      <c r="DL14" s="348"/>
      <c r="DM14" s="348"/>
      <c r="DN14" s="348"/>
      <c r="DO14" s="348"/>
      <c r="DP14" s="348"/>
      <c r="DQ14" s="348"/>
      <c r="DR14" s="348"/>
      <c r="DS14" s="348"/>
      <c r="DT14" s="348"/>
      <c r="DU14" s="348"/>
      <c r="DV14" s="348"/>
      <c r="DW14" s="348"/>
      <c r="DX14" s="348"/>
      <c r="DY14" s="348"/>
      <c r="DZ14" s="348"/>
      <c r="EA14" s="348"/>
      <c r="EB14" s="348"/>
      <c r="EC14" s="348"/>
      <c r="ED14" s="348"/>
      <c r="EE14" s="348"/>
      <c r="EF14" s="348"/>
      <c r="EG14" s="348"/>
      <c r="EH14" s="348"/>
      <c r="EI14" s="348"/>
      <c r="EJ14" s="348"/>
      <c r="EK14" s="348"/>
      <c r="EL14" s="348"/>
      <c r="EM14" s="348"/>
      <c r="EN14" s="348"/>
      <c r="EO14" s="348"/>
      <c r="EP14" s="348"/>
      <c r="EQ14" s="348"/>
      <c r="ER14" s="348"/>
      <c r="ES14" s="348"/>
      <c r="ET14" s="348"/>
      <c r="EU14" s="348"/>
      <c r="EV14" s="348"/>
      <c r="EW14" s="348"/>
      <c r="EX14" s="348"/>
      <c r="EY14" s="348"/>
      <c r="EZ14" s="348"/>
      <c r="FA14" s="348"/>
      <c r="FB14" s="348"/>
      <c r="FC14" s="348"/>
      <c r="FD14" s="348"/>
      <c r="FE14" s="348"/>
      <c r="FF14" s="348"/>
      <c r="FG14" s="348"/>
      <c r="FH14" s="348"/>
      <c r="FI14" s="348"/>
      <c r="FJ14" s="348"/>
      <c r="FK14" s="348"/>
      <c r="FL14" s="348"/>
      <c r="FM14" s="348"/>
      <c r="FN14" s="348"/>
      <c r="FO14" s="348"/>
      <c r="FP14" s="348"/>
      <c r="FQ14" s="348"/>
      <c r="FR14" s="348"/>
      <c r="FS14" s="348"/>
      <c r="FT14" s="348"/>
      <c r="FU14" s="348"/>
      <c r="FV14" s="348"/>
      <c r="FW14" s="348"/>
      <c r="FX14" s="348"/>
      <c r="FY14" s="348"/>
      <c r="FZ14" s="348"/>
      <c r="GA14" s="348"/>
      <c r="GB14" s="348"/>
      <c r="GC14" s="348"/>
      <c r="GD14" s="348"/>
      <c r="GE14" s="348"/>
      <c r="GF14" s="348"/>
      <c r="GG14" s="348"/>
      <c r="GH14" s="348"/>
      <c r="GI14" s="348"/>
      <c r="GJ14" s="348"/>
      <c r="GK14" s="348"/>
      <c r="GL14" s="348"/>
      <c r="GM14" s="348"/>
      <c r="GN14" s="348"/>
      <c r="GO14" s="348"/>
      <c r="GP14" s="348"/>
      <c r="GQ14" s="348"/>
      <c r="GR14" s="348"/>
      <c r="GS14" s="348"/>
      <c r="GT14" s="348"/>
      <c r="GU14" s="348"/>
      <c r="GV14" s="348"/>
      <c r="GW14" s="348"/>
      <c r="GX14" s="348"/>
      <c r="GY14" s="348"/>
      <c r="GZ14" s="348"/>
      <c r="HA14" s="348"/>
      <c r="HB14" s="348"/>
      <c r="HC14" s="348"/>
      <c r="HD14" s="348"/>
      <c r="HE14" s="348"/>
      <c r="HF14" s="348"/>
      <c r="HG14" s="348"/>
      <c r="HH14" s="348"/>
      <c r="HI14" s="348"/>
      <c r="HJ14" s="348"/>
      <c r="HK14" s="348"/>
      <c r="HL14" s="348"/>
      <c r="HM14" s="348"/>
      <c r="HN14" s="348"/>
      <c r="HO14" s="348"/>
      <c r="HP14" s="348"/>
      <c r="HQ14" s="348"/>
      <c r="HR14" s="348"/>
      <c r="HS14" s="348"/>
      <c r="HT14" s="348"/>
      <c r="HU14" s="348"/>
      <c r="HV14" s="348"/>
      <c r="HW14" s="348"/>
      <c r="HX14" s="348"/>
      <c r="HY14" s="348"/>
      <c r="HZ14" s="348"/>
    </row>
    <row r="15" spans="1:234" s="140" customFormat="1" ht="24" x14ac:dyDescent="0.2">
      <c r="A15" s="107" t="s">
        <v>233</v>
      </c>
      <c r="B15" s="108" t="s">
        <v>155</v>
      </c>
      <c r="C15" s="108" t="s">
        <v>90</v>
      </c>
      <c r="D15" s="109" t="s">
        <v>237</v>
      </c>
      <c r="E15" s="109" t="s">
        <v>91</v>
      </c>
      <c r="F15" s="110">
        <f t="shared" si="4"/>
        <v>41183</v>
      </c>
      <c r="G15" s="109">
        <f>IF(L15="Not Executed","",INDEX($U$2:$ZX14,1,MATCH(REPT("z",255),$U15:$ZX15)))</f>
        <v>142</v>
      </c>
      <c r="H15" s="109" t="str">
        <f t="shared" si="5"/>
        <v>PC2 Fab D C0 C-Class</v>
      </c>
      <c r="I15" s="109" t="str">
        <f t="shared" si="6"/>
        <v>9200-8.59.29708</v>
      </c>
      <c r="J15" s="109">
        <f t="shared" si="7"/>
        <v>9200</v>
      </c>
      <c r="K15" s="109" t="str">
        <f t="shared" si="8"/>
        <v>19.14.3820.4</v>
      </c>
      <c r="L15" s="109" t="str">
        <f t="shared" si="11"/>
        <v>Pass</v>
      </c>
      <c r="M15" s="109" t="str">
        <f>IF(L15="NA","NA",IF(COUNTIFS(U15:XAA15,"Pass*",$U$3:$XAA$3,Summary!$F$43)&gt;0,"Pass",IF(COUNTIFS(U15:XAA15,"Fail*",$U$3:$XAA$3,Summary!$F$43)&gt;0,"Fail","Not Executed")))</f>
        <v>Pass</v>
      </c>
      <c r="N15" s="109">
        <f t="shared" si="9"/>
        <v>24</v>
      </c>
      <c r="O15" s="135">
        <f t="shared" si="10"/>
        <v>1</v>
      </c>
      <c r="P15" s="135" t="str">
        <f>IF(VLOOKUP(C15,[1]!GPS_Location,2,FALSE)=0,"",VLOOKUP(C15,[1]!GPS_Location,2,FALSE))</f>
        <v/>
      </c>
      <c r="Q15" s="109" t="str">
        <f>IF(VLOOKUP(C15,[1]!GPS_Location,3,FALSE)=0,"",VLOOKUP(C15,[1]!GPS_Location,3,FALSE))</f>
        <v/>
      </c>
      <c r="R15" s="109" t="str">
        <f>IF(VLOOKUP(C15,[1]!GPS_Location,4,FALSE)=0,"",VLOOKUP(C15,[1]!GPS_Location,4,FALSE))</f>
        <v/>
      </c>
      <c r="S15" s="111"/>
      <c r="T15" s="295"/>
      <c r="U15" s="346" t="s">
        <v>243</v>
      </c>
      <c r="V15" s="347"/>
      <c r="W15" s="347" t="s">
        <v>243</v>
      </c>
      <c r="X15" s="347" t="s">
        <v>243</v>
      </c>
      <c r="Y15" s="347" t="s">
        <v>243</v>
      </c>
      <c r="Z15" s="347" t="s">
        <v>243</v>
      </c>
      <c r="AA15" s="347" t="s">
        <v>243</v>
      </c>
      <c r="AB15" s="347" t="s">
        <v>243</v>
      </c>
      <c r="AC15" s="347"/>
      <c r="AD15" s="347" t="s">
        <v>243</v>
      </c>
      <c r="AE15" s="347" t="s">
        <v>243</v>
      </c>
      <c r="AF15" s="347" t="s">
        <v>243</v>
      </c>
      <c r="AG15" s="347" t="s">
        <v>243</v>
      </c>
      <c r="AH15" s="347"/>
      <c r="AI15" s="347" t="s">
        <v>243</v>
      </c>
      <c r="AJ15" s="347" t="s">
        <v>243</v>
      </c>
      <c r="AK15" s="347" t="s">
        <v>243</v>
      </c>
      <c r="AL15" s="347" t="s">
        <v>243</v>
      </c>
      <c r="AM15" s="347" t="s">
        <v>243</v>
      </c>
      <c r="AN15" s="347" t="s">
        <v>243</v>
      </c>
      <c r="AO15" s="347" t="s">
        <v>243</v>
      </c>
      <c r="AP15" s="347"/>
      <c r="AQ15" s="347" t="s">
        <v>243</v>
      </c>
      <c r="AR15" s="347" t="s">
        <v>243</v>
      </c>
      <c r="AS15" s="347" t="s">
        <v>243</v>
      </c>
      <c r="AT15" s="347" t="s">
        <v>243</v>
      </c>
      <c r="AU15" s="347"/>
      <c r="AV15" s="344" t="s">
        <v>243</v>
      </c>
      <c r="AW15" s="344" t="s">
        <v>243</v>
      </c>
      <c r="AX15" s="347"/>
      <c r="AY15" s="347"/>
      <c r="AZ15" s="347"/>
      <c r="BA15" s="347"/>
      <c r="BB15" s="347"/>
      <c r="BC15" s="347"/>
      <c r="BD15" s="347"/>
      <c r="BE15" s="347"/>
      <c r="BF15" s="347"/>
      <c r="BG15" s="347"/>
      <c r="BH15" s="347"/>
      <c r="BI15" s="347"/>
      <c r="BJ15" s="347"/>
      <c r="BK15" s="347"/>
      <c r="BL15" s="347"/>
      <c r="BM15" s="347"/>
      <c r="BN15" s="347"/>
      <c r="BO15" s="347"/>
      <c r="BP15" s="347"/>
      <c r="BQ15" s="347"/>
      <c r="BR15" s="347"/>
      <c r="BS15" s="347"/>
      <c r="BT15" s="347"/>
      <c r="BU15" s="347"/>
      <c r="BV15" s="347"/>
      <c r="BW15" s="347"/>
      <c r="BX15" s="347"/>
      <c r="BY15" s="347"/>
      <c r="BZ15" s="347"/>
      <c r="CA15" s="347"/>
      <c r="CB15" s="347"/>
      <c r="CC15" s="347"/>
      <c r="CD15" s="348"/>
      <c r="CE15" s="348"/>
      <c r="CF15" s="348"/>
      <c r="CG15" s="348"/>
      <c r="CH15" s="348"/>
      <c r="CI15" s="348"/>
      <c r="CJ15" s="348"/>
      <c r="CK15" s="348"/>
      <c r="CL15" s="348"/>
      <c r="CM15" s="348"/>
      <c r="CN15" s="348"/>
      <c r="CO15" s="348"/>
      <c r="CP15" s="348"/>
      <c r="CQ15" s="348"/>
      <c r="CR15" s="348"/>
      <c r="CS15" s="348"/>
      <c r="CT15" s="348"/>
      <c r="CU15" s="348"/>
      <c r="CV15" s="348"/>
      <c r="CW15" s="348"/>
      <c r="CX15" s="348"/>
      <c r="CY15" s="348"/>
      <c r="CZ15" s="348"/>
      <c r="DA15" s="348"/>
      <c r="DB15" s="348"/>
      <c r="DC15" s="348"/>
      <c r="DD15" s="348"/>
      <c r="DE15" s="348"/>
      <c r="DF15" s="348"/>
      <c r="DG15" s="348"/>
      <c r="DH15" s="348"/>
      <c r="DI15" s="348"/>
      <c r="DJ15" s="348"/>
      <c r="DK15" s="348"/>
      <c r="DL15" s="348"/>
      <c r="DM15" s="348"/>
      <c r="DN15" s="348"/>
      <c r="DO15" s="348"/>
      <c r="DP15" s="348"/>
      <c r="DQ15" s="348"/>
      <c r="DR15" s="348"/>
      <c r="DS15" s="348"/>
      <c r="DT15" s="348"/>
      <c r="DU15" s="348"/>
      <c r="DV15" s="348"/>
      <c r="DW15" s="348"/>
      <c r="DX15" s="348"/>
      <c r="DY15" s="348"/>
      <c r="DZ15" s="348"/>
      <c r="EA15" s="348"/>
      <c r="EB15" s="348"/>
      <c r="EC15" s="348"/>
      <c r="ED15" s="348"/>
      <c r="EE15" s="348"/>
      <c r="EF15" s="348"/>
      <c r="EG15" s="348"/>
      <c r="EH15" s="348"/>
      <c r="EI15" s="348"/>
      <c r="EJ15" s="348"/>
      <c r="EK15" s="348"/>
      <c r="EL15" s="348"/>
      <c r="EM15" s="348"/>
      <c r="EN15" s="348"/>
      <c r="EO15" s="348"/>
      <c r="EP15" s="348"/>
      <c r="EQ15" s="348"/>
      <c r="ER15" s="348"/>
      <c r="ES15" s="348"/>
      <c r="ET15" s="348"/>
      <c r="EU15" s="348"/>
      <c r="EV15" s="348"/>
      <c r="EW15" s="348"/>
      <c r="EX15" s="348"/>
      <c r="EY15" s="348"/>
      <c r="EZ15" s="348"/>
      <c r="FA15" s="348"/>
      <c r="FB15" s="348"/>
      <c r="FC15" s="348"/>
      <c r="FD15" s="348"/>
      <c r="FE15" s="348"/>
      <c r="FF15" s="348"/>
      <c r="FG15" s="348"/>
      <c r="FH15" s="348"/>
      <c r="FI15" s="348"/>
      <c r="FJ15" s="348"/>
      <c r="FK15" s="348"/>
      <c r="FL15" s="348"/>
      <c r="FM15" s="348"/>
      <c r="FN15" s="348"/>
      <c r="FO15" s="348"/>
      <c r="FP15" s="348"/>
      <c r="FQ15" s="348"/>
      <c r="FR15" s="348"/>
      <c r="FS15" s="348"/>
      <c r="FT15" s="348"/>
      <c r="FU15" s="348"/>
      <c r="FV15" s="348"/>
      <c r="FW15" s="348"/>
      <c r="FX15" s="348"/>
      <c r="FY15" s="348"/>
      <c r="FZ15" s="348"/>
      <c r="GA15" s="348"/>
      <c r="GB15" s="348"/>
      <c r="GC15" s="348"/>
      <c r="GD15" s="348"/>
      <c r="GE15" s="348"/>
      <c r="GF15" s="348"/>
      <c r="GG15" s="348"/>
      <c r="GH15" s="348"/>
      <c r="GI15" s="348"/>
      <c r="GJ15" s="348"/>
      <c r="GK15" s="348"/>
      <c r="GL15" s="348"/>
      <c r="GM15" s="348"/>
      <c r="GN15" s="348"/>
      <c r="GO15" s="348"/>
      <c r="GP15" s="348"/>
      <c r="GQ15" s="348"/>
      <c r="GR15" s="348"/>
      <c r="GS15" s="348"/>
      <c r="GT15" s="348"/>
      <c r="GU15" s="348"/>
      <c r="GV15" s="348"/>
      <c r="GW15" s="348"/>
      <c r="GX15" s="348"/>
      <c r="GY15" s="348"/>
      <c r="GZ15" s="348"/>
      <c r="HA15" s="348"/>
      <c r="HB15" s="348"/>
      <c r="HC15" s="348"/>
      <c r="HD15" s="348"/>
      <c r="HE15" s="348"/>
      <c r="HF15" s="348"/>
      <c r="HG15" s="348"/>
      <c r="HH15" s="348"/>
      <c r="HI15" s="348"/>
      <c r="HJ15" s="348"/>
      <c r="HK15" s="348"/>
      <c r="HL15" s="348"/>
      <c r="HM15" s="348"/>
      <c r="HN15" s="348"/>
      <c r="HO15" s="348"/>
      <c r="HP15" s="348"/>
      <c r="HQ15" s="348"/>
      <c r="HR15" s="348"/>
      <c r="HS15" s="348"/>
      <c r="HT15" s="348"/>
      <c r="HU15" s="348"/>
      <c r="HV15" s="348"/>
      <c r="HW15" s="348"/>
      <c r="HX15" s="348"/>
      <c r="HY15" s="348"/>
      <c r="HZ15" s="348"/>
    </row>
    <row r="16" spans="1:234" s="140" customFormat="1" ht="24" x14ac:dyDescent="0.2">
      <c r="A16" s="107" t="s">
        <v>233</v>
      </c>
      <c r="B16" s="108" t="s">
        <v>155</v>
      </c>
      <c r="C16" s="108" t="s">
        <v>577</v>
      </c>
      <c r="D16" s="109" t="s">
        <v>237</v>
      </c>
      <c r="E16" s="109" t="s">
        <v>91</v>
      </c>
      <c r="F16" s="110">
        <f t="shared" si="4"/>
        <v>41183</v>
      </c>
      <c r="G16" s="109">
        <f>IF(L16="Not Executed","",INDEX($U$2:$ZX15,1,MATCH(REPT("z",255),$U16:$ZX16)))</f>
        <v>142</v>
      </c>
      <c r="H16" s="109" t="str">
        <f t="shared" si="5"/>
        <v>PC2 Fab D C0 C-Class</v>
      </c>
      <c r="I16" s="109" t="str">
        <f t="shared" si="6"/>
        <v>9200-8.59.29708</v>
      </c>
      <c r="J16" s="109">
        <f t="shared" si="7"/>
        <v>9200</v>
      </c>
      <c r="K16" s="109" t="str">
        <f t="shared" si="8"/>
        <v>19.14.3820.4</v>
      </c>
      <c r="L16" s="109" t="s">
        <v>249</v>
      </c>
      <c r="M16" s="109" t="str">
        <f>IF(L16="NA","NA",IF(COUNTIFS(U16:XAA16,"Pass*",$U$3:$XAA$3,Summary!$F$43)&gt;0,"Pass",IF(COUNTIFS(U16:XAA16,"Fail*",$U$3:$XAA$3,Summary!$F$43)&gt;0,"Fail","Not Executed")))</f>
        <v>NA</v>
      </c>
      <c r="N16" s="109">
        <f t="shared" si="9"/>
        <v>6</v>
      </c>
      <c r="O16" s="135">
        <f t="shared" si="10"/>
        <v>1</v>
      </c>
      <c r="P16" s="135" t="e">
        <f>IF(VLOOKUP(C16,[1]!GPS_Location,2,FALSE)=0,"",VLOOKUP(C16,[1]!GPS_Location,2,FALSE))</f>
        <v>#N/A</v>
      </c>
      <c r="Q16" s="109" t="e">
        <f>IF(VLOOKUP(C16,[1]!GPS_Location,3,FALSE)=0,"",VLOOKUP(C16,[1]!GPS_Location,3,FALSE))</f>
        <v>#N/A</v>
      </c>
      <c r="R16" s="109" t="e">
        <f>IF(VLOOKUP(C16,[1]!GPS_Location,4,FALSE)=0,"",VLOOKUP(C16,[1]!GPS_Location,4,FALSE))</f>
        <v>#N/A</v>
      </c>
      <c r="S16" s="111"/>
      <c r="T16" s="295"/>
      <c r="U16" s="346"/>
      <c r="V16" s="347"/>
      <c r="W16" s="347"/>
      <c r="X16" s="347"/>
      <c r="Y16" s="347"/>
      <c r="Z16" s="347"/>
      <c r="AA16" s="347"/>
      <c r="AB16" s="347"/>
      <c r="AC16" s="347"/>
      <c r="AD16" s="347"/>
      <c r="AE16" s="347"/>
      <c r="AF16" s="347"/>
      <c r="AG16" s="347"/>
      <c r="AH16" s="347"/>
      <c r="AI16" s="347"/>
      <c r="AJ16" s="347"/>
      <c r="AK16" s="347"/>
      <c r="AL16" s="347"/>
      <c r="AM16" s="347"/>
      <c r="AN16" s="347"/>
      <c r="AO16" s="347"/>
      <c r="AP16" s="347"/>
      <c r="AQ16" s="347" t="s">
        <v>243</v>
      </c>
      <c r="AR16" s="347" t="s">
        <v>243</v>
      </c>
      <c r="AS16" s="347" t="s">
        <v>243</v>
      </c>
      <c r="AT16" s="347" t="s">
        <v>243</v>
      </c>
      <c r="AU16" s="347"/>
      <c r="AV16" s="344" t="s">
        <v>243</v>
      </c>
      <c r="AW16" s="344" t="s">
        <v>243</v>
      </c>
      <c r="AX16" s="347"/>
      <c r="AY16" s="347"/>
      <c r="AZ16" s="347"/>
      <c r="BA16" s="347"/>
      <c r="BB16" s="347"/>
      <c r="BC16" s="347"/>
      <c r="BD16" s="347"/>
      <c r="BE16" s="347"/>
      <c r="BF16" s="347"/>
      <c r="BG16" s="347"/>
      <c r="BH16" s="347"/>
      <c r="BI16" s="347"/>
      <c r="BJ16" s="347"/>
      <c r="BK16" s="347"/>
      <c r="BL16" s="347"/>
      <c r="BM16" s="347"/>
      <c r="BN16" s="347"/>
      <c r="BO16" s="347"/>
      <c r="BP16" s="347"/>
      <c r="BQ16" s="347"/>
      <c r="BR16" s="347"/>
      <c r="BS16" s="347"/>
      <c r="BT16" s="347"/>
      <c r="BU16" s="347"/>
      <c r="BV16" s="347"/>
      <c r="BW16" s="347"/>
      <c r="BX16" s="347"/>
      <c r="BY16" s="347"/>
      <c r="BZ16" s="347"/>
      <c r="CA16" s="347"/>
      <c r="CB16" s="347"/>
      <c r="CC16" s="347"/>
      <c r="CD16" s="348"/>
      <c r="CE16" s="348"/>
      <c r="CF16" s="348"/>
      <c r="CG16" s="348"/>
      <c r="CH16" s="348"/>
      <c r="CI16" s="348"/>
      <c r="CJ16" s="348"/>
      <c r="CK16" s="348"/>
      <c r="CL16" s="348"/>
      <c r="CM16" s="348"/>
      <c r="CN16" s="348"/>
      <c r="CO16" s="348"/>
      <c r="CP16" s="348"/>
      <c r="CQ16" s="348"/>
      <c r="CR16" s="348"/>
      <c r="CS16" s="348"/>
      <c r="CT16" s="348"/>
      <c r="CU16" s="348"/>
      <c r="CV16" s="348"/>
      <c r="CW16" s="348"/>
      <c r="CX16" s="348"/>
      <c r="CY16" s="348"/>
      <c r="CZ16" s="348"/>
      <c r="DA16" s="348"/>
      <c r="DB16" s="348"/>
      <c r="DC16" s="348"/>
      <c r="DD16" s="348"/>
      <c r="DE16" s="348"/>
      <c r="DF16" s="348"/>
      <c r="DG16" s="348"/>
      <c r="DH16" s="348"/>
      <c r="DI16" s="348"/>
      <c r="DJ16" s="348"/>
      <c r="DK16" s="348"/>
      <c r="DL16" s="348"/>
      <c r="DM16" s="348"/>
      <c r="DN16" s="348"/>
      <c r="DO16" s="348"/>
      <c r="DP16" s="348"/>
      <c r="DQ16" s="348"/>
      <c r="DR16" s="348"/>
      <c r="DS16" s="348"/>
      <c r="DT16" s="348"/>
      <c r="DU16" s="348"/>
      <c r="DV16" s="348"/>
      <c r="DW16" s="348"/>
      <c r="DX16" s="348"/>
      <c r="DY16" s="348"/>
      <c r="DZ16" s="348"/>
      <c r="EA16" s="348"/>
      <c r="EB16" s="348"/>
      <c r="EC16" s="348"/>
      <c r="ED16" s="348"/>
      <c r="EE16" s="348"/>
      <c r="EF16" s="348"/>
      <c r="EG16" s="348"/>
      <c r="EH16" s="348"/>
      <c r="EI16" s="348"/>
      <c r="EJ16" s="348"/>
      <c r="EK16" s="348"/>
      <c r="EL16" s="348"/>
      <c r="EM16" s="348"/>
      <c r="EN16" s="348"/>
      <c r="EO16" s="348"/>
      <c r="EP16" s="348"/>
      <c r="EQ16" s="348"/>
      <c r="ER16" s="348"/>
      <c r="ES16" s="348"/>
      <c r="ET16" s="348"/>
      <c r="EU16" s="348"/>
      <c r="EV16" s="348"/>
      <c r="EW16" s="348"/>
      <c r="EX16" s="348"/>
      <c r="EY16" s="348"/>
      <c r="EZ16" s="348"/>
      <c r="FA16" s="348"/>
      <c r="FB16" s="348"/>
      <c r="FC16" s="348"/>
      <c r="FD16" s="348"/>
      <c r="FE16" s="348"/>
      <c r="FF16" s="348"/>
      <c r="FG16" s="348"/>
      <c r="FH16" s="348"/>
      <c r="FI16" s="348"/>
      <c r="FJ16" s="348"/>
      <c r="FK16" s="348"/>
      <c r="FL16" s="348"/>
      <c r="FM16" s="348"/>
      <c r="FN16" s="348"/>
      <c r="FO16" s="348"/>
      <c r="FP16" s="348"/>
      <c r="FQ16" s="348"/>
      <c r="FR16" s="348"/>
      <c r="FS16" s="348"/>
      <c r="FT16" s="348"/>
      <c r="FU16" s="348"/>
      <c r="FV16" s="348"/>
      <c r="FW16" s="348"/>
      <c r="FX16" s="348"/>
      <c r="FY16" s="348"/>
      <c r="FZ16" s="348"/>
      <c r="GA16" s="348"/>
      <c r="GB16" s="348"/>
      <c r="GC16" s="348"/>
      <c r="GD16" s="348"/>
      <c r="GE16" s="348"/>
      <c r="GF16" s="348"/>
      <c r="GG16" s="348"/>
      <c r="GH16" s="348"/>
      <c r="GI16" s="348"/>
      <c r="GJ16" s="348"/>
      <c r="GK16" s="348"/>
      <c r="GL16" s="348"/>
      <c r="GM16" s="348"/>
      <c r="GN16" s="348"/>
      <c r="GO16" s="348"/>
      <c r="GP16" s="348"/>
      <c r="GQ16" s="348"/>
      <c r="GR16" s="348"/>
      <c r="GS16" s="348"/>
      <c r="GT16" s="348"/>
      <c r="GU16" s="348"/>
      <c r="GV16" s="348"/>
      <c r="GW16" s="348"/>
      <c r="GX16" s="348"/>
      <c r="GY16" s="348"/>
      <c r="GZ16" s="348"/>
      <c r="HA16" s="348"/>
      <c r="HB16" s="348"/>
      <c r="HC16" s="348"/>
      <c r="HD16" s="348"/>
      <c r="HE16" s="348"/>
      <c r="HF16" s="348"/>
      <c r="HG16" s="348"/>
      <c r="HH16" s="348"/>
      <c r="HI16" s="348"/>
      <c r="HJ16" s="348"/>
      <c r="HK16" s="348"/>
      <c r="HL16" s="348"/>
      <c r="HM16" s="348"/>
      <c r="HN16" s="348"/>
      <c r="HO16" s="348"/>
      <c r="HP16" s="348"/>
      <c r="HQ16" s="348"/>
      <c r="HR16" s="348"/>
      <c r="HS16" s="348"/>
      <c r="HT16" s="348"/>
      <c r="HU16" s="348"/>
      <c r="HV16" s="348"/>
      <c r="HW16" s="348"/>
      <c r="HX16" s="348"/>
      <c r="HY16" s="348"/>
      <c r="HZ16" s="348"/>
    </row>
    <row r="17" spans="1:234" s="140" customFormat="1" ht="24" x14ac:dyDescent="0.2">
      <c r="A17" s="107" t="s">
        <v>233</v>
      </c>
      <c r="B17" s="108" t="s">
        <v>155</v>
      </c>
      <c r="C17" s="108" t="s">
        <v>103</v>
      </c>
      <c r="D17" s="109" t="s">
        <v>237</v>
      </c>
      <c r="E17" s="109" t="s">
        <v>89</v>
      </c>
      <c r="F17" s="110">
        <f t="shared" si="4"/>
        <v>41183</v>
      </c>
      <c r="G17" s="109">
        <f>IF(L17="Not Executed","",INDEX($U$2:$ZX15,1,MATCH(REPT("z",255),$U17:$ZX17)))</f>
        <v>142</v>
      </c>
      <c r="H17" s="109" t="str">
        <f t="shared" si="5"/>
        <v>PC2 Fab D C0 C-Class</v>
      </c>
      <c r="I17" s="109" t="str">
        <f t="shared" si="6"/>
        <v>9200-8.59.29708</v>
      </c>
      <c r="J17" s="109">
        <f t="shared" si="7"/>
        <v>9200</v>
      </c>
      <c r="K17" s="109" t="str">
        <f t="shared" si="8"/>
        <v>19.14.3820.4</v>
      </c>
      <c r="L17" s="109" t="s">
        <v>249</v>
      </c>
      <c r="M17" s="109" t="str">
        <f>IF(L17="NA","NA",IF(COUNTIFS(U17:XAA17,"Pass*",$U$3:$XAA$3,Summary!$F$43)&gt;0,"Pass",IF(COUNTIFS(U17:XAA17,"Fail*",$U$3:$XAA$3,Summary!$F$43)&gt;0,"Fail","Not Executed")))</f>
        <v>NA</v>
      </c>
      <c r="N17" s="109">
        <f t="shared" si="9"/>
        <v>9</v>
      </c>
      <c r="O17" s="135">
        <f t="shared" si="10"/>
        <v>1</v>
      </c>
      <c r="P17" s="135" t="str">
        <f>IF(VLOOKUP(C17,[1]!GPS_Location,2,FALSE)=0,"",VLOOKUP(C17,[1]!GPS_Location,2,FALSE))</f>
        <v/>
      </c>
      <c r="Q17" s="109" t="str">
        <f>IF(VLOOKUP(C17,[1]!GPS_Location,3,FALSE)=0,"",VLOOKUP(C17,[1]!GPS_Location,3,FALSE))</f>
        <v/>
      </c>
      <c r="R17" s="109" t="str">
        <f>IF(VLOOKUP(C17,[1]!GPS_Location,4,FALSE)=0,"",VLOOKUP(C17,[1]!GPS_Location,4,FALSE))</f>
        <v/>
      </c>
      <c r="S17" s="111"/>
      <c r="T17" s="295"/>
      <c r="U17" s="346" t="s">
        <v>243</v>
      </c>
      <c r="V17" s="347"/>
      <c r="W17" s="347" t="s">
        <v>243</v>
      </c>
      <c r="X17" s="347" t="s">
        <v>243</v>
      </c>
      <c r="Y17" s="347"/>
      <c r="Z17" s="347"/>
      <c r="AA17" s="347"/>
      <c r="AB17" s="347"/>
      <c r="AC17" s="347"/>
      <c r="AD17" s="347"/>
      <c r="AE17" s="347"/>
      <c r="AF17" s="347"/>
      <c r="AG17" s="347"/>
      <c r="AH17" s="347"/>
      <c r="AI17" s="347"/>
      <c r="AJ17" s="347"/>
      <c r="AK17" s="347"/>
      <c r="AL17" s="347"/>
      <c r="AM17" s="347"/>
      <c r="AN17" s="347"/>
      <c r="AO17" s="347"/>
      <c r="AP17" s="347"/>
      <c r="AQ17" s="347" t="s">
        <v>243</v>
      </c>
      <c r="AR17" s="347" t="s">
        <v>243</v>
      </c>
      <c r="AS17" s="347" t="s">
        <v>243</v>
      </c>
      <c r="AT17" s="347" t="s">
        <v>243</v>
      </c>
      <c r="AU17" s="347"/>
      <c r="AV17" s="344" t="s">
        <v>243</v>
      </c>
      <c r="AW17" s="344" t="s">
        <v>243</v>
      </c>
      <c r="AX17" s="347"/>
      <c r="AY17" s="347"/>
      <c r="AZ17" s="347"/>
      <c r="BA17" s="347"/>
      <c r="BB17" s="347"/>
      <c r="BC17" s="347"/>
      <c r="BD17" s="347"/>
      <c r="BE17" s="347"/>
      <c r="BF17" s="347"/>
      <c r="BG17" s="347"/>
      <c r="BH17" s="347"/>
      <c r="BI17" s="347"/>
      <c r="BJ17" s="347"/>
      <c r="BK17" s="347"/>
      <c r="BL17" s="347"/>
      <c r="BM17" s="347"/>
      <c r="BN17" s="347"/>
      <c r="BO17" s="347"/>
      <c r="BP17" s="347"/>
      <c r="BQ17" s="347"/>
      <c r="BR17" s="347"/>
      <c r="BS17" s="347"/>
      <c r="BT17" s="347"/>
      <c r="BU17" s="347"/>
      <c r="BV17" s="347"/>
      <c r="BW17" s="347"/>
      <c r="BX17" s="347"/>
      <c r="BY17" s="347"/>
      <c r="BZ17" s="347"/>
      <c r="CA17" s="347"/>
      <c r="CB17" s="347"/>
      <c r="CC17" s="347"/>
      <c r="CD17" s="348"/>
      <c r="CE17" s="348"/>
      <c r="CF17" s="348"/>
      <c r="CG17" s="348"/>
      <c r="CH17" s="348"/>
      <c r="CI17" s="348"/>
      <c r="CJ17" s="348"/>
      <c r="CK17" s="348"/>
      <c r="CL17" s="348"/>
      <c r="CM17" s="348"/>
      <c r="CN17" s="348"/>
      <c r="CO17" s="348"/>
      <c r="CP17" s="348"/>
      <c r="CQ17" s="348"/>
      <c r="CR17" s="348"/>
      <c r="CS17" s="348"/>
      <c r="CT17" s="348"/>
      <c r="CU17" s="348"/>
      <c r="CV17" s="348"/>
      <c r="CW17" s="348"/>
      <c r="CX17" s="348"/>
      <c r="CY17" s="348"/>
      <c r="CZ17" s="348"/>
      <c r="DA17" s="348"/>
      <c r="DB17" s="348"/>
      <c r="DC17" s="348"/>
      <c r="DD17" s="348"/>
      <c r="DE17" s="348"/>
      <c r="DF17" s="348"/>
      <c r="DG17" s="348"/>
      <c r="DH17" s="348"/>
      <c r="DI17" s="348"/>
      <c r="DJ17" s="348"/>
      <c r="DK17" s="348"/>
      <c r="DL17" s="348"/>
      <c r="DM17" s="348"/>
      <c r="DN17" s="348"/>
      <c r="DO17" s="348"/>
      <c r="DP17" s="348"/>
      <c r="DQ17" s="348"/>
      <c r="DR17" s="348"/>
      <c r="DS17" s="348"/>
      <c r="DT17" s="348"/>
      <c r="DU17" s="348"/>
      <c r="DV17" s="348"/>
      <c r="DW17" s="348"/>
      <c r="DX17" s="348"/>
      <c r="DY17" s="348"/>
      <c r="DZ17" s="348"/>
      <c r="EA17" s="348"/>
      <c r="EB17" s="348"/>
      <c r="EC17" s="348"/>
      <c r="ED17" s="348"/>
      <c r="EE17" s="348"/>
      <c r="EF17" s="348"/>
      <c r="EG17" s="348"/>
      <c r="EH17" s="348"/>
      <c r="EI17" s="348"/>
      <c r="EJ17" s="348"/>
      <c r="EK17" s="348"/>
      <c r="EL17" s="348"/>
      <c r="EM17" s="348"/>
      <c r="EN17" s="348"/>
      <c r="EO17" s="348"/>
      <c r="EP17" s="348"/>
      <c r="EQ17" s="348"/>
      <c r="ER17" s="348"/>
      <c r="ES17" s="348"/>
      <c r="ET17" s="348"/>
      <c r="EU17" s="348"/>
      <c r="EV17" s="348"/>
      <c r="EW17" s="348"/>
      <c r="EX17" s="348"/>
      <c r="EY17" s="348"/>
      <c r="EZ17" s="348"/>
      <c r="FA17" s="348"/>
      <c r="FB17" s="348"/>
      <c r="FC17" s="348"/>
      <c r="FD17" s="348"/>
      <c r="FE17" s="348"/>
      <c r="FF17" s="348"/>
      <c r="FG17" s="348"/>
      <c r="FH17" s="348"/>
      <c r="FI17" s="348"/>
      <c r="FJ17" s="348"/>
      <c r="FK17" s="348"/>
      <c r="FL17" s="348"/>
      <c r="FM17" s="348"/>
      <c r="FN17" s="348"/>
      <c r="FO17" s="348"/>
      <c r="FP17" s="348"/>
      <c r="FQ17" s="348"/>
      <c r="FR17" s="348"/>
      <c r="FS17" s="348"/>
      <c r="FT17" s="348"/>
      <c r="FU17" s="348"/>
      <c r="FV17" s="348"/>
      <c r="FW17" s="348"/>
      <c r="FX17" s="348"/>
      <c r="FY17" s="348"/>
      <c r="FZ17" s="348"/>
      <c r="GA17" s="348"/>
      <c r="GB17" s="348"/>
      <c r="GC17" s="348"/>
      <c r="GD17" s="348"/>
      <c r="GE17" s="348"/>
      <c r="GF17" s="348"/>
      <c r="GG17" s="348"/>
      <c r="GH17" s="348"/>
      <c r="GI17" s="348"/>
      <c r="GJ17" s="348"/>
      <c r="GK17" s="348"/>
      <c r="GL17" s="348"/>
      <c r="GM17" s="348"/>
      <c r="GN17" s="348"/>
      <c r="GO17" s="348"/>
      <c r="GP17" s="348"/>
      <c r="GQ17" s="348"/>
      <c r="GR17" s="348"/>
      <c r="GS17" s="348"/>
      <c r="GT17" s="348"/>
      <c r="GU17" s="348"/>
      <c r="GV17" s="348"/>
      <c r="GW17" s="348"/>
      <c r="GX17" s="348"/>
      <c r="GY17" s="348"/>
      <c r="GZ17" s="348"/>
      <c r="HA17" s="348"/>
      <c r="HB17" s="348"/>
      <c r="HC17" s="348"/>
      <c r="HD17" s="348"/>
      <c r="HE17" s="348"/>
      <c r="HF17" s="348"/>
      <c r="HG17" s="348"/>
      <c r="HH17" s="348"/>
      <c r="HI17" s="348"/>
      <c r="HJ17" s="348"/>
      <c r="HK17" s="348"/>
      <c r="HL17" s="348"/>
      <c r="HM17" s="348"/>
      <c r="HN17" s="348"/>
      <c r="HO17" s="348"/>
      <c r="HP17" s="348"/>
      <c r="HQ17" s="348"/>
      <c r="HR17" s="348"/>
      <c r="HS17" s="348"/>
      <c r="HT17" s="348"/>
      <c r="HU17" s="348"/>
      <c r="HV17" s="348"/>
      <c r="HW17" s="348"/>
      <c r="HX17" s="348"/>
      <c r="HY17" s="348"/>
      <c r="HZ17" s="348"/>
    </row>
    <row r="18" spans="1:234" s="140" customFormat="1" ht="24" x14ac:dyDescent="0.2">
      <c r="A18" s="465" t="s">
        <v>499</v>
      </c>
      <c r="B18" s="108" t="s">
        <v>155</v>
      </c>
      <c r="C18" s="108" t="s">
        <v>104</v>
      </c>
      <c r="D18" s="109" t="s">
        <v>237</v>
      </c>
      <c r="E18" s="109" t="s">
        <v>89</v>
      </c>
      <c r="F18" s="110">
        <f t="shared" si="4"/>
        <v>41183</v>
      </c>
      <c r="G18" s="109">
        <f>IF(L18="Not Executed","",INDEX($U$2:$ZX17,1,MATCH(REPT("z",255),$U18:$ZX18)))</f>
        <v>142</v>
      </c>
      <c r="H18" s="109" t="str">
        <f t="shared" si="5"/>
        <v>PC2 Fab D C0 C-Class</v>
      </c>
      <c r="I18" s="109" t="str">
        <f t="shared" si="6"/>
        <v>9200-8.59.29708</v>
      </c>
      <c r="J18" s="109">
        <f t="shared" si="7"/>
        <v>9200</v>
      </c>
      <c r="K18" s="109" t="str">
        <f t="shared" si="8"/>
        <v>19.14.3820.4</v>
      </c>
      <c r="L18" s="109" t="str">
        <f>IF(ISNA(INDEX($U18:$ZX18,MATCH(REPT("z",255),$U18:$ZX18))),"Not Executed",INDEX($U18:$ZX18,MATCH(REPT("z",255),$U18:$ZX18)))</f>
        <v>Pass</v>
      </c>
      <c r="M18" s="109" t="str">
        <f>IF(L18="NA","NA",IF(COUNTIFS(U18:XAA18,"Pass*",$U$3:$XAA$3,Summary!$F$43)&gt;0,"Pass",IF(COUNTIFS(U18:XAA18,"Fail*",$U$3:$XAA$3,Summary!$F$43)&gt;0,"Fail","Not Executed")))</f>
        <v>Pass</v>
      </c>
      <c r="N18" s="109">
        <f t="shared" si="9"/>
        <v>21</v>
      </c>
      <c r="O18" s="135">
        <f t="shared" si="10"/>
        <v>0.61904761904761907</v>
      </c>
      <c r="P18" s="135" t="str">
        <f>IF(VLOOKUP(C18,[1]!GPS_Location,2,FALSE)=0,"",VLOOKUP(C18,[1]!GPS_Location,2,FALSE))</f>
        <v>BRCM -&gt; Win8-916360</v>
      </c>
      <c r="Q18" s="109" t="str">
        <f>IF(VLOOKUP(C18,[1]!GPS_Location,3,FALSE)=0,"",VLOOKUP(C18,[1]!GPS_Location,3,FALSE))</f>
        <v>546379-CLOSED</v>
      </c>
      <c r="R18" s="109" t="str">
        <f>IF(VLOOKUP(C18,[1]!GPS_Location,4,FALSE)=0,"",VLOOKUP(C18,[1]!GPS_Location,4,FALSE))</f>
        <v>3855954-CLOSED</v>
      </c>
      <c r="S18" s="111"/>
      <c r="T18" s="295"/>
      <c r="U18" s="346" t="s">
        <v>241</v>
      </c>
      <c r="V18" s="347"/>
      <c r="W18" s="347" t="s">
        <v>241</v>
      </c>
      <c r="X18" s="347" t="s">
        <v>241</v>
      </c>
      <c r="Y18" s="347" t="s">
        <v>241</v>
      </c>
      <c r="Z18" s="347"/>
      <c r="AA18" s="347" t="s">
        <v>241</v>
      </c>
      <c r="AB18" s="347" t="s">
        <v>241</v>
      </c>
      <c r="AC18" s="347"/>
      <c r="AD18" s="347" t="s">
        <v>241</v>
      </c>
      <c r="AE18" s="347" t="s">
        <v>241</v>
      </c>
      <c r="AF18" s="347" t="s">
        <v>243</v>
      </c>
      <c r="AG18" s="347" t="s">
        <v>243</v>
      </c>
      <c r="AH18" s="347"/>
      <c r="AI18" s="347" t="s">
        <v>243</v>
      </c>
      <c r="AJ18" s="347"/>
      <c r="AK18" s="347" t="s">
        <v>243</v>
      </c>
      <c r="AL18" s="347"/>
      <c r="AM18" s="347" t="s">
        <v>243</v>
      </c>
      <c r="AN18" s="347" t="s">
        <v>243</v>
      </c>
      <c r="AO18" s="347" t="s">
        <v>243</v>
      </c>
      <c r="AP18" s="347"/>
      <c r="AQ18" s="347" t="s">
        <v>243</v>
      </c>
      <c r="AR18" s="347" t="s">
        <v>243</v>
      </c>
      <c r="AS18" s="347" t="s">
        <v>243</v>
      </c>
      <c r="AT18" s="347" t="s">
        <v>243</v>
      </c>
      <c r="AU18" s="347"/>
      <c r="AV18" s="344" t="s">
        <v>243</v>
      </c>
      <c r="AW18" s="344" t="s">
        <v>243</v>
      </c>
      <c r="AX18" s="347"/>
      <c r="AY18" s="347"/>
      <c r="AZ18" s="347"/>
      <c r="BA18" s="347"/>
      <c r="BB18" s="347"/>
      <c r="BC18" s="347"/>
      <c r="BD18" s="347"/>
      <c r="BE18" s="347"/>
      <c r="BF18" s="347"/>
      <c r="BG18" s="347"/>
      <c r="BH18" s="347"/>
      <c r="BI18" s="347"/>
      <c r="BJ18" s="347"/>
      <c r="BK18" s="347"/>
      <c r="BL18" s="347"/>
      <c r="BM18" s="347"/>
      <c r="BN18" s="347"/>
      <c r="BO18" s="347"/>
      <c r="BP18" s="347"/>
      <c r="BQ18" s="347"/>
      <c r="BR18" s="347"/>
      <c r="BS18" s="347"/>
      <c r="BT18" s="347"/>
      <c r="BU18" s="347"/>
      <c r="BV18" s="347"/>
      <c r="BW18" s="347"/>
      <c r="BX18" s="347"/>
      <c r="BY18" s="347"/>
      <c r="BZ18" s="347"/>
      <c r="CA18" s="347"/>
      <c r="CB18" s="347"/>
      <c r="CC18" s="347"/>
      <c r="CD18" s="348"/>
      <c r="CE18" s="348"/>
      <c r="CF18" s="348"/>
      <c r="CG18" s="348"/>
      <c r="CH18" s="348"/>
      <c r="CI18" s="348"/>
      <c r="CJ18" s="348"/>
      <c r="CK18" s="348"/>
      <c r="CL18" s="348"/>
      <c r="CM18" s="348"/>
      <c r="CN18" s="348"/>
      <c r="CO18" s="348"/>
      <c r="CP18" s="348"/>
      <c r="CQ18" s="348"/>
      <c r="CR18" s="348"/>
      <c r="CS18" s="348"/>
      <c r="CT18" s="348"/>
      <c r="CU18" s="348"/>
      <c r="CV18" s="348"/>
      <c r="CW18" s="348"/>
      <c r="CX18" s="348"/>
      <c r="CY18" s="348"/>
      <c r="CZ18" s="348"/>
      <c r="DA18" s="348"/>
      <c r="DB18" s="348"/>
      <c r="DC18" s="348"/>
      <c r="DD18" s="348"/>
      <c r="DE18" s="348"/>
      <c r="DF18" s="348"/>
      <c r="DG18" s="348"/>
      <c r="DH18" s="348"/>
      <c r="DI18" s="348"/>
      <c r="DJ18" s="348"/>
      <c r="DK18" s="348"/>
      <c r="DL18" s="348"/>
      <c r="DM18" s="348"/>
      <c r="DN18" s="348"/>
      <c r="DO18" s="348"/>
      <c r="DP18" s="348"/>
      <c r="DQ18" s="348"/>
      <c r="DR18" s="348"/>
      <c r="DS18" s="348"/>
      <c r="DT18" s="348"/>
      <c r="DU18" s="348"/>
      <c r="DV18" s="348"/>
      <c r="DW18" s="348"/>
      <c r="DX18" s="348"/>
      <c r="DY18" s="348"/>
      <c r="DZ18" s="348"/>
      <c r="EA18" s="348"/>
      <c r="EB18" s="348"/>
      <c r="EC18" s="348"/>
      <c r="ED18" s="348"/>
      <c r="EE18" s="348"/>
      <c r="EF18" s="348"/>
      <c r="EG18" s="348"/>
      <c r="EH18" s="348"/>
      <c r="EI18" s="348"/>
      <c r="EJ18" s="348"/>
      <c r="EK18" s="348"/>
      <c r="EL18" s="348"/>
      <c r="EM18" s="348"/>
      <c r="EN18" s="348"/>
      <c r="EO18" s="348"/>
      <c r="EP18" s="348"/>
      <c r="EQ18" s="348"/>
      <c r="ER18" s="348"/>
      <c r="ES18" s="348"/>
      <c r="ET18" s="348"/>
      <c r="EU18" s="348"/>
      <c r="EV18" s="348"/>
      <c r="EW18" s="348"/>
      <c r="EX18" s="348"/>
      <c r="EY18" s="348"/>
      <c r="EZ18" s="348"/>
      <c r="FA18" s="348"/>
      <c r="FB18" s="348"/>
      <c r="FC18" s="348"/>
      <c r="FD18" s="348"/>
      <c r="FE18" s="348"/>
      <c r="FF18" s="348"/>
      <c r="FG18" s="348"/>
      <c r="FH18" s="348"/>
      <c r="FI18" s="348"/>
      <c r="FJ18" s="348"/>
      <c r="FK18" s="348"/>
      <c r="FL18" s="348"/>
      <c r="FM18" s="348"/>
      <c r="FN18" s="348"/>
      <c r="FO18" s="348"/>
      <c r="FP18" s="348"/>
      <c r="FQ18" s="348"/>
      <c r="FR18" s="348"/>
      <c r="FS18" s="348"/>
      <c r="FT18" s="348"/>
      <c r="FU18" s="348"/>
      <c r="FV18" s="348"/>
      <c r="FW18" s="348"/>
      <c r="FX18" s="348"/>
      <c r="FY18" s="348"/>
      <c r="FZ18" s="348"/>
      <c r="GA18" s="348"/>
      <c r="GB18" s="348"/>
      <c r="GC18" s="348"/>
      <c r="GD18" s="348"/>
      <c r="GE18" s="348"/>
      <c r="GF18" s="348"/>
      <c r="GG18" s="348"/>
      <c r="GH18" s="348"/>
      <c r="GI18" s="348"/>
      <c r="GJ18" s="348"/>
      <c r="GK18" s="348"/>
      <c r="GL18" s="348"/>
      <c r="GM18" s="348"/>
      <c r="GN18" s="348"/>
      <c r="GO18" s="348"/>
      <c r="GP18" s="348"/>
      <c r="GQ18" s="348"/>
      <c r="GR18" s="348"/>
      <c r="GS18" s="348"/>
      <c r="GT18" s="348"/>
      <c r="GU18" s="348"/>
      <c r="GV18" s="348"/>
      <c r="GW18" s="348"/>
      <c r="GX18" s="348"/>
      <c r="GY18" s="348"/>
      <c r="GZ18" s="348"/>
      <c r="HA18" s="348"/>
      <c r="HB18" s="348"/>
      <c r="HC18" s="348"/>
      <c r="HD18" s="348"/>
      <c r="HE18" s="348"/>
      <c r="HF18" s="348"/>
      <c r="HG18" s="348"/>
      <c r="HH18" s="348"/>
      <c r="HI18" s="348"/>
      <c r="HJ18" s="348"/>
      <c r="HK18" s="348"/>
      <c r="HL18" s="348"/>
      <c r="HM18" s="348"/>
      <c r="HN18" s="348"/>
      <c r="HO18" s="348"/>
      <c r="HP18" s="348"/>
      <c r="HQ18" s="348"/>
      <c r="HR18" s="348"/>
      <c r="HS18" s="348"/>
      <c r="HT18" s="348"/>
      <c r="HU18" s="348"/>
      <c r="HV18" s="348"/>
      <c r="HW18" s="348"/>
      <c r="HX18" s="348"/>
      <c r="HY18" s="348"/>
      <c r="HZ18" s="348"/>
    </row>
    <row r="19" spans="1:234" s="140" customFormat="1" ht="24" x14ac:dyDescent="0.2">
      <c r="A19" s="465" t="s">
        <v>499</v>
      </c>
      <c r="B19" s="108" t="s">
        <v>155</v>
      </c>
      <c r="C19" s="108" t="s">
        <v>93</v>
      </c>
      <c r="D19" s="109" t="s">
        <v>237</v>
      </c>
      <c r="E19" s="109" t="s">
        <v>89</v>
      </c>
      <c r="F19" s="110">
        <f t="shared" si="4"/>
        <v>41183</v>
      </c>
      <c r="G19" s="109">
        <f>IF(L19="Not Executed","",INDEX($U$2:$ZX18,1,MATCH(REPT("z",255),$U19:$ZX19)))</f>
        <v>142</v>
      </c>
      <c r="H19" s="109" t="str">
        <f t="shared" si="5"/>
        <v>PC2 Fab D C0 C-Class</v>
      </c>
      <c r="I19" s="109" t="str">
        <f t="shared" si="6"/>
        <v>9200-8.59.29708</v>
      </c>
      <c r="J19" s="109">
        <f t="shared" si="7"/>
        <v>9200</v>
      </c>
      <c r="K19" s="109" t="str">
        <f t="shared" si="8"/>
        <v>19.14.3820.4</v>
      </c>
      <c r="L19" s="109" t="str">
        <f>IF(ISNA(INDEX($U19:$ZX19,MATCH(REPT("z",255),$U19:$ZX19))),"Not Executed",INDEX($U19:$ZX19,MATCH(REPT("z",255),$U19:$ZX19)))</f>
        <v>Pass</v>
      </c>
      <c r="M19" s="109" t="str">
        <f>IF(L19="NA","NA",IF(COUNTIFS(U19:XAA19,"Pass*",$U$3:$XAA$3,Summary!$F$43)&gt;0,"Pass",IF(COUNTIFS(U19:XAA19,"Fail*",$U$3:$XAA$3,Summary!$F$43)&gt;0,"Fail","Not Executed")))</f>
        <v>Pass</v>
      </c>
      <c r="N19" s="109">
        <f t="shared" si="9"/>
        <v>21</v>
      </c>
      <c r="O19" s="135">
        <f t="shared" si="10"/>
        <v>0.61904761904761907</v>
      </c>
      <c r="P19" s="135" t="str">
        <f>IF(VLOOKUP(C19,[1]!GPS_Location,2,FALSE)=0,"",VLOOKUP(C19,[1]!GPS_Location,2,FALSE))</f>
        <v>BRCM -&gt; Win8-916360</v>
      </c>
      <c r="Q19" s="109" t="str">
        <f>IF(VLOOKUP(C19,[1]!GPS_Location,3,FALSE)=0,"",VLOOKUP(C19,[1]!GPS_Location,3,FALSE))</f>
        <v>546387-CLOSED</v>
      </c>
      <c r="R19" s="109" t="str">
        <f>IF(VLOOKUP(C19,[1]!GPS_Location,4,FALSE)=0,"",VLOOKUP(C19,[1]!GPS_Location,4,FALSE))</f>
        <v>3855954-CLOSED</v>
      </c>
      <c r="S19" s="111"/>
      <c r="T19" s="295"/>
      <c r="U19" s="346" t="s">
        <v>241</v>
      </c>
      <c r="V19" s="347"/>
      <c r="W19" s="349" t="s">
        <v>241</v>
      </c>
      <c r="X19" s="347" t="s">
        <v>241</v>
      </c>
      <c r="Y19" s="347" t="s">
        <v>241</v>
      </c>
      <c r="Z19" s="347"/>
      <c r="AA19" s="347" t="s">
        <v>241</v>
      </c>
      <c r="AB19" s="347" t="s">
        <v>241</v>
      </c>
      <c r="AC19" s="347"/>
      <c r="AD19" s="347" t="s">
        <v>241</v>
      </c>
      <c r="AE19" s="347" t="s">
        <v>241</v>
      </c>
      <c r="AF19" s="347" t="s">
        <v>243</v>
      </c>
      <c r="AG19" s="347" t="s">
        <v>243</v>
      </c>
      <c r="AH19" s="347"/>
      <c r="AI19" s="347" t="s">
        <v>243</v>
      </c>
      <c r="AJ19" s="347"/>
      <c r="AK19" s="347" t="s">
        <v>243</v>
      </c>
      <c r="AL19" s="347"/>
      <c r="AM19" s="347" t="s">
        <v>243</v>
      </c>
      <c r="AN19" s="347" t="s">
        <v>243</v>
      </c>
      <c r="AO19" s="347" t="s">
        <v>243</v>
      </c>
      <c r="AP19" s="347"/>
      <c r="AQ19" s="347" t="s">
        <v>243</v>
      </c>
      <c r="AR19" s="347" t="s">
        <v>243</v>
      </c>
      <c r="AS19" s="347" t="s">
        <v>243</v>
      </c>
      <c r="AT19" s="347" t="s">
        <v>243</v>
      </c>
      <c r="AU19" s="347"/>
      <c r="AV19" s="344" t="s">
        <v>243</v>
      </c>
      <c r="AW19" s="344" t="s">
        <v>243</v>
      </c>
      <c r="AX19" s="347"/>
      <c r="AY19" s="347"/>
      <c r="AZ19" s="347"/>
      <c r="BA19" s="347"/>
      <c r="BB19" s="347"/>
      <c r="BC19" s="347"/>
      <c r="BD19" s="347"/>
      <c r="BE19" s="347"/>
      <c r="BF19" s="347"/>
      <c r="BG19" s="347"/>
      <c r="BH19" s="347"/>
      <c r="BI19" s="347"/>
      <c r="BJ19" s="347"/>
      <c r="BK19" s="347"/>
      <c r="BL19" s="347"/>
      <c r="BM19" s="347"/>
      <c r="BN19" s="347"/>
      <c r="BO19" s="347"/>
      <c r="BP19" s="347"/>
      <c r="BQ19" s="347"/>
      <c r="BR19" s="347"/>
      <c r="BS19" s="347"/>
      <c r="BT19" s="347"/>
      <c r="BU19" s="347"/>
      <c r="BV19" s="347"/>
      <c r="BW19" s="347"/>
      <c r="BX19" s="347"/>
      <c r="BY19" s="347"/>
      <c r="BZ19" s="347"/>
      <c r="CA19" s="347"/>
      <c r="CB19" s="347"/>
      <c r="CC19" s="347"/>
      <c r="CD19" s="348"/>
      <c r="CE19" s="348"/>
      <c r="CF19" s="348"/>
      <c r="CG19" s="348"/>
      <c r="CH19" s="348"/>
      <c r="CI19" s="348"/>
      <c r="CJ19" s="348"/>
      <c r="CK19" s="348"/>
      <c r="CL19" s="348"/>
      <c r="CM19" s="348"/>
      <c r="CN19" s="348"/>
      <c r="CO19" s="348"/>
      <c r="CP19" s="348"/>
      <c r="CQ19" s="348"/>
      <c r="CR19" s="348"/>
      <c r="CS19" s="348"/>
      <c r="CT19" s="348"/>
      <c r="CU19" s="348"/>
      <c r="CV19" s="348"/>
      <c r="CW19" s="348"/>
      <c r="CX19" s="348"/>
      <c r="CY19" s="348"/>
      <c r="CZ19" s="348"/>
      <c r="DA19" s="348"/>
      <c r="DB19" s="348"/>
      <c r="DC19" s="348"/>
      <c r="DD19" s="348"/>
      <c r="DE19" s="348"/>
      <c r="DF19" s="348"/>
      <c r="DG19" s="348"/>
      <c r="DH19" s="348"/>
      <c r="DI19" s="348"/>
      <c r="DJ19" s="348"/>
      <c r="DK19" s="348"/>
      <c r="DL19" s="348"/>
      <c r="DM19" s="348"/>
      <c r="DN19" s="348"/>
      <c r="DO19" s="348"/>
      <c r="DP19" s="348"/>
      <c r="DQ19" s="348"/>
      <c r="DR19" s="348"/>
      <c r="DS19" s="348"/>
      <c r="DT19" s="348"/>
      <c r="DU19" s="348"/>
      <c r="DV19" s="348"/>
      <c r="DW19" s="348"/>
      <c r="DX19" s="348"/>
      <c r="DY19" s="348"/>
      <c r="DZ19" s="348"/>
      <c r="EA19" s="348"/>
      <c r="EB19" s="348"/>
      <c r="EC19" s="348"/>
      <c r="ED19" s="348"/>
      <c r="EE19" s="348"/>
      <c r="EF19" s="348"/>
      <c r="EG19" s="348"/>
      <c r="EH19" s="348"/>
      <c r="EI19" s="348"/>
      <c r="EJ19" s="348"/>
      <c r="EK19" s="348"/>
      <c r="EL19" s="348"/>
      <c r="EM19" s="348"/>
      <c r="EN19" s="348"/>
      <c r="EO19" s="348"/>
      <c r="EP19" s="348"/>
      <c r="EQ19" s="348"/>
      <c r="ER19" s="348"/>
      <c r="ES19" s="348"/>
      <c r="ET19" s="348"/>
      <c r="EU19" s="348"/>
      <c r="EV19" s="348"/>
      <c r="EW19" s="348"/>
      <c r="EX19" s="348"/>
      <c r="EY19" s="348"/>
      <c r="EZ19" s="348"/>
      <c r="FA19" s="348"/>
      <c r="FB19" s="348"/>
      <c r="FC19" s="348"/>
      <c r="FD19" s="348"/>
      <c r="FE19" s="348"/>
      <c r="FF19" s="348"/>
      <c r="FG19" s="348"/>
      <c r="FH19" s="348"/>
      <c r="FI19" s="348"/>
      <c r="FJ19" s="348"/>
      <c r="FK19" s="348"/>
      <c r="FL19" s="348"/>
      <c r="FM19" s="348"/>
      <c r="FN19" s="348"/>
      <c r="FO19" s="348"/>
      <c r="FP19" s="348"/>
      <c r="FQ19" s="348"/>
      <c r="FR19" s="348"/>
      <c r="FS19" s="348"/>
      <c r="FT19" s="348"/>
      <c r="FU19" s="348"/>
      <c r="FV19" s="348"/>
      <c r="FW19" s="348"/>
      <c r="FX19" s="348"/>
      <c r="FY19" s="348"/>
      <c r="FZ19" s="348"/>
      <c r="GA19" s="348"/>
      <c r="GB19" s="348"/>
      <c r="GC19" s="348"/>
      <c r="GD19" s="348"/>
      <c r="GE19" s="348"/>
      <c r="GF19" s="348"/>
      <c r="GG19" s="348"/>
      <c r="GH19" s="348"/>
      <c r="GI19" s="348"/>
      <c r="GJ19" s="348"/>
      <c r="GK19" s="348"/>
      <c r="GL19" s="348"/>
      <c r="GM19" s="348"/>
      <c r="GN19" s="348"/>
      <c r="GO19" s="348"/>
      <c r="GP19" s="348"/>
      <c r="GQ19" s="348"/>
      <c r="GR19" s="348"/>
      <c r="GS19" s="348"/>
      <c r="GT19" s="348"/>
      <c r="GU19" s="348"/>
      <c r="GV19" s="348"/>
      <c r="GW19" s="348"/>
      <c r="GX19" s="348"/>
      <c r="GY19" s="348"/>
      <c r="GZ19" s="348"/>
      <c r="HA19" s="348"/>
      <c r="HB19" s="348"/>
      <c r="HC19" s="348"/>
      <c r="HD19" s="348"/>
      <c r="HE19" s="348"/>
      <c r="HF19" s="348"/>
      <c r="HG19" s="348"/>
      <c r="HH19" s="348"/>
      <c r="HI19" s="348"/>
      <c r="HJ19" s="348"/>
      <c r="HK19" s="348"/>
      <c r="HL19" s="348"/>
      <c r="HM19" s="348"/>
      <c r="HN19" s="348"/>
      <c r="HO19" s="348"/>
      <c r="HP19" s="348"/>
      <c r="HQ19" s="348"/>
      <c r="HR19" s="348"/>
      <c r="HS19" s="348"/>
      <c r="HT19" s="348"/>
      <c r="HU19" s="348"/>
      <c r="HV19" s="348"/>
      <c r="HW19" s="348"/>
      <c r="HX19" s="348"/>
      <c r="HY19" s="348"/>
      <c r="HZ19" s="348"/>
    </row>
    <row r="20" spans="1:234" s="140" customFormat="1" ht="24" x14ac:dyDescent="0.2">
      <c r="A20" s="107" t="s">
        <v>233</v>
      </c>
      <c r="B20" s="108" t="s">
        <v>155</v>
      </c>
      <c r="C20" s="108" t="s">
        <v>185</v>
      </c>
      <c r="D20" s="109" t="s">
        <v>237</v>
      </c>
      <c r="E20" s="109" t="s">
        <v>100</v>
      </c>
      <c r="F20" s="110">
        <f t="shared" si="4"/>
        <v>41183</v>
      </c>
      <c r="G20" s="109">
        <f>IF(L20="Not Executed","",INDEX($U$2:$ZX19,1,MATCH(REPT("z",255),$U20:$ZX20)))</f>
        <v>142</v>
      </c>
      <c r="H20" s="109" t="str">
        <f t="shared" si="5"/>
        <v>PC2 Fab D C0 C-Class</v>
      </c>
      <c r="I20" s="109" t="str">
        <f t="shared" si="6"/>
        <v>9200-8.59.29708</v>
      </c>
      <c r="J20" s="109">
        <f t="shared" si="7"/>
        <v>9200</v>
      </c>
      <c r="K20" s="109" t="str">
        <f t="shared" si="8"/>
        <v>19.14.3820.4</v>
      </c>
      <c r="L20" s="109" t="s">
        <v>249</v>
      </c>
      <c r="M20" s="109" t="str">
        <f>IF(L20="NA","NA",IF(COUNTIFS(U20:XAA20,"Pass*",$U$3:$XAA$3,Summary!$F$43)&gt;0,"Pass",IF(COUNTIFS(U20:XAA20,"Fail*",$U$3:$XAA$3,Summary!$F$43)&gt;0,"Fail","Not Executed")))</f>
        <v>NA</v>
      </c>
      <c r="N20" s="109">
        <f t="shared" si="9"/>
        <v>6</v>
      </c>
      <c r="O20" s="135">
        <f t="shared" si="10"/>
        <v>1</v>
      </c>
      <c r="P20" s="135" t="str">
        <f>IF(VLOOKUP(C20,[1]!GPS_Location,2,FALSE)=0,"",VLOOKUP(C20,[1]!GPS_Location,2,FALSE))</f>
        <v/>
      </c>
      <c r="Q20" s="109" t="str">
        <f>IF(VLOOKUP(C20,[1]!GPS_Location,3,FALSE)=0,"",VLOOKUP(C20,[1]!GPS_Location,3,FALSE))</f>
        <v/>
      </c>
      <c r="R20" s="109" t="str">
        <f>IF(VLOOKUP(C20,[1]!GPS_Location,4,FALSE)=0,"",VLOOKUP(C20,[1]!GPS_Location,4,FALSE))</f>
        <v/>
      </c>
      <c r="S20" s="111"/>
      <c r="T20" s="295"/>
      <c r="U20" s="346"/>
      <c r="V20" s="347"/>
      <c r="W20" s="347"/>
      <c r="X20" s="347"/>
      <c r="Y20" s="347"/>
      <c r="Z20" s="347"/>
      <c r="AA20" s="347"/>
      <c r="AB20" s="347"/>
      <c r="AC20" s="347"/>
      <c r="AD20" s="347"/>
      <c r="AE20" s="347"/>
      <c r="AF20" s="347"/>
      <c r="AG20" s="347"/>
      <c r="AH20" s="347"/>
      <c r="AI20" s="347"/>
      <c r="AJ20" s="347"/>
      <c r="AK20" s="347"/>
      <c r="AL20" s="347"/>
      <c r="AM20" s="347"/>
      <c r="AN20" s="347"/>
      <c r="AO20" s="347"/>
      <c r="AP20" s="347"/>
      <c r="AQ20" s="347" t="s">
        <v>243</v>
      </c>
      <c r="AR20" s="347" t="s">
        <v>243</v>
      </c>
      <c r="AS20" s="347" t="s">
        <v>243</v>
      </c>
      <c r="AT20" s="347" t="s">
        <v>243</v>
      </c>
      <c r="AU20" s="347"/>
      <c r="AV20" s="344" t="s">
        <v>243</v>
      </c>
      <c r="AW20" s="344" t="s">
        <v>243</v>
      </c>
      <c r="AX20" s="347"/>
      <c r="AY20" s="347"/>
      <c r="AZ20" s="347"/>
      <c r="BA20" s="347"/>
      <c r="BB20" s="347"/>
      <c r="BC20" s="347"/>
      <c r="BD20" s="347"/>
      <c r="BE20" s="347"/>
      <c r="BF20" s="347"/>
      <c r="BG20" s="347"/>
      <c r="BH20" s="347"/>
      <c r="BI20" s="347"/>
      <c r="BJ20" s="347"/>
      <c r="BK20" s="347"/>
      <c r="BL20" s="347"/>
      <c r="BM20" s="347"/>
      <c r="BN20" s="347"/>
      <c r="BO20" s="347"/>
      <c r="BP20" s="347"/>
      <c r="BQ20" s="347"/>
      <c r="BR20" s="347"/>
      <c r="BS20" s="347"/>
      <c r="BT20" s="347"/>
      <c r="BU20" s="347"/>
      <c r="BV20" s="347"/>
      <c r="BW20" s="347"/>
      <c r="BX20" s="347"/>
      <c r="BY20" s="347"/>
      <c r="BZ20" s="347"/>
      <c r="CA20" s="347"/>
      <c r="CB20" s="347"/>
      <c r="CC20" s="347"/>
      <c r="CD20" s="348"/>
      <c r="CE20" s="348"/>
      <c r="CF20" s="348"/>
      <c r="CG20" s="348"/>
      <c r="CH20" s="348"/>
      <c r="CI20" s="348"/>
      <c r="CJ20" s="348"/>
      <c r="CK20" s="348"/>
      <c r="CL20" s="348"/>
      <c r="CM20" s="348"/>
      <c r="CN20" s="348"/>
      <c r="CO20" s="348"/>
      <c r="CP20" s="348"/>
      <c r="CQ20" s="348"/>
      <c r="CR20" s="348"/>
      <c r="CS20" s="348"/>
      <c r="CT20" s="348"/>
      <c r="CU20" s="348"/>
      <c r="CV20" s="348"/>
      <c r="CW20" s="348"/>
      <c r="CX20" s="348"/>
      <c r="CY20" s="348"/>
      <c r="CZ20" s="348"/>
      <c r="DA20" s="348"/>
      <c r="DB20" s="348"/>
      <c r="DC20" s="348"/>
      <c r="DD20" s="348"/>
      <c r="DE20" s="348"/>
      <c r="DF20" s="348"/>
      <c r="DG20" s="348"/>
      <c r="DH20" s="348"/>
      <c r="DI20" s="348"/>
      <c r="DJ20" s="348"/>
      <c r="DK20" s="348"/>
      <c r="DL20" s="348"/>
      <c r="DM20" s="348"/>
      <c r="DN20" s="348"/>
      <c r="DO20" s="348"/>
      <c r="DP20" s="348"/>
      <c r="DQ20" s="348"/>
      <c r="DR20" s="348"/>
      <c r="DS20" s="348"/>
      <c r="DT20" s="348"/>
      <c r="DU20" s="348"/>
      <c r="DV20" s="348"/>
      <c r="DW20" s="348"/>
      <c r="DX20" s="348"/>
      <c r="DY20" s="348"/>
      <c r="DZ20" s="348"/>
      <c r="EA20" s="348"/>
      <c r="EB20" s="348"/>
      <c r="EC20" s="348"/>
      <c r="ED20" s="348"/>
      <c r="EE20" s="348"/>
      <c r="EF20" s="348"/>
      <c r="EG20" s="348"/>
      <c r="EH20" s="348"/>
      <c r="EI20" s="348"/>
      <c r="EJ20" s="348"/>
      <c r="EK20" s="348"/>
      <c r="EL20" s="348"/>
      <c r="EM20" s="348"/>
      <c r="EN20" s="348"/>
      <c r="EO20" s="348"/>
      <c r="EP20" s="348"/>
      <c r="EQ20" s="348"/>
      <c r="ER20" s="348"/>
      <c r="ES20" s="348"/>
      <c r="ET20" s="348"/>
      <c r="EU20" s="348"/>
      <c r="EV20" s="348"/>
      <c r="EW20" s="348"/>
      <c r="EX20" s="348"/>
      <c r="EY20" s="348"/>
      <c r="EZ20" s="348"/>
      <c r="FA20" s="348"/>
      <c r="FB20" s="348"/>
      <c r="FC20" s="348"/>
      <c r="FD20" s="348"/>
      <c r="FE20" s="348"/>
      <c r="FF20" s="348"/>
      <c r="FG20" s="348"/>
      <c r="FH20" s="348"/>
      <c r="FI20" s="348"/>
      <c r="FJ20" s="348"/>
      <c r="FK20" s="348"/>
      <c r="FL20" s="348"/>
      <c r="FM20" s="348"/>
      <c r="FN20" s="348"/>
      <c r="FO20" s="348"/>
      <c r="FP20" s="348"/>
      <c r="FQ20" s="348"/>
      <c r="FR20" s="348"/>
      <c r="FS20" s="348"/>
      <c r="FT20" s="348"/>
      <c r="FU20" s="348"/>
      <c r="FV20" s="348"/>
      <c r="FW20" s="348"/>
      <c r="FX20" s="348"/>
      <c r="FY20" s="348"/>
      <c r="FZ20" s="348"/>
      <c r="GA20" s="348"/>
      <c r="GB20" s="348"/>
      <c r="GC20" s="348"/>
      <c r="GD20" s="348"/>
      <c r="GE20" s="348"/>
      <c r="GF20" s="348"/>
      <c r="GG20" s="348"/>
      <c r="GH20" s="348"/>
      <c r="GI20" s="348"/>
      <c r="GJ20" s="348"/>
      <c r="GK20" s="348"/>
      <c r="GL20" s="348"/>
      <c r="GM20" s="348"/>
      <c r="GN20" s="348"/>
      <c r="GO20" s="348"/>
      <c r="GP20" s="348"/>
      <c r="GQ20" s="348"/>
      <c r="GR20" s="348"/>
      <c r="GS20" s="348"/>
      <c r="GT20" s="348"/>
      <c r="GU20" s="348"/>
      <c r="GV20" s="348"/>
      <c r="GW20" s="348"/>
      <c r="GX20" s="348"/>
      <c r="GY20" s="348"/>
      <c r="GZ20" s="348"/>
      <c r="HA20" s="348"/>
      <c r="HB20" s="348"/>
      <c r="HC20" s="348"/>
      <c r="HD20" s="348"/>
      <c r="HE20" s="348"/>
      <c r="HF20" s="348"/>
      <c r="HG20" s="348"/>
      <c r="HH20" s="348"/>
      <c r="HI20" s="348"/>
      <c r="HJ20" s="348"/>
      <c r="HK20" s="348"/>
      <c r="HL20" s="348"/>
      <c r="HM20" s="348"/>
      <c r="HN20" s="348"/>
      <c r="HO20" s="348"/>
      <c r="HP20" s="348"/>
      <c r="HQ20" s="348"/>
      <c r="HR20" s="348"/>
      <c r="HS20" s="348"/>
      <c r="HT20" s="348"/>
      <c r="HU20" s="348"/>
      <c r="HV20" s="348"/>
      <c r="HW20" s="348"/>
      <c r="HX20" s="348"/>
      <c r="HY20" s="348"/>
      <c r="HZ20" s="348"/>
    </row>
    <row r="21" spans="1:234" s="140" customFormat="1" ht="24" x14ac:dyDescent="0.2">
      <c r="A21" s="107" t="s">
        <v>233</v>
      </c>
      <c r="B21" s="108" t="s">
        <v>155</v>
      </c>
      <c r="C21" s="108" t="s">
        <v>183</v>
      </c>
      <c r="D21" s="109" t="s">
        <v>238</v>
      </c>
      <c r="E21" s="109" t="s">
        <v>100</v>
      </c>
      <c r="F21" s="110">
        <f t="shared" si="4"/>
        <v>41183</v>
      </c>
      <c r="G21" s="109">
        <f>IF(L21="Not Executed","",INDEX($U$2:$ZX20,1,MATCH(REPT("z",255),$U21:$ZX21)))</f>
        <v>142</v>
      </c>
      <c r="H21" s="109" t="str">
        <f t="shared" si="5"/>
        <v>PC2 Fab D C0 C-Class</v>
      </c>
      <c r="I21" s="109" t="str">
        <f t="shared" si="6"/>
        <v>9200-8.59.29708</v>
      </c>
      <c r="J21" s="109">
        <f t="shared" si="7"/>
        <v>9200</v>
      </c>
      <c r="K21" s="109" t="str">
        <f t="shared" si="8"/>
        <v>19.14.3820.4</v>
      </c>
      <c r="L21" s="109" t="s">
        <v>249</v>
      </c>
      <c r="M21" s="109" t="str">
        <f>IF(L21="NA","NA",IF(COUNTIFS(U21:XAA21,"Pass*",$U$3:$XAA$3,Summary!$F$43)&gt;0,"Pass",IF(COUNTIFS(U21:XAA21,"Fail*",$U$3:$XAA$3,Summary!$F$43)&gt;0,"Fail","Not Executed")))</f>
        <v>NA</v>
      </c>
      <c r="N21" s="109">
        <f t="shared" si="9"/>
        <v>6</v>
      </c>
      <c r="O21" s="135">
        <f t="shared" si="10"/>
        <v>1</v>
      </c>
      <c r="P21" s="135" t="str">
        <f>IF(VLOOKUP(C21,[1]!GPS_Location,2,FALSE)=0,"",VLOOKUP(C21,[1]!GPS_Location,2,FALSE))</f>
        <v/>
      </c>
      <c r="Q21" s="109" t="str">
        <f>IF(VLOOKUP(C21,[1]!GPS_Location,3,FALSE)=0,"",VLOOKUP(C21,[1]!GPS_Location,3,FALSE))</f>
        <v/>
      </c>
      <c r="R21" s="109" t="str">
        <f>IF(VLOOKUP(C21,[1]!GPS_Location,4,FALSE)=0,"",VLOOKUP(C21,[1]!GPS_Location,4,FALSE))</f>
        <v/>
      </c>
      <c r="S21" s="111"/>
      <c r="T21" s="295"/>
      <c r="U21" s="346"/>
      <c r="V21" s="347"/>
      <c r="W21" s="347"/>
      <c r="X21" s="347"/>
      <c r="Y21" s="347"/>
      <c r="Z21" s="347"/>
      <c r="AA21" s="347"/>
      <c r="AB21" s="347"/>
      <c r="AC21" s="347"/>
      <c r="AD21" s="347"/>
      <c r="AE21" s="347"/>
      <c r="AF21" s="347"/>
      <c r="AG21" s="347"/>
      <c r="AH21" s="347"/>
      <c r="AI21" s="347"/>
      <c r="AJ21" s="347"/>
      <c r="AK21" s="347"/>
      <c r="AL21" s="347"/>
      <c r="AM21" s="347"/>
      <c r="AN21" s="347"/>
      <c r="AO21" s="347"/>
      <c r="AP21" s="347"/>
      <c r="AQ21" s="347" t="s">
        <v>243</v>
      </c>
      <c r="AR21" s="347" t="s">
        <v>243</v>
      </c>
      <c r="AS21" s="347" t="s">
        <v>243</v>
      </c>
      <c r="AT21" s="347" t="s">
        <v>243</v>
      </c>
      <c r="AU21" s="347"/>
      <c r="AV21" s="344" t="s">
        <v>243</v>
      </c>
      <c r="AW21" s="344" t="s">
        <v>243</v>
      </c>
      <c r="AX21" s="347"/>
      <c r="AY21" s="347"/>
      <c r="AZ21" s="347"/>
      <c r="BA21" s="347"/>
      <c r="BB21" s="347"/>
      <c r="BC21" s="347"/>
      <c r="BD21" s="347"/>
      <c r="BE21" s="347"/>
      <c r="BF21" s="347"/>
      <c r="BG21" s="347"/>
      <c r="BH21" s="347"/>
      <c r="BI21" s="347"/>
      <c r="BJ21" s="347"/>
      <c r="BK21" s="347"/>
      <c r="BL21" s="347"/>
      <c r="BM21" s="347"/>
      <c r="BN21" s="347"/>
      <c r="BO21" s="347"/>
      <c r="BP21" s="347"/>
      <c r="BQ21" s="347"/>
      <c r="BR21" s="347"/>
      <c r="BS21" s="347"/>
      <c r="BT21" s="347"/>
      <c r="BU21" s="347"/>
      <c r="BV21" s="347"/>
      <c r="BW21" s="347"/>
      <c r="BX21" s="347"/>
      <c r="BY21" s="347"/>
      <c r="BZ21" s="347"/>
      <c r="CA21" s="347"/>
      <c r="CB21" s="347"/>
      <c r="CC21" s="347"/>
      <c r="CD21" s="348"/>
      <c r="CE21" s="348"/>
      <c r="CF21" s="348"/>
      <c r="CG21" s="348"/>
      <c r="CH21" s="348"/>
      <c r="CI21" s="348"/>
      <c r="CJ21" s="348"/>
      <c r="CK21" s="348"/>
      <c r="CL21" s="348"/>
      <c r="CM21" s="348"/>
      <c r="CN21" s="348"/>
      <c r="CO21" s="348"/>
      <c r="CP21" s="348"/>
      <c r="CQ21" s="348"/>
      <c r="CR21" s="348"/>
      <c r="CS21" s="348"/>
      <c r="CT21" s="348"/>
      <c r="CU21" s="348"/>
      <c r="CV21" s="348"/>
      <c r="CW21" s="348"/>
      <c r="CX21" s="348"/>
      <c r="CY21" s="348"/>
      <c r="CZ21" s="348"/>
      <c r="DA21" s="348"/>
      <c r="DB21" s="348"/>
      <c r="DC21" s="348"/>
      <c r="DD21" s="348"/>
      <c r="DE21" s="348"/>
      <c r="DF21" s="348"/>
      <c r="DG21" s="348"/>
      <c r="DH21" s="348"/>
      <c r="DI21" s="348"/>
      <c r="DJ21" s="348"/>
      <c r="DK21" s="348"/>
      <c r="DL21" s="348"/>
      <c r="DM21" s="348"/>
      <c r="DN21" s="348"/>
      <c r="DO21" s="348"/>
      <c r="DP21" s="348"/>
      <c r="DQ21" s="348"/>
      <c r="DR21" s="348"/>
      <c r="DS21" s="348"/>
      <c r="DT21" s="348"/>
      <c r="DU21" s="348"/>
      <c r="DV21" s="348"/>
      <c r="DW21" s="348"/>
      <c r="DX21" s="348"/>
      <c r="DY21" s="348"/>
      <c r="DZ21" s="348"/>
      <c r="EA21" s="348"/>
      <c r="EB21" s="348"/>
      <c r="EC21" s="348"/>
      <c r="ED21" s="348"/>
      <c r="EE21" s="348"/>
      <c r="EF21" s="348"/>
      <c r="EG21" s="348"/>
      <c r="EH21" s="348"/>
      <c r="EI21" s="348"/>
      <c r="EJ21" s="348"/>
      <c r="EK21" s="348"/>
      <c r="EL21" s="348"/>
      <c r="EM21" s="348"/>
      <c r="EN21" s="348"/>
      <c r="EO21" s="348"/>
      <c r="EP21" s="348"/>
      <c r="EQ21" s="348"/>
      <c r="ER21" s="348"/>
      <c r="ES21" s="348"/>
      <c r="ET21" s="348"/>
      <c r="EU21" s="348"/>
      <c r="EV21" s="348"/>
      <c r="EW21" s="348"/>
      <c r="EX21" s="348"/>
      <c r="EY21" s="348"/>
      <c r="EZ21" s="348"/>
      <c r="FA21" s="348"/>
      <c r="FB21" s="348"/>
      <c r="FC21" s="348"/>
      <c r="FD21" s="348"/>
      <c r="FE21" s="348"/>
      <c r="FF21" s="348"/>
      <c r="FG21" s="348"/>
      <c r="FH21" s="348"/>
      <c r="FI21" s="348"/>
      <c r="FJ21" s="348"/>
      <c r="FK21" s="348"/>
      <c r="FL21" s="348"/>
      <c r="FM21" s="348"/>
      <c r="FN21" s="348"/>
      <c r="FO21" s="348"/>
      <c r="FP21" s="348"/>
      <c r="FQ21" s="348"/>
      <c r="FR21" s="348"/>
      <c r="FS21" s="348"/>
      <c r="FT21" s="348"/>
      <c r="FU21" s="348"/>
      <c r="FV21" s="348"/>
      <c r="FW21" s="348"/>
      <c r="FX21" s="348"/>
      <c r="FY21" s="348"/>
      <c r="FZ21" s="348"/>
      <c r="GA21" s="348"/>
      <c r="GB21" s="348"/>
      <c r="GC21" s="348"/>
      <c r="GD21" s="348"/>
      <c r="GE21" s="348"/>
      <c r="GF21" s="348"/>
      <c r="GG21" s="348"/>
      <c r="GH21" s="348"/>
      <c r="GI21" s="348"/>
      <c r="GJ21" s="348"/>
      <c r="GK21" s="348"/>
      <c r="GL21" s="348"/>
      <c r="GM21" s="348"/>
      <c r="GN21" s="348"/>
      <c r="GO21" s="348"/>
      <c r="GP21" s="348"/>
      <c r="GQ21" s="348"/>
      <c r="GR21" s="348"/>
      <c r="GS21" s="348"/>
      <c r="GT21" s="348"/>
      <c r="GU21" s="348"/>
      <c r="GV21" s="348"/>
      <c r="GW21" s="348"/>
      <c r="GX21" s="348"/>
      <c r="GY21" s="348"/>
      <c r="GZ21" s="348"/>
      <c r="HA21" s="348"/>
      <c r="HB21" s="348"/>
      <c r="HC21" s="348"/>
      <c r="HD21" s="348"/>
      <c r="HE21" s="348"/>
      <c r="HF21" s="348"/>
      <c r="HG21" s="348"/>
      <c r="HH21" s="348"/>
      <c r="HI21" s="348"/>
      <c r="HJ21" s="348"/>
      <c r="HK21" s="348"/>
      <c r="HL21" s="348"/>
      <c r="HM21" s="348"/>
      <c r="HN21" s="348"/>
      <c r="HO21" s="348"/>
      <c r="HP21" s="348"/>
      <c r="HQ21" s="348"/>
      <c r="HR21" s="348"/>
      <c r="HS21" s="348"/>
      <c r="HT21" s="348"/>
      <c r="HU21" s="348"/>
      <c r="HV21" s="348"/>
      <c r="HW21" s="348"/>
      <c r="HX21" s="348"/>
      <c r="HY21" s="348"/>
      <c r="HZ21" s="348"/>
    </row>
    <row r="22" spans="1:234" s="140" customFormat="1" ht="24" x14ac:dyDescent="0.2">
      <c r="A22" s="107" t="s">
        <v>233</v>
      </c>
      <c r="B22" s="108" t="s">
        <v>155</v>
      </c>
      <c r="C22" s="108" t="s">
        <v>184</v>
      </c>
      <c r="D22" s="109" t="s">
        <v>237</v>
      </c>
      <c r="E22" s="109" t="s">
        <v>100</v>
      </c>
      <c r="F22" s="110">
        <f t="shared" si="4"/>
        <v>41183</v>
      </c>
      <c r="G22" s="109">
        <f>IF(L22="Not Executed","",INDEX($U$2:$ZX21,1,MATCH(REPT("z",255),$U22:$ZX22)))</f>
        <v>142</v>
      </c>
      <c r="H22" s="109" t="str">
        <f t="shared" si="5"/>
        <v>PC2 Fab D C0 C-Class</v>
      </c>
      <c r="I22" s="109" t="str">
        <f t="shared" si="6"/>
        <v>9200-8.59.29708</v>
      </c>
      <c r="J22" s="109">
        <f t="shared" si="7"/>
        <v>9200</v>
      </c>
      <c r="K22" s="109" t="str">
        <f t="shared" si="8"/>
        <v>19.14.3820.4</v>
      </c>
      <c r="L22" s="109" t="s">
        <v>249</v>
      </c>
      <c r="M22" s="109" t="str">
        <f>IF(L22="NA","NA",IF(COUNTIFS(U22:XAA22,"Pass*",$U$3:$XAA$3,Summary!$F$43)&gt;0,"Pass",IF(COUNTIFS(U22:XAA22,"Fail*",$U$3:$XAA$3,Summary!$F$43)&gt;0,"Fail","Not Executed")))</f>
        <v>NA</v>
      </c>
      <c r="N22" s="109">
        <f t="shared" si="9"/>
        <v>6</v>
      </c>
      <c r="O22" s="135">
        <f t="shared" si="10"/>
        <v>1</v>
      </c>
      <c r="P22" s="135" t="str">
        <f>IF(VLOOKUP(C22,[1]!GPS_Location,2,FALSE)=0,"",VLOOKUP(C22,[1]!GPS_Location,2,FALSE))</f>
        <v/>
      </c>
      <c r="Q22" s="109" t="str">
        <f>IF(VLOOKUP(C22,[1]!GPS_Location,3,FALSE)=0,"",VLOOKUP(C22,[1]!GPS_Location,3,FALSE))</f>
        <v/>
      </c>
      <c r="R22" s="109" t="str">
        <f>IF(VLOOKUP(C22,[1]!GPS_Location,4,FALSE)=0,"",VLOOKUP(C22,[1]!GPS_Location,4,FALSE))</f>
        <v/>
      </c>
      <c r="S22" s="111"/>
      <c r="T22" s="295"/>
      <c r="U22" s="346"/>
      <c r="V22" s="347"/>
      <c r="W22" s="347"/>
      <c r="X22" s="347"/>
      <c r="Y22" s="347"/>
      <c r="Z22" s="347"/>
      <c r="AA22" s="347"/>
      <c r="AB22" s="347"/>
      <c r="AC22" s="347"/>
      <c r="AD22" s="347"/>
      <c r="AE22" s="347"/>
      <c r="AF22" s="347"/>
      <c r="AG22" s="347"/>
      <c r="AH22" s="347"/>
      <c r="AI22" s="347"/>
      <c r="AJ22" s="347"/>
      <c r="AK22" s="347"/>
      <c r="AL22" s="347"/>
      <c r="AM22" s="347"/>
      <c r="AN22" s="347"/>
      <c r="AO22" s="347"/>
      <c r="AP22" s="347"/>
      <c r="AQ22" s="347" t="s">
        <v>243</v>
      </c>
      <c r="AR22" s="347" t="s">
        <v>243</v>
      </c>
      <c r="AS22" s="347" t="s">
        <v>243</v>
      </c>
      <c r="AT22" s="347" t="s">
        <v>243</v>
      </c>
      <c r="AU22" s="347"/>
      <c r="AV22" s="344" t="s">
        <v>243</v>
      </c>
      <c r="AW22" s="344" t="s">
        <v>243</v>
      </c>
      <c r="AX22" s="347"/>
      <c r="AY22" s="347"/>
      <c r="AZ22" s="347"/>
      <c r="BA22" s="347"/>
      <c r="BB22" s="347"/>
      <c r="BC22" s="347"/>
      <c r="BD22" s="347"/>
      <c r="BE22" s="347"/>
      <c r="BF22" s="347"/>
      <c r="BG22" s="347"/>
      <c r="BH22" s="347"/>
      <c r="BI22" s="347"/>
      <c r="BJ22" s="347"/>
      <c r="BK22" s="347"/>
      <c r="BL22" s="347"/>
      <c r="BM22" s="347"/>
      <c r="BN22" s="347"/>
      <c r="BO22" s="347"/>
      <c r="BP22" s="347"/>
      <c r="BQ22" s="347"/>
      <c r="BR22" s="347"/>
      <c r="BS22" s="347"/>
      <c r="BT22" s="347"/>
      <c r="BU22" s="347"/>
      <c r="BV22" s="347"/>
      <c r="BW22" s="347"/>
      <c r="BX22" s="347"/>
      <c r="BY22" s="347"/>
      <c r="BZ22" s="347"/>
      <c r="CA22" s="347"/>
      <c r="CB22" s="347"/>
      <c r="CC22" s="347"/>
      <c r="CD22" s="348"/>
      <c r="CE22" s="348"/>
      <c r="CF22" s="348"/>
      <c r="CG22" s="348"/>
      <c r="CH22" s="348"/>
      <c r="CI22" s="348"/>
      <c r="CJ22" s="348"/>
      <c r="CK22" s="348"/>
      <c r="CL22" s="348"/>
      <c r="CM22" s="348"/>
      <c r="CN22" s="348"/>
      <c r="CO22" s="348"/>
      <c r="CP22" s="348"/>
      <c r="CQ22" s="348"/>
      <c r="CR22" s="348"/>
      <c r="CS22" s="348"/>
      <c r="CT22" s="348"/>
      <c r="CU22" s="348"/>
      <c r="CV22" s="348"/>
      <c r="CW22" s="348"/>
      <c r="CX22" s="348"/>
      <c r="CY22" s="348"/>
      <c r="CZ22" s="348"/>
      <c r="DA22" s="348"/>
      <c r="DB22" s="348"/>
      <c r="DC22" s="348"/>
      <c r="DD22" s="348"/>
      <c r="DE22" s="348"/>
      <c r="DF22" s="348"/>
      <c r="DG22" s="348"/>
      <c r="DH22" s="348"/>
      <c r="DI22" s="348"/>
      <c r="DJ22" s="348"/>
      <c r="DK22" s="348"/>
      <c r="DL22" s="348"/>
      <c r="DM22" s="348"/>
      <c r="DN22" s="348"/>
      <c r="DO22" s="348"/>
      <c r="DP22" s="348"/>
      <c r="DQ22" s="348"/>
      <c r="DR22" s="348"/>
      <c r="DS22" s="348"/>
      <c r="DT22" s="348"/>
      <c r="DU22" s="348"/>
      <c r="DV22" s="348"/>
      <c r="DW22" s="348"/>
      <c r="DX22" s="348"/>
      <c r="DY22" s="348"/>
      <c r="DZ22" s="348"/>
      <c r="EA22" s="348"/>
      <c r="EB22" s="348"/>
      <c r="EC22" s="348"/>
      <c r="ED22" s="348"/>
      <c r="EE22" s="348"/>
      <c r="EF22" s="348"/>
      <c r="EG22" s="348"/>
      <c r="EH22" s="348"/>
      <c r="EI22" s="348"/>
      <c r="EJ22" s="348"/>
      <c r="EK22" s="348"/>
      <c r="EL22" s="348"/>
      <c r="EM22" s="348"/>
      <c r="EN22" s="348"/>
      <c r="EO22" s="348"/>
      <c r="EP22" s="348"/>
      <c r="EQ22" s="348"/>
      <c r="ER22" s="348"/>
      <c r="ES22" s="348"/>
      <c r="ET22" s="348"/>
      <c r="EU22" s="348"/>
      <c r="EV22" s="348"/>
      <c r="EW22" s="348"/>
      <c r="EX22" s="348"/>
      <c r="EY22" s="348"/>
      <c r="EZ22" s="348"/>
      <c r="FA22" s="348"/>
      <c r="FB22" s="348"/>
      <c r="FC22" s="348"/>
      <c r="FD22" s="348"/>
      <c r="FE22" s="348"/>
      <c r="FF22" s="348"/>
      <c r="FG22" s="348"/>
      <c r="FH22" s="348"/>
      <c r="FI22" s="348"/>
      <c r="FJ22" s="348"/>
      <c r="FK22" s="348"/>
      <c r="FL22" s="348"/>
      <c r="FM22" s="348"/>
      <c r="FN22" s="348"/>
      <c r="FO22" s="348"/>
      <c r="FP22" s="348"/>
      <c r="FQ22" s="348"/>
      <c r="FR22" s="348"/>
      <c r="FS22" s="348"/>
      <c r="FT22" s="348"/>
      <c r="FU22" s="348"/>
      <c r="FV22" s="348"/>
      <c r="FW22" s="348"/>
      <c r="FX22" s="348"/>
      <c r="FY22" s="348"/>
      <c r="FZ22" s="348"/>
      <c r="GA22" s="348"/>
      <c r="GB22" s="348"/>
      <c r="GC22" s="348"/>
      <c r="GD22" s="348"/>
      <c r="GE22" s="348"/>
      <c r="GF22" s="348"/>
      <c r="GG22" s="348"/>
      <c r="GH22" s="348"/>
      <c r="GI22" s="348"/>
      <c r="GJ22" s="348"/>
      <c r="GK22" s="348"/>
      <c r="GL22" s="348"/>
      <c r="GM22" s="348"/>
      <c r="GN22" s="348"/>
      <c r="GO22" s="348"/>
      <c r="GP22" s="348"/>
      <c r="GQ22" s="348"/>
      <c r="GR22" s="348"/>
      <c r="GS22" s="348"/>
      <c r="GT22" s="348"/>
      <c r="GU22" s="348"/>
      <c r="GV22" s="348"/>
      <c r="GW22" s="348"/>
      <c r="GX22" s="348"/>
      <c r="GY22" s="348"/>
      <c r="GZ22" s="348"/>
      <c r="HA22" s="348"/>
      <c r="HB22" s="348"/>
      <c r="HC22" s="348"/>
      <c r="HD22" s="348"/>
      <c r="HE22" s="348"/>
      <c r="HF22" s="348"/>
      <c r="HG22" s="348"/>
      <c r="HH22" s="348"/>
      <c r="HI22" s="348"/>
      <c r="HJ22" s="348"/>
      <c r="HK22" s="348"/>
      <c r="HL22" s="348"/>
      <c r="HM22" s="348"/>
      <c r="HN22" s="348"/>
      <c r="HO22" s="348"/>
      <c r="HP22" s="348"/>
      <c r="HQ22" s="348"/>
      <c r="HR22" s="348"/>
      <c r="HS22" s="348"/>
      <c r="HT22" s="348"/>
      <c r="HU22" s="348"/>
      <c r="HV22" s="348"/>
      <c r="HW22" s="348"/>
      <c r="HX22" s="348"/>
      <c r="HY22" s="348"/>
      <c r="HZ22" s="348"/>
    </row>
    <row r="23" spans="1:234" s="140" customFormat="1" ht="24" x14ac:dyDescent="0.2">
      <c r="A23" s="465" t="s">
        <v>499</v>
      </c>
      <c r="B23" s="108" t="s">
        <v>155</v>
      </c>
      <c r="C23" s="108" t="s">
        <v>578</v>
      </c>
      <c r="D23" s="109" t="s">
        <v>237</v>
      </c>
      <c r="E23" s="109" t="s">
        <v>100</v>
      </c>
      <c r="F23" s="110">
        <f t="shared" si="4"/>
        <v>41183</v>
      </c>
      <c r="G23" s="109">
        <f>IF(L23="Not Executed","",INDEX($U$2:$ZX22,1,MATCH(REPT("z",255),$U23:$ZX23)))</f>
        <v>142</v>
      </c>
      <c r="H23" s="109" t="str">
        <f t="shared" si="5"/>
        <v>PC2 Fab D C0 C-Class</v>
      </c>
      <c r="I23" s="109" t="str">
        <f t="shared" si="6"/>
        <v>9200-8.59.29708</v>
      </c>
      <c r="J23" s="109">
        <f t="shared" si="7"/>
        <v>9200</v>
      </c>
      <c r="K23" s="109" t="str">
        <f t="shared" si="8"/>
        <v>19.14.3820.4</v>
      </c>
      <c r="L23" s="109" t="str">
        <f t="shared" ref="L23:L33" si="12">IF(ISNA(INDEX($U23:$ZX23,MATCH(REPT("z",255),$U23:$ZX23))),"Not Executed",INDEX($U23:$ZX23,MATCH(REPT("z",255),$U23:$ZX23)))</f>
        <v>Pass</v>
      </c>
      <c r="M23" s="109" t="str">
        <f>IF(L23="NA","NA",IF(COUNTIFS(U23:XAA23,"Pass*",$U$3:$XAA$3,Summary!$F$43)&gt;0,"Pass",IF(COUNTIFS(U23:XAA23,"Fail*",$U$3:$XAA$3,Summary!$F$43)&gt;0,"Fail","Not Executed")))</f>
        <v>Pass</v>
      </c>
      <c r="N23" s="109">
        <f t="shared" si="9"/>
        <v>12</v>
      </c>
      <c r="O23" s="135">
        <f t="shared" si="10"/>
        <v>0.91666666666666663</v>
      </c>
      <c r="P23" s="135" t="e">
        <f>IF(VLOOKUP(C23,[1]!GPS_Location,2,FALSE)=0,"",VLOOKUP(C23,[1]!GPS_Location,2,FALSE))</f>
        <v>#N/A</v>
      </c>
      <c r="Q23" s="109" t="e">
        <f>IF(VLOOKUP(C23,[1]!GPS_Location,3,FALSE)=0,"",VLOOKUP(C23,[1]!GPS_Location,3,FALSE))</f>
        <v>#N/A</v>
      </c>
      <c r="R23" s="109" t="e">
        <f>IF(VLOOKUP(C23,[1]!GPS_Location,4,FALSE)=0,"",VLOOKUP(C23,[1]!GPS_Location,4,FALSE))</f>
        <v>#N/A</v>
      </c>
      <c r="S23" s="111"/>
      <c r="T23" s="295"/>
      <c r="U23" s="346"/>
      <c r="V23" s="347"/>
      <c r="W23" s="347"/>
      <c r="X23" s="347"/>
      <c r="Y23" s="347"/>
      <c r="Z23" s="347"/>
      <c r="AA23" s="347"/>
      <c r="AB23" s="347"/>
      <c r="AC23" s="347"/>
      <c r="AD23" s="347"/>
      <c r="AE23" s="347"/>
      <c r="AF23" s="347"/>
      <c r="AG23" s="347" t="s">
        <v>243</v>
      </c>
      <c r="AH23" s="347" t="s">
        <v>243</v>
      </c>
      <c r="AI23" s="347" t="s">
        <v>243</v>
      </c>
      <c r="AJ23" s="347"/>
      <c r="AK23" s="347" t="s">
        <v>243</v>
      </c>
      <c r="AL23" s="347"/>
      <c r="AM23" s="484"/>
      <c r="AN23" s="347"/>
      <c r="AO23" s="347" t="s">
        <v>243</v>
      </c>
      <c r="AP23" s="347"/>
      <c r="AQ23" s="484" t="s">
        <v>243</v>
      </c>
      <c r="AR23" s="347" t="s">
        <v>243</v>
      </c>
      <c r="AS23" s="347" t="s">
        <v>243</v>
      </c>
      <c r="AT23" s="573" t="s">
        <v>241</v>
      </c>
      <c r="AU23" s="347" t="s">
        <v>243</v>
      </c>
      <c r="AV23" s="344" t="s">
        <v>243</v>
      </c>
      <c r="AW23" s="344" t="s">
        <v>243</v>
      </c>
      <c r="AX23" s="347"/>
      <c r="AY23" s="347"/>
      <c r="AZ23" s="347"/>
      <c r="BA23" s="347"/>
      <c r="BB23" s="347"/>
      <c r="BC23" s="347"/>
      <c r="BD23" s="347"/>
      <c r="BE23" s="347"/>
      <c r="BF23" s="347"/>
      <c r="BG23" s="347"/>
      <c r="BH23" s="347"/>
      <c r="BI23" s="347"/>
      <c r="BJ23" s="347"/>
      <c r="BK23" s="347"/>
      <c r="BL23" s="347"/>
      <c r="BM23" s="347"/>
      <c r="BN23" s="347"/>
      <c r="BO23" s="347"/>
      <c r="BP23" s="347"/>
      <c r="BQ23" s="347"/>
      <c r="BR23" s="347"/>
      <c r="BS23" s="347"/>
      <c r="BT23" s="347"/>
      <c r="BU23" s="347"/>
      <c r="BV23" s="347"/>
      <c r="BW23" s="347"/>
      <c r="BX23" s="347"/>
      <c r="BY23" s="347"/>
      <c r="BZ23" s="347"/>
      <c r="CA23" s="347"/>
      <c r="CB23" s="347"/>
      <c r="CC23" s="347"/>
      <c r="CD23" s="348"/>
      <c r="CE23" s="348"/>
      <c r="CF23" s="348"/>
      <c r="CG23" s="348"/>
      <c r="CH23" s="348"/>
      <c r="CI23" s="348"/>
      <c r="CJ23" s="348"/>
      <c r="CK23" s="348"/>
      <c r="CL23" s="348"/>
      <c r="CM23" s="348"/>
      <c r="CN23" s="348"/>
      <c r="CO23" s="348"/>
      <c r="CP23" s="348"/>
      <c r="CQ23" s="348"/>
      <c r="CR23" s="348"/>
      <c r="CS23" s="348"/>
      <c r="CT23" s="348"/>
      <c r="CU23" s="348"/>
      <c r="CV23" s="348"/>
      <c r="CW23" s="348"/>
      <c r="CX23" s="348"/>
      <c r="CY23" s="348"/>
      <c r="CZ23" s="348"/>
      <c r="DA23" s="348"/>
      <c r="DB23" s="348"/>
      <c r="DC23" s="348"/>
      <c r="DD23" s="348"/>
      <c r="DE23" s="348"/>
      <c r="DF23" s="348"/>
      <c r="DG23" s="348"/>
      <c r="DH23" s="348"/>
      <c r="DI23" s="348"/>
      <c r="DJ23" s="348"/>
      <c r="DK23" s="348"/>
      <c r="DL23" s="348"/>
      <c r="DM23" s="348"/>
      <c r="DN23" s="348"/>
      <c r="DO23" s="348"/>
      <c r="DP23" s="348"/>
      <c r="DQ23" s="348"/>
      <c r="DR23" s="348"/>
      <c r="DS23" s="348"/>
      <c r="DT23" s="348"/>
      <c r="DU23" s="348"/>
      <c r="DV23" s="348"/>
      <c r="DW23" s="348"/>
      <c r="DX23" s="348"/>
      <c r="DY23" s="348"/>
      <c r="DZ23" s="348"/>
      <c r="EA23" s="348"/>
      <c r="EB23" s="348"/>
      <c r="EC23" s="348"/>
      <c r="ED23" s="348"/>
      <c r="EE23" s="348"/>
      <c r="EF23" s="348"/>
      <c r="EG23" s="348"/>
      <c r="EH23" s="348"/>
      <c r="EI23" s="348"/>
      <c r="EJ23" s="348"/>
      <c r="EK23" s="348"/>
      <c r="EL23" s="348"/>
      <c r="EM23" s="348"/>
      <c r="EN23" s="348"/>
      <c r="EO23" s="348"/>
      <c r="EP23" s="348"/>
      <c r="EQ23" s="348"/>
      <c r="ER23" s="348"/>
      <c r="ES23" s="348"/>
      <c r="ET23" s="348"/>
      <c r="EU23" s="348"/>
      <c r="EV23" s="348"/>
      <c r="EW23" s="348"/>
      <c r="EX23" s="348"/>
      <c r="EY23" s="348"/>
      <c r="EZ23" s="348"/>
      <c r="FA23" s="348"/>
      <c r="FB23" s="348"/>
      <c r="FC23" s="348"/>
      <c r="FD23" s="348"/>
      <c r="FE23" s="348"/>
      <c r="FF23" s="348"/>
      <c r="FG23" s="348"/>
      <c r="FH23" s="348"/>
      <c r="FI23" s="348"/>
      <c r="FJ23" s="348"/>
      <c r="FK23" s="348"/>
      <c r="FL23" s="348"/>
      <c r="FM23" s="348"/>
      <c r="FN23" s="348"/>
      <c r="FO23" s="348"/>
      <c r="FP23" s="348"/>
      <c r="FQ23" s="348"/>
      <c r="FR23" s="348"/>
      <c r="FS23" s="348"/>
      <c r="FT23" s="348"/>
      <c r="FU23" s="348"/>
      <c r="FV23" s="348"/>
      <c r="FW23" s="348"/>
      <c r="FX23" s="348"/>
      <c r="FY23" s="348"/>
      <c r="FZ23" s="348"/>
      <c r="GA23" s="348"/>
      <c r="GB23" s="348"/>
      <c r="GC23" s="348"/>
      <c r="GD23" s="348"/>
      <c r="GE23" s="348"/>
      <c r="GF23" s="348"/>
      <c r="GG23" s="348"/>
      <c r="GH23" s="348"/>
      <c r="GI23" s="348"/>
      <c r="GJ23" s="348"/>
      <c r="GK23" s="348"/>
      <c r="GL23" s="348"/>
      <c r="GM23" s="348"/>
      <c r="GN23" s="348"/>
      <c r="GO23" s="348"/>
      <c r="GP23" s="348"/>
      <c r="GQ23" s="348"/>
      <c r="GR23" s="348"/>
      <c r="GS23" s="348"/>
      <c r="GT23" s="348"/>
      <c r="GU23" s="348"/>
      <c r="GV23" s="348"/>
      <c r="GW23" s="348"/>
      <c r="GX23" s="348"/>
      <c r="GY23" s="348"/>
      <c r="GZ23" s="348"/>
      <c r="HA23" s="348"/>
      <c r="HB23" s="348"/>
      <c r="HC23" s="348"/>
      <c r="HD23" s="348"/>
      <c r="HE23" s="348"/>
      <c r="HF23" s="348"/>
      <c r="HG23" s="348"/>
      <c r="HH23" s="348"/>
      <c r="HI23" s="348"/>
      <c r="HJ23" s="348"/>
      <c r="HK23" s="348"/>
      <c r="HL23" s="348"/>
      <c r="HM23" s="348"/>
      <c r="HN23" s="348"/>
      <c r="HO23" s="348"/>
      <c r="HP23" s="348"/>
      <c r="HQ23" s="348"/>
      <c r="HR23" s="348"/>
      <c r="HS23" s="348"/>
      <c r="HT23" s="348"/>
      <c r="HU23" s="348"/>
      <c r="HV23" s="348"/>
      <c r="HW23" s="348"/>
      <c r="HX23" s="348"/>
      <c r="HY23" s="348"/>
      <c r="HZ23" s="348"/>
    </row>
    <row r="24" spans="1:234" s="140" customFormat="1" ht="24" x14ac:dyDescent="0.2">
      <c r="A24" s="465" t="s">
        <v>499</v>
      </c>
      <c r="B24" s="108" t="s">
        <v>155</v>
      </c>
      <c r="C24" s="108" t="s">
        <v>159</v>
      </c>
      <c r="D24" s="109" t="s">
        <v>237</v>
      </c>
      <c r="E24" s="109" t="s">
        <v>100</v>
      </c>
      <c r="F24" s="110">
        <f t="shared" si="4"/>
        <v>41183</v>
      </c>
      <c r="G24" s="109">
        <f>IF(L24="Not Executed","",INDEX($U$2:$ZX22,1,MATCH(REPT("z",255),$U24:$ZX24)))</f>
        <v>142</v>
      </c>
      <c r="H24" s="109" t="str">
        <f t="shared" si="5"/>
        <v>PC2 Fab D C0 C-Class</v>
      </c>
      <c r="I24" s="109" t="str">
        <f t="shared" si="6"/>
        <v>9200-8.59.29708</v>
      </c>
      <c r="J24" s="109">
        <f t="shared" si="7"/>
        <v>9200</v>
      </c>
      <c r="K24" s="109" t="str">
        <f t="shared" si="8"/>
        <v>19.14.3820.4</v>
      </c>
      <c r="L24" s="109" t="str">
        <f t="shared" si="12"/>
        <v>Pass</v>
      </c>
      <c r="M24" s="109" t="str">
        <f>IF(L24="NA","NA",IF(COUNTIFS(U24:XAA24,"Pass*",$U$3:$XAA$3,Summary!$F$43)&gt;0,"Pass",IF(COUNTIFS(U24:XAA24,"Fail*",$U$3:$XAA$3,Summary!$F$43)&gt;0,"Fail","Not Executed")))</f>
        <v>Pass</v>
      </c>
      <c r="N24" s="109">
        <f t="shared" si="9"/>
        <v>23</v>
      </c>
      <c r="O24" s="135">
        <f t="shared" si="10"/>
        <v>1</v>
      </c>
      <c r="P24" s="135" t="str">
        <f>IF(VLOOKUP(C24,[1]!GPS_Location,2,FALSE)=0,"",VLOOKUP(C24,[1]!GPS_Location,2,FALSE))</f>
        <v>Win8-892102-CLOSED</v>
      </c>
      <c r="Q24" s="109" t="str">
        <f>IF(VLOOKUP(C24,[1]!GPS_Location,3,FALSE)=0,"",VLOOKUP(C24,[1]!GPS_Location,3,FALSE))</f>
        <v/>
      </c>
      <c r="R24" s="109" t="str">
        <f>IF(VLOOKUP(C24,[1]!GPS_Location,4,FALSE)=0,"",VLOOKUP(C24,[1]!GPS_Location,4,FALSE))</f>
        <v>3855746-CLOSED</v>
      </c>
      <c r="S24" s="111"/>
      <c r="T24" s="295"/>
      <c r="U24" s="346" t="s">
        <v>243</v>
      </c>
      <c r="V24" s="347" t="s">
        <v>243</v>
      </c>
      <c r="W24" s="347" t="s">
        <v>243</v>
      </c>
      <c r="X24" s="347" t="s">
        <v>243</v>
      </c>
      <c r="Y24" s="347" t="s">
        <v>243</v>
      </c>
      <c r="Z24" s="347" t="s">
        <v>243</v>
      </c>
      <c r="AA24" s="347" t="s">
        <v>243</v>
      </c>
      <c r="AB24" s="347" t="s">
        <v>243</v>
      </c>
      <c r="AC24" s="347"/>
      <c r="AD24" s="347" t="s">
        <v>243</v>
      </c>
      <c r="AE24" s="347" t="s">
        <v>243</v>
      </c>
      <c r="AF24" s="347" t="s">
        <v>243</v>
      </c>
      <c r="AG24" s="347" t="s">
        <v>243</v>
      </c>
      <c r="AH24" s="347"/>
      <c r="AI24" s="347" t="s">
        <v>243</v>
      </c>
      <c r="AJ24" s="347" t="s">
        <v>243</v>
      </c>
      <c r="AK24" s="347" t="s">
        <v>243</v>
      </c>
      <c r="AL24" s="347" t="s">
        <v>243</v>
      </c>
      <c r="AM24" s="484"/>
      <c r="AN24" s="347"/>
      <c r="AO24" s="347" t="s">
        <v>243</v>
      </c>
      <c r="AP24" s="347"/>
      <c r="AQ24" s="347" t="s">
        <v>243</v>
      </c>
      <c r="AR24" s="347" t="s">
        <v>243</v>
      </c>
      <c r="AS24" s="347" t="s">
        <v>243</v>
      </c>
      <c r="AT24" s="347" t="s">
        <v>243</v>
      </c>
      <c r="AU24" s="347"/>
      <c r="AV24" s="344" t="s">
        <v>243</v>
      </c>
      <c r="AW24" s="344" t="s">
        <v>243</v>
      </c>
      <c r="AX24" s="347"/>
      <c r="AY24" s="347"/>
      <c r="AZ24" s="347"/>
      <c r="BA24" s="347"/>
      <c r="BB24" s="347"/>
      <c r="BC24" s="347"/>
      <c r="BD24" s="347"/>
      <c r="BE24" s="347"/>
      <c r="BF24" s="347"/>
      <c r="BG24" s="347"/>
      <c r="BH24" s="347"/>
      <c r="BI24" s="347"/>
      <c r="BJ24" s="347"/>
      <c r="BK24" s="347"/>
      <c r="BL24" s="347"/>
      <c r="BM24" s="347"/>
      <c r="BN24" s="347"/>
      <c r="BO24" s="347"/>
      <c r="BP24" s="347"/>
      <c r="BQ24" s="347"/>
      <c r="BR24" s="347"/>
      <c r="BS24" s="347"/>
      <c r="BT24" s="347"/>
      <c r="BU24" s="347"/>
      <c r="BV24" s="347"/>
      <c r="BW24" s="347"/>
      <c r="BX24" s="347"/>
      <c r="BY24" s="347"/>
      <c r="BZ24" s="347"/>
      <c r="CA24" s="347"/>
      <c r="CB24" s="347"/>
      <c r="CC24" s="347"/>
      <c r="CD24" s="348"/>
      <c r="CE24" s="348"/>
      <c r="CF24" s="348"/>
      <c r="CG24" s="348"/>
      <c r="CH24" s="348"/>
      <c r="CI24" s="348"/>
      <c r="CJ24" s="348"/>
      <c r="CK24" s="348"/>
      <c r="CL24" s="348"/>
      <c r="CM24" s="348"/>
      <c r="CN24" s="348"/>
      <c r="CO24" s="348"/>
      <c r="CP24" s="348"/>
      <c r="CQ24" s="348"/>
      <c r="CR24" s="348"/>
      <c r="CS24" s="348"/>
      <c r="CT24" s="348"/>
      <c r="CU24" s="348"/>
      <c r="CV24" s="348"/>
      <c r="CW24" s="348"/>
      <c r="CX24" s="348"/>
      <c r="CY24" s="348"/>
      <c r="CZ24" s="348"/>
      <c r="DA24" s="348"/>
      <c r="DB24" s="348"/>
      <c r="DC24" s="348"/>
      <c r="DD24" s="348"/>
      <c r="DE24" s="348"/>
      <c r="DF24" s="348"/>
      <c r="DG24" s="348"/>
      <c r="DH24" s="348"/>
      <c r="DI24" s="348"/>
      <c r="DJ24" s="348"/>
      <c r="DK24" s="348"/>
      <c r="DL24" s="348"/>
      <c r="DM24" s="348"/>
      <c r="DN24" s="348"/>
      <c r="DO24" s="348"/>
      <c r="DP24" s="348"/>
      <c r="DQ24" s="348"/>
      <c r="DR24" s="348"/>
      <c r="DS24" s="348"/>
      <c r="DT24" s="348"/>
      <c r="DU24" s="348"/>
      <c r="DV24" s="348"/>
      <c r="DW24" s="348"/>
      <c r="DX24" s="348"/>
      <c r="DY24" s="348"/>
      <c r="DZ24" s="348"/>
      <c r="EA24" s="348"/>
      <c r="EB24" s="348"/>
      <c r="EC24" s="348"/>
      <c r="ED24" s="348"/>
      <c r="EE24" s="348"/>
      <c r="EF24" s="348"/>
      <c r="EG24" s="348"/>
      <c r="EH24" s="348"/>
      <c r="EI24" s="348"/>
      <c r="EJ24" s="348"/>
      <c r="EK24" s="348"/>
      <c r="EL24" s="348"/>
      <c r="EM24" s="348"/>
      <c r="EN24" s="348"/>
      <c r="EO24" s="348"/>
      <c r="EP24" s="348"/>
      <c r="EQ24" s="348"/>
      <c r="ER24" s="348"/>
      <c r="ES24" s="348"/>
      <c r="ET24" s="348"/>
      <c r="EU24" s="348"/>
      <c r="EV24" s="348"/>
      <c r="EW24" s="348"/>
      <c r="EX24" s="348"/>
      <c r="EY24" s="348"/>
      <c r="EZ24" s="348"/>
      <c r="FA24" s="348"/>
      <c r="FB24" s="348"/>
      <c r="FC24" s="348"/>
      <c r="FD24" s="348"/>
      <c r="FE24" s="348"/>
      <c r="FF24" s="348"/>
      <c r="FG24" s="348"/>
      <c r="FH24" s="348"/>
      <c r="FI24" s="348"/>
      <c r="FJ24" s="348"/>
      <c r="FK24" s="348"/>
      <c r="FL24" s="348"/>
      <c r="FM24" s="348"/>
      <c r="FN24" s="348"/>
      <c r="FO24" s="348"/>
      <c r="FP24" s="348"/>
      <c r="FQ24" s="348"/>
      <c r="FR24" s="348"/>
      <c r="FS24" s="348"/>
      <c r="FT24" s="348"/>
      <c r="FU24" s="348"/>
      <c r="FV24" s="348"/>
      <c r="FW24" s="348"/>
      <c r="FX24" s="348"/>
      <c r="FY24" s="348"/>
      <c r="FZ24" s="348"/>
      <c r="GA24" s="348"/>
      <c r="GB24" s="348"/>
      <c r="GC24" s="348"/>
      <c r="GD24" s="348"/>
      <c r="GE24" s="348"/>
      <c r="GF24" s="348"/>
      <c r="GG24" s="348"/>
      <c r="GH24" s="348"/>
      <c r="GI24" s="348"/>
      <c r="GJ24" s="348"/>
      <c r="GK24" s="348"/>
      <c r="GL24" s="348"/>
      <c r="GM24" s="348"/>
      <c r="GN24" s="348"/>
      <c r="GO24" s="348"/>
      <c r="GP24" s="348"/>
      <c r="GQ24" s="348"/>
      <c r="GR24" s="348"/>
      <c r="GS24" s="348"/>
      <c r="GT24" s="348"/>
      <c r="GU24" s="348"/>
      <c r="GV24" s="348"/>
      <c r="GW24" s="348"/>
      <c r="GX24" s="348"/>
      <c r="GY24" s="348"/>
      <c r="GZ24" s="348"/>
      <c r="HA24" s="348"/>
      <c r="HB24" s="348"/>
      <c r="HC24" s="348"/>
      <c r="HD24" s="348"/>
      <c r="HE24" s="348"/>
      <c r="HF24" s="348"/>
      <c r="HG24" s="348"/>
      <c r="HH24" s="348"/>
      <c r="HI24" s="348"/>
      <c r="HJ24" s="348"/>
      <c r="HK24" s="348"/>
      <c r="HL24" s="348"/>
      <c r="HM24" s="348"/>
      <c r="HN24" s="348"/>
      <c r="HO24" s="348"/>
      <c r="HP24" s="348"/>
      <c r="HQ24" s="348"/>
      <c r="HR24" s="348"/>
      <c r="HS24" s="348"/>
      <c r="HT24" s="348"/>
      <c r="HU24" s="348"/>
      <c r="HV24" s="348"/>
      <c r="HW24" s="348"/>
      <c r="HX24" s="348"/>
      <c r="HY24" s="348"/>
      <c r="HZ24" s="348"/>
    </row>
    <row r="25" spans="1:234" s="140" customFormat="1" ht="24" x14ac:dyDescent="0.2">
      <c r="A25" s="107" t="s">
        <v>233</v>
      </c>
      <c r="B25" s="108" t="s">
        <v>155</v>
      </c>
      <c r="C25" s="108" t="s">
        <v>160</v>
      </c>
      <c r="D25" s="109" t="s">
        <v>237</v>
      </c>
      <c r="E25" s="109" t="s">
        <v>100</v>
      </c>
      <c r="F25" s="110">
        <f t="shared" si="4"/>
        <v>41183</v>
      </c>
      <c r="G25" s="109">
        <f>IF(L25="Not Executed","",INDEX($U$2:$ZX24,1,MATCH(REPT("z",255),$U25:$ZX25)))</f>
        <v>142</v>
      </c>
      <c r="H25" s="109" t="str">
        <f t="shared" si="5"/>
        <v>PC2 Fab D C0 C-Class</v>
      </c>
      <c r="I25" s="109" t="str">
        <f t="shared" si="6"/>
        <v>9200-8.59.29708</v>
      </c>
      <c r="J25" s="109">
        <f t="shared" si="7"/>
        <v>9200</v>
      </c>
      <c r="K25" s="109" t="str">
        <f t="shared" si="8"/>
        <v>19.14.3820.4</v>
      </c>
      <c r="L25" s="109" t="str">
        <f t="shared" si="12"/>
        <v>Pass</v>
      </c>
      <c r="M25" s="109" t="str">
        <f>IF(L25="NA","NA",IF(COUNTIFS(U25:XAA25,"Pass*",$U$3:$XAA$3,Summary!$F$43)&gt;0,"Pass",IF(COUNTIFS(U25:XAA25,"Fail*",$U$3:$XAA$3,Summary!$F$43)&gt;0,"Fail","Not Executed")))</f>
        <v>Pass</v>
      </c>
      <c r="N25" s="109">
        <f t="shared" si="9"/>
        <v>24</v>
      </c>
      <c r="O25" s="135">
        <f t="shared" si="10"/>
        <v>1</v>
      </c>
      <c r="P25" s="135" t="str">
        <f>IF(VLOOKUP(C25,[1]!GPS_Location,2,FALSE)=0,"",VLOOKUP(C25,[1]!GPS_Location,2,FALSE))</f>
        <v/>
      </c>
      <c r="Q25" s="109" t="str">
        <f>IF(VLOOKUP(C25,[1]!GPS_Location,3,FALSE)=0,"",VLOOKUP(C25,[1]!GPS_Location,3,FALSE))</f>
        <v/>
      </c>
      <c r="R25" s="109" t="str">
        <f>IF(VLOOKUP(C25,[1]!GPS_Location,4,FALSE)=0,"",VLOOKUP(C25,[1]!GPS_Location,4,FALSE))</f>
        <v/>
      </c>
      <c r="S25" s="111"/>
      <c r="T25" s="295"/>
      <c r="U25" s="346" t="s">
        <v>243</v>
      </c>
      <c r="V25" s="347"/>
      <c r="W25" s="347" t="s">
        <v>243</v>
      </c>
      <c r="X25" s="347" t="s">
        <v>243</v>
      </c>
      <c r="Y25" s="347" t="s">
        <v>243</v>
      </c>
      <c r="Z25" s="347" t="s">
        <v>243</v>
      </c>
      <c r="AA25" s="347" t="s">
        <v>243</v>
      </c>
      <c r="AB25" s="347" t="s">
        <v>243</v>
      </c>
      <c r="AC25" s="347"/>
      <c r="AD25" s="347" t="s">
        <v>243</v>
      </c>
      <c r="AE25" s="347" t="s">
        <v>243</v>
      </c>
      <c r="AF25" s="347" t="s">
        <v>243</v>
      </c>
      <c r="AG25" s="347" t="s">
        <v>243</v>
      </c>
      <c r="AH25" s="347"/>
      <c r="AI25" s="347" t="s">
        <v>243</v>
      </c>
      <c r="AJ25" s="347" t="s">
        <v>243</v>
      </c>
      <c r="AK25" s="347" t="s">
        <v>243</v>
      </c>
      <c r="AL25" s="347" t="s">
        <v>243</v>
      </c>
      <c r="AM25" s="347" t="s">
        <v>243</v>
      </c>
      <c r="AN25" s="347" t="s">
        <v>243</v>
      </c>
      <c r="AO25" s="347" t="s">
        <v>243</v>
      </c>
      <c r="AP25" s="347"/>
      <c r="AQ25" s="347" t="s">
        <v>243</v>
      </c>
      <c r="AR25" s="347" t="s">
        <v>243</v>
      </c>
      <c r="AS25" s="347" t="s">
        <v>243</v>
      </c>
      <c r="AT25" s="347" t="s">
        <v>243</v>
      </c>
      <c r="AU25" s="347"/>
      <c r="AV25" s="344" t="s">
        <v>243</v>
      </c>
      <c r="AW25" s="344" t="s">
        <v>243</v>
      </c>
      <c r="AX25" s="347"/>
      <c r="AY25" s="347"/>
      <c r="AZ25" s="347"/>
      <c r="BA25" s="347"/>
      <c r="BB25" s="347"/>
      <c r="BC25" s="347"/>
      <c r="BD25" s="347"/>
      <c r="BE25" s="347"/>
      <c r="BF25" s="347"/>
      <c r="BG25" s="347"/>
      <c r="BH25" s="347"/>
      <c r="BI25" s="347"/>
      <c r="BJ25" s="347"/>
      <c r="BK25" s="347"/>
      <c r="BL25" s="347"/>
      <c r="BM25" s="347"/>
      <c r="BN25" s="347"/>
      <c r="BO25" s="347"/>
      <c r="BP25" s="347"/>
      <c r="BQ25" s="347"/>
      <c r="BR25" s="347"/>
      <c r="BS25" s="347"/>
      <c r="BT25" s="347"/>
      <c r="BU25" s="347"/>
      <c r="BV25" s="347"/>
      <c r="BW25" s="347"/>
      <c r="BX25" s="347"/>
      <c r="BY25" s="347"/>
      <c r="BZ25" s="347"/>
      <c r="CA25" s="347"/>
      <c r="CB25" s="347"/>
      <c r="CC25" s="347"/>
      <c r="CD25" s="348"/>
      <c r="CE25" s="348"/>
      <c r="CF25" s="348"/>
      <c r="CG25" s="348"/>
      <c r="CH25" s="348"/>
      <c r="CI25" s="348"/>
      <c r="CJ25" s="348"/>
      <c r="CK25" s="348"/>
      <c r="CL25" s="348"/>
      <c r="CM25" s="348"/>
      <c r="CN25" s="348"/>
      <c r="CO25" s="348"/>
      <c r="CP25" s="348"/>
      <c r="CQ25" s="348"/>
      <c r="CR25" s="348"/>
      <c r="CS25" s="348"/>
      <c r="CT25" s="348"/>
      <c r="CU25" s="348"/>
      <c r="CV25" s="348"/>
      <c r="CW25" s="348"/>
      <c r="CX25" s="348"/>
      <c r="CY25" s="348"/>
      <c r="CZ25" s="348"/>
      <c r="DA25" s="348"/>
      <c r="DB25" s="348"/>
      <c r="DC25" s="348"/>
      <c r="DD25" s="348"/>
      <c r="DE25" s="348"/>
      <c r="DF25" s="348"/>
      <c r="DG25" s="348"/>
      <c r="DH25" s="348"/>
      <c r="DI25" s="348"/>
      <c r="DJ25" s="348"/>
      <c r="DK25" s="348"/>
      <c r="DL25" s="348"/>
      <c r="DM25" s="348"/>
      <c r="DN25" s="348"/>
      <c r="DO25" s="348"/>
      <c r="DP25" s="348"/>
      <c r="DQ25" s="348"/>
      <c r="DR25" s="348"/>
      <c r="DS25" s="348"/>
      <c r="DT25" s="348"/>
      <c r="DU25" s="348"/>
      <c r="DV25" s="348"/>
      <c r="DW25" s="348"/>
      <c r="DX25" s="348"/>
      <c r="DY25" s="348"/>
      <c r="DZ25" s="348"/>
      <c r="EA25" s="348"/>
      <c r="EB25" s="348"/>
      <c r="EC25" s="348"/>
      <c r="ED25" s="348"/>
      <c r="EE25" s="348"/>
      <c r="EF25" s="348"/>
      <c r="EG25" s="348"/>
      <c r="EH25" s="348"/>
      <c r="EI25" s="348"/>
      <c r="EJ25" s="348"/>
      <c r="EK25" s="348"/>
      <c r="EL25" s="348"/>
      <c r="EM25" s="348"/>
      <c r="EN25" s="348"/>
      <c r="EO25" s="348"/>
      <c r="EP25" s="348"/>
      <c r="EQ25" s="348"/>
      <c r="ER25" s="348"/>
      <c r="ES25" s="348"/>
      <c r="ET25" s="348"/>
      <c r="EU25" s="348"/>
      <c r="EV25" s="348"/>
      <c r="EW25" s="348"/>
      <c r="EX25" s="348"/>
      <c r="EY25" s="348"/>
      <c r="EZ25" s="348"/>
      <c r="FA25" s="348"/>
      <c r="FB25" s="348"/>
      <c r="FC25" s="348"/>
      <c r="FD25" s="348"/>
      <c r="FE25" s="348"/>
      <c r="FF25" s="348"/>
      <c r="FG25" s="348"/>
      <c r="FH25" s="348"/>
      <c r="FI25" s="348"/>
      <c r="FJ25" s="348"/>
      <c r="FK25" s="348"/>
      <c r="FL25" s="348"/>
      <c r="FM25" s="348"/>
      <c r="FN25" s="348"/>
      <c r="FO25" s="348"/>
      <c r="FP25" s="348"/>
      <c r="FQ25" s="348"/>
      <c r="FR25" s="348"/>
      <c r="FS25" s="348"/>
      <c r="FT25" s="348"/>
      <c r="FU25" s="348"/>
      <c r="FV25" s="348"/>
      <c r="FW25" s="348"/>
      <c r="FX25" s="348"/>
      <c r="FY25" s="348"/>
      <c r="FZ25" s="348"/>
      <c r="GA25" s="348"/>
      <c r="GB25" s="348"/>
      <c r="GC25" s="348"/>
      <c r="GD25" s="348"/>
      <c r="GE25" s="348"/>
      <c r="GF25" s="348"/>
      <c r="GG25" s="348"/>
      <c r="GH25" s="348"/>
      <c r="GI25" s="348"/>
      <c r="GJ25" s="348"/>
      <c r="GK25" s="348"/>
      <c r="GL25" s="348"/>
      <c r="GM25" s="348"/>
      <c r="GN25" s="348"/>
      <c r="GO25" s="348"/>
      <c r="GP25" s="348"/>
      <c r="GQ25" s="348"/>
      <c r="GR25" s="348"/>
      <c r="GS25" s="348"/>
      <c r="GT25" s="348"/>
      <c r="GU25" s="348"/>
      <c r="GV25" s="348"/>
      <c r="GW25" s="348"/>
      <c r="GX25" s="348"/>
      <c r="GY25" s="348"/>
      <c r="GZ25" s="348"/>
      <c r="HA25" s="348"/>
      <c r="HB25" s="348"/>
      <c r="HC25" s="348"/>
      <c r="HD25" s="348"/>
      <c r="HE25" s="348"/>
      <c r="HF25" s="348"/>
      <c r="HG25" s="348"/>
      <c r="HH25" s="348"/>
      <c r="HI25" s="348"/>
      <c r="HJ25" s="348"/>
      <c r="HK25" s="348"/>
      <c r="HL25" s="348"/>
      <c r="HM25" s="348"/>
      <c r="HN25" s="348"/>
      <c r="HO25" s="348"/>
      <c r="HP25" s="348"/>
      <c r="HQ25" s="348"/>
      <c r="HR25" s="348"/>
      <c r="HS25" s="348"/>
      <c r="HT25" s="348"/>
      <c r="HU25" s="348"/>
      <c r="HV25" s="348"/>
      <c r="HW25" s="348"/>
      <c r="HX25" s="348"/>
      <c r="HY25" s="348"/>
      <c r="HZ25" s="348"/>
    </row>
    <row r="26" spans="1:234" s="140" customFormat="1" ht="24" x14ac:dyDescent="0.2">
      <c r="A26" s="107" t="s">
        <v>233</v>
      </c>
      <c r="B26" s="108" t="s">
        <v>155</v>
      </c>
      <c r="C26" s="108" t="s">
        <v>161</v>
      </c>
      <c r="D26" s="109" t="s">
        <v>237</v>
      </c>
      <c r="E26" s="109" t="s">
        <v>100</v>
      </c>
      <c r="F26" s="110">
        <f t="shared" si="4"/>
        <v>41183</v>
      </c>
      <c r="G26" s="109">
        <f>IF(L26="Not Executed","",INDEX($U$2:$ZX25,1,MATCH(REPT("z",255),$U26:$ZX26)))</f>
        <v>142</v>
      </c>
      <c r="H26" s="109" t="str">
        <f t="shared" si="5"/>
        <v>PC2 Fab D C0 C-Class</v>
      </c>
      <c r="I26" s="109" t="str">
        <f t="shared" si="6"/>
        <v>9200-8.59.29708</v>
      </c>
      <c r="J26" s="109">
        <f t="shared" si="7"/>
        <v>9200</v>
      </c>
      <c r="K26" s="109" t="str">
        <f t="shared" si="8"/>
        <v>19.14.3820.4</v>
      </c>
      <c r="L26" s="109" t="str">
        <f t="shared" si="12"/>
        <v>Pass</v>
      </c>
      <c r="M26" s="109" t="str">
        <f>IF(L26="NA","NA",IF(COUNTIFS(U26:XAA26,"Pass*",$U$3:$XAA$3,Summary!$F$43)&gt;0,"Pass",IF(COUNTIFS(U26:XAA26,"Fail*",$U$3:$XAA$3,Summary!$F$43)&gt;0,"Fail","Not Executed")))</f>
        <v>Pass</v>
      </c>
      <c r="N26" s="109">
        <f t="shared" si="9"/>
        <v>24</v>
      </c>
      <c r="O26" s="135">
        <f t="shared" si="10"/>
        <v>1</v>
      </c>
      <c r="P26" s="135" t="str">
        <f>IF(VLOOKUP(C26,[1]!GPS_Location,2,FALSE)=0,"",VLOOKUP(C26,[1]!GPS_Location,2,FALSE))</f>
        <v/>
      </c>
      <c r="Q26" s="109" t="str">
        <f>IF(VLOOKUP(C26,[1]!GPS_Location,3,FALSE)=0,"",VLOOKUP(C26,[1]!GPS_Location,3,FALSE))</f>
        <v/>
      </c>
      <c r="R26" s="109" t="str">
        <f>IF(VLOOKUP(C26,[1]!GPS_Location,4,FALSE)=0,"",VLOOKUP(C26,[1]!GPS_Location,4,FALSE))</f>
        <v/>
      </c>
      <c r="S26" s="111"/>
      <c r="T26" s="295"/>
      <c r="U26" s="346" t="s">
        <v>243</v>
      </c>
      <c r="V26" s="347"/>
      <c r="W26" s="347" t="s">
        <v>243</v>
      </c>
      <c r="X26" s="347" t="s">
        <v>243</v>
      </c>
      <c r="Y26" s="347" t="s">
        <v>243</v>
      </c>
      <c r="Z26" s="347" t="s">
        <v>243</v>
      </c>
      <c r="AA26" s="347" t="s">
        <v>243</v>
      </c>
      <c r="AB26" s="347" t="s">
        <v>243</v>
      </c>
      <c r="AC26" s="347"/>
      <c r="AD26" s="347" t="s">
        <v>243</v>
      </c>
      <c r="AE26" s="347" t="s">
        <v>243</v>
      </c>
      <c r="AF26" s="347" t="s">
        <v>243</v>
      </c>
      <c r="AG26" s="347" t="s">
        <v>243</v>
      </c>
      <c r="AH26" s="347"/>
      <c r="AI26" s="347" t="s">
        <v>243</v>
      </c>
      <c r="AJ26" s="347" t="s">
        <v>243</v>
      </c>
      <c r="AK26" s="347" t="s">
        <v>243</v>
      </c>
      <c r="AL26" s="347" t="s">
        <v>243</v>
      </c>
      <c r="AM26" s="347" t="s">
        <v>243</v>
      </c>
      <c r="AN26" s="347" t="s">
        <v>243</v>
      </c>
      <c r="AO26" s="347" t="s">
        <v>243</v>
      </c>
      <c r="AP26" s="347"/>
      <c r="AQ26" s="347" t="s">
        <v>243</v>
      </c>
      <c r="AR26" s="347" t="s">
        <v>243</v>
      </c>
      <c r="AS26" s="347" t="s">
        <v>243</v>
      </c>
      <c r="AT26" s="347" t="s">
        <v>243</v>
      </c>
      <c r="AU26" s="347"/>
      <c r="AV26" s="344" t="s">
        <v>243</v>
      </c>
      <c r="AW26" s="344" t="s">
        <v>243</v>
      </c>
      <c r="AX26" s="347"/>
      <c r="AY26" s="347"/>
      <c r="AZ26" s="347"/>
      <c r="BA26" s="347"/>
      <c r="BB26" s="347"/>
      <c r="BC26" s="347"/>
      <c r="BD26" s="347"/>
      <c r="BE26" s="347"/>
      <c r="BF26" s="347"/>
      <c r="BG26" s="347"/>
      <c r="BH26" s="347"/>
      <c r="BI26" s="347"/>
      <c r="BJ26" s="347"/>
      <c r="BK26" s="347"/>
      <c r="BL26" s="347"/>
      <c r="BM26" s="347"/>
      <c r="BN26" s="347"/>
      <c r="BO26" s="347"/>
      <c r="BP26" s="347"/>
      <c r="BQ26" s="347"/>
      <c r="BR26" s="347"/>
      <c r="BS26" s="347"/>
      <c r="BT26" s="347"/>
      <c r="BU26" s="347"/>
      <c r="BV26" s="347"/>
      <c r="BW26" s="347"/>
      <c r="BX26" s="347"/>
      <c r="BY26" s="347"/>
      <c r="BZ26" s="347"/>
      <c r="CA26" s="347"/>
      <c r="CB26" s="347"/>
      <c r="CC26" s="347"/>
      <c r="CD26" s="348"/>
      <c r="CE26" s="348"/>
      <c r="CF26" s="348"/>
      <c r="CG26" s="348"/>
      <c r="CH26" s="348"/>
      <c r="CI26" s="348"/>
      <c r="CJ26" s="348"/>
      <c r="CK26" s="348"/>
      <c r="CL26" s="348"/>
      <c r="CM26" s="348"/>
      <c r="CN26" s="348"/>
      <c r="CO26" s="348"/>
      <c r="CP26" s="348"/>
      <c r="CQ26" s="348"/>
      <c r="CR26" s="348"/>
      <c r="CS26" s="348"/>
      <c r="CT26" s="348"/>
      <c r="CU26" s="348"/>
      <c r="CV26" s="348"/>
      <c r="CW26" s="348"/>
      <c r="CX26" s="348"/>
      <c r="CY26" s="348"/>
      <c r="CZ26" s="348"/>
      <c r="DA26" s="348"/>
      <c r="DB26" s="348"/>
      <c r="DC26" s="348"/>
      <c r="DD26" s="348"/>
      <c r="DE26" s="348"/>
      <c r="DF26" s="348"/>
      <c r="DG26" s="348"/>
      <c r="DH26" s="348"/>
      <c r="DI26" s="348"/>
      <c r="DJ26" s="348"/>
      <c r="DK26" s="348"/>
      <c r="DL26" s="348"/>
      <c r="DM26" s="348"/>
      <c r="DN26" s="348"/>
      <c r="DO26" s="348"/>
      <c r="DP26" s="348"/>
      <c r="DQ26" s="348"/>
      <c r="DR26" s="348"/>
      <c r="DS26" s="348"/>
      <c r="DT26" s="348"/>
      <c r="DU26" s="348"/>
      <c r="DV26" s="348"/>
      <c r="DW26" s="348"/>
      <c r="DX26" s="348"/>
      <c r="DY26" s="348"/>
      <c r="DZ26" s="348"/>
      <c r="EA26" s="348"/>
      <c r="EB26" s="348"/>
      <c r="EC26" s="348"/>
      <c r="ED26" s="348"/>
      <c r="EE26" s="348"/>
      <c r="EF26" s="348"/>
      <c r="EG26" s="348"/>
      <c r="EH26" s="348"/>
      <c r="EI26" s="348"/>
      <c r="EJ26" s="348"/>
      <c r="EK26" s="348"/>
      <c r="EL26" s="348"/>
      <c r="EM26" s="348"/>
      <c r="EN26" s="348"/>
      <c r="EO26" s="348"/>
      <c r="EP26" s="348"/>
      <c r="EQ26" s="348"/>
      <c r="ER26" s="348"/>
      <c r="ES26" s="348"/>
      <c r="ET26" s="348"/>
      <c r="EU26" s="348"/>
      <c r="EV26" s="348"/>
      <c r="EW26" s="348"/>
      <c r="EX26" s="348"/>
      <c r="EY26" s="348"/>
      <c r="EZ26" s="348"/>
      <c r="FA26" s="348"/>
      <c r="FB26" s="348"/>
      <c r="FC26" s="348"/>
      <c r="FD26" s="348"/>
      <c r="FE26" s="348"/>
      <c r="FF26" s="348"/>
      <c r="FG26" s="348"/>
      <c r="FH26" s="348"/>
      <c r="FI26" s="348"/>
      <c r="FJ26" s="348"/>
      <c r="FK26" s="348"/>
      <c r="FL26" s="348"/>
      <c r="FM26" s="348"/>
      <c r="FN26" s="348"/>
      <c r="FO26" s="348"/>
      <c r="FP26" s="348"/>
      <c r="FQ26" s="348"/>
      <c r="FR26" s="348"/>
      <c r="FS26" s="348"/>
      <c r="FT26" s="348"/>
      <c r="FU26" s="348"/>
      <c r="FV26" s="348"/>
      <c r="FW26" s="348"/>
      <c r="FX26" s="348"/>
      <c r="FY26" s="348"/>
      <c r="FZ26" s="348"/>
      <c r="GA26" s="348"/>
      <c r="GB26" s="348"/>
      <c r="GC26" s="348"/>
      <c r="GD26" s="348"/>
      <c r="GE26" s="348"/>
      <c r="GF26" s="348"/>
      <c r="GG26" s="348"/>
      <c r="GH26" s="348"/>
      <c r="GI26" s="348"/>
      <c r="GJ26" s="348"/>
      <c r="GK26" s="348"/>
      <c r="GL26" s="348"/>
      <c r="GM26" s="348"/>
      <c r="GN26" s="348"/>
      <c r="GO26" s="348"/>
      <c r="GP26" s="348"/>
      <c r="GQ26" s="348"/>
      <c r="GR26" s="348"/>
      <c r="GS26" s="348"/>
      <c r="GT26" s="348"/>
      <c r="GU26" s="348"/>
      <c r="GV26" s="348"/>
      <c r="GW26" s="348"/>
      <c r="GX26" s="348"/>
      <c r="GY26" s="348"/>
      <c r="GZ26" s="348"/>
      <c r="HA26" s="348"/>
      <c r="HB26" s="348"/>
      <c r="HC26" s="348"/>
      <c r="HD26" s="348"/>
      <c r="HE26" s="348"/>
      <c r="HF26" s="348"/>
      <c r="HG26" s="348"/>
      <c r="HH26" s="348"/>
      <c r="HI26" s="348"/>
      <c r="HJ26" s="348"/>
      <c r="HK26" s="348"/>
      <c r="HL26" s="348"/>
      <c r="HM26" s="348"/>
      <c r="HN26" s="348"/>
      <c r="HO26" s="348"/>
      <c r="HP26" s="348"/>
      <c r="HQ26" s="348"/>
      <c r="HR26" s="348"/>
      <c r="HS26" s="348"/>
      <c r="HT26" s="348"/>
      <c r="HU26" s="348"/>
      <c r="HV26" s="348"/>
      <c r="HW26" s="348"/>
      <c r="HX26" s="348"/>
      <c r="HY26" s="348"/>
      <c r="HZ26" s="348"/>
    </row>
    <row r="27" spans="1:234" s="140" customFormat="1" ht="24" x14ac:dyDescent="0.2">
      <c r="A27" s="465" t="s">
        <v>499</v>
      </c>
      <c r="B27" s="108" t="s">
        <v>155</v>
      </c>
      <c r="C27" s="108" t="s">
        <v>579</v>
      </c>
      <c r="D27" s="109" t="s">
        <v>237</v>
      </c>
      <c r="E27" s="109" t="s">
        <v>100</v>
      </c>
      <c r="F27" s="110">
        <f t="shared" si="4"/>
        <v>41183</v>
      </c>
      <c r="G27" s="109">
        <f>IF(L27="Not Executed","",INDEX($U$2:$ZX26,1,MATCH(REPT("z",255),$U27:$ZX27)))</f>
        <v>142</v>
      </c>
      <c r="H27" s="109" t="str">
        <f t="shared" si="5"/>
        <v>PC2 Fab D C0 C-Class</v>
      </c>
      <c r="I27" s="109" t="str">
        <f t="shared" si="6"/>
        <v>9200-8.59.29708</v>
      </c>
      <c r="J27" s="109">
        <f t="shared" si="7"/>
        <v>9200</v>
      </c>
      <c r="K27" s="109" t="str">
        <f t="shared" si="8"/>
        <v>19.14.3820.4</v>
      </c>
      <c r="L27" s="109" t="str">
        <f t="shared" si="12"/>
        <v>Pass</v>
      </c>
      <c r="M27" s="109" t="str">
        <f>IF(L27="NA","NA",IF(COUNTIFS(U27:XAA27,"Pass*",$U$3:$XAA$3,Summary!$F$43)&gt;0,"Pass",IF(COUNTIFS(U27:XAA27,"Fail*",$U$3:$XAA$3,Summary!$F$43)&gt;0,"Fail","Not Executed")))</f>
        <v>Pass</v>
      </c>
      <c r="N27" s="109">
        <f t="shared" si="9"/>
        <v>15</v>
      </c>
      <c r="O27" s="135">
        <f t="shared" si="10"/>
        <v>0.93333333333333335</v>
      </c>
      <c r="P27" s="135" t="e">
        <f>IF(VLOOKUP(C27,[1]!GPS_Location,2,FALSE)=0,"",VLOOKUP(C27,[1]!GPS_Location,2,FALSE))</f>
        <v>#N/A</v>
      </c>
      <c r="Q27" s="109" t="e">
        <f>IF(VLOOKUP(C27,[1]!GPS_Location,3,FALSE)=0,"",VLOOKUP(C27,[1]!GPS_Location,3,FALSE))</f>
        <v>#N/A</v>
      </c>
      <c r="R27" s="109" t="e">
        <f>IF(VLOOKUP(C27,[1]!GPS_Location,4,FALSE)=0,"",VLOOKUP(C27,[1]!GPS_Location,4,FALSE))</f>
        <v>#N/A</v>
      </c>
      <c r="S27" s="111"/>
      <c r="T27" s="295"/>
      <c r="U27" s="346"/>
      <c r="V27" s="347"/>
      <c r="W27" s="347"/>
      <c r="X27" s="347"/>
      <c r="Y27" s="347"/>
      <c r="Z27" s="347"/>
      <c r="AA27" s="347"/>
      <c r="AB27" s="347"/>
      <c r="AC27" s="347"/>
      <c r="AD27" s="347"/>
      <c r="AE27" s="347"/>
      <c r="AF27" s="347" t="s">
        <v>243</v>
      </c>
      <c r="AG27" s="347" t="s">
        <v>243</v>
      </c>
      <c r="AH27" s="347"/>
      <c r="AI27" s="347" t="s">
        <v>243</v>
      </c>
      <c r="AJ27" s="347" t="s">
        <v>243</v>
      </c>
      <c r="AK27" s="347" t="s">
        <v>243</v>
      </c>
      <c r="AL27" s="347" t="s">
        <v>243</v>
      </c>
      <c r="AM27" s="484"/>
      <c r="AN27" s="347" t="s">
        <v>243</v>
      </c>
      <c r="AO27" s="347" t="s">
        <v>243</v>
      </c>
      <c r="AP27" s="347"/>
      <c r="AQ27" s="484" t="s">
        <v>243</v>
      </c>
      <c r="AR27" s="347" t="s">
        <v>243</v>
      </c>
      <c r="AS27" s="347" t="s">
        <v>243</v>
      </c>
      <c r="AT27" s="573" t="s">
        <v>241</v>
      </c>
      <c r="AU27" s="347" t="s">
        <v>243</v>
      </c>
      <c r="AV27" s="344" t="s">
        <v>243</v>
      </c>
      <c r="AW27" s="344" t="s">
        <v>243</v>
      </c>
      <c r="AX27" s="347"/>
      <c r="AY27" s="347"/>
      <c r="AZ27" s="347"/>
      <c r="BA27" s="347"/>
      <c r="BB27" s="347"/>
      <c r="BC27" s="347"/>
      <c r="BD27" s="347"/>
      <c r="BE27" s="347"/>
      <c r="BF27" s="347"/>
      <c r="BG27" s="347"/>
      <c r="BH27" s="347"/>
      <c r="BI27" s="347"/>
      <c r="BJ27" s="347"/>
      <c r="BK27" s="347"/>
      <c r="BL27" s="347"/>
      <c r="BM27" s="347"/>
      <c r="BN27" s="347"/>
      <c r="BO27" s="347"/>
      <c r="BP27" s="347"/>
      <c r="BQ27" s="347"/>
      <c r="BR27" s="347"/>
      <c r="BS27" s="347"/>
      <c r="BT27" s="347"/>
      <c r="BU27" s="347"/>
      <c r="BV27" s="347"/>
      <c r="BW27" s="347"/>
      <c r="BX27" s="347"/>
      <c r="BY27" s="347"/>
      <c r="BZ27" s="347"/>
      <c r="CA27" s="347"/>
      <c r="CB27" s="347"/>
      <c r="CC27" s="347"/>
      <c r="CD27" s="348"/>
      <c r="CE27" s="348"/>
      <c r="CF27" s="348"/>
      <c r="CG27" s="348"/>
      <c r="CH27" s="348"/>
      <c r="CI27" s="348"/>
      <c r="CJ27" s="348"/>
      <c r="CK27" s="348"/>
      <c r="CL27" s="348"/>
      <c r="CM27" s="348"/>
      <c r="CN27" s="348"/>
      <c r="CO27" s="348"/>
      <c r="CP27" s="348"/>
      <c r="CQ27" s="348"/>
      <c r="CR27" s="348"/>
      <c r="CS27" s="348"/>
      <c r="CT27" s="348"/>
      <c r="CU27" s="348"/>
      <c r="CV27" s="348"/>
      <c r="CW27" s="348"/>
      <c r="CX27" s="348"/>
      <c r="CY27" s="348"/>
      <c r="CZ27" s="348"/>
      <c r="DA27" s="348"/>
      <c r="DB27" s="348"/>
      <c r="DC27" s="348"/>
      <c r="DD27" s="348"/>
      <c r="DE27" s="348"/>
      <c r="DF27" s="348"/>
      <c r="DG27" s="348"/>
      <c r="DH27" s="348"/>
      <c r="DI27" s="348"/>
      <c r="DJ27" s="348"/>
      <c r="DK27" s="348"/>
      <c r="DL27" s="348"/>
      <c r="DM27" s="348"/>
      <c r="DN27" s="348"/>
      <c r="DO27" s="348"/>
      <c r="DP27" s="348"/>
      <c r="DQ27" s="348"/>
      <c r="DR27" s="348"/>
      <c r="DS27" s="348"/>
      <c r="DT27" s="348"/>
      <c r="DU27" s="348"/>
      <c r="DV27" s="348"/>
      <c r="DW27" s="348"/>
      <c r="DX27" s="348"/>
      <c r="DY27" s="348"/>
      <c r="DZ27" s="348"/>
      <c r="EA27" s="348"/>
      <c r="EB27" s="348"/>
      <c r="EC27" s="348"/>
      <c r="ED27" s="348"/>
      <c r="EE27" s="348"/>
      <c r="EF27" s="348"/>
      <c r="EG27" s="348"/>
      <c r="EH27" s="348"/>
      <c r="EI27" s="348"/>
      <c r="EJ27" s="348"/>
      <c r="EK27" s="348"/>
      <c r="EL27" s="348"/>
      <c r="EM27" s="348"/>
      <c r="EN27" s="348"/>
      <c r="EO27" s="348"/>
      <c r="EP27" s="348"/>
      <c r="EQ27" s="348"/>
      <c r="ER27" s="348"/>
      <c r="ES27" s="348"/>
      <c r="ET27" s="348"/>
      <c r="EU27" s="348"/>
      <c r="EV27" s="348"/>
      <c r="EW27" s="348"/>
      <c r="EX27" s="348"/>
      <c r="EY27" s="348"/>
      <c r="EZ27" s="348"/>
      <c r="FA27" s="348"/>
      <c r="FB27" s="348"/>
      <c r="FC27" s="348"/>
      <c r="FD27" s="348"/>
      <c r="FE27" s="348"/>
      <c r="FF27" s="348"/>
      <c r="FG27" s="348"/>
      <c r="FH27" s="348"/>
      <c r="FI27" s="348"/>
      <c r="FJ27" s="348"/>
      <c r="FK27" s="348"/>
      <c r="FL27" s="348"/>
      <c r="FM27" s="348"/>
      <c r="FN27" s="348"/>
      <c r="FO27" s="348"/>
      <c r="FP27" s="348"/>
      <c r="FQ27" s="348"/>
      <c r="FR27" s="348"/>
      <c r="FS27" s="348"/>
      <c r="FT27" s="348"/>
      <c r="FU27" s="348"/>
      <c r="FV27" s="348"/>
      <c r="FW27" s="348"/>
      <c r="FX27" s="348"/>
      <c r="FY27" s="348"/>
      <c r="FZ27" s="348"/>
      <c r="GA27" s="348"/>
      <c r="GB27" s="348"/>
      <c r="GC27" s="348"/>
      <c r="GD27" s="348"/>
      <c r="GE27" s="348"/>
      <c r="GF27" s="348"/>
      <c r="GG27" s="348"/>
      <c r="GH27" s="348"/>
      <c r="GI27" s="348"/>
      <c r="GJ27" s="348"/>
      <c r="GK27" s="348"/>
      <c r="GL27" s="348"/>
      <c r="GM27" s="348"/>
      <c r="GN27" s="348"/>
      <c r="GO27" s="348"/>
      <c r="GP27" s="348"/>
      <c r="GQ27" s="348"/>
      <c r="GR27" s="348"/>
      <c r="GS27" s="348"/>
      <c r="GT27" s="348"/>
      <c r="GU27" s="348"/>
      <c r="GV27" s="348"/>
      <c r="GW27" s="348"/>
      <c r="GX27" s="348"/>
      <c r="GY27" s="348"/>
      <c r="GZ27" s="348"/>
      <c r="HA27" s="348"/>
      <c r="HB27" s="348"/>
      <c r="HC27" s="348"/>
      <c r="HD27" s="348"/>
      <c r="HE27" s="348"/>
      <c r="HF27" s="348"/>
      <c r="HG27" s="348"/>
      <c r="HH27" s="348"/>
      <c r="HI27" s="348"/>
      <c r="HJ27" s="348"/>
      <c r="HK27" s="348"/>
      <c r="HL27" s="348"/>
      <c r="HM27" s="348"/>
      <c r="HN27" s="348"/>
      <c r="HO27" s="348"/>
      <c r="HP27" s="348"/>
      <c r="HQ27" s="348"/>
      <c r="HR27" s="348"/>
      <c r="HS27" s="348"/>
      <c r="HT27" s="348"/>
      <c r="HU27" s="348"/>
      <c r="HV27" s="348"/>
      <c r="HW27" s="348"/>
      <c r="HX27" s="348"/>
      <c r="HY27" s="348"/>
      <c r="HZ27" s="348"/>
    </row>
    <row r="28" spans="1:234" s="140" customFormat="1" ht="24" x14ac:dyDescent="0.2">
      <c r="A28" s="465" t="s">
        <v>499</v>
      </c>
      <c r="B28" s="108" t="s">
        <v>155</v>
      </c>
      <c r="C28" s="108" t="s">
        <v>158</v>
      </c>
      <c r="D28" s="109" t="s">
        <v>237</v>
      </c>
      <c r="E28" s="109" t="s">
        <v>100</v>
      </c>
      <c r="F28" s="110">
        <f t="shared" si="4"/>
        <v>41183</v>
      </c>
      <c r="G28" s="109">
        <f>IF(L28="Not Executed","",INDEX($U$2:$ZX26,1,MATCH(REPT("z",255),$U28:$ZX28)))</f>
        <v>142</v>
      </c>
      <c r="H28" s="109" t="str">
        <f t="shared" si="5"/>
        <v>PC2 Fab D C0 C-Class</v>
      </c>
      <c r="I28" s="109" t="str">
        <f t="shared" si="6"/>
        <v>9200-8.59.29708</v>
      </c>
      <c r="J28" s="109">
        <f t="shared" si="7"/>
        <v>9200</v>
      </c>
      <c r="K28" s="109" t="str">
        <f t="shared" si="8"/>
        <v>19.14.3820.4</v>
      </c>
      <c r="L28" s="109" t="str">
        <f t="shared" si="12"/>
        <v>Pass</v>
      </c>
      <c r="M28" s="109" t="str">
        <f>IF(L28="NA","NA",IF(COUNTIFS(U28:XAA28,"Pass*",$U$3:$XAA$3,Summary!$F$43)&gt;0,"Pass",IF(COUNTIFS(U28:XAA28,"Fail*",$U$3:$XAA$3,Summary!$F$43)&gt;0,"Fail","Not Executed")))</f>
        <v>Pass</v>
      </c>
      <c r="N28" s="109">
        <f t="shared" si="9"/>
        <v>25</v>
      </c>
      <c r="O28" s="135">
        <f t="shared" si="10"/>
        <v>1</v>
      </c>
      <c r="P28" s="135" t="str">
        <f>IF(VLOOKUP(C28,[1]!GPS_Location,2,FALSE)=0,"",VLOOKUP(C28,[1]!GPS_Location,2,FALSE))</f>
        <v>Win8-892102-CLOSED</v>
      </c>
      <c r="Q28" s="109" t="str">
        <f>IF(VLOOKUP(C28,[1]!GPS_Location,3,FALSE)=0,"",VLOOKUP(C28,[1]!GPS_Location,3,FALSE))</f>
        <v/>
      </c>
      <c r="R28" s="109" t="str">
        <f>IF(VLOOKUP(C28,[1]!GPS_Location,4,FALSE)=0,"",VLOOKUP(C28,[1]!GPS_Location,4,FALSE))</f>
        <v>3855746-CLOSED</v>
      </c>
      <c r="S28" s="111"/>
      <c r="T28" s="295"/>
      <c r="U28" s="346" t="s">
        <v>243</v>
      </c>
      <c r="V28" s="347" t="s">
        <v>243</v>
      </c>
      <c r="W28" s="347" t="s">
        <v>243</v>
      </c>
      <c r="X28" s="347" t="s">
        <v>243</v>
      </c>
      <c r="Y28" s="347" t="s">
        <v>243</v>
      </c>
      <c r="Z28" s="347" t="s">
        <v>243</v>
      </c>
      <c r="AA28" s="347" t="s">
        <v>243</v>
      </c>
      <c r="AB28" s="347" t="s">
        <v>243</v>
      </c>
      <c r="AC28" s="347"/>
      <c r="AD28" s="347" t="s">
        <v>243</v>
      </c>
      <c r="AE28" s="347" t="s">
        <v>243</v>
      </c>
      <c r="AF28" s="347" t="s">
        <v>243</v>
      </c>
      <c r="AG28" s="347" t="s">
        <v>243</v>
      </c>
      <c r="AH28" s="347"/>
      <c r="AI28" s="347" t="s">
        <v>243</v>
      </c>
      <c r="AJ28" s="347" t="s">
        <v>243</v>
      </c>
      <c r="AK28" s="347" t="s">
        <v>243</v>
      </c>
      <c r="AL28" s="347" t="s">
        <v>243</v>
      </c>
      <c r="AM28" s="347" t="s">
        <v>243</v>
      </c>
      <c r="AN28" s="347" t="s">
        <v>243</v>
      </c>
      <c r="AO28" s="347" t="s">
        <v>243</v>
      </c>
      <c r="AP28" s="347"/>
      <c r="AQ28" s="347" t="s">
        <v>243</v>
      </c>
      <c r="AR28" s="347" t="s">
        <v>243</v>
      </c>
      <c r="AS28" s="347" t="s">
        <v>243</v>
      </c>
      <c r="AT28" s="347" t="s">
        <v>243</v>
      </c>
      <c r="AU28" s="347"/>
      <c r="AV28" s="344" t="s">
        <v>243</v>
      </c>
      <c r="AW28" s="344" t="s">
        <v>243</v>
      </c>
      <c r="AX28" s="347"/>
      <c r="AY28" s="347"/>
      <c r="AZ28" s="347"/>
      <c r="BA28" s="347"/>
      <c r="BB28" s="347"/>
      <c r="BC28" s="347"/>
      <c r="BD28" s="347"/>
      <c r="BE28" s="347"/>
      <c r="BF28" s="347"/>
      <c r="BG28" s="347"/>
      <c r="BH28" s="347"/>
      <c r="BI28" s="347"/>
      <c r="BJ28" s="347"/>
      <c r="BK28" s="347"/>
      <c r="BL28" s="347"/>
      <c r="BM28" s="347"/>
      <c r="BN28" s="347"/>
      <c r="BO28" s="347"/>
      <c r="BP28" s="347"/>
      <c r="BQ28" s="347"/>
      <c r="BR28" s="347"/>
      <c r="BS28" s="347"/>
      <c r="BT28" s="347"/>
      <c r="BU28" s="347"/>
      <c r="BV28" s="347"/>
      <c r="BW28" s="347"/>
      <c r="BX28" s="347"/>
      <c r="BY28" s="347"/>
      <c r="BZ28" s="347"/>
      <c r="CA28" s="347"/>
      <c r="CB28" s="347"/>
      <c r="CC28" s="347"/>
      <c r="CD28" s="348"/>
      <c r="CE28" s="348"/>
      <c r="CF28" s="348"/>
      <c r="CG28" s="348"/>
      <c r="CH28" s="348"/>
      <c r="CI28" s="348"/>
      <c r="CJ28" s="348"/>
      <c r="CK28" s="348"/>
      <c r="CL28" s="348"/>
      <c r="CM28" s="348"/>
      <c r="CN28" s="348"/>
      <c r="CO28" s="348"/>
      <c r="CP28" s="348"/>
      <c r="CQ28" s="348"/>
      <c r="CR28" s="348"/>
      <c r="CS28" s="348"/>
      <c r="CT28" s="348"/>
      <c r="CU28" s="348"/>
      <c r="CV28" s="348"/>
      <c r="CW28" s="348"/>
      <c r="CX28" s="348"/>
      <c r="CY28" s="348"/>
      <c r="CZ28" s="348"/>
      <c r="DA28" s="348"/>
      <c r="DB28" s="348"/>
      <c r="DC28" s="348"/>
      <c r="DD28" s="348"/>
      <c r="DE28" s="348"/>
      <c r="DF28" s="348"/>
      <c r="DG28" s="348"/>
      <c r="DH28" s="348"/>
      <c r="DI28" s="348"/>
      <c r="DJ28" s="348"/>
      <c r="DK28" s="348"/>
      <c r="DL28" s="348"/>
      <c r="DM28" s="348"/>
      <c r="DN28" s="348"/>
      <c r="DO28" s="348"/>
      <c r="DP28" s="348"/>
      <c r="DQ28" s="348"/>
      <c r="DR28" s="348"/>
      <c r="DS28" s="348"/>
      <c r="DT28" s="348"/>
      <c r="DU28" s="348"/>
      <c r="DV28" s="348"/>
      <c r="DW28" s="348"/>
      <c r="DX28" s="348"/>
      <c r="DY28" s="348"/>
      <c r="DZ28" s="348"/>
      <c r="EA28" s="348"/>
      <c r="EB28" s="348"/>
      <c r="EC28" s="348"/>
      <c r="ED28" s="348"/>
      <c r="EE28" s="348"/>
      <c r="EF28" s="348"/>
      <c r="EG28" s="348"/>
      <c r="EH28" s="348"/>
      <c r="EI28" s="348"/>
      <c r="EJ28" s="348"/>
      <c r="EK28" s="348"/>
      <c r="EL28" s="348"/>
      <c r="EM28" s="348"/>
      <c r="EN28" s="348"/>
      <c r="EO28" s="348"/>
      <c r="EP28" s="348"/>
      <c r="EQ28" s="348"/>
      <c r="ER28" s="348"/>
      <c r="ES28" s="348"/>
      <c r="ET28" s="348"/>
      <c r="EU28" s="348"/>
      <c r="EV28" s="348"/>
      <c r="EW28" s="348"/>
      <c r="EX28" s="348"/>
      <c r="EY28" s="348"/>
      <c r="EZ28" s="348"/>
      <c r="FA28" s="348"/>
      <c r="FB28" s="348"/>
      <c r="FC28" s="348"/>
      <c r="FD28" s="348"/>
      <c r="FE28" s="348"/>
      <c r="FF28" s="348"/>
      <c r="FG28" s="348"/>
      <c r="FH28" s="348"/>
      <c r="FI28" s="348"/>
      <c r="FJ28" s="348"/>
      <c r="FK28" s="348"/>
      <c r="FL28" s="348"/>
      <c r="FM28" s="348"/>
      <c r="FN28" s="348"/>
      <c r="FO28" s="348"/>
      <c r="FP28" s="348"/>
      <c r="FQ28" s="348"/>
      <c r="FR28" s="348"/>
      <c r="FS28" s="348"/>
      <c r="FT28" s="348"/>
      <c r="FU28" s="348"/>
      <c r="FV28" s="348"/>
      <c r="FW28" s="348"/>
      <c r="FX28" s="348"/>
      <c r="FY28" s="348"/>
      <c r="FZ28" s="348"/>
      <c r="GA28" s="348"/>
      <c r="GB28" s="348"/>
      <c r="GC28" s="348"/>
      <c r="GD28" s="348"/>
      <c r="GE28" s="348"/>
      <c r="GF28" s="348"/>
      <c r="GG28" s="348"/>
      <c r="GH28" s="348"/>
      <c r="GI28" s="348"/>
      <c r="GJ28" s="348"/>
      <c r="GK28" s="348"/>
      <c r="GL28" s="348"/>
      <c r="GM28" s="348"/>
      <c r="GN28" s="348"/>
      <c r="GO28" s="348"/>
      <c r="GP28" s="348"/>
      <c r="GQ28" s="348"/>
      <c r="GR28" s="348"/>
      <c r="GS28" s="348"/>
      <c r="GT28" s="348"/>
      <c r="GU28" s="348"/>
      <c r="GV28" s="348"/>
      <c r="GW28" s="348"/>
      <c r="GX28" s="348"/>
      <c r="GY28" s="348"/>
      <c r="GZ28" s="348"/>
      <c r="HA28" s="348"/>
      <c r="HB28" s="348"/>
      <c r="HC28" s="348"/>
      <c r="HD28" s="348"/>
      <c r="HE28" s="348"/>
      <c r="HF28" s="348"/>
      <c r="HG28" s="348"/>
      <c r="HH28" s="348"/>
      <c r="HI28" s="348"/>
      <c r="HJ28" s="348"/>
      <c r="HK28" s="348"/>
      <c r="HL28" s="348"/>
      <c r="HM28" s="348"/>
      <c r="HN28" s="348"/>
      <c r="HO28" s="348"/>
      <c r="HP28" s="348"/>
      <c r="HQ28" s="348"/>
      <c r="HR28" s="348"/>
      <c r="HS28" s="348"/>
      <c r="HT28" s="348"/>
      <c r="HU28" s="348"/>
      <c r="HV28" s="348"/>
      <c r="HW28" s="348"/>
      <c r="HX28" s="348"/>
      <c r="HY28" s="348"/>
      <c r="HZ28" s="348"/>
    </row>
    <row r="29" spans="1:234" s="140" customFormat="1" ht="24" x14ac:dyDescent="0.2">
      <c r="A29" s="107" t="s">
        <v>233</v>
      </c>
      <c r="B29" s="108" t="s">
        <v>155</v>
      </c>
      <c r="C29" s="108" t="s">
        <v>156</v>
      </c>
      <c r="D29" s="109" t="s">
        <v>237</v>
      </c>
      <c r="E29" s="109" t="s">
        <v>100</v>
      </c>
      <c r="F29" s="110">
        <f t="shared" si="4"/>
        <v>41183</v>
      </c>
      <c r="G29" s="109">
        <f>IF(L29="Not Executed","",INDEX($U$2:$ZX28,1,MATCH(REPT("z",255),$U29:$ZX29)))</f>
        <v>142</v>
      </c>
      <c r="H29" s="109" t="str">
        <f t="shared" si="5"/>
        <v>PC2 Fab D C0 C-Class</v>
      </c>
      <c r="I29" s="109" t="str">
        <f t="shared" si="6"/>
        <v>9200-8.59.29708</v>
      </c>
      <c r="J29" s="109">
        <f t="shared" si="7"/>
        <v>9200</v>
      </c>
      <c r="K29" s="109" t="str">
        <f t="shared" si="8"/>
        <v>19.14.3820.4</v>
      </c>
      <c r="L29" s="109" t="str">
        <f t="shared" si="12"/>
        <v>Pass</v>
      </c>
      <c r="M29" s="109" t="str">
        <f>IF(L29="NA","NA",IF(COUNTIFS(U29:XAA29,"Pass*",$U$3:$XAA$3,Summary!$F$43)&gt;0,"Pass",IF(COUNTIFS(U29:XAA29,"Fail*",$U$3:$XAA$3,Summary!$F$43)&gt;0,"Fail","Not Executed")))</f>
        <v>Pass</v>
      </c>
      <c r="N29" s="109">
        <f t="shared" si="9"/>
        <v>24</v>
      </c>
      <c r="O29" s="135">
        <f t="shared" si="10"/>
        <v>1</v>
      </c>
      <c r="P29" s="135" t="str">
        <f>IF(VLOOKUP(C29,[1]!GPS_Location,2,FALSE)=0,"",VLOOKUP(C29,[1]!GPS_Location,2,FALSE))</f>
        <v/>
      </c>
      <c r="Q29" s="109" t="str">
        <f>IF(VLOOKUP(C29,[1]!GPS_Location,3,FALSE)=0,"",VLOOKUP(C29,[1]!GPS_Location,3,FALSE))</f>
        <v/>
      </c>
      <c r="R29" s="109" t="str">
        <f>IF(VLOOKUP(C29,[1]!GPS_Location,4,FALSE)=0,"",VLOOKUP(C29,[1]!GPS_Location,4,FALSE))</f>
        <v/>
      </c>
      <c r="S29" s="111"/>
      <c r="T29" s="295"/>
      <c r="U29" s="346" t="s">
        <v>243</v>
      </c>
      <c r="V29" s="347"/>
      <c r="W29" s="347" t="s">
        <v>243</v>
      </c>
      <c r="X29" s="347" t="s">
        <v>243</v>
      </c>
      <c r="Y29" s="347" t="s">
        <v>243</v>
      </c>
      <c r="Z29" s="347" t="s">
        <v>243</v>
      </c>
      <c r="AA29" s="347" t="s">
        <v>243</v>
      </c>
      <c r="AB29" s="347" t="s">
        <v>243</v>
      </c>
      <c r="AC29" s="347"/>
      <c r="AD29" s="347" t="s">
        <v>243</v>
      </c>
      <c r="AE29" s="347" t="s">
        <v>243</v>
      </c>
      <c r="AF29" s="347" t="s">
        <v>243</v>
      </c>
      <c r="AG29" s="347" t="s">
        <v>243</v>
      </c>
      <c r="AH29" s="347"/>
      <c r="AI29" s="347" t="s">
        <v>243</v>
      </c>
      <c r="AJ29" s="347" t="s">
        <v>243</v>
      </c>
      <c r="AK29" s="347" t="s">
        <v>243</v>
      </c>
      <c r="AL29" s="347" t="s">
        <v>243</v>
      </c>
      <c r="AM29" s="347" t="s">
        <v>243</v>
      </c>
      <c r="AN29" s="347" t="s">
        <v>243</v>
      </c>
      <c r="AO29" s="347" t="s">
        <v>243</v>
      </c>
      <c r="AP29" s="347"/>
      <c r="AQ29" s="347" t="s">
        <v>243</v>
      </c>
      <c r="AR29" s="347" t="s">
        <v>243</v>
      </c>
      <c r="AS29" s="347" t="s">
        <v>243</v>
      </c>
      <c r="AT29" s="347" t="s">
        <v>243</v>
      </c>
      <c r="AU29" s="347"/>
      <c r="AV29" s="344" t="s">
        <v>243</v>
      </c>
      <c r="AW29" s="344" t="s">
        <v>243</v>
      </c>
      <c r="AX29" s="347"/>
      <c r="AY29" s="347"/>
      <c r="AZ29" s="347"/>
      <c r="BA29" s="347"/>
      <c r="BB29" s="347"/>
      <c r="BC29" s="347"/>
      <c r="BD29" s="347"/>
      <c r="BE29" s="347"/>
      <c r="BF29" s="347"/>
      <c r="BG29" s="347"/>
      <c r="BH29" s="347"/>
      <c r="BI29" s="347"/>
      <c r="BJ29" s="347"/>
      <c r="BK29" s="347"/>
      <c r="BL29" s="347"/>
      <c r="BM29" s="347"/>
      <c r="BN29" s="347"/>
      <c r="BO29" s="347"/>
      <c r="BP29" s="347"/>
      <c r="BQ29" s="347"/>
      <c r="BR29" s="347"/>
      <c r="BS29" s="347"/>
      <c r="BT29" s="347"/>
      <c r="BU29" s="347"/>
      <c r="BV29" s="347"/>
      <c r="BW29" s="347"/>
      <c r="BX29" s="347"/>
      <c r="BY29" s="347"/>
      <c r="BZ29" s="347"/>
      <c r="CA29" s="347"/>
      <c r="CB29" s="347"/>
      <c r="CC29" s="347"/>
      <c r="CD29" s="348"/>
      <c r="CE29" s="348"/>
      <c r="CF29" s="348"/>
      <c r="CG29" s="348"/>
      <c r="CH29" s="348"/>
      <c r="CI29" s="348"/>
      <c r="CJ29" s="348"/>
      <c r="CK29" s="348"/>
      <c r="CL29" s="348"/>
      <c r="CM29" s="348"/>
      <c r="CN29" s="348"/>
      <c r="CO29" s="348"/>
      <c r="CP29" s="348"/>
      <c r="CQ29" s="348"/>
      <c r="CR29" s="348"/>
      <c r="CS29" s="348"/>
      <c r="CT29" s="348"/>
      <c r="CU29" s="348"/>
      <c r="CV29" s="348"/>
      <c r="CW29" s="348"/>
      <c r="CX29" s="348"/>
      <c r="CY29" s="348"/>
      <c r="CZ29" s="348"/>
      <c r="DA29" s="348"/>
      <c r="DB29" s="348"/>
      <c r="DC29" s="348"/>
      <c r="DD29" s="348"/>
      <c r="DE29" s="348"/>
      <c r="DF29" s="348"/>
      <c r="DG29" s="348"/>
      <c r="DH29" s="348"/>
      <c r="DI29" s="348"/>
      <c r="DJ29" s="348"/>
      <c r="DK29" s="348"/>
      <c r="DL29" s="348"/>
      <c r="DM29" s="348"/>
      <c r="DN29" s="348"/>
      <c r="DO29" s="348"/>
      <c r="DP29" s="348"/>
      <c r="DQ29" s="348"/>
      <c r="DR29" s="348"/>
      <c r="DS29" s="348"/>
      <c r="DT29" s="348"/>
      <c r="DU29" s="348"/>
      <c r="DV29" s="348"/>
      <c r="DW29" s="348"/>
      <c r="DX29" s="348"/>
      <c r="DY29" s="348"/>
      <c r="DZ29" s="348"/>
      <c r="EA29" s="348"/>
      <c r="EB29" s="348"/>
      <c r="EC29" s="348"/>
      <c r="ED29" s="348"/>
      <c r="EE29" s="348"/>
      <c r="EF29" s="348"/>
      <c r="EG29" s="348"/>
      <c r="EH29" s="348"/>
      <c r="EI29" s="348"/>
      <c r="EJ29" s="348"/>
      <c r="EK29" s="348"/>
      <c r="EL29" s="348"/>
      <c r="EM29" s="348"/>
      <c r="EN29" s="348"/>
      <c r="EO29" s="348"/>
      <c r="EP29" s="348"/>
      <c r="EQ29" s="348"/>
      <c r="ER29" s="348"/>
      <c r="ES29" s="348"/>
      <c r="ET29" s="348"/>
      <c r="EU29" s="348"/>
      <c r="EV29" s="348"/>
      <c r="EW29" s="348"/>
      <c r="EX29" s="348"/>
      <c r="EY29" s="348"/>
      <c r="EZ29" s="348"/>
      <c r="FA29" s="348"/>
      <c r="FB29" s="348"/>
      <c r="FC29" s="348"/>
      <c r="FD29" s="348"/>
      <c r="FE29" s="348"/>
      <c r="FF29" s="348"/>
      <c r="FG29" s="348"/>
      <c r="FH29" s="348"/>
      <c r="FI29" s="348"/>
      <c r="FJ29" s="348"/>
      <c r="FK29" s="348"/>
      <c r="FL29" s="348"/>
      <c r="FM29" s="348"/>
      <c r="FN29" s="348"/>
      <c r="FO29" s="348"/>
      <c r="FP29" s="348"/>
      <c r="FQ29" s="348"/>
      <c r="FR29" s="348"/>
      <c r="FS29" s="348"/>
      <c r="FT29" s="348"/>
      <c r="FU29" s="348"/>
      <c r="FV29" s="348"/>
      <c r="FW29" s="348"/>
      <c r="FX29" s="348"/>
      <c r="FY29" s="348"/>
      <c r="FZ29" s="348"/>
      <c r="GA29" s="348"/>
      <c r="GB29" s="348"/>
      <c r="GC29" s="348"/>
      <c r="GD29" s="348"/>
      <c r="GE29" s="348"/>
      <c r="GF29" s="348"/>
      <c r="GG29" s="348"/>
      <c r="GH29" s="348"/>
      <c r="GI29" s="348"/>
      <c r="GJ29" s="348"/>
      <c r="GK29" s="348"/>
      <c r="GL29" s="348"/>
      <c r="GM29" s="348"/>
      <c r="GN29" s="348"/>
      <c r="GO29" s="348"/>
      <c r="GP29" s="348"/>
      <c r="GQ29" s="348"/>
      <c r="GR29" s="348"/>
      <c r="GS29" s="348"/>
      <c r="GT29" s="348"/>
      <c r="GU29" s="348"/>
      <c r="GV29" s="348"/>
      <c r="GW29" s="348"/>
      <c r="GX29" s="348"/>
      <c r="GY29" s="348"/>
      <c r="GZ29" s="348"/>
      <c r="HA29" s="348"/>
      <c r="HB29" s="348"/>
      <c r="HC29" s="348"/>
      <c r="HD29" s="348"/>
      <c r="HE29" s="348"/>
      <c r="HF29" s="348"/>
      <c r="HG29" s="348"/>
      <c r="HH29" s="348"/>
      <c r="HI29" s="348"/>
      <c r="HJ29" s="348"/>
      <c r="HK29" s="348"/>
      <c r="HL29" s="348"/>
      <c r="HM29" s="348"/>
      <c r="HN29" s="348"/>
      <c r="HO29" s="348"/>
      <c r="HP29" s="348"/>
      <c r="HQ29" s="348"/>
      <c r="HR29" s="348"/>
      <c r="HS29" s="348"/>
      <c r="HT29" s="348"/>
      <c r="HU29" s="348"/>
      <c r="HV29" s="348"/>
      <c r="HW29" s="348"/>
      <c r="HX29" s="348"/>
      <c r="HY29" s="348"/>
      <c r="HZ29" s="348"/>
    </row>
    <row r="30" spans="1:234" s="140" customFormat="1" ht="24" x14ac:dyDescent="0.2">
      <c r="A30" s="107" t="s">
        <v>233</v>
      </c>
      <c r="B30" s="108" t="s">
        <v>155</v>
      </c>
      <c r="C30" s="108" t="s">
        <v>157</v>
      </c>
      <c r="D30" s="109" t="s">
        <v>237</v>
      </c>
      <c r="E30" s="109" t="s">
        <v>100</v>
      </c>
      <c r="F30" s="110">
        <f t="shared" si="4"/>
        <v>41183</v>
      </c>
      <c r="G30" s="109">
        <f>IF(L30="Not Executed","",INDEX($U$2:$ZX29,1,MATCH(REPT("z",255),$U30:$ZX30)))</f>
        <v>142</v>
      </c>
      <c r="H30" s="109" t="str">
        <f t="shared" si="5"/>
        <v>PC2 Fab D C0 C-Class</v>
      </c>
      <c r="I30" s="109" t="str">
        <f t="shared" si="6"/>
        <v>9200-8.59.29708</v>
      </c>
      <c r="J30" s="109">
        <f t="shared" si="7"/>
        <v>9200</v>
      </c>
      <c r="K30" s="109" t="str">
        <f t="shared" si="8"/>
        <v>19.14.3820.4</v>
      </c>
      <c r="L30" s="109" t="str">
        <f t="shared" si="12"/>
        <v>Pass</v>
      </c>
      <c r="M30" s="109" t="str">
        <f>IF(L30="NA","NA",IF(COUNTIFS(U30:XAA30,"Pass*",$U$3:$XAA$3,Summary!$F$43)&gt;0,"Pass",IF(COUNTIFS(U30:XAA30,"Fail*",$U$3:$XAA$3,Summary!$F$43)&gt;0,"Fail","Not Executed")))</f>
        <v>Pass</v>
      </c>
      <c r="N30" s="109">
        <f t="shared" si="9"/>
        <v>24</v>
      </c>
      <c r="O30" s="135">
        <f t="shared" si="10"/>
        <v>1</v>
      </c>
      <c r="P30" s="135" t="str">
        <f>IF(VLOOKUP(C30,[1]!GPS_Location,2,FALSE)=0,"",VLOOKUP(C30,[1]!GPS_Location,2,FALSE))</f>
        <v/>
      </c>
      <c r="Q30" s="109" t="str">
        <f>IF(VLOOKUP(C30,[1]!GPS_Location,3,FALSE)=0,"",VLOOKUP(C30,[1]!GPS_Location,3,FALSE))</f>
        <v/>
      </c>
      <c r="R30" s="109" t="str">
        <f>IF(VLOOKUP(C30,[1]!GPS_Location,4,FALSE)=0,"",VLOOKUP(C30,[1]!GPS_Location,4,FALSE))</f>
        <v/>
      </c>
      <c r="S30" s="111"/>
      <c r="T30" s="295"/>
      <c r="U30" s="346" t="s">
        <v>243</v>
      </c>
      <c r="V30" s="347"/>
      <c r="W30" s="347" t="s">
        <v>243</v>
      </c>
      <c r="X30" s="347" t="s">
        <v>243</v>
      </c>
      <c r="Y30" s="347" t="s">
        <v>243</v>
      </c>
      <c r="Z30" s="347" t="s">
        <v>243</v>
      </c>
      <c r="AA30" s="347" t="s">
        <v>243</v>
      </c>
      <c r="AB30" s="347" t="s">
        <v>243</v>
      </c>
      <c r="AC30" s="347"/>
      <c r="AD30" s="347" t="s">
        <v>243</v>
      </c>
      <c r="AE30" s="347" t="s">
        <v>243</v>
      </c>
      <c r="AF30" s="347" t="s">
        <v>243</v>
      </c>
      <c r="AG30" s="347" t="s">
        <v>243</v>
      </c>
      <c r="AH30" s="347"/>
      <c r="AI30" s="347" t="s">
        <v>243</v>
      </c>
      <c r="AJ30" s="347" t="s">
        <v>243</v>
      </c>
      <c r="AK30" s="347" t="s">
        <v>243</v>
      </c>
      <c r="AL30" s="347" t="s">
        <v>243</v>
      </c>
      <c r="AM30" s="347" t="s">
        <v>243</v>
      </c>
      <c r="AN30" s="347" t="s">
        <v>243</v>
      </c>
      <c r="AO30" s="347" t="s">
        <v>243</v>
      </c>
      <c r="AP30" s="347"/>
      <c r="AQ30" s="347" t="s">
        <v>243</v>
      </c>
      <c r="AR30" s="347" t="s">
        <v>243</v>
      </c>
      <c r="AS30" s="347" t="s">
        <v>243</v>
      </c>
      <c r="AT30" s="347" t="s">
        <v>243</v>
      </c>
      <c r="AU30" s="347"/>
      <c r="AV30" s="344" t="s">
        <v>243</v>
      </c>
      <c r="AW30" s="344" t="s">
        <v>243</v>
      </c>
      <c r="AX30" s="347"/>
      <c r="AY30" s="347"/>
      <c r="AZ30" s="347"/>
      <c r="BA30" s="347"/>
      <c r="BB30" s="347"/>
      <c r="BC30" s="347"/>
      <c r="BD30" s="347"/>
      <c r="BE30" s="347"/>
      <c r="BF30" s="347"/>
      <c r="BG30" s="347"/>
      <c r="BH30" s="347"/>
      <c r="BI30" s="347"/>
      <c r="BJ30" s="347"/>
      <c r="BK30" s="347"/>
      <c r="BL30" s="347"/>
      <c r="BM30" s="347"/>
      <c r="BN30" s="347"/>
      <c r="BO30" s="347"/>
      <c r="BP30" s="347"/>
      <c r="BQ30" s="347"/>
      <c r="BR30" s="347"/>
      <c r="BS30" s="347"/>
      <c r="BT30" s="347"/>
      <c r="BU30" s="347"/>
      <c r="BV30" s="347"/>
      <c r="BW30" s="347"/>
      <c r="BX30" s="347"/>
      <c r="BY30" s="347"/>
      <c r="BZ30" s="347"/>
      <c r="CA30" s="347"/>
      <c r="CB30" s="347"/>
      <c r="CC30" s="347"/>
      <c r="CD30" s="348"/>
      <c r="CE30" s="348"/>
      <c r="CF30" s="348"/>
      <c r="CG30" s="348"/>
      <c r="CH30" s="348"/>
      <c r="CI30" s="348"/>
      <c r="CJ30" s="348"/>
      <c r="CK30" s="348"/>
      <c r="CL30" s="348"/>
      <c r="CM30" s="348"/>
      <c r="CN30" s="348"/>
      <c r="CO30" s="348"/>
      <c r="CP30" s="348"/>
      <c r="CQ30" s="348"/>
      <c r="CR30" s="348"/>
      <c r="CS30" s="348"/>
      <c r="CT30" s="348"/>
      <c r="CU30" s="348"/>
      <c r="CV30" s="348"/>
      <c r="CW30" s="348"/>
      <c r="CX30" s="348"/>
      <c r="CY30" s="348"/>
      <c r="CZ30" s="348"/>
      <c r="DA30" s="348"/>
      <c r="DB30" s="348"/>
      <c r="DC30" s="348"/>
      <c r="DD30" s="348"/>
      <c r="DE30" s="348"/>
      <c r="DF30" s="348"/>
      <c r="DG30" s="348"/>
      <c r="DH30" s="348"/>
      <c r="DI30" s="348"/>
      <c r="DJ30" s="348"/>
      <c r="DK30" s="348"/>
      <c r="DL30" s="348"/>
      <c r="DM30" s="348"/>
      <c r="DN30" s="348"/>
      <c r="DO30" s="348"/>
      <c r="DP30" s="348"/>
      <c r="DQ30" s="348"/>
      <c r="DR30" s="348"/>
      <c r="DS30" s="348"/>
      <c r="DT30" s="348"/>
      <c r="DU30" s="348"/>
      <c r="DV30" s="348"/>
      <c r="DW30" s="348"/>
      <c r="DX30" s="348"/>
      <c r="DY30" s="348"/>
      <c r="DZ30" s="348"/>
      <c r="EA30" s="348"/>
      <c r="EB30" s="348"/>
      <c r="EC30" s="348"/>
      <c r="ED30" s="348"/>
      <c r="EE30" s="348"/>
      <c r="EF30" s="348"/>
      <c r="EG30" s="348"/>
      <c r="EH30" s="348"/>
      <c r="EI30" s="348"/>
      <c r="EJ30" s="348"/>
      <c r="EK30" s="348"/>
      <c r="EL30" s="348"/>
      <c r="EM30" s="348"/>
      <c r="EN30" s="348"/>
      <c r="EO30" s="348"/>
      <c r="EP30" s="348"/>
      <c r="EQ30" s="348"/>
      <c r="ER30" s="348"/>
      <c r="ES30" s="348"/>
      <c r="ET30" s="348"/>
      <c r="EU30" s="348"/>
      <c r="EV30" s="348"/>
      <c r="EW30" s="348"/>
      <c r="EX30" s="348"/>
      <c r="EY30" s="348"/>
      <c r="EZ30" s="348"/>
      <c r="FA30" s="348"/>
      <c r="FB30" s="348"/>
      <c r="FC30" s="348"/>
      <c r="FD30" s="348"/>
      <c r="FE30" s="348"/>
      <c r="FF30" s="348"/>
      <c r="FG30" s="348"/>
      <c r="FH30" s="348"/>
      <c r="FI30" s="348"/>
      <c r="FJ30" s="348"/>
      <c r="FK30" s="348"/>
      <c r="FL30" s="348"/>
      <c r="FM30" s="348"/>
      <c r="FN30" s="348"/>
      <c r="FO30" s="348"/>
      <c r="FP30" s="348"/>
      <c r="FQ30" s="348"/>
      <c r="FR30" s="348"/>
      <c r="FS30" s="348"/>
      <c r="FT30" s="348"/>
      <c r="FU30" s="348"/>
      <c r="FV30" s="348"/>
      <c r="FW30" s="348"/>
      <c r="FX30" s="348"/>
      <c r="FY30" s="348"/>
      <c r="FZ30" s="348"/>
      <c r="GA30" s="348"/>
      <c r="GB30" s="348"/>
      <c r="GC30" s="348"/>
      <c r="GD30" s="348"/>
      <c r="GE30" s="348"/>
      <c r="GF30" s="348"/>
      <c r="GG30" s="348"/>
      <c r="GH30" s="348"/>
      <c r="GI30" s="348"/>
      <c r="GJ30" s="348"/>
      <c r="GK30" s="348"/>
      <c r="GL30" s="348"/>
      <c r="GM30" s="348"/>
      <c r="GN30" s="348"/>
      <c r="GO30" s="348"/>
      <c r="GP30" s="348"/>
      <c r="GQ30" s="348"/>
      <c r="GR30" s="348"/>
      <c r="GS30" s="348"/>
      <c r="GT30" s="348"/>
      <c r="GU30" s="348"/>
      <c r="GV30" s="348"/>
      <c r="GW30" s="348"/>
      <c r="GX30" s="348"/>
      <c r="GY30" s="348"/>
      <c r="GZ30" s="348"/>
      <c r="HA30" s="348"/>
      <c r="HB30" s="348"/>
      <c r="HC30" s="348"/>
      <c r="HD30" s="348"/>
      <c r="HE30" s="348"/>
      <c r="HF30" s="348"/>
      <c r="HG30" s="348"/>
      <c r="HH30" s="348"/>
      <c r="HI30" s="348"/>
      <c r="HJ30" s="348"/>
      <c r="HK30" s="348"/>
      <c r="HL30" s="348"/>
      <c r="HM30" s="348"/>
      <c r="HN30" s="348"/>
      <c r="HO30" s="348"/>
      <c r="HP30" s="348"/>
      <c r="HQ30" s="348"/>
      <c r="HR30" s="348"/>
      <c r="HS30" s="348"/>
      <c r="HT30" s="348"/>
      <c r="HU30" s="348"/>
      <c r="HV30" s="348"/>
      <c r="HW30" s="348"/>
      <c r="HX30" s="348"/>
      <c r="HY30" s="348"/>
      <c r="HZ30" s="348"/>
    </row>
    <row r="31" spans="1:234" s="140" customFormat="1" ht="24" x14ac:dyDescent="0.2">
      <c r="A31" s="107" t="s">
        <v>233</v>
      </c>
      <c r="B31" s="108" t="s">
        <v>155</v>
      </c>
      <c r="C31" s="108" t="s">
        <v>162</v>
      </c>
      <c r="D31" s="109" t="s">
        <v>237</v>
      </c>
      <c r="E31" s="109" t="s">
        <v>100</v>
      </c>
      <c r="F31" s="110">
        <f t="shared" si="4"/>
        <v>41183</v>
      </c>
      <c r="G31" s="109">
        <f>IF(L31="Not Executed","",INDEX($U$2:$ZX30,1,MATCH(REPT("z",255),$U31:$ZX31)))</f>
        <v>142</v>
      </c>
      <c r="H31" s="109" t="str">
        <f t="shared" si="5"/>
        <v>PC2 Fab D C0 C-Class</v>
      </c>
      <c r="I31" s="109" t="str">
        <f t="shared" si="6"/>
        <v>9200-8.59.29708</v>
      </c>
      <c r="J31" s="109">
        <f t="shared" si="7"/>
        <v>9200</v>
      </c>
      <c r="K31" s="109" t="str">
        <f t="shared" si="8"/>
        <v>19.14.3820.4</v>
      </c>
      <c r="L31" s="109" t="str">
        <f t="shared" si="12"/>
        <v>Pass-Filter</v>
      </c>
      <c r="M31" s="109" t="str">
        <f>IF(L31="NA","NA",IF(COUNTIFS(U31:XAA31,"Pass*",$U$3:$XAA$3,Summary!$F$43)&gt;0,"Pass",IF(COUNTIFS(U31:XAA31,"Fail*",$U$3:$XAA$3,Summary!$F$43)&gt;0,"Fail","Not Executed")))</f>
        <v>Pass</v>
      </c>
      <c r="N31" s="109">
        <f t="shared" si="9"/>
        <v>2</v>
      </c>
      <c r="O31" s="135">
        <f t="shared" si="10"/>
        <v>0</v>
      </c>
      <c r="P31" s="135" t="str">
        <f>IF(VLOOKUP(C31,[1]!GPS_Location,2,FALSE)=0,"",VLOOKUP(C31,[1]!GPS_Location,2,FALSE))</f>
        <v/>
      </c>
      <c r="Q31" s="109" t="str">
        <f>IF(VLOOKUP(C31,[1]!GPS_Location,3,FALSE)=0,"",VLOOKUP(C31,[1]!GPS_Location,3,FALSE))</f>
        <v>554952-CLOSED</v>
      </c>
      <c r="R31" s="109" t="str">
        <f>IF(VLOOKUP(C31,[1]!GPS_Location,4,FALSE)=0,"",VLOOKUP(C31,[1]!GPS_Location,4,FALSE))</f>
        <v>3856317-CLOSED</v>
      </c>
      <c r="S31" s="111"/>
      <c r="T31" s="295"/>
      <c r="U31" s="346"/>
      <c r="V31" s="347"/>
      <c r="W31" s="347"/>
      <c r="X31" s="347"/>
      <c r="Y31" s="347"/>
      <c r="Z31" s="347"/>
      <c r="AA31" s="347"/>
      <c r="AB31" s="347"/>
      <c r="AC31" s="347"/>
      <c r="AD31" s="347"/>
      <c r="AE31" s="347"/>
      <c r="AF31" s="347" t="s">
        <v>241</v>
      </c>
      <c r="AG31" s="347" t="s">
        <v>241</v>
      </c>
      <c r="AH31" s="347"/>
      <c r="AI31" s="347" t="s">
        <v>609</v>
      </c>
      <c r="AJ31" s="347" t="s">
        <v>609</v>
      </c>
      <c r="AK31" s="347" t="s">
        <v>609</v>
      </c>
      <c r="AL31" s="347" t="s">
        <v>609</v>
      </c>
      <c r="AM31" s="347" t="s">
        <v>609</v>
      </c>
      <c r="AN31" s="347" t="s">
        <v>609</v>
      </c>
      <c r="AO31" s="347" t="s">
        <v>609</v>
      </c>
      <c r="AP31" s="347"/>
      <c r="AQ31" s="347" t="s">
        <v>609</v>
      </c>
      <c r="AR31" s="347" t="s">
        <v>609</v>
      </c>
      <c r="AS31" s="347" t="s">
        <v>609</v>
      </c>
      <c r="AT31" s="347" t="s">
        <v>609</v>
      </c>
      <c r="AU31" s="347"/>
      <c r="AV31" s="344" t="s">
        <v>609</v>
      </c>
      <c r="AW31" s="344" t="s">
        <v>609</v>
      </c>
      <c r="AX31" s="347"/>
      <c r="AY31" s="347"/>
      <c r="AZ31" s="347"/>
      <c r="BA31" s="347"/>
      <c r="BB31" s="347"/>
      <c r="BC31" s="347"/>
      <c r="BD31" s="347"/>
      <c r="BE31" s="347"/>
      <c r="BF31" s="347"/>
      <c r="BG31" s="347"/>
      <c r="BH31" s="347"/>
      <c r="BI31" s="347"/>
      <c r="BJ31" s="347"/>
      <c r="BK31" s="347"/>
      <c r="BL31" s="347"/>
      <c r="BM31" s="347"/>
      <c r="BN31" s="347"/>
      <c r="BO31" s="347"/>
      <c r="BP31" s="347"/>
      <c r="BQ31" s="347"/>
      <c r="BR31" s="347"/>
      <c r="BS31" s="347"/>
      <c r="BT31" s="347"/>
      <c r="BU31" s="347"/>
      <c r="BV31" s="347"/>
      <c r="BW31" s="347"/>
      <c r="BX31" s="347"/>
      <c r="BY31" s="347"/>
      <c r="BZ31" s="347"/>
      <c r="CA31" s="347"/>
      <c r="CB31" s="347"/>
      <c r="CC31" s="347"/>
      <c r="CD31" s="348"/>
      <c r="CE31" s="348"/>
      <c r="CF31" s="348"/>
      <c r="CG31" s="348"/>
      <c r="CH31" s="348"/>
      <c r="CI31" s="348"/>
      <c r="CJ31" s="348"/>
      <c r="CK31" s="348"/>
      <c r="CL31" s="348"/>
      <c r="CM31" s="348"/>
      <c r="CN31" s="348"/>
      <c r="CO31" s="348"/>
      <c r="CP31" s="348"/>
      <c r="CQ31" s="348"/>
      <c r="CR31" s="348"/>
      <c r="CS31" s="348"/>
      <c r="CT31" s="348"/>
      <c r="CU31" s="348"/>
      <c r="CV31" s="348"/>
      <c r="CW31" s="348"/>
      <c r="CX31" s="348"/>
      <c r="CY31" s="348"/>
      <c r="CZ31" s="348"/>
      <c r="DA31" s="348"/>
      <c r="DB31" s="348"/>
      <c r="DC31" s="348"/>
      <c r="DD31" s="348"/>
      <c r="DE31" s="348"/>
      <c r="DF31" s="348"/>
      <c r="DG31" s="348"/>
      <c r="DH31" s="348"/>
      <c r="DI31" s="348"/>
      <c r="DJ31" s="348"/>
      <c r="DK31" s="348"/>
      <c r="DL31" s="348"/>
      <c r="DM31" s="348"/>
      <c r="DN31" s="348"/>
      <c r="DO31" s="348"/>
      <c r="DP31" s="348"/>
      <c r="DQ31" s="348"/>
      <c r="DR31" s="348"/>
      <c r="DS31" s="348"/>
      <c r="DT31" s="348"/>
      <c r="DU31" s="348"/>
      <c r="DV31" s="348"/>
      <c r="DW31" s="348"/>
      <c r="DX31" s="348"/>
      <c r="DY31" s="348"/>
      <c r="DZ31" s="348"/>
      <c r="EA31" s="348"/>
      <c r="EB31" s="348"/>
      <c r="EC31" s="348"/>
      <c r="ED31" s="348"/>
      <c r="EE31" s="348"/>
      <c r="EF31" s="348"/>
      <c r="EG31" s="348"/>
      <c r="EH31" s="348"/>
      <c r="EI31" s="348"/>
      <c r="EJ31" s="348"/>
      <c r="EK31" s="348"/>
      <c r="EL31" s="348"/>
      <c r="EM31" s="348"/>
      <c r="EN31" s="348"/>
      <c r="EO31" s="348"/>
      <c r="EP31" s="348"/>
      <c r="EQ31" s="348"/>
      <c r="ER31" s="348"/>
      <c r="ES31" s="348"/>
      <c r="ET31" s="348"/>
      <c r="EU31" s="348"/>
      <c r="EV31" s="348"/>
      <c r="EW31" s="348"/>
      <c r="EX31" s="348"/>
      <c r="EY31" s="348"/>
      <c r="EZ31" s="348"/>
      <c r="FA31" s="348"/>
      <c r="FB31" s="348"/>
      <c r="FC31" s="348"/>
      <c r="FD31" s="348"/>
      <c r="FE31" s="348"/>
      <c r="FF31" s="348"/>
      <c r="FG31" s="348"/>
      <c r="FH31" s="348"/>
      <c r="FI31" s="348"/>
      <c r="FJ31" s="348"/>
      <c r="FK31" s="348"/>
      <c r="FL31" s="348"/>
      <c r="FM31" s="348"/>
      <c r="FN31" s="348"/>
      <c r="FO31" s="348"/>
      <c r="FP31" s="348"/>
      <c r="FQ31" s="348"/>
      <c r="FR31" s="348"/>
      <c r="FS31" s="348"/>
      <c r="FT31" s="348"/>
      <c r="FU31" s="348"/>
      <c r="FV31" s="348"/>
      <c r="FW31" s="348"/>
      <c r="FX31" s="348"/>
      <c r="FY31" s="348"/>
      <c r="FZ31" s="348"/>
      <c r="GA31" s="348"/>
      <c r="GB31" s="348"/>
      <c r="GC31" s="348"/>
      <c r="GD31" s="348"/>
      <c r="GE31" s="348"/>
      <c r="GF31" s="348"/>
      <c r="GG31" s="348"/>
      <c r="GH31" s="348"/>
      <c r="GI31" s="348"/>
      <c r="GJ31" s="348"/>
      <c r="GK31" s="348"/>
      <c r="GL31" s="348"/>
      <c r="GM31" s="348"/>
      <c r="GN31" s="348"/>
      <c r="GO31" s="348"/>
      <c r="GP31" s="348"/>
      <c r="GQ31" s="348"/>
      <c r="GR31" s="348"/>
      <c r="GS31" s="348"/>
      <c r="GT31" s="348"/>
      <c r="GU31" s="348"/>
      <c r="GV31" s="348"/>
      <c r="GW31" s="348"/>
      <c r="GX31" s="348"/>
      <c r="GY31" s="348"/>
      <c r="GZ31" s="348"/>
      <c r="HA31" s="348"/>
      <c r="HB31" s="348"/>
      <c r="HC31" s="348"/>
      <c r="HD31" s="348"/>
      <c r="HE31" s="348"/>
      <c r="HF31" s="348"/>
      <c r="HG31" s="348"/>
      <c r="HH31" s="348"/>
      <c r="HI31" s="348"/>
      <c r="HJ31" s="348"/>
      <c r="HK31" s="348"/>
      <c r="HL31" s="348"/>
      <c r="HM31" s="348"/>
      <c r="HN31" s="348"/>
      <c r="HO31" s="348"/>
      <c r="HP31" s="348"/>
      <c r="HQ31" s="348"/>
      <c r="HR31" s="348"/>
      <c r="HS31" s="348"/>
      <c r="HT31" s="348"/>
      <c r="HU31" s="348"/>
      <c r="HV31" s="348"/>
      <c r="HW31" s="348"/>
      <c r="HX31" s="348"/>
      <c r="HY31" s="348"/>
      <c r="HZ31" s="348"/>
    </row>
    <row r="32" spans="1:234" s="140" customFormat="1" ht="24" x14ac:dyDescent="0.2">
      <c r="A32" s="465" t="s">
        <v>499</v>
      </c>
      <c r="B32" s="108" t="s">
        <v>155</v>
      </c>
      <c r="C32" s="108" t="s">
        <v>101</v>
      </c>
      <c r="D32" s="109" t="s">
        <v>237</v>
      </c>
      <c r="E32" s="109" t="s">
        <v>89</v>
      </c>
      <c r="F32" s="110">
        <f t="shared" si="4"/>
        <v>41183</v>
      </c>
      <c r="G32" s="109">
        <f>IF(L32="Not Executed","",INDEX($U$2:$ZX31,1,MATCH(REPT("z",255),$U32:$ZX32)))</f>
        <v>142</v>
      </c>
      <c r="H32" s="109" t="str">
        <f t="shared" si="5"/>
        <v>PC2 Fab D C0 C-Class</v>
      </c>
      <c r="I32" s="109" t="str">
        <f t="shared" si="6"/>
        <v>9200-8.59.29708</v>
      </c>
      <c r="J32" s="109">
        <f t="shared" si="7"/>
        <v>9200</v>
      </c>
      <c r="K32" s="109" t="str">
        <f t="shared" si="8"/>
        <v>19.14.3820.4</v>
      </c>
      <c r="L32" s="109" t="str">
        <f t="shared" si="12"/>
        <v>Pass</v>
      </c>
      <c r="M32" s="109" t="str">
        <f>IF(L32="NA","NA",IF(COUNTIFS(U32:XAA32,"Pass*",$U$3:$XAA$3,Summary!$F$43)&gt;0,"Pass",IF(COUNTIFS(U32:XAA32,"Fail*",$U$3:$XAA$3,Summary!$F$43)&gt;0,"Fail","Not Executed")))</f>
        <v>Pass</v>
      </c>
      <c r="N32" s="109">
        <f t="shared" si="9"/>
        <v>18</v>
      </c>
      <c r="O32" s="135">
        <f t="shared" si="10"/>
        <v>0.55555555555555558</v>
      </c>
      <c r="P32" s="135" t="str">
        <f>IF(VLOOKUP(C32,[1]!GPS_Location,2,FALSE)=0,"",VLOOKUP(C32,[1]!GPS_Location,2,FALSE))</f>
        <v>BRCM -&gt; Win8-916360, 851441-CLOSED</v>
      </c>
      <c r="Q32" s="109" t="str">
        <f>IF(VLOOKUP(C32,[1]!GPS_Location,3,FALSE)=0,"",VLOOKUP(C32,[1]!GPS_Location,3,FALSE))</f>
        <v/>
      </c>
      <c r="R32" s="109" t="str">
        <f>IF(VLOOKUP(C32,[1]!GPS_Location,4,FALSE)=0,"",VLOOKUP(C32,[1]!GPS_Location,4,FALSE))</f>
        <v>none, 
3855953-CLOSED</v>
      </c>
      <c r="S32" s="111"/>
      <c r="T32" s="295"/>
      <c r="U32" s="346" t="s">
        <v>241</v>
      </c>
      <c r="V32" s="347"/>
      <c r="W32" s="347" t="s">
        <v>241</v>
      </c>
      <c r="X32" s="347" t="s">
        <v>241</v>
      </c>
      <c r="Y32" s="347"/>
      <c r="Z32" s="347"/>
      <c r="AA32" s="347" t="s">
        <v>241</v>
      </c>
      <c r="AB32" s="347" t="s">
        <v>241</v>
      </c>
      <c r="AC32" s="347"/>
      <c r="AD32" s="347" t="s">
        <v>241</v>
      </c>
      <c r="AE32" s="347" t="s">
        <v>241</v>
      </c>
      <c r="AF32" s="347" t="s">
        <v>243</v>
      </c>
      <c r="AG32" s="347" t="s">
        <v>243</v>
      </c>
      <c r="AH32" s="347"/>
      <c r="AI32" s="347" t="s">
        <v>243</v>
      </c>
      <c r="AJ32" s="347"/>
      <c r="AK32" s="347" t="s">
        <v>243</v>
      </c>
      <c r="AL32" s="347"/>
      <c r="AM32" s="484"/>
      <c r="AN32" s="347"/>
      <c r="AO32" s="347" t="s">
        <v>241</v>
      </c>
      <c r="AP32" s="347" t="s">
        <v>243</v>
      </c>
      <c r="AQ32" s="347"/>
      <c r="AR32" s="347" t="s">
        <v>243</v>
      </c>
      <c r="AS32" s="347" t="s">
        <v>243</v>
      </c>
      <c r="AT32" s="347" t="s">
        <v>243</v>
      </c>
      <c r="AU32" s="347"/>
      <c r="AV32" s="344" t="s">
        <v>243</v>
      </c>
      <c r="AW32" s="344" t="s">
        <v>243</v>
      </c>
      <c r="AX32" s="347"/>
      <c r="AY32" s="347"/>
      <c r="AZ32" s="347"/>
      <c r="BA32" s="347"/>
      <c r="BB32" s="347"/>
      <c r="BC32" s="347"/>
      <c r="BD32" s="347"/>
      <c r="BE32" s="347"/>
      <c r="BF32" s="347"/>
      <c r="BG32" s="347"/>
      <c r="BH32" s="347"/>
      <c r="BI32" s="347"/>
      <c r="BJ32" s="347"/>
      <c r="BK32" s="347"/>
      <c r="BL32" s="347"/>
      <c r="BM32" s="347"/>
      <c r="BN32" s="347"/>
      <c r="BO32" s="347"/>
      <c r="BP32" s="347"/>
      <c r="BQ32" s="347"/>
      <c r="BR32" s="347"/>
      <c r="BS32" s="347"/>
      <c r="BT32" s="347"/>
      <c r="BU32" s="347"/>
      <c r="BV32" s="347"/>
      <c r="BW32" s="347"/>
      <c r="BX32" s="347"/>
      <c r="BY32" s="347"/>
      <c r="BZ32" s="347"/>
      <c r="CA32" s="347"/>
      <c r="CB32" s="347"/>
      <c r="CC32" s="347"/>
      <c r="CD32" s="348"/>
      <c r="CE32" s="348"/>
      <c r="CF32" s="348"/>
      <c r="CG32" s="348"/>
      <c r="CH32" s="348"/>
      <c r="CI32" s="348"/>
      <c r="CJ32" s="348"/>
      <c r="CK32" s="348"/>
      <c r="CL32" s="348"/>
      <c r="CM32" s="348"/>
      <c r="CN32" s="348"/>
      <c r="CO32" s="348"/>
      <c r="CP32" s="348"/>
      <c r="CQ32" s="348"/>
      <c r="CR32" s="348"/>
      <c r="CS32" s="348"/>
      <c r="CT32" s="348"/>
      <c r="CU32" s="348"/>
      <c r="CV32" s="348"/>
      <c r="CW32" s="348"/>
      <c r="CX32" s="348"/>
      <c r="CY32" s="348"/>
      <c r="CZ32" s="348"/>
      <c r="DA32" s="348"/>
      <c r="DB32" s="348"/>
      <c r="DC32" s="348"/>
      <c r="DD32" s="348"/>
      <c r="DE32" s="348"/>
      <c r="DF32" s="348"/>
      <c r="DG32" s="348"/>
      <c r="DH32" s="348"/>
      <c r="DI32" s="348"/>
      <c r="DJ32" s="348"/>
      <c r="DK32" s="348"/>
      <c r="DL32" s="348"/>
      <c r="DM32" s="348"/>
      <c r="DN32" s="348"/>
      <c r="DO32" s="348"/>
      <c r="DP32" s="348"/>
      <c r="DQ32" s="348"/>
      <c r="DR32" s="348"/>
      <c r="DS32" s="348"/>
      <c r="DT32" s="348"/>
      <c r="DU32" s="348"/>
      <c r="DV32" s="348"/>
      <c r="DW32" s="348"/>
      <c r="DX32" s="348"/>
      <c r="DY32" s="348"/>
      <c r="DZ32" s="348"/>
      <c r="EA32" s="348"/>
      <c r="EB32" s="348"/>
      <c r="EC32" s="348"/>
      <c r="ED32" s="348"/>
      <c r="EE32" s="348"/>
      <c r="EF32" s="348"/>
      <c r="EG32" s="348"/>
      <c r="EH32" s="348"/>
      <c r="EI32" s="348"/>
      <c r="EJ32" s="348"/>
      <c r="EK32" s="348"/>
      <c r="EL32" s="348"/>
      <c r="EM32" s="348"/>
      <c r="EN32" s="348"/>
      <c r="EO32" s="348"/>
      <c r="EP32" s="348"/>
      <c r="EQ32" s="348"/>
      <c r="ER32" s="348"/>
      <c r="ES32" s="348"/>
      <c r="ET32" s="348"/>
      <c r="EU32" s="348"/>
      <c r="EV32" s="348"/>
      <c r="EW32" s="348"/>
      <c r="EX32" s="348"/>
      <c r="EY32" s="348"/>
      <c r="EZ32" s="348"/>
      <c r="FA32" s="348"/>
      <c r="FB32" s="348"/>
      <c r="FC32" s="348"/>
      <c r="FD32" s="348"/>
      <c r="FE32" s="348"/>
      <c r="FF32" s="348"/>
      <c r="FG32" s="348"/>
      <c r="FH32" s="348"/>
      <c r="FI32" s="348"/>
      <c r="FJ32" s="348"/>
      <c r="FK32" s="348"/>
      <c r="FL32" s="348"/>
      <c r="FM32" s="348"/>
      <c r="FN32" s="348"/>
      <c r="FO32" s="348"/>
      <c r="FP32" s="348"/>
      <c r="FQ32" s="348"/>
      <c r="FR32" s="348"/>
      <c r="FS32" s="348"/>
      <c r="FT32" s="348"/>
      <c r="FU32" s="348"/>
      <c r="FV32" s="348"/>
      <c r="FW32" s="348"/>
      <c r="FX32" s="348"/>
      <c r="FY32" s="348"/>
      <c r="FZ32" s="348"/>
      <c r="GA32" s="348"/>
      <c r="GB32" s="348"/>
      <c r="GC32" s="348"/>
      <c r="GD32" s="348"/>
      <c r="GE32" s="348"/>
      <c r="GF32" s="348"/>
      <c r="GG32" s="348"/>
      <c r="GH32" s="348"/>
      <c r="GI32" s="348"/>
      <c r="GJ32" s="348"/>
      <c r="GK32" s="348"/>
      <c r="GL32" s="348"/>
      <c r="GM32" s="348"/>
      <c r="GN32" s="348"/>
      <c r="GO32" s="348"/>
      <c r="GP32" s="348"/>
      <c r="GQ32" s="348"/>
      <c r="GR32" s="348"/>
      <c r="GS32" s="348"/>
      <c r="GT32" s="348"/>
      <c r="GU32" s="348"/>
      <c r="GV32" s="348"/>
      <c r="GW32" s="348"/>
      <c r="GX32" s="348"/>
      <c r="GY32" s="348"/>
      <c r="GZ32" s="348"/>
      <c r="HA32" s="348"/>
      <c r="HB32" s="348"/>
      <c r="HC32" s="348"/>
      <c r="HD32" s="348"/>
      <c r="HE32" s="348"/>
      <c r="HF32" s="348"/>
      <c r="HG32" s="348"/>
      <c r="HH32" s="348"/>
      <c r="HI32" s="348"/>
      <c r="HJ32" s="348"/>
      <c r="HK32" s="348"/>
      <c r="HL32" s="348"/>
      <c r="HM32" s="348"/>
      <c r="HN32" s="348"/>
      <c r="HO32" s="348"/>
      <c r="HP32" s="348"/>
      <c r="HQ32" s="348"/>
      <c r="HR32" s="348"/>
      <c r="HS32" s="348"/>
      <c r="HT32" s="348"/>
      <c r="HU32" s="348"/>
      <c r="HV32" s="348"/>
      <c r="HW32" s="348"/>
      <c r="HX32" s="348"/>
      <c r="HY32" s="348"/>
      <c r="HZ32" s="348"/>
    </row>
    <row r="33" spans="1:234" s="140" customFormat="1" ht="24" x14ac:dyDescent="0.2">
      <c r="A33" s="107" t="s">
        <v>233</v>
      </c>
      <c r="B33" s="108" t="s">
        <v>155</v>
      </c>
      <c r="C33" s="108" t="s">
        <v>94</v>
      </c>
      <c r="D33" s="109" t="s">
        <v>237</v>
      </c>
      <c r="E33" s="109" t="s">
        <v>26</v>
      </c>
      <c r="F33" s="110">
        <f t="shared" si="4"/>
        <v>41183</v>
      </c>
      <c r="G33" s="109">
        <f>IF(L33="Not Executed","",INDEX($U$2:$ZX32,1,MATCH(REPT("z",255),$U33:$ZX33)))</f>
        <v>142</v>
      </c>
      <c r="H33" s="109" t="str">
        <f t="shared" si="5"/>
        <v>PC2 Fab D C0 C-Class</v>
      </c>
      <c r="I33" s="109" t="str">
        <f t="shared" si="6"/>
        <v>9200-8.59.29708</v>
      </c>
      <c r="J33" s="109">
        <f t="shared" si="7"/>
        <v>9200</v>
      </c>
      <c r="K33" s="109" t="str">
        <f t="shared" si="8"/>
        <v>19.14.3820.4</v>
      </c>
      <c r="L33" s="109" t="str">
        <f t="shared" si="12"/>
        <v>Pass</v>
      </c>
      <c r="M33" s="109" t="str">
        <f>IF(L33="NA","NA",IF(COUNTIFS(U33:XAA33,"Pass*",$U$3:$XAA$3,Summary!$F$43)&gt;0,"Pass",IF(COUNTIFS(U33:XAA33,"Fail*",$U$3:$XAA$3,Summary!$F$43)&gt;0,"Fail","Not Executed")))</f>
        <v>Pass</v>
      </c>
      <c r="N33" s="109">
        <f t="shared" si="9"/>
        <v>24</v>
      </c>
      <c r="O33" s="135">
        <f t="shared" si="10"/>
        <v>1</v>
      </c>
      <c r="P33" s="135" t="str">
        <f>IF(VLOOKUP(C33,[1]!GPS_Location,2,FALSE)=0,"",VLOOKUP(C33,[1]!GPS_Location,2,FALSE))</f>
        <v/>
      </c>
      <c r="Q33" s="109" t="str">
        <f>IF(VLOOKUP(C33,[1]!GPS_Location,3,FALSE)=0,"",VLOOKUP(C33,[1]!GPS_Location,3,FALSE))</f>
        <v/>
      </c>
      <c r="R33" s="109" t="str">
        <f>IF(VLOOKUP(C33,[1]!GPS_Location,4,FALSE)=0,"",VLOOKUP(C33,[1]!GPS_Location,4,FALSE))</f>
        <v/>
      </c>
      <c r="S33" s="111"/>
      <c r="T33" s="295"/>
      <c r="U33" s="346" t="s">
        <v>243</v>
      </c>
      <c r="V33" s="347"/>
      <c r="W33" s="347" t="s">
        <v>243</v>
      </c>
      <c r="X33" s="347" t="s">
        <v>243</v>
      </c>
      <c r="Y33" s="347" t="s">
        <v>243</v>
      </c>
      <c r="Z33" s="347" t="s">
        <v>243</v>
      </c>
      <c r="AA33" s="347" t="s">
        <v>243</v>
      </c>
      <c r="AB33" s="347" t="s">
        <v>243</v>
      </c>
      <c r="AC33" s="347"/>
      <c r="AD33" s="347" t="s">
        <v>243</v>
      </c>
      <c r="AE33" s="347" t="s">
        <v>243</v>
      </c>
      <c r="AF33" s="347" t="s">
        <v>243</v>
      </c>
      <c r="AG33" s="347" t="s">
        <v>243</v>
      </c>
      <c r="AH33" s="347"/>
      <c r="AI33" s="347" t="s">
        <v>243</v>
      </c>
      <c r="AJ33" s="347" t="s">
        <v>243</v>
      </c>
      <c r="AK33" s="347" t="s">
        <v>243</v>
      </c>
      <c r="AL33" s="347" t="s">
        <v>243</v>
      </c>
      <c r="AM33" s="347" t="s">
        <v>243</v>
      </c>
      <c r="AN33" s="347" t="s">
        <v>243</v>
      </c>
      <c r="AO33" s="347" t="s">
        <v>243</v>
      </c>
      <c r="AP33" s="347"/>
      <c r="AQ33" s="347" t="s">
        <v>243</v>
      </c>
      <c r="AR33" s="347" t="s">
        <v>243</v>
      </c>
      <c r="AS33" s="347" t="s">
        <v>243</v>
      </c>
      <c r="AT33" s="347" t="s">
        <v>243</v>
      </c>
      <c r="AU33" s="347"/>
      <c r="AV33" s="344" t="s">
        <v>243</v>
      </c>
      <c r="AW33" s="344" t="s">
        <v>243</v>
      </c>
      <c r="AX33" s="347"/>
      <c r="AY33" s="347"/>
      <c r="AZ33" s="347"/>
      <c r="BA33" s="347"/>
      <c r="BB33" s="347"/>
      <c r="BC33" s="347"/>
      <c r="BD33" s="347"/>
      <c r="BE33" s="347"/>
      <c r="BF33" s="347"/>
      <c r="BG33" s="347"/>
      <c r="BH33" s="347"/>
      <c r="BI33" s="347"/>
      <c r="BJ33" s="347"/>
      <c r="BK33" s="347"/>
      <c r="BL33" s="347"/>
      <c r="BM33" s="347"/>
      <c r="BN33" s="347"/>
      <c r="BO33" s="347"/>
      <c r="BP33" s="347"/>
      <c r="BQ33" s="347"/>
      <c r="BR33" s="347"/>
      <c r="BS33" s="347"/>
      <c r="BT33" s="347"/>
      <c r="BU33" s="347"/>
      <c r="BV33" s="347"/>
      <c r="BW33" s="347"/>
      <c r="BX33" s="347"/>
      <c r="BY33" s="347"/>
      <c r="BZ33" s="347"/>
      <c r="CA33" s="347"/>
      <c r="CB33" s="347"/>
      <c r="CC33" s="347"/>
      <c r="CD33" s="348"/>
      <c r="CE33" s="348"/>
      <c r="CF33" s="348"/>
      <c r="CG33" s="348"/>
      <c r="CH33" s="348"/>
      <c r="CI33" s="348"/>
      <c r="CJ33" s="348"/>
      <c r="CK33" s="348"/>
      <c r="CL33" s="348"/>
      <c r="CM33" s="348"/>
      <c r="CN33" s="348"/>
      <c r="CO33" s="348"/>
      <c r="CP33" s="348"/>
      <c r="CQ33" s="348"/>
      <c r="CR33" s="348"/>
      <c r="CS33" s="348"/>
      <c r="CT33" s="348"/>
      <c r="CU33" s="348"/>
      <c r="CV33" s="348"/>
      <c r="CW33" s="348"/>
      <c r="CX33" s="348"/>
      <c r="CY33" s="348"/>
      <c r="CZ33" s="348"/>
      <c r="DA33" s="348"/>
      <c r="DB33" s="348"/>
      <c r="DC33" s="348"/>
      <c r="DD33" s="348"/>
      <c r="DE33" s="348"/>
      <c r="DF33" s="348"/>
      <c r="DG33" s="348"/>
      <c r="DH33" s="348"/>
      <c r="DI33" s="348"/>
      <c r="DJ33" s="348"/>
      <c r="DK33" s="348"/>
      <c r="DL33" s="348"/>
      <c r="DM33" s="348"/>
      <c r="DN33" s="348"/>
      <c r="DO33" s="348"/>
      <c r="DP33" s="348"/>
      <c r="DQ33" s="348"/>
      <c r="DR33" s="348"/>
      <c r="DS33" s="348"/>
      <c r="DT33" s="348"/>
      <c r="DU33" s="348"/>
      <c r="DV33" s="348"/>
      <c r="DW33" s="348"/>
      <c r="DX33" s="348"/>
      <c r="DY33" s="348"/>
      <c r="DZ33" s="348"/>
      <c r="EA33" s="348"/>
      <c r="EB33" s="348"/>
      <c r="EC33" s="348"/>
      <c r="ED33" s="348"/>
      <c r="EE33" s="348"/>
      <c r="EF33" s="348"/>
      <c r="EG33" s="348"/>
      <c r="EH33" s="348"/>
      <c r="EI33" s="348"/>
      <c r="EJ33" s="348"/>
      <c r="EK33" s="348"/>
      <c r="EL33" s="348"/>
      <c r="EM33" s="348"/>
      <c r="EN33" s="348"/>
      <c r="EO33" s="348"/>
      <c r="EP33" s="348"/>
      <c r="EQ33" s="348"/>
      <c r="ER33" s="348"/>
      <c r="ES33" s="348"/>
      <c r="ET33" s="348"/>
      <c r="EU33" s="348"/>
      <c r="EV33" s="348"/>
      <c r="EW33" s="348"/>
      <c r="EX33" s="348"/>
      <c r="EY33" s="348"/>
      <c r="EZ33" s="348"/>
      <c r="FA33" s="348"/>
      <c r="FB33" s="348"/>
      <c r="FC33" s="348"/>
      <c r="FD33" s="348"/>
      <c r="FE33" s="348"/>
      <c r="FF33" s="348"/>
      <c r="FG33" s="348"/>
      <c r="FH33" s="348"/>
      <c r="FI33" s="348"/>
      <c r="FJ33" s="348"/>
      <c r="FK33" s="348"/>
      <c r="FL33" s="348"/>
      <c r="FM33" s="348"/>
      <c r="FN33" s="348"/>
      <c r="FO33" s="348"/>
      <c r="FP33" s="348"/>
      <c r="FQ33" s="348"/>
      <c r="FR33" s="348"/>
      <c r="FS33" s="348"/>
      <c r="FT33" s="348"/>
      <c r="FU33" s="348"/>
      <c r="FV33" s="348"/>
      <c r="FW33" s="348"/>
      <c r="FX33" s="348"/>
      <c r="FY33" s="348"/>
      <c r="FZ33" s="348"/>
      <c r="GA33" s="348"/>
      <c r="GB33" s="348"/>
      <c r="GC33" s="348"/>
      <c r="GD33" s="348"/>
      <c r="GE33" s="348"/>
      <c r="GF33" s="348"/>
      <c r="GG33" s="348"/>
      <c r="GH33" s="348"/>
      <c r="GI33" s="348"/>
      <c r="GJ33" s="348"/>
      <c r="GK33" s="348"/>
      <c r="GL33" s="348"/>
      <c r="GM33" s="348"/>
      <c r="GN33" s="348"/>
      <c r="GO33" s="348"/>
      <c r="GP33" s="348"/>
      <c r="GQ33" s="348"/>
      <c r="GR33" s="348"/>
      <c r="GS33" s="348"/>
      <c r="GT33" s="348"/>
      <c r="GU33" s="348"/>
      <c r="GV33" s="348"/>
      <c r="GW33" s="348"/>
      <c r="GX33" s="348"/>
      <c r="GY33" s="348"/>
      <c r="GZ33" s="348"/>
      <c r="HA33" s="348"/>
      <c r="HB33" s="348"/>
      <c r="HC33" s="348"/>
      <c r="HD33" s="348"/>
      <c r="HE33" s="348"/>
      <c r="HF33" s="348"/>
      <c r="HG33" s="348"/>
      <c r="HH33" s="348"/>
      <c r="HI33" s="348"/>
      <c r="HJ33" s="348"/>
      <c r="HK33" s="348"/>
      <c r="HL33" s="348"/>
      <c r="HM33" s="348"/>
      <c r="HN33" s="348"/>
      <c r="HO33" s="348"/>
      <c r="HP33" s="348"/>
      <c r="HQ33" s="348"/>
      <c r="HR33" s="348"/>
      <c r="HS33" s="348"/>
      <c r="HT33" s="348"/>
      <c r="HU33" s="348"/>
      <c r="HV33" s="348"/>
      <c r="HW33" s="348"/>
      <c r="HX33" s="348"/>
      <c r="HY33" s="348"/>
      <c r="HZ33" s="348"/>
    </row>
    <row r="34" spans="1:234" s="140" customFormat="1" ht="24" x14ac:dyDescent="0.2">
      <c r="A34" s="107" t="s">
        <v>233</v>
      </c>
      <c r="B34" s="108" t="s">
        <v>155</v>
      </c>
      <c r="C34" s="108" t="s">
        <v>580</v>
      </c>
      <c r="D34" s="109" t="s">
        <v>237</v>
      </c>
      <c r="E34" s="109" t="s">
        <v>26</v>
      </c>
      <c r="F34" s="110">
        <f t="shared" si="4"/>
        <v>41183</v>
      </c>
      <c r="G34" s="109">
        <f>IF(L34="Not Executed","",INDEX($U$2:$ZX33,1,MATCH(REPT("z",255),$U34:$ZX34)))</f>
        <v>142</v>
      </c>
      <c r="H34" s="109" t="str">
        <f t="shared" si="5"/>
        <v>PC2 Fab D C0 C-Class</v>
      </c>
      <c r="I34" s="109" t="str">
        <f t="shared" si="6"/>
        <v>9200-8.59.29708</v>
      </c>
      <c r="J34" s="109">
        <f t="shared" si="7"/>
        <v>9200</v>
      </c>
      <c r="K34" s="109" t="str">
        <f t="shared" si="8"/>
        <v>19.14.3820.4</v>
      </c>
      <c r="L34" s="109" t="s">
        <v>249</v>
      </c>
      <c r="M34" s="109" t="str">
        <f>IF(L34="NA","NA",IF(COUNTIFS(U34:XAA34,"Pass*",$U$3:$XAA$3,Summary!$F$43)&gt;0,"Pass",IF(COUNTIFS(U34:XAA34,"Fail*",$U$3:$XAA$3,Summary!$F$43)&gt;0,"Fail","Not Executed")))</f>
        <v>NA</v>
      </c>
      <c r="N34" s="109">
        <f t="shared" si="9"/>
        <v>6</v>
      </c>
      <c r="O34" s="135">
        <f t="shared" si="10"/>
        <v>1</v>
      </c>
      <c r="P34" s="135" t="e">
        <f>IF(VLOOKUP(C34,[1]!GPS_Location,2,FALSE)=0,"",VLOOKUP(C34,[1]!GPS_Location,2,FALSE))</f>
        <v>#N/A</v>
      </c>
      <c r="Q34" s="109" t="e">
        <f>IF(VLOOKUP(C34,[1]!GPS_Location,3,FALSE)=0,"",VLOOKUP(C34,[1]!GPS_Location,3,FALSE))</f>
        <v>#N/A</v>
      </c>
      <c r="R34" s="109" t="e">
        <f>IF(VLOOKUP(C34,[1]!GPS_Location,4,FALSE)=0,"",VLOOKUP(C34,[1]!GPS_Location,4,FALSE))</f>
        <v>#N/A</v>
      </c>
      <c r="S34" s="111"/>
      <c r="T34" s="295"/>
      <c r="U34" s="346"/>
      <c r="V34" s="347"/>
      <c r="W34" s="347"/>
      <c r="X34" s="347"/>
      <c r="Y34" s="347"/>
      <c r="Z34" s="347"/>
      <c r="AA34" s="347"/>
      <c r="AB34" s="347"/>
      <c r="AC34" s="347"/>
      <c r="AD34" s="347"/>
      <c r="AE34" s="347"/>
      <c r="AF34" s="382"/>
      <c r="AG34" s="347"/>
      <c r="AH34" s="347"/>
      <c r="AI34" s="347"/>
      <c r="AJ34" s="347"/>
      <c r="AK34" s="347"/>
      <c r="AL34" s="347"/>
      <c r="AM34" s="347"/>
      <c r="AN34" s="347"/>
      <c r="AO34" s="347"/>
      <c r="AP34" s="347"/>
      <c r="AQ34" s="347" t="s">
        <v>243</v>
      </c>
      <c r="AR34" s="347" t="s">
        <v>243</v>
      </c>
      <c r="AS34" s="347" t="s">
        <v>243</v>
      </c>
      <c r="AT34" s="347" t="s">
        <v>243</v>
      </c>
      <c r="AU34" s="347"/>
      <c r="AV34" s="344" t="s">
        <v>243</v>
      </c>
      <c r="AW34" s="344" t="s">
        <v>243</v>
      </c>
      <c r="AX34" s="347"/>
      <c r="AY34" s="347"/>
      <c r="AZ34" s="347"/>
      <c r="BA34" s="347"/>
      <c r="BB34" s="347"/>
      <c r="BC34" s="347"/>
      <c r="BD34" s="347"/>
      <c r="BE34" s="347"/>
      <c r="BF34" s="347"/>
      <c r="BG34" s="347"/>
      <c r="BH34" s="347"/>
      <c r="BI34" s="347"/>
      <c r="BJ34" s="347"/>
      <c r="BK34" s="347"/>
      <c r="BL34" s="347"/>
      <c r="BM34" s="347"/>
      <c r="BN34" s="347"/>
      <c r="BO34" s="347"/>
      <c r="BP34" s="347"/>
      <c r="BQ34" s="347"/>
      <c r="BR34" s="347"/>
      <c r="BS34" s="347"/>
      <c r="BT34" s="347"/>
      <c r="BU34" s="347"/>
      <c r="BV34" s="347"/>
      <c r="BW34" s="347"/>
      <c r="BX34" s="347"/>
      <c r="BY34" s="347"/>
      <c r="BZ34" s="347"/>
      <c r="CA34" s="347"/>
      <c r="CB34" s="347"/>
      <c r="CC34" s="347"/>
      <c r="CD34" s="348"/>
      <c r="CE34" s="348"/>
      <c r="CF34" s="348"/>
      <c r="CG34" s="348"/>
      <c r="CH34" s="348"/>
      <c r="CI34" s="348"/>
      <c r="CJ34" s="348"/>
      <c r="CK34" s="348"/>
      <c r="CL34" s="348"/>
      <c r="CM34" s="348"/>
      <c r="CN34" s="348"/>
      <c r="CO34" s="348"/>
      <c r="CP34" s="348"/>
      <c r="CQ34" s="348"/>
      <c r="CR34" s="348"/>
      <c r="CS34" s="348"/>
      <c r="CT34" s="348"/>
      <c r="CU34" s="348"/>
      <c r="CV34" s="348"/>
      <c r="CW34" s="348"/>
      <c r="CX34" s="348"/>
      <c r="CY34" s="348"/>
      <c r="CZ34" s="348"/>
      <c r="DA34" s="348"/>
      <c r="DB34" s="348"/>
      <c r="DC34" s="348"/>
      <c r="DD34" s="348"/>
      <c r="DE34" s="348"/>
      <c r="DF34" s="348"/>
      <c r="DG34" s="348"/>
      <c r="DH34" s="348"/>
      <c r="DI34" s="348"/>
      <c r="DJ34" s="348"/>
      <c r="DK34" s="348"/>
      <c r="DL34" s="348"/>
      <c r="DM34" s="348"/>
      <c r="DN34" s="348"/>
      <c r="DO34" s="348"/>
      <c r="DP34" s="348"/>
      <c r="DQ34" s="348"/>
      <c r="DR34" s="348"/>
      <c r="DS34" s="348"/>
      <c r="DT34" s="348"/>
      <c r="DU34" s="348"/>
      <c r="DV34" s="348"/>
      <c r="DW34" s="348"/>
      <c r="DX34" s="348"/>
      <c r="DY34" s="348"/>
      <c r="DZ34" s="348"/>
      <c r="EA34" s="348"/>
      <c r="EB34" s="348"/>
      <c r="EC34" s="348"/>
      <c r="ED34" s="348"/>
      <c r="EE34" s="348"/>
      <c r="EF34" s="348"/>
      <c r="EG34" s="348"/>
      <c r="EH34" s="348"/>
      <c r="EI34" s="348"/>
      <c r="EJ34" s="348"/>
      <c r="EK34" s="348"/>
      <c r="EL34" s="348"/>
      <c r="EM34" s="348"/>
      <c r="EN34" s="348"/>
      <c r="EO34" s="348"/>
      <c r="EP34" s="348"/>
      <c r="EQ34" s="348"/>
      <c r="ER34" s="348"/>
      <c r="ES34" s="348"/>
      <c r="ET34" s="348"/>
      <c r="EU34" s="348"/>
      <c r="EV34" s="348"/>
      <c r="EW34" s="348"/>
      <c r="EX34" s="348"/>
      <c r="EY34" s="348"/>
      <c r="EZ34" s="348"/>
      <c r="FA34" s="348"/>
      <c r="FB34" s="348"/>
      <c r="FC34" s="348"/>
      <c r="FD34" s="348"/>
      <c r="FE34" s="348"/>
      <c r="FF34" s="348"/>
      <c r="FG34" s="348"/>
      <c r="FH34" s="348"/>
      <c r="FI34" s="348"/>
      <c r="FJ34" s="348"/>
      <c r="FK34" s="348"/>
      <c r="FL34" s="348"/>
      <c r="FM34" s="348"/>
      <c r="FN34" s="348"/>
      <c r="FO34" s="348"/>
      <c r="FP34" s="348"/>
      <c r="FQ34" s="348"/>
      <c r="FR34" s="348"/>
      <c r="FS34" s="348"/>
      <c r="FT34" s="348"/>
      <c r="FU34" s="348"/>
      <c r="FV34" s="348"/>
      <c r="FW34" s="348"/>
      <c r="FX34" s="348"/>
      <c r="FY34" s="348"/>
      <c r="FZ34" s="348"/>
      <c r="GA34" s="348"/>
      <c r="GB34" s="348"/>
      <c r="GC34" s="348"/>
      <c r="GD34" s="348"/>
      <c r="GE34" s="348"/>
      <c r="GF34" s="348"/>
      <c r="GG34" s="348"/>
      <c r="GH34" s="348"/>
      <c r="GI34" s="348"/>
      <c r="GJ34" s="348"/>
      <c r="GK34" s="348"/>
      <c r="GL34" s="348"/>
      <c r="GM34" s="348"/>
      <c r="GN34" s="348"/>
      <c r="GO34" s="348"/>
      <c r="GP34" s="348"/>
      <c r="GQ34" s="348"/>
      <c r="GR34" s="348"/>
      <c r="GS34" s="348"/>
      <c r="GT34" s="348"/>
      <c r="GU34" s="348"/>
      <c r="GV34" s="348"/>
      <c r="GW34" s="348"/>
      <c r="GX34" s="348"/>
      <c r="GY34" s="348"/>
      <c r="GZ34" s="348"/>
      <c r="HA34" s="348"/>
      <c r="HB34" s="348"/>
      <c r="HC34" s="348"/>
      <c r="HD34" s="348"/>
      <c r="HE34" s="348"/>
      <c r="HF34" s="348"/>
      <c r="HG34" s="348"/>
      <c r="HH34" s="348"/>
      <c r="HI34" s="348"/>
      <c r="HJ34" s="348"/>
      <c r="HK34" s="348"/>
      <c r="HL34" s="348"/>
      <c r="HM34" s="348"/>
      <c r="HN34" s="348"/>
      <c r="HO34" s="348"/>
      <c r="HP34" s="348"/>
      <c r="HQ34" s="348"/>
      <c r="HR34" s="348"/>
      <c r="HS34" s="348"/>
      <c r="HT34" s="348"/>
      <c r="HU34" s="348"/>
      <c r="HV34" s="348"/>
      <c r="HW34" s="348"/>
      <c r="HX34" s="348"/>
      <c r="HY34" s="348"/>
      <c r="HZ34" s="348"/>
    </row>
    <row r="35" spans="1:234" s="140" customFormat="1" ht="24" x14ac:dyDescent="0.2">
      <c r="A35" s="107" t="s">
        <v>233</v>
      </c>
      <c r="B35" s="108" t="s">
        <v>155</v>
      </c>
      <c r="C35" s="108" t="s">
        <v>99</v>
      </c>
      <c r="D35" s="109" t="s">
        <v>237</v>
      </c>
      <c r="E35" s="109" t="s">
        <v>100</v>
      </c>
      <c r="F35" s="110">
        <f t="shared" si="4"/>
        <v>41183</v>
      </c>
      <c r="G35" s="109">
        <f>IF(L35="Not Executed","",INDEX($U$2:$ZX33,1,MATCH(REPT("z",255),$U35:$ZX35)))</f>
        <v>142</v>
      </c>
      <c r="H35" s="109" t="str">
        <f t="shared" si="5"/>
        <v>PC2 Fab D C0 C-Class</v>
      </c>
      <c r="I35" s="109" t="str">
        <f t="shared" si="6"/>
        <v>9200-8.59.29708</v>
      </c>
      <c r="J35" s="109">
        <f t="shared" si="7"/>
        <v>9200</v>
      </c>
      <c r="K35" s="109" t="str">
        <f t="shared" si="8"/>
        <v>19.14.3820.4</v>
      </c>
      <c r="L35" s="109" t="str">
        <f>IF(ISNA(INDEX($U35:$ZX35,MATCH(REPT("z",255),$U35:$ZX35))),"Not Executed",INDEX($U35:$ZX35,MATCH(REPT("z",255),$U35:$ZX35)))</f>
        <v>Pass</v>
      </c>
      <c r="M35" s="109" t="str">
        <f>IF(L35="NA","NA",IF(COUNTIFS(U35:XAA35,"Pass*",$U$3:$XAA$3,Summary!$F$43)&gt;0,"Pass",IF(COUNTIFS(U35:XAA35,"Fail*",$U$3:$XAA$3,Summary!$F$43)&gt;0,"Fail","Not Executed")))</f>
        <v>Pass</v>
      </c>
      <c r="N35" s="109">
        <f t="shared" si="9"/>
        <v>24</v>
      </c>
      <c r="O35" s="135">
        <f t="shared" si="10"/>
        <v>1</v>
      </c>
      <c r="P35" s="135" t="str">
        <f>IF(VLOOKUP(C35,[1]!GPS_Location,2,FALSE)=0,"",VLOOKUP(C35,[1]!GPS_Location,2,FALSE))</f>
        <v/>
      </c>
      <c r="Q35" s="109" t="str">
        <f>IF(VLOOKUP(C35,[1]!GPS_Location,3,FALSE)=0,"",VLOOKUP(C35,[1]!GPS_Location,3,FALSE))</f>
        <v/>
      </c>
      <c r="R35" s="109" t="str">
        <f>IF(VLOOKUP(C35,[1]!GPS_Location,4,FALSE)=0,"",VLOOKUP(C35,[1]!GPS_Location,4,FALSE))</f>
        <v/>
      </c>
      <c r="S35" s="111"/>
      <c r="T35" s="295"/>
      <c r="U35" s="346" t="s">
        <v>243</v>
      </c>
      <c r="V35" s="347"/>
      <c r="W35" s="347" t="s">
        <v>243</v>
      </c>
      <c r="X35" s="347" t="s">
        <v>243</v>
      </c>
      <c r="Y35" s="347" t="s">
        <v>243</v>
      </c>
      <c r="Z35" s="347" t="s">
        <v>243</v>
      </c>
      <c r="AA35" s="347" t="s">
        <v>243</v>
      </c>
      <c r="AB35" s="347" t="s">
        <v>243</v>
      </c>
      <c r="AC35" s="347"/>
      <c r="AD35" s="347" t="s">
        <v>243</v>
      </c>
      <c r="AE35" s="347" t="s">
        <v>243</v>
      </c>
      <c r="AF35" s="347" t="s">
        <v>243</v>
      </c>
      <c r="AG35" s="347" t="s">
        <v>243</v>
      </c>
      <c r="AH35" s="347"/>
      <c r="AI35" s="347" t="s">
        <v>243</v>
      </c>
      <c r="AJ35" s="347" t="s">
        <v>243</v>
      </c>
      <c r="AK35" s="347" t="s">
        <v>243</v>
      </c>
      <c r="AL35" s="347" t="s">
        <v>243</v>
      </c>
      <c r="AM35" s="347" t="s">
        <v>243</v>
      </c>
      <c r="AN35" s="347" t="s">
        <v>243</v>
      </c>
      <c r="AO35" s="347" t="s">
        <v>243</v>
      </c>
      <c r="AP35" s="347"/>
      <c r="AQ35" s="347" t="s">
        <v>243</v>
      </c>
      <c r="AR35" s="347" t="s">
        <v>243</v>
      </c>
      <c r="AS35" s="347" t="s">
        <v>243</v>
      </c>
      <c r="AT35" s="347" t="s">
        <v>243</v>
      </c>
      <c r="AU35" s="347"/>
      <c r="AV35" s="344" t="s">
        <v>243</v>
      </c>
      <c r="AW35" s="344" t="s">
        <v>243</v>
      </c>
      <c r="AX35" s="347"/>
      <c r="AY35" s="347"/>
      <c r="AZ35" s="347"/>
      <c r="BA35" s="347"/>
      <c r="BB35" s="347"/>
      <c r="BC35" s="347"/>
      <c r="BD35" s="347"/>
      <c r="BE35" s="347"/>
      <c r="BF35" s="347"/>
      <c r="BG35" s="347"/>
      <c r="BH35" s="347"/>
      <c r="BI35" s="347"/>
      <c r="BJ35" s="347"/>
      <c r="BK35" s="347"/>
      <c r="BL35" s="347"/>
      <c r="BM35" s="347"/>
      <c r="BN35" s="347"/>
      <c r="BO35" s="347"/>
      <c r="BP35" s="347"/>
      <c r="BQ35" s="347"/>
      <c r="BR35" s="347"/>
      <c r="BS35" s="347"/>
      <c r="BT35" s="347"/>
      <c r="BU35" s="347"/>
      <c r="BV35" s="347"/>
      <c r="BW35" s="347"/>
      <c r="BX35" s="347"/>
      <c r="BY35" s="347"/>
      <c r="BZ35" s="347"/>
      <c r="CA35" s="347"/>
      <c r="CB35" s="347"/>
      <c r="CC35" s="347"/>
      <c r="CD35" s="348"/>
      <c r="CE35" s="348"/>
      <c r="CF35" s="348"/>
      <c r="CG35" s="348"/>
      <c r="CH35" s="348"/>
      <c r="CI35" s="348"/>
      <c r="CJ35" s="348"/>
      <c r="CK35" s="348"/>
      <c r="CL35" s="348"/>
      <c r="CM35" s="348"/>
      <c r="CN35" s="348"/>
      <c r="CO35" s="348"/>
      <c r="CP35" s="348"/>
      <c r="CQ35" s="348"/>
      <c r="CR35" s="348"/>
      <c r="CS35" s="348"/>
      <c r="CT35" s="348"/>
      <c r="CU35" s="348"/>
      <c r="CV35" s="348"/>
      <c r="CW35" s="348"/>
      <c r="CX35" s="348"/>
      <c r="CY35" s="348"/>
      <c r="CZ35" s="348"/>
      <c r="DA35" s="348"/>
      <c r="DB35" s="348"/>
      <c r="DC35" s="348"/>
      <c r="DD35" s="348"/>
      <c r="DE35" s="348"/>
      <c r="DF35" s="348"/>
      <c r="DG35" s="348"/>
      <c r="DH35" s="348"/>
      <c r="DI35" s="348"/>
      <c r="DJ35" s="348"/>
      <c r="DK35" s="348"/>
      <c r="DL35" s="348"/>
      <c r="DM35" s="348"/>
      <c r="DN35" s="348"/>
      <c r="DO35" s="348"/>
      <c r="DP35" s="348"/>
      <c r="DQ35" s="348"/>
      <c r="DR35" s="348"/>
      <c r="DS35" s="348"/>
      <c r="DT35" s="348"/>
      <c r="DU35" s="348"/>
      <c r="DV35" s="348"/>
      <c r="DW35" s="348"/>
      <c r="DX35" s="348"/>
      <c r="DY35" s="348"/>
      <c r="DZ35" s="348"/>
      <c r="EA35" s="348"/>
      <c r="EB35" s="348"/>
      <c r="EC35" s="348"/>
      <c r="ED35" s="348"/>
      <c r="EE35" s="348"/>
      <c r="EF35" s="348"/>
      <c r="EG35" s="348"/>
      <c r="EH35" s="348"/>
      <c r="EI35" s="348"/>
      <c r="EJ35" s="348"/>
      <c r="EK35" s="348"/>
      <c r="EL35" s="348"/>
      <c r="EM35" s="348"/>
      <c r="EN35" s="348"/>
      <c r="EO35" s="348"/>
      <c r="EP35" s="348"/>
      <c r="EQ35" s="348"/>
      <c r="ER35" s="348"/>
      <c r="ES35" s="348"/>
      <c r="ET35" s="348"/>
      <c r="EU35" s="348"/>
      <c r="EV35" s="348"/>
      <c r="EW35" s="348"/>
      <c r="EX35" s="348"/>
      <c r="EY35" s="348"/>
      <c r="EZ35" s="348"/>
      <c r="FA35" s="348"/>
      <c r="FB35" s="348"/>
      <c r="FC35" s="348"/>
      <c r="FD35" s="348"/>
      <c r="FE35" s="348"/>
      <c r="FF35" s="348"/>
      <c r="FG35" s="348"/>
      <c r="FH35" s="348"/>
      <c r="FI35" s="348"/>
      <c r="FJ35" s="348"/>
      <c r="FK35" s="348"/>
      <c r="FL35" s="348"/>
      <c r="FM35" s="348"/>
      <c r="FN35" s="348"/>
      <c r="FO35" s="348"/>
      <c r="FP35" s="348"/>
      <c r="FQ35" s="348"/>
      <c r="FR35" s="348"/>
      <c r="FS35" s="348"/>
      <c r="FT35" s="348"/>
      <c r="FU35" s="348"/>
      <c r="FV35" s="348"/>
      <c r="FW35" s="348"/>
      <c r="FX35" s="348"/>
      <c r="FY35" s="348"/>
      <c r="FZ35" s="348"/>
      <c r="GA35" s="348"/>
      <c r="GB35" s="348"/>
      <c r="GC35" s="348"/>
      <c r="GD35" s="348"/>
      <c r="GE35" s="348"/>
      <c r="GF35" s="348"/>
      <c r="GG35" s="348"/>
      <c r="GH35" s="348"/>
      <c r="GI35" s="348"/>
      <c r="GJ35" s="348"/>
      <c r="GK35" s="348"/>
      <c r="GL35" s="348"/>
      <c r="GM35" s="348"/>
      <c r="GN35" s="348"/>
      <c r="GO35" s="348"/>
      <c r="GP35" s="348"/>
      <c r="GQ35" s="348"/>
      <c r="GR35" s="348"/>
      <c r="GS35" s="348"/>
      <c r="GT35" s="348"/>
      <c r="GU35" s="348"/>
      <c r="GV35" s="348"/>
      <c r="GW35" s="348"/>
      <c r="GX35" s="348"/>
      <c r="GY35" s="348"/>
      <c r="GZ35" s="348"/>
      <c r="HA35" s="348"/>
      <c r="HB35" s="348"/>
      <c r="HC35" s="348"/>
      <c r="HD35" s="348"/>
      <c r="HE35" s="348"/>
      <c r="HF35" s="348"/>
      <c r="HG35" s="348"/>
      <c r="HH35" s="348"/>
      <c r="HI35" s="348"/>
      <c r="HJ35" s="348"/>
      <c r="HK35" s="348"/>
      <c r="HL35" s="348"/>
      <c r="HM35" s="348"/>
      <c r="HN35" s="348"/>
      <c r="HO35" s="348"/>
      <c r="HP35" s="348"/>
      <c r="HQ35" s="348"/>
      <c r="HR35" s="348"/>
      <c r="HS35" s="348"/>
      <c r="HT35" s="348"/>
      <c r="HU35" s="348"/>
      <c r="HV35" s="348"/>
      <c r="HW35" s="348"/>
      <c r="HX35" s="348"/>
      <c r="HY35" s="348"/>
      <c r="HZ35" s="348"/>
    </row>
    <row r="36" spans="1:234" s="140" customFormat="1" ht="24" x14ac:dyDescent="0.2">
      <c r="A36" s="107" t="s">
        <v>233</v>
      </c>
      <c r="B36" s="108" t="s">
        <v>155</v>
      </c>
      <c r="C36" s="108" t="s">
        <v>581</v>
      </c>
      <c r="D36" s="109" t="s">
        <v>237</v>
      </c>
      <c r="E36" s="109" t="s">
        <v>100</v>
      </c>
      <c r="F36" s="110">
        <f t="shared" si="4"/>
        <v>41183</v>
      </c>
      <c r="G36" s="109">
        <f>IF(L36="Not Executed","",INDEX($U$2:$ZX35,1,MATCH(REPT("z",255),$U36:$ZX36)))</f>
        <v>142</v>
      </c>
      <c r="H36" s="109" t="str">
        <f t="shared" si="5"/>
        <v>PC2 Fab D C0 C-Class</v>
      </c>
      <c r="I36" s="109" t="str">
        <f t="shared" si="6"/>
        <v>9200-8.59.29708</v>
      </c>
      <c r="J36" s="109">
        <f t="shared" si="7"/>
        <v>9200</v>
      </c>
      <c r="K36" s="109" t="str">
        <f t="shared" si="8"/>
        <v>19.14.3820.4</v>
      </c>
      <c r="L36" s="109" t="s">
        <v>249</v>
      </c>
      <c r="M36" s="109" t="str">
        <f>IF(L36="NA","NA",IF(COUNTIFS(U36:XAA36,"Pass*",$U$3:$XAA$3,Summary!$F$43)&gt;0,"Pass",IF(COUNTIFS(U36:XAA36,"Fail*",$U$3:$XAA$3,Summary!$F$43)&gt;0,"Fail","Not Executed")))</f>
        <v>NA</v>
      </c>
      <c r="N36" s="109">
        <f t="shared" si="9"/>
        <v>6</v>
      </c>
      <c r="O36" s="135">
        <f t="shared" si="10"/>
        <v>1</v>
      </c>
      <c r="P36" s="135" t="e">
        <f>IF(VLOOKUP(C36,[1]!GPS_Location,2,FALSE)=0,"",VLOOKUP(C36,[1]!GPS_Location,2,FALSE))</f>
        <v>#N/A</v>
      </c>
      <c r="Q36" s="109" t="e">
        <f>IF(VLOOKUP(C36,[1]!GPS_Location,3,FALSE)=0,"",VLOOKUP(C36,[1]!GPS_Location,3,FALSE))</f>
        <v>#N/A</v>
      </c>
      <c r="R36" s="109" t="e">
        <f>IF(VLOOKUP(C36,[1]!GPS_Location,4,FALSE)=0,"",VLOOKUP(C36,[1]!GPS_Location,4,FALSE))</f>
        <v>#N/A</v>
      </c>
      <c r="S36" s="380"/>
      <c r="T36" s="296"/>
      <c r="U36" s="381"/>
      <c r="V36" s="382"/>
      <c r="W36" s="382"/>
      <c r="X36" s="382"/>
      <c r="Y36" s="382"/>
      <c r="Z36" s="382"/>
      <c r="AA36" s="382"/>
      <c r="AB36" s="382"/>
      <c r="AC36" s="382"/>
      <c r="AD36" s="382"/>
      <c r="AE36" s="382"/>
      <c r="AF36" s="382"/>
      <c r="AG36" s="382"/>
      <c r="AH36" s="382"/>
      <c r="AI36" s="382"/>
      <c r="AJ36" s="382"/>
      <c r="AK36" s="382"/>
      <c r="AL36" s="382"/>
      <c r="AM36" s="382"/>
      <c r="AN36" s="382"/>
      <c r="AO36" s="382"/>
      <c r="AP36" s="382"/>
      <c r="AQ36" s="347" t="s">
        <v>243</v>
      </c>
      <c r="AR36" s="382" t="s">
        <v>243</v>
      </c>
      <c r="AS36" s="382" t="s">
        <v>243</v>
      </c>
      <c r="AT36" s="347" t="s">
        <v>243</v>
      </c>
      <c r="AU36" s="382"/>
      <c r="AV36" s="344" t="s">
        <v>243</v>
      </c>
      <c r="AW36" s="344" t="s">
        <v>243</v>
      </c>
      <c r="AX36" s="382"/>
      <c r="AY36" s="382"/>
      <c r="AZ36" s="382"/>
      <c r="BA36" s="382"/>
      <c r="BB36" s="382"/>
      <c r="BC36" s="382"/>
      <c r="BD36" s="382"/>
      <c r="BE36" s="382"/>
      <c r="BF36" s="382"/>
      <c r="BG36" s="382"/>
      <c r="BH36" s="382"/>
      <c r="BI36" s="382"/>
      <c r="BJ36" s="382"/>
      <c r="BK36" s="382"/>
      <c r="BL36" s="382"/>
      <c r="BM36" s="382"/>
      <c r="BN36" s="382"/>
      <c r="BO36" s="382"/>
      <c r="BP36" s="382"/>
      <c r="BQ36" s="382"/>
      <c r="BR36" s="382"/>
      <c r="BS36" s="382"/>
      <c r="BT36" s="382"/>
      <c r="BU36" s="382"/>
      <c r="BV36" s="382"/>
      <c r="BW36" s="382"/>
      <c r="BX36" s="382"/>
      <c r="BY36" s="382"/>
      <c r="BZ36" s="382"/>
      <c r="CA36" s="382"/>
      <c r="CB36" s="382"/>
      <c r="CC36" s="382"/>
      <c r="CD36" s="383"/>
      <c r="CE36" s="383"/>
      <c r="CF36" s="383"/>
      <c r="CG36" s="383"/>
      <c r="CH36" s="383"/>
      <c r="CI36" s="383"/>
      <c r="CJ36" s="383"/>
      <c r="CK36" s="383"/>
      <c r="CL36" s="383"/>
      <c r="CM36" s="383"/>
      <c r="CN36" s="383"/>
      <c r="CO36" s="383"/>
      <c r="CP36" s="383"/>
      <c r="CQ36" s="383"/>
      <c r="CR36" s="383"/>
      <c r="CS36" s="383"/>
      <c r="CT36" s="383"/>
      <c r="CU36" s="383"/>
      <c r="CV36" s="383"/>
      <c r="CW36" s="383"/>
      <c r="CX36" s="383"/>
      <c r="CY36" s="383"/>
      <c r="CZ36" s="383"/>
      <c r="DA36" s="383"/>
      <c r="DB36" s="383"/>
      <c r="DC36" s="383"/>
      <c r="DD36" s="383"/>
      <c r="DE36" s="383"/>
      <c r="DF36" s="383"/>
      <c r="DG36" s="383"/>
      <c r="DH36" s="383"/>
      <c r="DI36" s="383"/>
      <c r="DJ36" s="383"/>
      <c r="DK36" s="383"/>
      <c r="DL36" s="383"/>
      <c r="DM36" s="383"/>
      <c r="DN36" s="383"/>
      <c r="DO36" s="383"/>
      <c r="DP36" s="383"/>
      <c r="DQ36" s="383"/>
      <c r="DR36" s="383"/>
      <c r="DS36" s="383"/>
      <c r="DT36" s="383"/>
      <c r="DU36" s="383"/>
      <c r="DV36" s="383"/>
      <c r="DW36" s="383"/>
      <c r="DX36" s="383"/>
      <c r="DY36" s="383"/>
      <c r="DZ36" s="383"/>
      <c r="EA36" s="383"/>
      <c r="EB36" s="383"/>
      <c r="EC36" s="383"/>
      <c r="ED36" s="383"/>
      <c r="EE36" s="383"/>
      <c r="EF36" s="383"/>
      <c r="EG36" s="383"/>
      <c r="EH36" s="383"/>
      <c r="EI36" s="383"/>
      <c r="EJ36" s="383"/>
      <c r="EK36" s="383"/>
      <c r="EL36" s="383"/>
      <c r="EM36" s="383"/>
      <c r="EN36" s="383"/>
      <c r="EO36" s="383"/>
      <c r="EP36" s="383"/>
      <c r="EQ36" s="383"/>
      <c r="ER36" s="383"/>
      <c r="ES36" s="383"/>
      <c r="ET36" s="383"/>
      <c r="EU36" s="383"/>
      <c r="EV36" s="383"/>
      <c r="EW36" s="383"/>
      <c r="EX36" s="383"/>
      <c r="EY36" s="383"/>
      <c r="EZ36" s="383"/>
      <c r="FA36" s="383"/>
      <c r="FB36" s="383"/>
      <c r="FC36" s="383"/>
      <c r="FD36" s="383"/>
      <c r="FE36" s="383"/>
      <c r="FF36" s="383"/>
      <c r="FG36" s="383"/>
      <c r="FH36" s="383"/>
      <c r="FI36" s="383"/>
      <c r="FJ36" s="383"/>
      <c r="FK36" s="383"/>
      <c r="FL36" s="383"/>
      <c r="FM36" s="383"/>
      <c r="FN36" s="383"/>
      <c r="FO36" s="383"/>
      <c r="FP36" s="383"/>
      <c r="FQ36" s="383"/>
      <c r="FR36" s="383"/>
      <c r="FS36" s="383"/>
      <c r="FT36" s="383"/>
      <c r="FU36" s="383"/>
      <c r="FV36" s="383"/>
      <c r="FW36" s="383"/>
      <c r="FX36" s="383"/>
      <c r="FY36" s="383"/>
      <c r="FZ36" s="383"/>
      <c r="GA36" s="383"/>
      <c r="GB36" s="383"/>
      <c r="GC36" s="383"/>
      <c r="GD36" s="383"/>
      <c r="GE36" s="383"/>
      <c r="GF36" s="383"/>
      <c r="GG36" s="383"/>
      <c r="GH36" s="383"/>
      <c r="GI36" s="383"/>
      <c r="GJ36" s="383"/>
      <c r="GK36" s="383"/>
      <c r="GL36" s="383"/>
      <c r="GM36" s="383"/>
      <c r="GN36" s="383"/>
      <c r="GO36" s="383"/>
      <c r="GP36" s="383"/>
      <c r="GQ36" s="383"/>
      <c r="GR36" s="383"/>
      <c r="GS36" s="383"/>
      <c r="GT36" s="383"/>
      <c r="GU36" s="383"/>
      <c r="GV36" s="383"/>
      <c r="GW36" s="383"/>
      <c r="GX36" s="383"/>
      <c r="GY36" s="383"/>
      <c r="GZ36" s="383"/>
      <c r="HA36" s="383"/>
      <c r="HB36" s="383"/>
      <c r="HC36" s="383"/>
      <c r="HD36" s="383"/>
      <c r="HE36" s="383"/>
      <c r="HF36" s="383"/>
      <c r="HG36" s="383"/>
      <c r="HH36" s="383"/>
      <c r="HI36" s="383"/>
      <c r="HJ36" s="383"/>
      <c r="HK36" s="383"/>
      <c r="HL36" s="383"/>
      <c r="HM36" s="383"/>
      <c r="HN36" s="383"/>
      <c r="HO36" s="383"/>
      <c r="HP36" s="383"/>
      <c r="HQ36" s="383"/>
      <c r="HR36" s="383"/>
      <c r="HS36" s="383"/>
      <c r="HT36" s="383"/>
      <c r="HU36" s="383"/>
      <c r="HV36" s="383"/>
      <c r="HW36" s="383"/>
      <c r="HX36" s="383"/>
      <c r="HY36" s="383"/>
      <c r="HZ36" s="383"/>
    </row>
    <row r="37" spans="1:234" s="140" customFormat="1" ht="24" x14ac:dyDescent="0.2">
      <c r="A37" s="107" t="s">
        <v>233</v>
      </c>
      <c r="B37" s="108" t="s">
        <v>155</v>
      </c>
      <c r="C37" s="108" t="s">
        <v>582</v>
      </c>
      <c r="D37" s="109" t="s">
        <v>237</v>
      </c>
      <c r="E37" s="109" t="s">
        <v>100</v>
      </c>
      <c r="F37" s="110">
        <f t="shared" ref="F37:F56" si="13">IF(L37="Not Executed","",INDEX($U$1:$ZX$1,1,MATCH(REPT("z",255),$U37:$ZX37)))</f>
        <v>41183</v>
      </c>
      <c r="G37" s="109">
        <f>IF(L37="Not Executed","",INDEX($U$2:$ZX36,1,MATCH(REPT("z",255),$U37:$ZX37)))</f>
        <v>142</v>
      </c>
      <c r="H37" s="109" t="str">
        <f t="shared" si="5"/>
        <v>PC2 Fab D C0 C-Class</v>
      </c>
      <c r="I37" s="109" t="str">
        <f t="shared" si="6"/>
        <v>9200-8.59.29708</v>
      </c>
      <c r="J37" s="109">
        <f t="shared" si="7"/>
        <v>9200</v>
      </c>
      <c r="K37" s="109" t="str">
        <f t="shared" si="8"/>
        <v>19.14.3820.4</v>
      </c>
      <c r="L37" s="109" t="s">
        <v>249</v>
      </c>
      <c r="M37" s="109" t="str">
        <f>IF(L37="NA","NA",IF(COUNTIFS(U37:XAA37,"Pass*",$U$3:$XAA$3,Summary!$F$43)&gt;0,"Pass",IF(COUNTIFS(U37:XAA37,"Fail*",$U$3:$XAA$3,Summary!$F$43)&gt;0,"Fail","Not Executed")))</f>
        <v>NA</v>
      </c>
      <c r="N37" s="109">
        <f t="shared" ref="N37:N56" si="14">COUNTIF(U37:CB37,"Pass")+COUNTIF(U37:CB37,"Fail")</f>
        <v>6</v>
      </c>
      <c r="O37" s="135">
        <f t="shared" ref="O37:O56" si="15">IF(N37&gt;0,COUNTIF(U37:CB37,"Pass")/N37,"")</f>
        <v>1</v>
      </c>
      <c r="P37" s="135" t="e">
        <f>IF(VLOOKUP(C37,[1]!GPS_Location,2,FALSE)=0,"",VLOOKUP(C37,[1]!GPS_Location,2,FALSE))</f>
        <v>#N/A</v>
      </c>
      <c r="Q37" s="109" t="e">
        <f>IF(VLOOKUP(C37,[1]!GPS_Location,3,FALSE)=0,"",VLOOKUP(C37,[1]!GPS_Location,3,FALSE))</f>
        <v>#N/A</v>
      </c>
      <c r="R37" s="109" t="e">
        <f>IF(VLOOKUP(C37,[1]!GPS_Location,4,FALSE)=0,"",VLOOKUP(C37,[1]!GPS_Location,4,FALSE))</f>
        <v>#N/A</v>
      </c>
      <c r="S37" s="380"/>
      <c r="T37" s="296"/>
      <c r="U37" s="381"/>
      <c r="V37" s="382"/>
      <c r="W37" s="382"/>
      <c r="X37" s="382"/>
      <c r="Y37" s="382"/>
      <c r="Z37" s="382"/>
      <c r="AA37" s="382"/>
      <c r="AB37" s="382"/>
      <c r="AC37" s="382"/>
      <c r="AD37" s="382"/>
      <c r="AE37" s="382"/>
      <c r="AF37" s="382"/>
      <c r="AG37" s="382"/>
      <c r="AH37" s="382"/>
      <c r="AI37" s="382"/>
      <c r="AJ37" s="382"/>
      <c r="AK37" s="382"/>
      <c r="AL37" s="382"/>
      <c r="AM37" s="382"/>
      <c r="AN37" s="382"/>
      <c r="AO37" s="382"/>
      <c r="AP37" s="382"/>
      <c r="AQ37" s="347" t="s">
        <v>243</v>
      </c>
      <c r="AR37" s="382" t="s">
        <v>243</v>
      </c>
      <c r="AS37" s="382" t="s">
        <v>243</v>
      </c>
      <c r="AT37" s="347" t="s">
        <v>243</v>
      </c>
      <c r="AU37" s="382"/>
      <c r="AV37" s="344" t="s">
        <v>243</v>
      </c>
      <c r="AW37" s="344" t="s">
        <v>243</v>
      </c>
      <c r="AX37" s="382"/>
      <c r="AY37" s="382"/>
      <c r="AZ37" s="382"/>
      <c r="BA37" s="382"/>
      <c r="BB37" s="382"/>
      <c r="BC37" s="382"/>
      <c r="BD37" s="382"/>
      <c r="BE37" s="382"/>
      <c r="BF37" s="382"/>
      <c r="BG37" s="382"/>
      <c r="BH37" s="382"/>
      <c r="BI37" s="382"/>
      <c r="BJ37" s="382"/>
      <c r="BK37" s="382"/>
      <c r="BL37" s="382"/>
      <c r="BM37" s="382"/>
      <c r="BN37" s="382"/>
      <c r="BO37" s="382"/>
      <c r="BP37" s="382"/>
      <c r="BQ37" s="382"/>
      <c r="BR37" s="382"/>
      <c r="BS37" s="382"/>
      <c r="BT37" s="382"/>
      <c r="BU37" s="382"/>
      <c r="BV37" s="382"/>
      <c r="BW37" s="382"/>
      <c r="BX37" s="382"/>
      <c r="BY37" s="382"/>
      <c r="BZ37" s="382"/>
      <c r="CA37" s="382"/>
      <c r="CB37" s="382"/>
      <c r="CC37" s="382"/>
      <c r="CD37" s="383"/>
      <c r="CE37" s="383"/>
      <c r="CF37" s="383"/>
      <c r="CG37" s="383"/>
      <c r="CH37" s="383"/>
      <c r="CI37" s="383"/>
      <c r="CJ37" s="383"/>
      <c r="CK37" s="383"/>
      <c r="CL37" s="383"/>
      <c r="CM37" s="383"/>
      <c r="CN37" s="383"/>
      <c r="CO37" s="383"/>
      <c r="CP37" s="383"/>
      <c r="CQ37" s="383"/>
      <c r="CR37" s="383"/>
      <c r="CS37" s="383"/>
      <c r="CT37" s="383"/>
      <c r="CU37" s="383"/>
      <c r="CV37" s="383"/>
      <c r="CW37" s="383"/>
      <c r="CX37" s="383"/>
      <c r="CY37" s="383"/>
      <c r="CZ37" s="383"/>
      <c r="DA37" s="383"/>
      <c r="DB37" s="383"/>
      <c r="DC37" s="383"/>
      <c r="DD37" s="383"/>
      <c r="DE37" s="383"/>
      <c r="DF37" s="383"/>
      <c r="DG37" s="383"/>
      <c r="DH37" s="383"/>
      <c r="DI37" s="383"/>
      <c r="DJ37" s="383"/>
      <c r="DK37" s="383"/>
      <c r="DL37" s="383"/>
      <c r="DM37" s="383"/>
      <c r="DN37" s="383"/>
      <c r="DO37" s="383"/>
      <c r="DP37" s="383"/>
      <c r="DQ37" s="383"/>
      <c r="DR37" s="383"/>
      <c r="DS37" s="383"/>
      <c r="DT37" s="383"/>
      <c r="DU37" s="383"/>
      <c r="DV37" s="383"/>
      <c r="DW37" s="383"/>
      <c r="DX37" s="383"/>
      <c r="DY37" s="383"/>
      <c r="DZ37" s="383"/>
      <c r="EA37" s="383"/>
      <c r="EB37" s="383"/>
      <c r="EC37" s="383"/>
      <c r="ED37" s="383"/>
      <c r="EE37" s="383"/>
      <c r="EF37" s="383"/>
      <c r="EG37" s="383"/>
      <c r="EH37" s="383"/>
      <c r="EI37" s="383"/>
      <c r="EJ37" s="383"/>
      <c r="EK37" s="383"/>
      <c r="EL37" s="383"/>
      <c r="EM37" s="383"/>
      <c r="EN37" s="383"/>
      <c r="EO37" s="383"/>
      <c r="EP37" s="383"/>
      <c r="EQ37" s="383"/>
      <c r="ER37" s="383"/>
      <c r="ES37" s="383"/>
      <c r="ET37" s="383"/>
      <c r="EU37" s="383"/>
      <c r="EV37" s="383"/>
      <c r="EW37" s="383"/>
      <c r="EX37" s="383"/>
      <c r="EY37" s="383"/>
      <c r="EZ37" s="383"/>
      <c r="FA37" s="383"/>
      <c r="FB37" s="383"/>
      <c r="FC37" s="383"/>
      <c r="FD37" s="383"/>
      <c r="FE37" s="383"/>
      <c r="FF37" s="383"/>
      <c r="FG37" s="383"/>
      <c r="FH37" s="383"/>
      <c r="FI37" s="383"/>
      <c r="FJ37" s="383"/>
      <c r="FK37" s="383"/>
      <c r="FL37" s="383"/>
      <c r="FM37" s="383"/>
      <c r="FN37" s="383"/>
      <c r="FO37" s="383"/>
      <c r="FP37" s="383"/>
      <c r="FQ37" s="383"/>
      <c r="FR37" s="383"/>
      <c r="FS37" s="383"/>
      <c r="FT37" s="383"/>
      <c r="FU37" s="383"/>
      <c r="FV37" s="383"/>
      <c r="FW37" s="383"/>
      <c r="FX37" s="383"/>
      <c r="FY37" s="383"/>
      <c r="FZ37" s="383"/>
      <c r="GA37" s="383"/>
      <c r="GB37" s="383"/>
      <c r="GC37" s="383"/>
      <c r="GD37" s="383"/>
      <c r="GE37" s="383"/>
      <c r="GF37" s="383"/>
      <c r="GG37" s="383"/>
      <c r="GH37" s="383"/>
      <c r="GI37" s="383"/>
      <c r="GJ37" s="383"/>
      <c r="GK37" s="383"/>
      <c r="GL37" s="383"/>
      <c r="GM37" s="383"/>
      <c r="GN37" s="383"/>
      <c r="GO37" s="383"/>
      <c r="GP37" s="383"/>
      <c r="GQ37" s="383"/>
      <c r="GR37" s="383"/>
      <c r="GS37" s="383"/>
      <c r="GT37" s="383"/>
      <c r="GU37" s="383"/>
      <c r="GV37" s="383"/>
      <c r="GW37" s="383"/>
      <c r="GX37" s="383"/>
      <c r="GY37" s="383"/>
      <c r="GZ37" s="383"/>
      <c r="HA37" s="383"/>
      <c r="HB37" s="383"/>
      <c r="HC37" s="383"/>
      <c r="HD37" s="383"/>
      <c r="HE37" s="383"/>
      <c r="HF37" s="383"/>
      <c r="HG37" s="383"/>
      <c r="HH37" s="383"/>
      <c r="HI37" s="383"/>
      <c r="HJ37" s="383"/>
      <c r="HK37" s="383"/>
      <c r="HL37" s="383"/>
      <c r="HM37" s="383"/>
      <c r="HN37" s="383"/>
      <c r="HO37" s="383"/>
      <c r="HP37" s="383"/>
      <c r="HQ37" s="383"/>
      <c r="HR37" s="383"/>
      <c r="HS37" s="383"/>
      <c r="HT37" s="383"/>
      <c r="HU37" s="383"/>
      <c r="HV37" s="383"/>
      <c r="HW37" s="383"/>
      <c r="HX37" s="383"/>
      <c r="HY37" s="383"/>
      <c r="HZ37" s="383"/>
    </row>
    <row r="38" spans="1:234" s="140" customFormat="1" ht="24" x14ac:dyDescent="0.2">
      <c r="A38" s="107" t="s">
        <v>233</v>
      </c>
      <c r="B38" s="108" t="s">
        <v>155</v>
      </c>
      <c r="C38" s="108" t="s">
        <v>583</v>
      </c>
      <c r="D38" s="109" t="s">
        <v>237</v>
      </c>
      <c r="E38" s="109" t="s">
        <v>100</v>
      </c>
      <c r="F38" s="110">
        <f t="shared" si="13"/>
        <v>41183</v>
      </c>
      <c r="G38" s="109">
        <f>IF(L38="Not Executed","",INDEX($U$2:$ZX37,1,MATCH(REPT("z",255),$U38:$ZX38)))</f>
        <v>142</v>
      </c>
      <c r="H38" s="109" t="str">
        <f t="shared" si="5"/>
        <v>PC2 Fab D C0 C-Class</v>
      </c>
      <c r="I38" s="109" t="str">
        <f t="shared" si="6"/>
        <v>9200-8.59.29708</v>
      </c>
      <c r="J38" s="109">
        <f t="shared" si="7"/>
        <v>9200</v>
      </c>
      <c r="K38" s="109" t="str">
        <f t="shared" ref="K38:K56" si="16">IF($L38="Not Executed","",IF(ISBLANK(VLOOKUP($G38,Config_Table,11)),VLOOKUP($G38,Config_Table,7),VLOOKUP($G38,Config_Table,11)))</f>
        <v>19.14.3820.4</v>
      </c>
      <c r="L38" s="109" t="s">
        <v>249</v>
      </c>
      <c r="M38" s="109" t="str">
        <f>IF(L38="NA","NA",IF(COUNTIFS(U38:XAA38,"Pass*",$U$3:$XAA$3,Summary!$F$43)&gt;0,"Pass",IF(COUNTIFS(U38:XAA38,"Fail*",$U$3:$XAA$3,Summary!$F$43)&gt;0,"Fail","Not Executed")))</f>
        <v>NA</v>
      </c>
      <c r="N38" s="109">
        <f t="shared" si="14"/>
        <v>6</v>
      </c>
      <c r="O38" s="135">
        <f t="shared" si="15"/>
        <v>1</v>
      </c>
      <c r="P38" s="135" t="e">
        <f>IF(VLOOKUP(C38,[1]!GPS_Location,2,FALSE)=0,"",VLOOKUP(C38,[1]!GPS_Location,2,FALSE))</f>
        <v>#N/A</v>
      </c>
      <c r="Q38" s="109" t="e">
        <f>IF(VLOOKUP(C38,[1]!GPS_Location,3,FALSE)=0,"",VLOOKUP(C38,[1]!GPS_Location,3,FALSE))</f>
        <v>#N/A</v>
      </c>
      <c r="R38" s="109" t="e">
        <f>IF(VLOOKUP(C38,[1]!GPS_Location,4,FALSE)=0,"",VLOOKUP(C38,[1]!GPS_Location,4,FALSE))</f>
        <v>#N/A</v>
      </c>
      <c r="S38" s="380"/>
      <c r="T38" s="296"/>
      <c r="U38" s="381"/>
      <c r="V38" s="382"/>
      <c r="W38" s="382"/>
      <c r="X38" s="382"/>
      <c r="Y38" s="382"/>
      <c r="Z38" s="382"/>
      <c r="AA38" s="382"/>
      <c r="AB38" s="382"/>
      <c r="AC38" s="382"/>
      <c r="AD38" s="382"/>
      <c r="AE38" s="382"/>
      <c r="AF38" s="382"/>
      <c r="AG38" s="382"/>
      <c r="AH38" s="382"/>
      <c r="AI38" s="382"/>
      <c r="AJ38" s="382"/>
      <c r="AK38" s="382"/>
      <c r="AL38" s="382"/>
      <c r="AM38" s="382"/>
      <c r="AN38" s="382"/>
      <c r="AO38" s="382"/>
      <c r="AP38" s="382"/>
      <c r="AQ38" s="347" t="s">
        <v>243</v>
      </c>
      <c r="AR38" s="382" t="s">
        <v>243</v>
      </c>
      <c r="AS38" s="382" t="s">
        <v>243</v>
      </c>
      <c r="AT38" s="347" t="s">
        <v>243</v>
      </c>
      <c r="AU38" s="382"/>
      <c r="AV38" s="344" t="s">
        <v>243</v>
      </c>
      <c r="AW38" s="344" t="s">
        <v>243</v>
      </c>
      <c r="AX38" s="382"/>
      <c r="AY38" s="382"/>
      <c r="AZ38" s="382"/>
      <c r="BA38" s="382"/>
      <c r="BB38" s="382"/>
      <c r="BC38" s="382"/>
      <c r="BD38" s="382"/>
      <c r="BE38" s="382"/>
      <c r="BF38" s="382"/>
      <c r="BG38" s="382"/>
      <c r="BH38" s="382"/>
      <c r="BI38" s="382"/>
      <c r="BJ38" s="382"/>
      <c r="BK38" s="382"/>
      <c r="BL38" s="382"/>
      <c r="BM38" s="382"/>
      <c r="BN38" s="382"/>
      <c r="BO38" s="382"/>
      <c r="BP38" s="382"/>
      <c r="BQ38" s="382"/>
      <c r="BR38" s="382"/>
      <c r="BS38" s="382"/>
      <c r="BT38" s="382"/>
      <c r="BU38" s="382"/>
      <c r="BV38" s="382"/>
      <c r="BW38" s="382"/>
      <c r="BX38" s="382"/>
      <c r="BY38" s="382"/>
      <c r="BZ38" s="382"/>
      <c r="CA38" s="382"/>
      <c r="CB38" s="382"/>
      <c r="CC38" s="382"/>
      <c r="CD38" s="383"/>
      <c r="CE38" s="383"/>
      <c r="CF38" s="383"/>
      <c r="CG38" s="383"/>
      <c r="CH38" s="383"/>
      <c r="CI38" s="383"/>
      <c r="CJ38" s="383"/>
      <c r="CK38" s="383"/>
      <c r="CL38" s="383"/>
      <c r="CM38" s="383"/>
      <c r="CN38" s="383"/>
      <c r="CO38" s="383"/>
      <c r="CP38" s="383"/>
      <c r="CQ38" s="383"/>
      <c r="CR38" s="383"/>
      <c r="CS38" s="383"/>
      <c r="CT38" s="383"/>
      <c r="CU38" s="383"/>
      <c r="CV38" s="383"/>
      <c r="CW38" s="383"/>
      <c r="CX38" s="383"/>
      <c r="CY38" s="383"/>
      <c r="CZ38" s="383"/>
      <c r="DA38" s="383"/>
      <c r="DB38" s="383"/>
      <c r="DC38" s="383"/>
      <c r="DD38" s="383"/>
      <c r="DE38" s="383"/>
      <c r="DF38" s="383"/>
      <c r="DG38" s="383"/>
      <c r="DH38" s="383"/>
      <c r="DI38" s="383"/>
      <c r="DJ38" s="383"/>
      <c r="DK38" s="383"/>
      <c r="DL38" s="383"/>
      <c r="DM38" s="383"/>
      <c r="DN38" s="383"/>
      <c r="DO38" s="383"/>
      <c r="DP38" s="383"/>
      <c r="DQ38" s="383"/>
      <c r="DR38" s="383"/>
      <c r="DS38" s="383"/>
      <c r="DT38" s="383"/>
      <c r="DU38" s="383"/>
      <c r="DV38" s="383"/>
      <c r="DW38" s="383"/>
      <c r="DX38" s="383"/>
      <c r="DY38" s="383"/>
      <c r="DZ38" s="383"/>
      <c r="EA38" s="383"/>
      <c r="EB38" s="383"/>
      <c r="EC38" s="383"/>
      <c r="ED38" s="383"/>
      <c r="EE38" s="383"/>
      <c r="EF38" s="383"/>
      <c r="EG38" s="383"/>
      <c r="EH38" s="383"/>
      <c r="EI38" s="383"/>
      <c r="EJ38" s="383"/>
      <c r="EK38" s="383"/>
      <c r="EL38" s="383"/>
      <c r="EM38" s="383"/>
      <c r="EN38" s="383"/>
      <c r="EO38" s="383"/>
      <c r="EP38" s="383"/>
      <c r="EQ38" s="383"/>
      <c r="ER38" s="383"/>
      <c r="ES38" s="383"/>
      <c r="ET38" s="383"/>
      <c r="EU38" s="383"/>
      <c r="EV38" s="383"/>
      <c r="EW38" s="383"/>
      <c r="EX38" s="383"/>
      <c r="EY38" s="383"/>
      <c r="EZ38" s="383"/>
      <c r="FA38" s="383"/>
      <c r="FB38" s="383"/>
      <c r="FC38" s="383"/>
      <c r="FD38" s="383"/>
      <c r="FE38" s="383"/>
      <c r="FF38" s="383"/>
      <c r="FG38" s="383"/>
      <c r="FH38" s="383"/>
      <c r="FI38" s="383"/>
      <c r="FJ38" s="383"/>
      <c r="FK38" s="383"/>
      <c r="FL38" s="383"/>
      <c r="FM38" s="383"/>
      <c r="FN38" s="383"/>
      <c r="FO38" s="383"/>
      <c r="FP38" s="383"/>
      <c r="FQ38" s="383"/>
      <c r="FR38" s="383"/>
      <c r="FS38" s="383"/>
      <c r="FT38" s="383"/>
      <c r="FU38" s="383"/>
      <c r="FV38" s="383"/>
      <c r="FW38" s="383"/>
      <c r="FX38" s="383"/>
      <c r="FY38" s="383"/>
      <c r="FZ38" s="383"/>
      <c r="GA38" s="383"/>
      <c r="GB38" s="383"/>
      <c r="GC38" s="383"/>
      <c r="GD38" s="383"/>
      <c r="GE38" s="383"/>
      <c r="GF38" s="383"/>
      <c r="GG38" s="383"/>
      <c r="GH38" s="383"/>
      <c r="GI38" s="383"/>
      <c r="GJ38" s="383"/>
      <c r="GK38" s="383"/>
      <c r="GL38" s="383"/>
      <c r="GM38" s="383"/>
      <c r="GN38" s="383"/>
      <c r="GO38" s="383"/>
      <c r="GP38" s="383"/>
      <c r="GQ38" s="383"/>
      <c r="GR38" s="383"/>
      <c r="GS38" s="383"/>
      <c r="GT38" s="383"/>
      <c r="GU38" s="383"/>
      <c r="GV38" s="383"/>
      <c r="GW38" s="383"/>
      <c r="GX38" s="383"/>
      <c r="GY38" s="383"/>
      <c r="GZ38" s="383"/>
      <c r="HA38" s="383"/>
      <c r="HB38" s="383"/>
      <c r="HC38" s="383"/>
      <c r="HD38" s="383"/>
      <c r="HE38" s="383"/>
      <c r="HF38" s="383"/>
      <c r="HG38" s="383"/>
      <c r="HH38" s="383"/>
      <c r="HI38" s="383"/>
      <c r="HJ38" s="383"/>
      <c r="HK38" s="383"/>
      <c r="HL38" s="383"/>
      <c r="HM38" s="383"/>
      <c r="HN38" s="383"/>
      <c r="HO38" s="383"/>
      <c r="HP38" s="383"/>
      <c r="HQ38" s="383"/>
      <c r="HR38" s="383"/>
      <c r="HS38" s="383"/>
      <c r="HT38" s="383"/>
      <c r="HU38" s="383"/>
      <c r="HV38" s="383"/>
      <c r="HW38" s="383"/>
      <c r="HX38" s="383"/>
      <c r="HY38" s="383"/>
      <c r="HZ38" s="383"/>
    </row>
    <row r="39" spans="1:234" s="140" customFormat="1" ht="24.75" thickBot="1" x14ac:dyDescent="0.25">
      <c r="A39" s="466" t="s">
        <v>499</v>
      </c>
      <c r="B39" s="376" t="s">
        <v>155</v>
      </c>
      <c r="C39" s="376" t="s">
        <v>188</v>
      </c>
      <c r="D39" s="377" t="s">
        <v>238</v>
      </c>
      <c r="E39" s="377" t="s">
        <v>182</v>
      </c>
      <c r="F39" s="378">
        <f t="shared" si="13"/>
        <v>41102</v>
      </c>
      <c r="G39" s="377">
        <f>IF(L39="Not Executed","",INDEX($U$2:$ZX35,1,MATCH(REPT("z",255),$U39:$ZX39)))</f>
        <v>28</v>
      </c>
      <c r="H39" s="377" t="str">
        <f t="shared" si="5"/>
        <v>Fab D PC2 C0</v>
      </c>
      <c r="I39" s="377" t="str">
        <f t="shared" si="6"/>
        <v>8.59.12621</v>
      </c>
      <c r="J39" s="377">
        <f t="shared" si="7"/>
        <v>8432</v>
      </c>
      <c r="K39" s="377" t="str">
        <f t="shared" si="16"/>
        <v>3.19.4.136999</v>
      </c>
      <c r="L39" s="377" t="s">
        <v>249</v>
      </c>
      <c r="M39" s="377" t="str">
        <f>IF(L39="NA","NA",IF(COUNTIFS(U39:XAA39,"Pass*",$U$3:$XAA$3,Summary!$F$43)&gt;0,"Pass",IF(COUNTIFS(U39:XAA39,"Fail*",$U$3:$XAA$3,Summary!$F$43)&gt;0,"Fail","Not Executed")))</f>
        <v>NA</v>
      </c>
      <c r="N39" s="377">
        <f t="shared" si="14"/>
        <v>6</v>
      </c>
      <c r="O39" s="379">
        <f t="shared" si="15"/>
        <v>0</v>
      </c>
      <c r="P39" s="379" t="str">
        <f>IF(VLOOKUP(C39,[1]!GPS_Location,2,FALSE)=0,"",VLOOKUP(C39,[1]!GPS_Location,2,FALSE))</f>
        <v>BRCM -&gt; Win8-916360</v>
      </c>
      <c r="Q39" s="377" t="str">
        <f>IF(VLOOKUP(C39,[1]!GPS_Location,3,FALSE)=0,"",VLOOKUP(C39,[1]!GPS_Location,3,FALSE))</f>
        <v>546340-CLOSED</v>
      </c>
      <c r="R39" s="377" t="str">
        <f>IF(VLOOKUP(C39,[1]!GPS_Location,4,FALSE)=0,"",VLOOKUP(C39,[1]!GPS_Location,4,FALSE))</f>
        <v>3856181-CLOSED</v>
      </c>
      <c r="S39" s="380" t="s">
        <v>694</v>
      </c>
      <c r="T39" s="296"/>
      <c r="U39" s="381" t="s">
        <v>241</v>
      </c>
      <c r="V39" s="382"/>
      <c r="W39" s="382"/>
      <c r="X39" s="382" t="s">
        <v>241</v>
      </c>
      <c r="Y39" s="382"/>
      <c r="Z39" s="382"/>
      <c r="AA39" s="382"/>
      <c r="AB39" s="382" t="s">
        <v>241</v>
      </c>
      <c r="AC39" s="382" t="s">
        <v>241</v>
      </c>
      <c r="AD39" s="382" t="s">
        <v>241</v>
      </c>
      <c r="AE39" s="382" t="s">
        <v>241</v>
      </c>
      <c r="AF39" s="382"/>
      <c r="AG39" s="382"/>
      <c r="AH39" s="382"/>
      <c r="AI39" s="382"/>
      <c r="AJ39" s="382"/>
      <c r="AK39" s="382"/>
      <c r="AL39" s="382"/>
      <c r="AM39" s="382"/>
      <c r="AN39" s="382"/>
      <c r="AO39" s="382"/>
      <c r="AP39" s="382"/>
      <c r="AQ39" s="382"/>
      <c r="AR39" s="382"/>
      <c r="AS39" s="382"/>
      <c r="AT39" s="382"/>
      <c r="AU39" s="382"/>
      <c r="AV39" s="382"/>
      <c r="AW39" s="382"/>
      <c r="AX39" s="382"/>
      <c r="AY39" s="382"/>
      <c r="AZ39" s="382"/>
      <c r="BA39" s="382"/>
      <c r="BB39" s="382"/>
      <c r="BC39" s="382"/>
      <c r="BD39" s="382"/>
      <c r="BE39" s="382"/>
      <c r="BF39" s="382"/>
      <c r="BG39" s="382"/>
      <c r="BH39" s="382"/>
      <c r="BI39" s="382"/>
      <c r="BJ39" s="382"/>
      <c r="BK39" s="382"/>
      <c r="BL39" s="382"/>
      <c r="BM39" s="382"/>
      <c r="BN39" s="382"/>
      <c r="BO39" s="382"/>
      <c r="BP39" s="382"/>
      <c r="BQ39" s="382"/>
      <c r="BR39" s="382"/>
      <c r="BS39" s="382"/>
      <c r="BT39" s="382"/>
      <c r="BU39" s="382"/>
      <c r="BV39" s="382"/>
      <c r="BW39" s="382"/>
      <c r="BX39" s="382"/>
      <c r="BY39" s="382"/>
      <c r="BZ39" s="382"/>
      <c r="CA39" s="382"/>
      <c r="CB39" s="382"/>
      <c r="CC39" s="382"/>
      <c r="CD39" s="383"/>
      <c r="CE39" s="383"/>
      <c r="CF39" s="383"/>
      <c r="CG39" s="383"/>
      <c r="CH39" s="383"/>
      <c r="CI39" s="383"/>
      <c r="CJ39" s="383"/>
      <c r="CK39" s="383"/>
      <c r="CL39" s="383"/>
      <c r="CM39" s="383"/>
      <c r="CN39" s="383"/>
      <c r="CO39" s="383"/>
      <c r="CP39" s="383"/>
      <c r="CQ39" s="383"/>
      <c r="CR39" s="383"/>
      <c r="CS39" s="383"/>
      <c r="CT39" s="383"/>
      <c r="CU39" s="383"/>
      <c r="CV39" s="383"/>
      <c r="CW39" s="383"/>
      <c r="CX39" s="383"/>
      <c r="CY39" s="383"/>
      <c r="CZ39" s="383"/>
      <c r="DA39" s="383"/>
      <c r="DB39" s="383"/>
      <c r="DC39" s="383"/>
      <c r="DD39" s="383"/>
      <c r="DE39" s="383"/>
      <c r="DF39" s="383"/>
      <c r="DG39" s="383"/>
      <c r="DH39" s="383"/>
      <c r="DI39" s="383"/>
      <c r="DJ39" s="383"/>
      <c r="DK39" s="383"/>
      <c r="DL39" s="383"/>
      <c r="DM39" s="383"/>
      <c r="DN39" s="383"/>
      <c r="DO39" s="383"/>
      <c r="DP39" s="383"/>
      <c r="DQ39" s="383"/>
      <c r="DR39" s="383"/>
      <c r="DS39" s="383"/>
      <c r="DT39" s="383"/>
      <c r="DU39" s="383"/>
      <c r="DV39" s="383"/>
      <c r="DW39" s="383"/>
      <c r="DX39" s="383"/>
      <c r="DY39" s="383"/>
      <c r="DZ39" s="383"/>
      <c r="EA39" s="383"/>
      <c r="EB39" s="383"/>
      <c r="EC39" s="383"/>
      <c r="ED39" s="383"/>
      <c r="EE39" s="383"/>
      <c r="EF39" s="383"/>
      <c r="EG39" s="383"/>
      <c r="EH39" s="383"/>
      <c r="EI39" s="383"/>
      <c r="EJ39" s="383"/>
      <c r="EK39" s="383"/>
      <c r="EL39" s="383"/>
      <c r="EM39" s="383"/>
      <c r="EN39" s="383"/>
      <c r="EO39" s="383"/>
      <c r="EP39" s="383"/>
      <c r="EQ39" s="383"/>
      <c r="ER39" s="383"/>
      <c r="ES39" s="383"/>
      <c r="ET39" s="383"/>
      <c r="EU39" s="383"/>
      <c r="EV39" s="383"/>
      <c r="EW39" s="383"/>
      <c r="EX39" s="383"/>
      <c r="EY39" s="383"/>
      <c r="EZ39" s="383"/>
      <c r="FA39" s="383"/>
      <c r="FB39" s="383"/>
      <c r="FC39" s="383"/>
      <c r="FD39" s="383"/>
      <c r="FE39" s="383"/>
      <c r="FF39" s="383"/>
      <c r="FG39" s="383"/>
      <c r="FH39" s="383"/>
      <c r="FI39" s="383"/>
      <c r="FJ39" s="383"/>
      <c r="FK39" s="383"/>
      <c r="FL39" s="383"/>
      <c r="FM39" s="383"/>
      <c r="FN39" s="383"/>
      <c r="FO39" s="383"/>
      <c r="FP39" s="383"/>
      <c r="FQ39" s="383"/>
      <c r="FR39" s="383"/>
      <c r="FS39" s="383"/>
      <c r="FT39" s="383"/>
      <c r="FU39" s="383"/>
      <c r="FV39" s="383"/>
      <c r="FW39" s="383"/>
      <c r="FX39" s="383"/>
      <c r="FY39" s="383"/>
      <c r="FZ39" s="383"/>
      <c r="GA39" s="383"/>
      <c r="GB39" s="383"/>
      <c r="GC39" s="383"/>
      <c r="GD39" s="383"/>
      <c r="GE39" s="383"/>
      <c r="GF39" s="383"/>
      <c r="GG39" s="383"/>
      <c r="GH39" s="383"/>
      <c r="GI39" s="383"/>
      <c r="GJ39" s="383"/>
      <c r="GK39" s="383"/>
      <c r="GL39" s="383"/>
      <c r="GM39" s="383"/>
      <c r="GN39" s="383"/>
      <c r="GO39" s="383"/>
      <c r="GP39" s="383"/>
      <c r="GQ39" s="383"/>
      <c r="GR39" s="383"/>
      <c r="GS39" s="383"/>
      <c r="GT39" s="383"/>
      <c r="GU39" s="383"/>
      <c r="GV39" s="383"/>
      <c r="GW39" s="383"/>
      <c r="GX39" s="383"/>
      <c r="GY39" s="383"/>
      <c r="GZ39" s="383"/>
      <c r="HA39" s="383"/>
      <c r="HB39" s="383"/>
      <c r="HC39" s="383"/>
      <c r="HD39" s="383"/>
      <c r="HE39" s="383"/>
      <c r="HF39" s="383"/>
      <c r="HG39" s="383"/>
      <c r="HH39" s="383"/>
      <c r="HI39" s="383"/>
      <c r="HJ39" s="383"/>
      <c r="HK39" s="383"/>
      <c r="HL39" s="383"/>
      <c r="HM39" s="383"/>
      <c r="HN39" s="383"/>
      <c r="HO39" s="383"/>
      <c r="HP39" s="383"/>
      <c r="HQ39" s="383"/>
      <c r="HR39" s="383"/>
      <c r="HS39" s="383"/>
      <c r="HT39" s="383"/>
      <c r="HU39" s="383"/>
      <c r="HV39" s="383"/>
      <c r="HW39" s="383"/>
      <c r="HX39" s="383"/>
      <c r="HY39" s="383"/>
      <c r="HZ39" s="383"/>
    </row>
    <row r="40" spans="1:234" s="389" customFormat="1" ht="24.75" thickTop="1" x14ac:dyDescent="0.2">
      <c r="A40" s="304" t="s">
        <v>233</v>
      </c>
      <c r="B40" s="120" t="s">
        <v>381</v>
      </c>
      <c r="C40" s="120" t="s">
        <v>124</v>
      </c>
      <c r="D40" s="121" t="s">
        <v>237</v>
      </c>
      <c r="E40" s="121" t="s">
        <v>100</v>
      </c>
      <c r="F40" s="122">
        <f t="shared" si="13"/>
        <v>41183</v>
      </c>
      <c r="G40" s="121">
        <f>IF(L40="Not Executed","",INDEX($U$2:$ZX39,1,MATCH(REPT("z",255),$U40:$ZX40)))</f>
        <v>142</v>
      </c>
      <c r="H40" s="121" t="str">
        <f t="shared" si="5"/>
        <v>PC2 Fab D C0 C-Class</v>
      </c>
      <c r="I40" s="121" t="str">
        <f t="shared" si="6"/>
        <v>9200-8.59.29708</v>
      </c>
      <c r="J40" s="121">
        <f t="shared" si="7"/>
        <v>9200</v>
      </c>
      <c r="K40" s="121" t="str">
        <f t="shared" si="16"/>
        <v>19.14.3820.4</v>
      </c>
      <c r="L40" s="121" t="str">
        <f t="shared" ref="L40:L49" si="17">IF(ISNA(INDEX($U40:$ZX40,MATCH(REPT("z",255),$U40:$ZX40))),"Not Executed",INDEX($U40:$ZX40,MATCH(REPT("z",255),$U40:$ZX40)))</f>
        <v>Pass</v>
      </c>
      <c r="M40" s="121" t="str">
        <f>IF(L40="NA","NA",IF(COUNTIFS(U40:XAA40,"Pass*",$U$3:$XAA$3,Summary!$F$43)&gt;0,"Pass",IF(COUNTIFS(U40:XAA40,"Fail*",$U$3:$XAA$3,Summary!$F$43)&gt;0,"Fail","Not Executed")))</f>
        <v>Pass</v>
      </c>
      <c r="N40" s="121">
        <f t="shared" si="14"/>
        <v>24</v>
      </c>
      <c r="O40" s="132">
        <f t="shared" si="15"/>
        <v>1</v>
      </c>
      <c r="P40" s="132" t="str">
        <f>IF(VLOOKUP(C40,[1]!GPS_Bus_Driver,2,FALSE)=0,"",VLOOKUP(C40,[1]!GPS_Bus_Driver,2,FALSE))</f>
        <v/>
      </c>
      <c r="Q40" s="121" t="str">
        <f>IF(VLOOKUP(C40,[1]!GPS_Bus_Driver,3,FALSE)=0,"",VLOOKUP(C40,[1]!GPS_Bus_Driver,3,FALSE))</f>
        <v/>
      </c>
      <c r="R40" s="121" t="str">
        <f>IF(VLOOKUP(C40,[1]!GPS_Bus_Driver,4,FALSE)=0,"",VLOOKUP(C40,[1]!GPS_Bus_Driver,4,FALSE))</f>
        <v/>
      </c>
      <c r="S40" s="384"/>
      <c r="T40" s="385"/>
      <c r="U40" s="386" t="s">
        <v>243</v>
      </c>
      <c r="V40" s="387"/>
      <c r="W40" s="387" t="s">
        <v>243</v>
      </c>
      <c r="X40" s="387" t="s">
        <v>243</v>
      </c>
      <c r="Y40" s="387" t="s">
        <v>243</v>
      </c>
      <c r="Z40" s="387" t="s">
        <v>243</v>
      </c>
      <c r="AA40" s="387" t="s">
        <v>243</v>
      </c>
      <c r="AB40" s="387" t="s">
        <v>243</v>
      </c>
      <c r="AC40" s="387"/>
      <c r="AD40" s="387" t="s">
        <v>243</v>
      </c>
      <c r="AE40" s="387" t="s">
        <v>243</v>
      </c>
      <c r="AF40" s="387" t="s">
        <v>243</v>
      </c>
      <c r="AG40" s="387" t="s">
        <v>243</v>
      </c>
      <c r="AH40" s="387"/>
      <c r="AI40" s="387" t="s">
        <v>243</v>
      </c>
      <c r="AJ40" s="387" t="s">
        <v>243</v>
      </c>
      <c r="AK40" s="387" t="s">
        <v>243</v>
      </c>
      <c r="AL40" s="387" t="s">
        <v>243</v>
      </c>
      <c r="AM40" s="387" t="s">
        <v>243</v>
      </c>
      <c r="AN40" s="387" t="s">
        <v>243</v>
      </c>
      <c r="AO40" s="387" t="s">
        <v>243</v>
      </c>
      <c r="AP40" s="387"/>
      <c r="AQ40" s="387" t="s">
        <v>243</v>
      </c>
      <c r="AR40" s="387" t="s">
        <v>243</v>
      </c>
      <c r="AS40" s="387" t="s">
        <v>243</v>
      </c>
      <c r="AT40" s="387" t="s">
        <v>243</v>
      </c>
      <c r="AU40" s="387"/>
      <c r="AV40" s="387" t="s">
        <v>243</v>
      </c>
      <c r="AW40" s="387" t="s">
        <v>243</v>
      </c>
      <c r="AX40" s="387"/>
      <c r="AY40" s="387"/>
      <c r="AZ40" s="387"/>
      <c r="BA40" s="387"/>
      <c r="BB40" s="387"/>
      <c r="BC40" s="387"/>
      <c r="BD40" s="387"/>
      <c r="BE40" s="387"/>
      <c r="BF40" s="387"/>
      <c r="BG40" s="387"/>
      <c r="BH40" s="387"/>
      <c r="BI40" s="387"/>
      <c r="BJ40" s="387"/>
      <c r="BK40" s="387"/>
      <c r="BL40" s="387"/>
      <c r="BM40" s="387"/>
      <c r="BN40" s="387"/>
      <c r="BO40" s="387"/>
      <c r="BP40" s="387"/>
      <c r="BQ40" s="387"/>
      <c r="BR40" s="387"/>
      <c r="BS40" s="387"/>
      <c r="BT40" s="387"/>
      <c r="BU40" s="387"/>
      <c r="BV40" s="387"/>
      <c r="BW40" s="387"/>
      <c r="BX40" s="387"/>
      <c r="BY40" s="387"/>
      <c r="BZ40" s="387"/>
      <c r="CA40" s="387"/>
      <c r="CB40" s="387"/>
      <c r="CC40" s="387"/>
      <c r="CD40" s="388"/>
      <c r="CE40" s="388"/>
      <c r="CF40" s="388"/>
      <c r="CG40" s="388"/>
      <c r="CH40" s="388"/>
      <c r="CI40" s="388"/>
      <c r="CJ40" s="388"/>
      <c r="CK40" s="388"/>
      <c r="CL40" s="388"/>
      <c r="CM40" s="388"/>
      <c r="CN40" s="388"/>
      <c r="CO40" s="388"/>
      <c r="CP40" s="388"/>
      <c r="CQ40" s="388"/>
      <c r="CR40" s="388"/>
      <c r="CS40" s="388"/>
      <c r="CT40" s="388"/>
      <c r="CU40" s="388"/>
      <c r="CV40" s="388"/>
      <c r="CW40" s="388"/>
      <c r="CX40" s="388"/>
      <c r="CY40" s="388"/>
      <c r="CZ40" s="388"/>
      <c r="DA40" s="388"/>
      <c r="DB40" s="388"/>
      <c r="DC40" s="388"/>
      <c r="DD40" s="388"/>
      <c r="DE40" s="388"/>
      <c r="DF40" s="388"/>
      <c r="DG40" s="388"/>
      <c r="DH40" s="388"/>
      <c r="DI40" s="388"/>
      <c r="DJ40" s="388"/>
      <c r="DK40" s="388"/>
      <c r="DL40" s="388"/>
      <c r="DM40" s="388"/>
      <c r="DN40" s="388"/>
      <c r="DO40" s="388"/>
      <c r="DP40" s="388"/>
      <c r="DQ40" s="388"/>
      <c r="DR40" s="388"/>
      <c r="DS40" s="388"/>
      <c r="DT40" s="388"/>
      <c r="DU40" s="388"/>
      <c r="DV40" s="388"/>
      <c r="DW40" s="388"/>
      <c r="DX40" s="388"/>
      <c r="DY40" s="388"/>
      <c r="DZ40" s="388"/>
      <c r="EA40" s="388"/>
      <c r="EB40" s="388"/>
      <c r="EC40" s="388"/>
      <c r="ED40" s="388"/>
      <c r="EE40" s="388"/>
      <c r="EF40" s="388"/>
      <c r="EG40" s="388"/>
      <c r="EH40" s="388"/>
      <c r="EI40" s="388"/>
      <c r="EJ40" s="388"/>
      <c r="EK40" s="388"/>
      <c r="EL40" s="388"/>
      <c r="EM40" s="388"/>
      <c r="EN40" s="388"/>
      <c r="EO40" s="388"/>
      <c r="EP40" s="388"/>
      <c r="EQ40" s="388"/>
      <c r="ER40" s="388"/>
      <c r="ES40" s="388"/>
      <c r="ET40" s="388"/>
      <c r="EU40" s="388"/>
      <c r="EV40" s="388"/>
      <c r="EW40" s="388"/>
      <c r="EX40" s="388"/>
      <c r="EY40" s="388"/>
      <c r="EZ40" s="388"/>
      <c r="FA40" s="388"/>
      <c r="FB40" s="388"/>
      <c r="FC40" s="388"/>
      <c r="FD40" s="388"/>
      <c r="FE40" s="388"/>
      <c r="FF40" s="388"/>
      <c r="FG40" s="388"/>
      <c r="FH40" s="388"/>
      <c r="FI40" s="388"/>
      <c r="FJ40" s="388"/>
      <c r="FK40" s="388"/>
      <c r="FL40" s="388"/>
      <c r="FM40" s="388"/>
      <c r="FN40" s="388"/>
      <c r="FO40" s="388"/>
      <c r="FP40" s="388"/>
      <c r="FQ40" s="388"/>
      <c r="FR40" s="388"/>
      <c r="FS40" s="388"/>
      <c r="FT40" s="388"/>
      <c r="FU40" s="388"/>
      <c r="FV40" s="388"/>
      <c r="FW40" s="388"/>
      <c r="FX40" s="388"/>
      <c r="FY40" s="388"/>
      <c r="FZ40" s="388"/>
      <c r="GA40" s="388"/>
      <c r="GB40" s="388"/>
      <c r="GC40" s="388"/>
      <c r="GD40" s="388"/>
      <c r="GE40" s="388"/>
      <c r="GF40" s="388"/>
      <c r="GG40" s="388"/>
      <c r="GH40" s="388"/>
      <c r="GI40" s="388"/>
      <c r="GJ40" s="388"/>
      <c r="GK40" s="388"/>
      <c r="GL40" s="388"/>
      <c r="GM40" s="388"/>
      <c r="GN40" s="388"/>
      <c r="GO40" s="388"/>
      <c r="GP40" s="388"/>
      <c r="GQ40" s="388"/>
      <c r="GR40" s="388"/>
      <c r="GS40" s="388"/>
      <c r="GT40" s="388"/>
      <c r="GU40" s="388"/>
      <c r="GV40" s="388"/>
      <c r="GW40" s="388"/>
      <c r="GX40" s="388"/>
      <c r="GY40" s="388"/>
      <c r="GZ40" s="388"/>
      <c r="HA40" s="388"/>
      <c r="HB40" s="388"/>
      <c r="HC40" s="388"/>
      <c r="HD40" s="388"/>
      <c r="HE40" s="388"/>
      <c r="HF40" s="388"/>
      <c r="HG40" s="388"/>
      <c r="HH40" s="388"/>
      <c r="HI40" s="388"/>
      <c r="HJ40" s="388"/>
      <c r="HK40" s="388"/>
      <c r="HL40" s="388"/>
      <c r="HM40" s="388"/>
      <c r="HN40" s="388"/>
      <c r="HO40" s="388"/>
      <c r="HP40" s="388"/>
      <c r="HQ40" s="388"/>
      <c r="HR40" s="388"/>
      <c r="HS40" s="388"/>
      <c r="HT40" s="388"/>
      <c r="HU40" s="388"/>
      <c r="HV40" s="388"/>
      <c r="HW40" s="388"/>
      <c r="HX40" s="388"/>
      <c r="HY40" s="388"/>
      <c r="HZ40" s="388"/>
    </row>
    <row r="41" spans="1:234" s="140" customFormat="1" ht="24" x14ac:dyDescent="0.2">
      <c r="A41" s="465" t="s">
        <v>499</v>
      </c>
      <c r="B41" s="108" t="s">
        <v>381</v>
      </c>
      <c r="C41" s="108" t="s">
        <v>105</v>
      </c>
      <c r="D41" s="109" t="s">
        <v>237</v>
      </c>
      <c r="E41" s="109" t="s">
        <v>89</v>
      </c>
      <c r="F41" s="110">
        <f t="shared" si="13"/>
        <v>41183</v>
      </c>
      <c r="G41" s="109">
        <f>IF(L41="Not Executed","",INDEX($U$2:$ZX40,1,MATCH(REPT("z",255),$U41:$ZX41)))</f>
        <v>142</v>
      </c>
      <c r="H41" s="109" t="str">
        <f t="shared" si="5"/>
        <v>PC2 Fab D C0 C-Class</v>
      </c>
      <c r="I41" s="109" t="str">
        <f t="shared" si="6"/>
        <v>9200-8.59.29708</v>
      </c>
      <c r="J41" s="109">
        <f t="shared" si="7"/>
        <v>9200</v>
      </c>
      <c r="K41" s="109" t="str">
        <f t="shared" si="16"/>
        <v>19.14.3820.4</v>
      </c>
      <c r="L41" s="109" t="str">
        <f t="shared" si="17"/>
        <v>Pass</v>
      </c>
      <c r="M41" s="109" t="str">
        <f>IF(L41="NA","NA",IF(COUNTIFS(U41:XAA41,"Pass*",$U$3:$XAA$3,Summary!$F$43)&gt;0,"Pass",IF(COUNTIFS(U41:XAA41,"Fail*",$U$3:$XAA$3,Summary!$F$43)&gt;0,"Fail","Not Executed")))</f>
        <v>Pass</v>
      </c>
      <c r="N41" s="109">
        <f t="shared" si="14"/>
        <v>20</v>
      </c>
      <c r="O41" s="135">
        <f t="shared" si="15"/>
        <v>0.6</v>
      </c>
      <c r="P41" s="135" t="str">
        <f>IF(VLOOKUP(C41,[1]!GPS_Bus_Driver,2,FALSE)=0,"",VLOOKUP(C41,[1]!GPS_Bus_Driver,2,FALSE))</f>
        <v>BRCM -&gt; Win8-916360, 880581</v>
      </c>
      <c r="Q41" s="109" t="str">
        <f>IF(VLOOKUP(C41,[1]!GPS_Bus_Driver,3,FALSE)=0,"",VLOOKUP(C41,[1]!GPS_Bus_Driver,3,FALSE))</f>
        <v/>
      </c>
      <c r="R41" s="109" t="str">
        <f>IF(VLOOKUP(C41,[1]!GPS_Bus_Driver,4,FALSE)=0,"",VLOOKUP(C41,[1]!GPS_Bus_Driver,4,FALSE))</f>
        <v>none, 
3855952-CLOSED</v>
      </c>
      <c r="S41" s="111"/>
      <c r="T41" s="295"/>
      <c r="U41" s="346" t="s">
        <v>241</v>
      </c>
      <c r="V41" s="347"/>
      <c r="W41" s="347" t="s">
        <v>241</v>
      </c>
      <c r="X41" s="347" t="s">
        <v>241</v>
      </c>
      <c r="Y41" s="347" t="s">
        <v>241</v>
      </c>
      <c r="Z41" s="347"/>
      <c r="AA41" s="347" t="s">
        <v>241</v>
      </c>
      <c r="AB41" s="347" t="s">
        <v>241</v>
      </c>
      <c r="AC41" s="347"/>
      <c r="AD41" s="347" t="s">
        <v>243</v>
      </c>
      <c r="AE41" s="347" t="s">
        <v>241</v>
      </c>
      <c r="AF41" s="347" t="s">
        <v>243</v>
      </c>
      <c r="AG41" s="347" t="s">
        <v>243</v>
      </c>
      <c r="AH41" s="347"/>
      <c r="AI41" s="347" t="s">
        <v>243</v>
      </c>
      <c r="AJ41" s="347"/>
      <c r="AK41" s="347" t="s">
        <v>243</v>
      </c>
      <c r="AL41" s="347" t="s">
        <v>243</v>
      </c>
      <c r="AM41" s="484"/>
      <c r="AN41" s="347"/>
      <c r="AO41" s="347" t="s">
        <v>241</v>
      </c>
      <c r="AP41" s="347" t="s">
        <v>243</v>
      </c>
      <c r="AQ41" s="347"/>
      <c r="AR41" s="347" t="s">
        <v>243</v>
      </c>
      <c r="AS41" s="347" t="s">
        <v>243</v>
      </c>
      <c r="AT41" s="347" t="s">
        <v>243</v>
      </c>
      <c r="AU41" s="347"/>
      <c r="AV41" s="347" t="s">
        <v>243</v>
      </c>
      <c r="AW41" s="347" t="s">
        <v>243</v>
      </c>
      <c r="AX41" s="347"/>
      <c r="AY41" s="347"/>
      <c r="AZ41" s="347"/>
      <c r="BA41" s="347"/>
      <c r="BB41" s="347"/>
      <c r="BC41" s="347"/>
      <c r="BD41" s="347"/>
      <c r="BE41" s="347"/>
      <c r="BF41" s="347"/>
      <c r="BG41" s="347"/>
      <c r="BH41" s="347"/>
      <c r="BI41" s="347"/>
      <c r="BJ41" s="347"/>
      <c r="BK41" s="347"/>
      <c r="BL41" s="347"/>
      <c r="BM41" s="347"/>
      <c r="BN41" s="347"/>
      <c r="BO41" s="347"/>
      <c r="BP41" s="347"/>
      <c r="BQ41" s="347"/>
      <c r="BR41" s="347"/>
      <c r="BS41" s="347"/>
      <c r="BT41" s="347"/>
      <c r="BU41" s="347"/>
      <c r="BV41" s="347"/>
      <c r="BW41" s="347"/>
      <c r="BX41" s="347"/>
      <c r="BY41" s="347"/>
      <c r="BZ41" s="347"/>
      <c r="CA41" s="347"/>
      <c r="CB41" s="347"/>
      <c r="CC41" s="347"/>
      <c r="CD41" s="348"/>
      <c r="CE41" s="348"/>
      <c r="CF41" s="348"/>
      <c r="CG41" s="348"/>
      <c r="CH41" s="348"/>
      <c r="CI41" s="348"/>
      <c r="CJ41" s="348"/>
      <c r="CK41" s="348"/>
      <c r="CL41" s="348"/>
      <c r="CM41" s="348"/>
      <c r="CN41" s="348"/>
      <c r="CO41" s="348"/>
      <c r="CP41" s="348"/>
      <c r="CQ41" s="348"/>
      <c r="CR41" s="348"/>
      <c r="CS41" s="348"/>
      <c r="CT41" s="348"/>
      <c r="CU41" s="348"/>
      <c r="CV41" s="348"/>
      <c r="CW41" s="348"/>
      <c r="CX41" s="348"/>
      <c r="CY41" s="348"/>
      <c r="CZ41" s="348"/>
      <c r="DA41" s="348"/>
      <c r="DB41" s="348"/>
      <c r="DC41" s="348"/>
      <c r="DD41" s="348"/>
      <c r="DE41" s="348"/>
      <c r="DF41" s="348"/>
      <c r="DG41" s="348"/>
      <c r="DH41" s="348"/>
      <c r="DI41" s="348"/>
      <c r="DJ41" s="348"/>
      <c r="DK41" s="348"/>
      <c r="DL41" s="348"/>
      <c r="DM41" s="348"/>
      <c r="DN41" s="348"/>
      <c r="DO41" s="348"/>
      <c r="DP41" s="348"/>
      <c r="DQ41" s="348"/>
      <c r="DR41" s="348"/>
      <c r="DS41" s="348"/>
      <c r="DT41" s="348"/>
      <c r="DU41" s="348"/>
      <c r="DV41" s="348"/>
      <c r="DW41" s="348"/>
      <c r="DX41" s="348"/>
      <c r="DY41" s="348"/>
      <c r="DZ41" s="348"/>
      <c r="EA41" s="348"/>
      <c r="EB41" s="348"/>
      <c r="EC41" s="348"/>
      <c r="ED41" s="348"/>
      <c r="EE41" s="348"/>
      <c r="EF41" s="348"/>
      <c r="EG41" s="348"/>
      <c r="EH41" s="348"/>
      <c r="EI41" s="348"/>
      <c r="EJ41" s="348"/>
      <c r="EK41" s="348"/>
      <c r="EL41" s="348"/>
      <c r="EM41" s="348"/>
      <c r="EN41" s="348"/>
      <c r="EO41" s="348"/>
      <c r="EP41" s="348"/>
      <c r="EQ41" s="348"/>
      <c r="ER41" s="348"/>
      <c r="ES41" s="348"/>
      <c r="ET41" s="348"/>
      <c r="EU41" s="348"/>
      <c r="EV41" s="348"/>
      <c r="EW41" s="348"/>
      <c r="EX41" s="348"/>
      <c r="EY41" s="348"/>
      <c r="EZ41" s="348"/>
      <c r="FA41" s="348"/>
      <c r="FB41" s="348"/>
      <c r="FC41" s="348"/>
      <c r="FD41" s="348"/>
      <c r="FE41" s="348"/>
      <c r="FF41" s="348"/>
      <c r="FG41" s="348"/>
      <c r="FH41" s="348"/>
      <c r="FI41" s="348"/>
      <c r="FJ41" s="348"/>
      <c r="FK41" s="348"/>
      <c r="FL41" s="348"/>
      <c r="FM41" s="348"/>
      <c r="FN41" s="348"/>
      <c r="FO41" s="348"/>
      <c r="FP41" s="348"/>
      <c r="FQ41" s="348"/>
      <c r="FR41" s="348"/>
      <c r="FS41" s="348"/>
      <c r="FT41" s="348"/>
      <c r="FU41" s="348"/>
      <c r="FV41" s="348"/>
      <c r="FW41" s="348"/>
      <c r="FX41" s="348"/>
      <c r="FY41" s="348"/>
      <c r="FZ41" s="348"/>
      <c r="GA41" s="348"/>
      <c r="GB41" s="348"/>
      <c r="GC41" s="348"/>
      <c r="GD41" s="348"/>
      <c r="GE41" s="348"/>
      <c r="GF41" s="348"/>
      <c r="GG41" s="348"/>
      <c r="GH41" s="348"/>
      <c r="GI41" s="348"/>
      <c r="GJ41" s="348"/>
      <c r="GK41" s="348"/>
      <c r="GL41" s="348"/>
      <c r="GM41" s="348"/>
      <c r="GN41" s="348"/>
      <c r="GO41" s="348"/>
      <c r="GP41" s="348"/>
      <c r="GQ41" s="348"/>
      <c r="GR41" s="348"/>
      <c r="GS41" s="348"/>
      <c r="GT41" s="348"/>
      <c r="GU41" s="348"/>
      <c r="GV41" s="348"/>
      <c r="GW41" s="348"/>
      <c r="GX41" s="348"/>
      <c r="GY41" s="348"/>
      <c r="GZ41" s="348"/>
      <c r="HA41" s="348"/>
      <c r="HB41" s="348"/>
      <c r="HC41" s="348"/>
      <c r="HD41" s="348"/>
      <c r="HE41" s="348"/>
      <c r="HF41" s="348"/>
      <c r="HG41" s="348"/>
      <c r="HH41" s="348"/>
      <c r="HI41" s="348"/>
      <c r="HJ41" s="348"/>
      <c r="HK41" s="348"/>
      <c r="HL41" s="348"/>
      <c r="HM41" s="348"/>
      <c r="HN41" s="348"/>
      <c r="HO41" s="348"/>
      <c r="HP41" s="348"/>
      <c r="HQ41" s="348"/>
      <c r="HR41" s="348"/>
      <c r="HS41" s="348"/>
      <c r="HT41" s="348"/>
      <c r="HU41" s="348"/>
      <c r="HV41" s="348"/>
      <c r="HW41" s="348"/>
      <c r="HX41" s="348"/>
      <c r="HY41" s="348"/>
      <c r="HZ41" s="348"/>
    </row>
    <row r="42" spans="1:234" s="140" customFormat="1" ht="24" x14ac:dyDescent="0.2">
      <c r="A42" s="107" t="s">
        <v>233</v>
      </c>
      <c r="B42" s="108" t="s">
        <v>381</v>
      </c>
      <c r="C42" s="108" t="s">
        <v>192</v>
      </c>
      <c r="D42" s="109" t="s">
        <v>238</v>
      </c>
      <c r="E42" s="109" t="s">
        <v>91</v>
      </c>
      <c r="F42" s="110">
        <f t="shared" si="13"/>
        <v>41183</v>
      </c>
      <c r="G42" s="109">
        <f>IF(L42="Not Executed","",INDEX($U$2:$ZX41,1,MATCH(REPT("z",255),$U42:$ZX42)))</f>
        <v>142</v>
      </c>
      <c r="H42" s="109" t="str">
        <f t="shared" si="5"/>
        <v>PC2 Fab D C0 C-Class</v>
      </c>
      <c r="I42" s="109" t="str">
        <f t="shared" si="6"/>
        <v>9200-8.59.29708</v>
      </c>
      <c r="J42" s="109">
        <f t="shared" si="7"/>
        <v>9200</v>
      </c>
      <c r="K42" s="109" t="str">
        <f t="shared" si="16"/>
        <v>19.14.3820.4</v>
      </c>
      <c r="L42" s="109" t="str">
        <f t="shared" si="17"/>
        <v>Pass</v>
      </c>
      <c r="M42" s="109" t="str">
        <f>IF(L42="NA","NA",IF(COUNTIFS(U42:XAA42,"Pass*",$U$3:$XAA$3,Summary!$F$43)&gt;0,"Pass",IF(COUNTIFS(U42:XAA42,"Fail*",$U$3:$XAA$3,Summary!$F$43)&gt;0,"Fail","Not Executed")))</f>
        <v>Pass</v>
      </c>
      <c r="N42" s="109">
        <f t="shared" si="14"/>
        <v>22</v>
      </c>
      <c r="O42" s="135">
        <f t="shared" si="15"/>
        <v>1</v>
      </c>
      <c r="P42" s="135" t="str">
        <f>IF(VLOOKUP(C42,[1]!GPS_Bus_Driver,2,FALSE)=0,"",VLOOKUP(C42,[1]!GPS_Bus_Driver,2,FALSE))</f>
        <v/>
      </c>
      <c r="Q42" s="109" t="str">
        <f>IF(VLOOKUP(C42,[1]!GPS_Bus_Driver,3,FALSE)=0,"",VLOOKUP(C42,[1]!GPS_Bus_Driver,3,FALSE))</f>
        <v/>
      </c>
      <c r="R42" s="109" t="str">
        <f>IF(VLOOKUP(C42,[1]!GPS_Bus_Driver,4,FALSE)=0,"",VLOOKUP(C42,[1]!GPS_Bus_Driver,4,FALSE))</f>
        <v/>
      </c>
      <c r="S42" s="111"/>
      <c r="T42" s="295"/>
      <c r="U42" s="346" t="s">
        <v>243</v>
      </c>
      <c r="V42" s="347"/>
      <c r="W42" s="347" t="s">
        <v>243</v>
      </c>
      <c r="X42" s="347" t="s">
        <v>243</v>
      </c>
      <c r="Y42" s="347" t="s">
        <v>243</v>
      </c>
      <c r="Z42" s="347" t="s">
        <v>243</v>
      </c>
      <c r="AA42" s="347" t="s">
        <v>243</v>
      </c>
      <c r="AB42" s="347" t="s">
        <v>243</v>
      </c>
      <c r="AC42" s="347"/>
      <c r="AD42" s="347" t="s">
        <v>243</v>
      </c>
      <c r="AE42" s="347" t="s">
        <v>243</v>
      </c>
      <c r="AF42" s="347" t="s">
        <v>243</v>
      </c>
      <c r="AG42" s="347" t="s">
        <v>243</v>
      </c>
      <c r="AH42" s="347"/>
      <c r="AI42" s="347" t="s">
        <v>243</v>
      </c>
      <c r="AJ42" s="347"/>
      <c r="AK42" s="347" t="s">
        <v>243</v>
      </c>
      <c r="AL42" s="347"/>
      <c r="AM42" s="347" t="s">
        <v>243</v>
      </c>
      <c r="AN42" s="347" t="s">
        <v>243</v>
      </c>
      <c r="AO42" s="347" t="s">
        <v>243</v>
      </c>
      <c r="AP42" s="347"/>
      <c r="AQ42" s="347" t="s">
        <v>243</v>
      </c>
      <c r="AR42" s="347" t="s">
        <v>243</v>
      </c>
      <c r="AS42" s="347" t="s">
        <v>243</v>
      </c>
      <c r="AT42" s="347" t="s">
        <v>243</v>
      </c>
      <c r="AU42" s="347"/>
      <c r="AV42" s="347" t="s">
        <v>243</v>
      </c>
      <c r="AW42" s="347" t="s">
        <v>243</v>
      </c>
      <c r="AX42" s="347"/>
      <c r="AY42" s="347"/>
      <c r="AZ42" s="347"/>
      <c r="BA42" s="347"/>
      <c r="BB42" s="347"/>
      <c r="BC42" s="347"/>
      <c r="BD42" s="347"/>
      <c r="BE42" s="347"/>
      <c r="BF42" s="347"/>
      <c r="BG42" s="347"/>
      <c r="BH42" s="347"/>
      <c r="BI42" s="347"/>
      <c r="BJ42" s="347"/>
      <c r="BK42" s="347"/>
      <c r="BL42" s="347"/>
      <c r="BM42" s="347"/>
      <c r="BN42" s="347"/>
      <c r="BO42" s="347"/>
      <c r="BP42" s="347"/>
      <c r="BQ42" s="347"/>
      <c r="BR42" s="347"/>
      <c r="BS42" s="347"/>
      <c r="BT42" s="347"/>
      <c r="BU42" s="347"/>
      <c r="BV42" s="347"/>
      <c r="BW42" s="347"/>
      <c r="BX42" s="347"/>
      <c r="BY42" s="347"/>
      <c r="BZ42" s="347"/>
      <c r="CA42" s="347"/>
      <c r="CB42" s="347"/>
      <c r="CC42" s="347"/>
      <c r="CD42" s="348"/>
      <c r="CE42" s="348"/>
      <c r="CF42" s="348"/>
      <c r="CG42" s="348"/>
      <c r="CH42" s="348"/>
      <c r="CI42" s="348"/>
      <c r="CJ42" s="348"/>
      <c r="CK42" s="348"/>
      <c r="CL42" s="348"/>
      <c r="CM42" s="348"/>
      <c r="CN42" s="348"/>
      <c r="CO42" s="348"/>
      <c r="CP42" s="348"/>
      <c r="CQ42" s="348"/>
      <c r="CR42" s="348"/>
      <c r="CS42" s="348"/>
      <c r="CT42" s="348"/>
      <c r="CU42" s="348"/>
      <c r="CV42" s="348"/>
      <c r="CW42" s="348"/>
      <c r="CX42" s="348"/>
      <c r="CY42" s="348"/>
      <c r="CZ42" s="348"/>
      <c r="DA42" s="348"/>
      <c r="DB42" s="348"/>
      <c r="DC42" s="348"/>
      <c r="DD42" s="348"/>
      <c r="DE42" s="348"/>
      <c r="DF42" s="348"/>
      <c r="DG42" s="348"/>
      <c r="DH42" s="348"/>
      <c r="DI42" s="348"/>
      <c r="DJ42" s="348"/>
      <c r="DK42" s="348"/>
      <c r="DL42" s="348"/>
      <c r="DM42" s="348"/>
      <c r="DN42" s="348"/>
      <c r="DO42" s="348"/>
      <c r="DP42" s="348"/>
      <c r="DQ42" s="348"/>
      <c r="DR42" s="348"/>
      <c r="DS42" s="348"/>
      <c r="DT42" s="348"/>
      <c r="DU42" s="348"/>
      <c r="DV42" s="348"/>
      <c r="DW42" s="348"/>
      <c r="DX42" s="348"/>
      <c r="DY42" s="348"/>
      <c r="DZ42" s="348"/>
      <c r="EA42" s="348"/>
      <c r="EB42" s="348"/>
      <c r="EC42" s="348"/>
      <c r="ED42" s="348"/>
      <c r="EE42" s="348"/>
      <c r="EF42" s="348"/>
      <c r="EG42" s="348"/>
      <c r="EH42" s="348"/>
      <c r="EI42" s="348"/>
      <c r="EJ42" s="348"/>
      <c r="EK42" s="348"/>
      <c r="EL42" s="348"/>
      <c r="EM42" s="348"/>
      <c r="EN42" s="348"/>
      <c r="EO42" s="348"/>
      <c r="EP42" s="348"/>
      <c r="EQ42" s="348"/>
      <c r="ER42" s="348"/>
      <c r="ES42" s="348"/>
      <c r="ET42" s="348"/>
      <c r="EU42" s="348"/>
      <c r="EV42" s="348"/>
      <c r="EW42" s="348"/>
      <c r="EX42" s="348"/>
      <c r="EY42" s="348"/>
      <c r="EZ42" s="348"/>
      <c r="FA42" s="348"/>
      <c r="FB42" s="348"/>
      <c r="FC42" s="348"/>
      <c r="FD42" s="348"/>
      <c r="FE42" s="348"/>
      <c r="FF42" s="348"/>
      <c r="FG42" s="348"/>
      <c r="FH42" s="348"/>
      <c r="FI42" s="348"/>
      <c r="FJ42" s="348"/>
      <c r="FK42" s="348"/>
      <c r="FL42" s="348"/>
      <c r="FM42" s="348"/>
      <c r="FN42" s="348"/>
      <c r="FO42" s="348"/>
      <c r="FP42" s="348"/>
      <c r="FQ42" s="348"/>
      <c r="FR42" s="348"/>
      <c r="FS42" s="348"/>
      <c r="FT42" s="348"/>
      <c r="FU42" s="348"/>
      <c r="FV42" s="348"/>
      <c r="FW42" s="348"/>
      <c r="FX42" s="348"/>
      <c r="FY42" s="348"/>
      <c r="FZ42" s="348"/>
      <c r="GA42" s="348"/>
      <c r="GB42" s="348"/>
      <c r="GC42" s="348"/>
      <c r="GD42" s="348"/>
      <c r="GE42" s="348"/>
      <c r="GF42" s="348"/>
      <c r="GG42" s="348"/>
      <c r="GH42" s="348"/>
      <c r="GI42" s="348"/>
      <c r="GJ42" s="348"/>
      <c r="GK42" s="348"/>
      <c r="GL42" s="348"/>
      <c r="GM42" s="348"/>
      <c r="GN42" s="348"/>
      <c r="GO42" s="348"/>
      <c r="GP42" s="348"/>
      <c r="GQ42" s="348"/>
      <c r="GR42" s="348"/>
      <c r="GS42" s="348"/>
      <c r="GT42" s="348"/>
      <c r="GU42" s="348"/>
      <c r="GV42" s="348"/>
      <c r="GW42" s="348"/>
      <c r="GX42" s="348"/>
      <c r="GY42" s="348"/>
      <c r="GZ42" s="348"/>
      <c r="HA42" s="348"/>
      <c r="HB42" s="348"/>
      <c r="HC42" s="348"/>
      <c r="HD42" s="348"/>
      <c r="HE42" s="348"/>
      <c r="HF42" s="348"/>
      <c r="HG42" s="348"/>
      <c r="HH42" s="348"/>
      <c r="HI42" s="348"/>
      <c r="HJ42" s="348"/>
      <c r="HK42" s="348"/>
      <c r="HL42" s="348"/>
      <c r="HM42" s="348"/>
      <c r="HN42" s="348"/>
      <c r="HO42" s="348"/>
      <c r="HP42" s="348"/>
      <c r="HQ42" s="348"/>
      <c r="HR42" s="348"/>
      <c r="HS42" s="348"/>
      <c r="HT42" s="348"/>
      <c r="HU42" s="348"/>
      <c r="HV42" s="348"/>
      <c r="HW42" s="348"/>
      <c r="HX42" s="348"/>
      <c r="HY42" s="348"/>
      <c r="HZ42" s="348"/>
    </row>
    <row r="43" spans="1:234" s="140" customFormat="1" ht="24" x14ac:dyDescent="0.2">
      <c r="A43" s="107" t="s">
        <v>233</v>
      </c>
      <c r="B43" s="108" t="s">
        <v>381</v>
      </c>
      <c r="C43" s="108" t="s">
        <v>98</v>
      </c>
      <c r="D43" s="109" t="s">
        <v>237</v>
      </c>
      <c r="E43" s="109" t="s">
        <v>91</v>
      </c>
      <c r="F43" s="110">
        <f t="shared" si="13"/>
        <v>41183</v>
      </c>
      <c r="G43" s="109">
        <f>IF(L43="Not Executed","",INDEX($U$2:$ZX42,1,MATCH(REPT("z",255),$U43:$ZX43)))</f>
        <v>142</v>
      </c>
      <c r="H43" s="109" t="str">
        <f t="shared" si="5"/>
        <v>PC2 Fab D C0 C-Class</v>
      </c>
      <c r="I43" s="109" t="str">
        <f t="shared" si="6"/>
        <v>9200-8.59.29708</v>
      </c>
      <c r="J43" s="109">
        <f t="shared" si="7"/>
        <v>9200</v>
      </c>
      <c r="K43" s="109" t="str">
        <f t="shared" si="16"/>
        <v>19.14.3820.4</v>
      </c>
      <c r="L43" s="109" t="str">
        <f t="shared" si="17"/>
        <v>Pass</v>
      </c>
      <c r="M43" s="109" t="str">
        <f>IF(L43="NA","NA",IF(COUNTIFS(U43:XAA43,"Pass*",$U$3:$XAA$3,Summary!$F$43)&gt;0,"Pass",IF(COUNTIFS(U43:XAA43,"Fail*",$U$3:$XAA$3,Summary!$F$43)&gt;0,"Fail","Not Executed")))</f>
        <v>Pass</v>
      </c>
      <c r="N43" s="109">
        <f t="shared" si="14"/>
        <v>24</v>
      </c>
      <c r="O43" s="135">
        <f t="shared" si="15"/>
        <v>1</v>
      </c>
      <c r="P43" s="135" t="str">
        <f>IF(VLOOKUP(C43,[1]!GPS_Bus_Driver,2,FALSE)=0,"",VLOOKUP(C43,[1]!GPS_Bus_Driver,2,FALSE))</f>
        <v/>
      </c>
      <c r="Q43" s="109" t="str">
        <f>IF(VLOOKUP(C43,[1]!GPS_Bus_Driver,3,FALSE)=0,"",VLOOKUP(C43,[1]!GPS_Bus_Driver,3,FALSE))</f>
        <v/>
      </c>
      <c r="R43" s="109" t="str">
        <f>IF(VLOOKUP(C43,[1]!GPS_Bus_Driver,4,FALSE)=0,"",VLOOKUP(C43,[1]!GPS_Bus_Driver,4,FALSE))</f>
        <v/>
      </c>
      <c r="S43" s="111"/>
      <c r="T43" s="295"/>
      <c r="U43" s="346" t="s">
        <v>243</v>
      </c>
      <c r="V43" s="347"/>
      <c r="W43" s="347" t="s">
        <v>243</v>
      </c>
      <c r="X43" s="347" t="s">
        <v>243</v>
      </c>
      <c r="Y43" s="347" t="s">
        <v>243</v>
      </c>
      <c r="Z43" s="347" t="s">
        <v>243</v>
      </c>
      <c r="AA43" s="347" t="s">
        <v>243</v>
      </c>
      <c r="AB43" s="347" t="s">
        <v>243</v>
      </c>
      <c r="AC43" s="347"/>
      <c r="AD43" s="347" t="s">
        <v>243</v>
      </c>
      <c r="AE43" s="347" t="s">
        <v>243</v>
      </c>
      <c r="AF43" s="347" t="s">
        <v>243</v>
      </c>
      <c r="AG43" s="347" t="s">
        <v>243</v>
      </c>
      <c r="AH43" s="347"/>
      <c r="AI43" s="347" t="s">
        <v>243</v>
      </c>
      <c r="AJ43" s="347" t="s">
        <v>243</v>
      </c>
      <c r="AK43" s="347" t="s">
        <v>243</v>
      </c>
      <c r="AL43" s="347" t="s">
        <v>243</v>
      </c>
      <c r="AM43" s="347" t="s">
        <v>243</v>
      </c>
      <c r="AN43" s="347" t="s">
        <v>243</v>
      </c>
      <c r="AO43" s="347" t="s">
        <v>243</v>
      </c>
      <c r="AP43" s="347"/>
      <c r="AQ43" s="347" t="s">
        <v>243</v>
      </c>
      <c r="AR43" s="347" t="s">
        <v>243</v>
      </c>
      <c r="AS43" s="347" t="s">
        <v>243</v>
      </c>
      <c r="AT43" s="347" t="s">
        <v>243</v>
      </c>
      <c r="AU43" s="347"/>
      <c r="AV43" s="347" t="s">
        <v>243</v>
      </c>
      <c r="AW43" s="347" t="s">
        <v>243</v>
      </c>
      <c r="AX43" s="347"/>
      <c r="AY43" s="347"/>
      <c r="AZ43" s="347"/>
      <c r="BA43" s="347"/>
      <c r="BB43" s="347"/>
      <c r="BC43" s="347"/>
      <c r="BD43" s="347"/>
      <c r="BE43" s="347"/>
      <c r="BF43" s="347"/>
      <c r="BG43" s="347"/>
      <c r="BH43" s="347"/>
      <c r="BI43" s="347"/>
      <c r="BJ43" s="347"/>
      <c r="BK43" s="347"/>
      <c r="BL43" s="347"/>
      <c r="BM43" s="347"/>
      <c r="BN43" s="347"/>
      <c r="BO43" s="347"/>
      <c r="BP43" s="347"/>
      <c r="BQ43" s="347"/>
      <c r="BR43" s="347"/>
      <c r="BS43" s="347"/>
      <c r="BT43" s="347"/>
      <c r="BU43" s="347"/>
      <c r="BV43" s="347"/>
      <c r="BW43" s="347"/>
      <c r="BX43" s="347"/>
      <c r="BY43" s="347"/>
      <c r="BZ43" s="347"/>
      <c r="CA43" s="347"/>
      <c r="CB43" s="347"/>
      <c r="CC43" s="347"/>
      <c r="CD43" s="348"/>
      <c r="CE43" s="348"/>
      <c r="CF43" s="348"/>
      <c r="CG43" s="348"/>
      <c r="CH43" s="348"/>
      <c r="CI43" s="348"/>
      <c r="CJ43" s="348"/>
      <c r="CK43" s="348"/>
      <c r="CL43" s="348"/>
      <c r="CM43" s="348"/>
      <c r="CN43" s="348"/>
      <c r="CO43" s="348"/>
      <c r="CP43" s="348"/>
      <c r="CQ43" s="348"/>
      <c r="CR43" s="348"/>
      <c r="CS43" s="348"/>
      <c r="CT43" s="348"/>
      <c r="CU43" s="348"/>
      <c r="CV43" s="348"/>
      <c r="CW43" s="348"/>
      <c r="CX43" s="348"/>
      <c r="CY43" s="348"/>
      <c r="CZ43" s="348"/>
      <c r="DA43" s="348"/>
      <c r="DB43" s="348"/>
      <c r="DC43" s="348"/>
      <c r="DD43" s="348"/>
      <c r="DE43" s="348"/>
      <c r="DF43" s="348"/>
      <c r="DG43" s="348"/>
      <c r="DH43" s="348"/>
      <c r="DI43" s="348"/>
      <c r="DJ43" s="348"/>
      <c r="DK43" s="348"/>
      <c r="DL43" s="348"/>
      <c r="DM43" s="348"/>
      <c r="DN43" s="348"/>
      <c r="DO43" s="348"/>
      <c r="DP43" s="348"/>
      <c r="DQ43" s="348"/>
      <c r="DR43" s="348"/>
      <c r="DS43" s="348"/>
      <c r="DT43" s="348"/>
      <c r="DU43" s="348"/>
      <c r="DV43" s="348"/>
      <c r="DW43" s="348"/>
      <c r="DX43" s="348"/>
      <c r="DY43" s="348"/>
      <c r="DZ43" s="348"/>
      <c r="EA43" s="348"/>
      <c r="EB43" s="348"/>
      <c r="EC43" s="348"/>
      <c r="ED43" s="348"/>
      <c r="EE43" s="348"/>
      <c r="EF43" s="348"/>
      <c r="EG43" s="348"/>
      <c r="EH43" s="348"/>
      <c r="EI43" s="348"/>
      <c r="EJ43" s="348"/>
      <c r="EK43" s="348"/>
      <c r="EL43" s="348"/>
      <c r="EM43" s="348"/>
      <c r="EN43" s="348"/>
      <c r="EO43" s="348"/>
      <c r="EP43" s="348"/>
      <c r="EQ43" s="348"/>
      <c r="ER43" s="348"/>
      <c r="ES43" s="348"/>
      <c r="ET43" s="348"/>
      <c r="EU43" s="348"/>
      <c r="EV43" s="348"/>
      <c r="EW43" s="348"/>
      <c r="EX43" s="348"/>
      <c r="EY43" s="348"/>
      <c r="EZ43" s="348"/>
      <c r="FA43" s="348"/>
      <c r="FB43" s="348"/>
      <c r="FC43" s="348"/>
      <c r="FD43" s="348"/>
      <c r="FE43" s="348"/>
      <c r="FF43" s="348"/>
      <c r="FG43" s="348"/>
      <c r="FH43" s="348"/>
      <c r="FI43" s="348"/>
      <c r="FJ43" s="348"/>
      <c r="FK43" s="348"/>
      <c r="FL43" s="348"/>
      <c r="FM43" s="348"/>
      <c r="FN43" s="348"/>
      <c r="FO43" s="348"/>
      <c r="FP43" s="348"/>
      <c r="FQ43" s="348"/>
      <c r="FR43" s="348"/>
      <c r="FS43" s="348"/>
      <c r="FT43" s="348"/>
      <c r="FU43" s="348"/>
      <c r="FV43" s="348"/>
      <c r="FW43" s="348"/>
      <c r="FX43" s="348"/>
      <c r="FY43" s="348"/>
      <c r="FZ43" s="348"/>
      <c r="GA43" s="348"/>
      <c r="GB43" s="348"/>
      <c r="GC43" s="348"/>
      <c r="GD43" s="348"/>
      <c r="GE43" s="348"/>
      <c r="GF43" s="348"/>
      <c r="GG43" s="348"/>
      <c r="GH43" s="348"/>
      <c r="GI43" s="348"/>
      <c r="GJ43" s="348"/>
      <c r="GK43" s="348"/>
      <c r="GL43" s="348"/>
      <c r="GM43" s="348"/>
      <c r="GN43" s="348"/>
      <c r="GO43" s="348"/>
      <c r="GP43" s="348"/>
      <c r="GQ43" s="348"/>
      <c r="GR43" s="348"/>
      <c r="GS43" s="348"/>
      <c r="GT43" s="348"/>
      <c r="GU43" s="348"/>
      <c r="GV43" s="348"/>
      <c r="GW43" s="348"/>
      <c r="GX43" s="348"/>
      <c r="GY43" s="348"/>
      <c r="GZ43" s="348"/>
      <c r="HA43" s="348"/>
      <c r="HB43" s="348"/>
      <c r="HC43" s="348"/>
      <c r="HD43" s="348"/>
      <c r="HE43" s="348"/>
      <c r="HF43" s="348"/>
      <c r="HG43" s="348"/>
      <c r="HH43" s="348"/>
      <c r="HI43" s="348"/>
      <c r="HJ43" s="348"/>
      <c r="HK43" s="348"/>
      <c r="HL43" s="348"/>
      <c r="HM43" s="348"/>
      <c r="HN43" s="348"/>
      <c r="HO43" s="348"/>
      <c r="HP43" s="348"/>
      <c r="HQ43" s="348"/>
      <c r="HR43" s="348"/>
      <c r="HS43" s="348"/>
      <c r="HT43" s="348"/>
      <c r="HU43" s="348"/>
      <c r="HV43" s="348"/>
      <c r="HW43" s="348"/>
      <c r="HX43" s="348"/>
      <c r="HY43" s="348"/>
      <c r="HZ43" s="348"/>
    </row>
    <row r="44" spans="1:234" s="140" customFormat="1" ht="24" x14ac:dyDescent="0.2">
      <c r="A44" s="107" t="s">
        <v>233</v>
      </c>
      <c r="B44" s="108" t="s">
        <v>381</v>
      </c>
      <c r="C44" s="108" t="s">
        <v>102</v>
      </c>
      <c r="D44" s="109" t="s">
        <v>237</v>
      </c>
      <c r="E44" s="109" t="s">
        <v>26</v>
      </c>
      <c r="F44" s="110">
        <f t="shared" si="13"/>
        <v>41183</v>
      </c>
      <c r="G44" s="109">
        <f>IF(L44="Not Executed","",INDEX($U$2:$ZX43,1,MATCH(REPT("z",255),$U44:$ZX44)))</f>
        <v>142</v>
      </c>
      <c r="H44" s="109" t="str">
        <f t="shared" si="5"/>
        <v>PC2 Fab D C0 C-Class</v>
      </c>
      <c r="I44" s="109" t="str">
        <f t="shared" si="6"/>
        <v>9200-8.59.29708</v>
      </c>
      <c r="J44" s="109">
        <f t="shared" si="7"/>
        <v>9200</v>
      </c>
      <c r="K44" s="109" t="str">
        <f t="shared" si="16"/>
        <v>19.14.3820.4</v>
      </c>
      <c r="L44" s="109" t="str">
        <f t="shared" si="17"/>
        <v>Pass</v>
      </c>
      <c r="M44" s="109" t="str">
        <f>IF(L44="NA","NA",IF(COUNTIFS(U44:XAA44,"Pass*",$U$3:$XAA$3,Summary!$F$43)&gt;0,"Pass",IF(COUNTIFS(U44:XAA44,"Fail*",$U$3:$XAA$3,Summary!$F$43)&gt;0,"Fail","Not Executed")))</f>
        <v>Pass</v>
      </c>
      <c r="N44" s="109">
        <f t="shared" si="14"/>
        <v>24</v>
      </c>
      <c r="O44" s="135">
        <f t="shared" si="15"/>
        <v>1</v>
      </c>
      <c r="P44" s="135" t="str">
        <f>IF(VLOOKUP(C44,[1]!GPS_Bus_Driver,2,FALSE)=0,"",VLOOKUP(C44,[1]!GPS_Bus_Driver,2,FALSE))</f>
        <v/>
      </c>
      <c r="Q44" s="109" t="str">
        <f>IF(VLOOKUP(C44,[1]!GPS_Bus_Driver,3,FALSE)=0,"",VLOOKUP(C44,[1]!GPS_Bus_Driver,3,FALSE))</f>
        <v/>
      </c>
      <c r="R44" s="109" t="str">
        <f>IF(VLOOKUP(C44,[1]!GPS_Bus_Driver,4,FALSE)=0,"",VLOOKUP(C44,[1]!GPS_Bus_Driver,4,FALSE))</f>
        <v/>
      </c>
      <c r="S44" s="111"/>
      <c r="T44" s="295"/>
      <c r="U44" s="346" t="s">
        <v>243</v>
      </c>
      <c r="V44" s="347"/>
      <c r="W44" s="347" t="s">
        <v>243</v>
      </c>
      <c r="X44" s="347" t="s">
        <v>243</v>
      </c>
      <c r="Y44" s="347" t="s">
        <v>243</v>
      </c>
      <c r="Z44" s="347" t="s">
        <v>243</v>
      </c>
      <c r="AA44" s="347" t="s">
        <v>243</v>
      </c>
      <c r="AB44" s="347" t="s">
        <v>243</v>
      </c>
      <c r="AC44" s="347"/>
      <c r="AD44" s="347" t="s">
        <v>243</v>
      </c>
      <c r="AE44" s="347" t="s">
        <v>243</v>
      </c>
      <c r="AF44" s="347" t="s">
        <v>243</v>
      </c>
      <c r="AG44" s="347" t="s">
        <v>243</v>
      </c>
      <c r="AH44" s="347"/>
      <c r="AI44" s="347" t="s">
        <v>243</v>
      </c>
      <c r="AJ44" s="347" t="s">
        <v>243</v>
      </c>
      <c r="AK44" s="347" t="s">
        <v>243</v>
      </c>
      <c r="AL44" s="347" t="s">
        <v>243</v>
      </c>
      <c r="AM44" s="347" t="s">
        <v>243</v>
      </c>
      <c r="AN44" s="347" t="s">
        <v>243</v>
      </c>
      <c r="AO44" s="347" t="s">
        <v>243</v>
      </c>
      <c r="AP44" s="347"/>
      <c r="AQ44" s="347" t="s">
        <v>243</v>
      </c>
      <c r="AR44" s="347" t="s">
        <v>243</v>
      </c>
      <c r="AS44" s="347" t="s">
        <v>243</v>
      </c>
      <c r="AT44" s="347" t="s">
        <v>243</v>
      </c>
      <c r="AU44" s="347"/>
      <c r="AV44" s="347" t="s">
        <v>243</v>
      </c>
      <c r="AW44" s="347" t="s">
        <v>243</v>
      </c>
      <c r="AX44" s="347"/>
      <c r="AY44" s="347"/>
      <c r="AZ44" s="347"/>
      <c r="BA44" s="347"/>
      <c r="BB44" s="347"/>
      <c r="BC44" s="347"/>
      <c r="BD44" s="347"/>
      <c r="BE44" s="347"/>
      <c r="BF44" s="347"/>
      <c r="BG44" s="347"/>
      <c r="BH44" s="347"/>
      <c r="BI44" s="347"/>
      <c r="BJ44" s="347"/>
      <c r="BK44" s="347"/>
      <c r="BL44" s="347"/>
      <c r="BM44" s="347"/>
      <c r="BN44" s="347"/>
      <c r="BO44" s="347"/>
      <c r="BP44" s="347"/>
      <c r="BQ44" s="347"/>
      <c r="BR44" s="347"/>
      <c r="BS44" s="347"/>
      <c r="BT44" s="347"/>
      <c r="BU44" s="347"/>
      <c r="BV44" s="347"/>
      <c r="BW44" s="347"/>
      <c r="BX44" s="347"/>
      <c r="BY44" s="347"/>
      <c r="BZ44" s="347"/>
      <c r="CA44" s="347"/>
      <c r="CB44" s="347"/>
      <c r="CC44" s="347"/>
      <c r="CD44" s="348"/>
      <c r="CE44" s="348"/>
      <c r="CF44" s="348"/>
      <c r="CG44" s="348"/>
      <c r="CH44" s="348"/>
      <c r="CI44" s="348"/>
      <c r="CJ44" s="348"/>
      <c r="CK44" s="348"/>
      <c r="CL44" s="348"/>
      <c r="CM44" s="348"/>
      <c r="CN44" s="348"/>
      <c r="CO44" s="348"/>
      <c r="CP44" s="348"/>
      <c r="CQ44" s="348"/>
      <c r="CR44" s="348"/>
      <c r="CS44" s="348"/>
      <c r="CT44" s="348"/>
      <c r="CU44" s="348"/>
      <c r="CV44" s="348"/>
      <c r="CW44" s="348"/>
      <c r="CX44" s="348"/>
      <c r="CY44" s="348"/>
      <c r="CZ44" s="348"/>
      <c r="DA44" s="348"/>
      <c r="DB44" s="348"/>
      <c r="DC44" s="348"/>
      <c r="DD44" s="348"/>
      <c r="DE44" s="348"/>
      <c r="DF44" s="348"/>
      <c r="DG44" s="348"/>
      <c r="DH44" s="348"/>
      <c r="DI44" s="348"/>
      <c r="DJ44" s="348"/>
      <c r="DK44" s="348"/>
      <c r="DL44" s="348"/>
      <c r="DM44" s="348"/>
      <c r="DN44" s="348"/>
      <c r="DO44" s="348"/>
      <c r="DP44" s="348"/>
      <c r="DQ44" s="348"/>
      <c r="DR44" s="348"/>
      <c r="DS44" s="348"/>
      <c r="DT44" s="348"/>
      <c r="DU44" s="348"/>
      <c r="DV44" s="348"/>
      <c r="DW44" s="348"/>
      <c r="DX44" s="348"/>
      <c r="DY44" s="348"/>
      <c r="DZ44" s="348"/>
      <c r="EA44" s="348"/>
      <c r="EB44" s="348"/>
      <c r="EC44" s="348"/>
      <c r="ED44" s="348"/>
      <c r="EE44" s="348"/>
      <c r="EF44" s="348"/>
      <c r="EG44" s="348"/>
      <c r="EH44" s="348"/>
      <c r="EI44" s="348"/>
      <c r="EJ44" s="348"/>
      <c r="EK44" s="348"/>
      <c r="EL44" s="348"/>
      <c r="EM44" s="348"/>
      <c r="EN44" s="348"/>
      <c r="EO44" s="348"/>
      <c r="EP44" s="348"/>
      <c r="EQ44" s="348"/>
      <c r="ER44" s="348"/>
      <c r="ES44" s="348"/>
      <c r="ET44" s="348"/>
      <c r="EU44" s="348"/>
      <c r="EV44" s="348"/>
      <c r="EW44" s="348"/>
      <c r="EX44" s="348"/>
      <c r="EY44" s="348"/>
      <c r="EZ44" s="348"/>
      <c r="FA44" s="348"/>
      <c r="FB44" s="348"/>
      <c r="FC44" s="348"/>
      <c r="FD44" s="348"/>
      <c r="FE44" s="348"/>
      <c r="FF44" s="348"/>
      <c r="FG44" s="348"/>
      <c r="FH44" s="348"/>
      <c r="FI44" s="348"/>
      <c r="FJ44" s="348"/>
      <c r="FK44" s="348"/>
      <c r="FL44" s="348"/>
      <c r="FM44" s="348"/>
      <c r="FN44" s="348"/>
      <c r="FO44" s="348"/>
      <c r="FP44" s="348"/>
      <c r="FQ44" s="348"/>
      <c r="FR44" s="348"/>
      <c r="FS44" s="348"/>
      <c r="FT44" s="348"/>
      <c r="FU44" s="348"/>
      <c r="FV44" s="348"/>
      <c r="FW44" s="348"/>
      <c r="FX44" s="348"/>
      <c r="FY44" s="348"/>
      <c r="FZ44" s="348"/>
      <c r="GA44" s="348"/>
      <c r="GB44" s="348"/>
      <c r="GC44" s="348"/>
      <c r="GD44" s="348"/>
      <c r="GE44" s="348"/>
      <c r="GF44" s="348"/>
      <c r="GG44" s="348"/>
      <c r="GH44" s="348"/>
      <c r="GI44" s="348"/>
      <c r="GJ44" s="348"/>
      <c r="GK44" s="348"/>
      <c r="GL44" s="348"/>
      <c r="GM44" s="348"/>
      <c r="GN44" s="348"/>
      <c r="GO44" s="348"/>
      <c r="GP44" s="348"/>
      <c r="GQ44" s="348"/>
      <c r="GR44" s="348"/>
      <c r="GS44" s="348"/>
      <c r="GT44" s="348"/>
      <c r="GU44" s="348"/>
      <c r="GV44" s="348"/>
      <c r="GW44" s="348"/>
      <c r="GX44" s="348"/>
      <c r="GY44" s="348"/>
      <c r="GZ44" s="348"/>
      <c r="HA44" s="348"/>
      <c r="HB44" s="348"/>
      <c r="HC44" s="348"/>
      <c r="HD44" s="348"/>
      <c r="HE44" s="348"/>
      <c r="HF44" s="348"/>
      <c r="HG44" s="348"/>
      <c r="HH44" s="348"/>
      <c r="HI44" s="348"/>
      <c r="HJ44" s="348"/>
      <c r="HK44" s="348"/>
      <c r="HL44" s="348"/>
      <c r="HM44" s="348"/>
      <c r="HN44" s="348"/>
      <c r="HO44" s="348"/>
      <c r="HP44" s="348"/>
      <c r="HQ44" s="348"/>
      <c r="HR44" s="348"/>
      <c r="HS44" s="348"/>
      <c r="HT44" s="348"/>
      <c r="HU44" s="348"/>
      <c r="HV44" s="348"/>
      <c r="HW44" s="348"/>
      <c r="HX44" s="348"/>
      <c r="HY44" s="348"/>
      <c r="HZ44" s="348"/>
    </row>
    <row r="45" spans="1:234" s="140" customFormat="1" ht="24" x14ac:dyDescent="0.2">
      <c r="A45" s="465" t="s">
        <v>499</v>
      </c>
      <c r="B45" s="108" t="s">
        <v>381</v>
      </c>
      <c r="C45" s="108" t="s">
        <v>88</v>
      </c>
      <c r="D45" s="109" t="s">
        <v>237</v>
      </c>
      <c r="E45" s="109" t="s">
        <v>89</v>
      </c>
      <c r="F45" s="110">
        <f t="shared" si="13"/>
        <v>41183</v>
      </c>
      <c r="G45" s="109">
        <f>IF(L45="Not Executed","",INDEX($U$2:$ZX44,1,MATCH(REPT("z",255),$U45:$ZX45)))</f>
        <v>142</v>
      </c>
      <c r="H45" s="109" t="str">
        <f t="shared" si="5"/>
        <v>PC2 Fab D C0 C-Class</v>
      </c>
      <c r="I45" s="109" t="str">
        <f t="shared" si="6"/>
        <v>9200-8.59.29708</v>
      </c>
      <c r="J45" s="109">
        <f t="shared" si="7"/>
        <v>9200</v>
      </c>
      <c r="K45" s="109" t="str">
        <f t="shared" si="16"/>
        <v>19.14.3820.4</v>
      </c>
      <c r="L45" s="109" t="str">
        <f t="shared" si="17"/>
        <v>Pass</v>
      </c>
      <c r="M45" s="109" t="str">
        <f>IF(L45="NA","NA",IF(COUNTIFS(U45:XAA45,"Pass*",$U$3:$XAA$3,Summary!$F$43)&gt;0,"Pass",IF(COUNTIFS(U45:XAA45,"Fail*",$U$3:$XAA$3,Summary!$F$43)&gt;0,"Fail","Not Executed")))</f>
        <v>Pass</v>
      </c>
      <c r="N45" s="109">
        <f t="shared" si="14"/>
        <v>24</v>
      </c>
      <c r="O45" s="135">
        <f t="shared" si="15"/>
        <v>0.625</v>
      </c>
      <c r="P45" s="135" t="str">
        <f>IF(VLOOKUP(C45,[1]!GPS_Bus_Driver,2,FALSE)=0,"",VLOOKUP(C45,[1]!GPS_Bus_Driver,2,FALSE))</f>
        <v>BRCM -&gt; Win8-916360</v>
      </c>
      <c r="Q45" s="109" t="str">
        <f>IF(VLOOKUP(C45,[1]!GPS_Bus_Driver,3,FALSE)=0,"",VLOOKUP(C45,[1]!GPS_Bus_Driver,3,FALSE))</f>
        <v/>
      </c>
      <c r="R45" s="109" t="str">
        <f>IF(VLOOKUP(C45,[1]!GPS_Bus_Driver,4,FALSE)=0,"",VLOOKUP(C45,[1]!GPS_Bus_Driver,4,FALSE))</f>
        <v>3855954-CLOSED</v>
      </c>
      <c r="S45" s="111"/>
      <c r="T45" s="295"/>
      <c r="U45" s="346" t="s">
        <v>241</v>
      </c>
      <c r="V45" s="347"/>
      <c r="W45" s="347" t="s">
        <v>241</v>
      </c>
      <c r="X45" s="347" t="s">
        <v>241</v>
      </c>
      <c r="Y45" s="347" t="s">
        <v>241</v>
      </c>
      <c r="Z45" s="347" t="s">
        <v>241</v>
      </c>
      <c r="AA45" s="347" t="s">
        <v>241</v>
      </c>
      <c r="AB45" s="347" t="s">
        <v>243</v>
      </c>
      <c r="AC45" s="347" t="s">
        <v>241</v>
      </c>
      <c r="AD45" s="347" t="s">
        <v>241</v>
      </c>
      <c r="AE45" s="347" t="s">
        <v>241</v>
      </c>
      <c r="AF45" s="347" t="s">
        <v>243</v>
      </c>
      <c r="AG45" s="347" t="s">
        <v>243</v>
      </c>
      <c r="AH45" s="347"/>
      <c r="AI45" s="347" t="s">
        <v>243</v>
      </c>
      <c r="AJ45" s="347"/>
      <c r="AK45" s="347" t="s">
        <v>243</v>
      </c>
      <c r="AL45" s="347" t="s">
        <v>243</v>
      </c>
      <c r="AM45" s="347" t="s">
        <v>243</v>
      </c>
      <c r="AN45" s="347" t="s">
        <v>243</v>
      </c>
      <c r="AO45" s="347" t="s">
        <v>243</v>
      </c>
      <c r="AP45" s="347"/>
      <c r="AQ45" s="347" t="s">
        <v>243</v>
      </c>
      <c r="AR45" s="347" t="s">
        <v>243</v>
      </c>
      <c r="AS45" s="347" t="s">
        <v>243</v>
      </c>
      <c r="AT45" s="347" t="s">
        <v>243</v>
      </c>
      <c r="AU45" s="347"/>
      <c r="AV45" s="347" t="s">
        <v>243</v>
      </c>
      <c r="AW45" s="347" t="s">
        <v>243</v>
      </c>
      <c r="AX45" s="347"/>
      <c r="AY45" s="347"/>
      <c r="AZ45" s="347"/>
      <c r="BA45" s="347"/>
      <c r="BB45" s="347"/>
      <c r="BC45" s="347"/>
      <c r="BD45" s="347"/>
      <c r="BE45" s="347"/>
      <c r="BF45" s="347"/>
      <c r="BG45" s="347"/>
      <c r="BH45" s="347"/>
      <c r="BI45" s="347"/>
      <c r="BJ45" s="347"/>
      <c r="BK45" s="347"/>
      <c r="BL45" s="347"/>
      <c r="BM45" s="347"/>
      <c r="BN45" s="347"/>
      <c r="BO45" s="347"/>
      <c r="BP45" s="347"/>
      <c r="BQ45" s="347"/>
      <c r="BR45" s="347"/>
      <c r="BS45" s="347"/>
      <c r="BT45" s="347"/>
      <c r="BU45" s="347"/>
      <c r="BV45" s="347"/>
      <c r="BW45" s="347"/>
      <c r="BX45" s="347"/>
      <c r="BY45" s="347"/>
      <c r="BZ45" s="347"/>
      <c r="CA45" s="347"/>
      <c r="CB45" s="347"/>
      <c r="CC45" s="347"/>
      <c r="CD45" s="348"/>
      <c r="CE45" s="348"/>
      <c r="CF45" s="348"/>
      <c r="CG45" s="348"/>
      <c r="CH45" s="348"/>
      <c r="CI45" s="348"/>
      <c r="CJ45" s="348"/>
      <c r="CK45" s="348"/>
      <c r="CL45" s="348"/>
      <c r="CM45" s="348"/>
      <c r="CN45" s="348"/>
      <c r="CO45" s="348"/>
      <c r="CP45" s="348"/>
      <c r="CQ45" s="348"/>
      <c r="CR45" s="348"/>
      <c r="CS45" s="348"/>
      <c r="CT45" s="348"/>
      <c r="CU45" s="348"/>
      <c r="CV45" s="348"/>
      <c r="CW45" s="348"/>
      <c r="CX45" s="348"/>
      <c r="CY45" s="348"/>
      <c r="CZ45" s="348"/>
      <c r="DA45" s="348"/>
      <c r="DB45" s="348"/>
      <c r="DC45" s="348"/>
      <c r="DD45" s="348"/>
      <c r="DE45" s="348"/>
      <c r="DF45" s="348"/>
      <c r="DG45" s="348"/>
      <c r="DH45" s="348"/>
      <c r="DI45" s="348"/>
      <c r="DJ45" s="348"/>
      <c r="DK45" s="348"/>
      <c r="DL45" s="348"/>
      <c r="DM45" s="348"/>
      <c r="DN45" s="348"/>
      <c r="DO45" s="348"/>
      <c r="DP45" s="348"/>
      <c r="DQ45" s="348"/>
      <c r="DR45" s="348"/>
      <c r="DS45" s="348"/>
      <c r="DT45" s="348"/>
      <c r="DU45" s="348"/>
      <c r="DV45" s="348"/>
      <c r="DW45" s="348"/>
      <c r="DX45" s="348"/>
      <c r="DY45" s="348"/>
      <c r="DZ45" s="348"/>
      <c r="EA45" s="348"/>
      <c r="EB45" s="348"/>
      <c r="EC45" s="348"/>
      <c r="ED45" s="348"/>
      <c r="EE45" s="348"/>
      <c r="EF45" s="348"/>
      <c r="EG45" s="348"/>
      <c r="EH45" s="348"/>
      <c r="EI45" s="348"/>
      <c r="EJ45" s="348"/>
      <c r="EK45" s="348"/>
      <c r="EL45" s="348"/>
      <c r="EM45" s="348"/>
      <c r="EN45" s="348"/>
      <c r="EO45" s="348"/>
      <c r="EP45" s="348"/>
      <c r="EQ45" s="348"/>
      <c r="ER45" s="348"/>
      <c r="ES45" s="348"/>
      <c r="ET45" s="348"/>
      <c r="EU45" s="348"/>
      <c r="EV45" s="348"/>
      <c r="EW45" s="348"/>
      <c r="EX45" s="348"/>
      <c r="EY45" s="348"/>
      <c r="EZ45" s="348"/>
      <c r="FA45" s="348"/>
      <c r="FB45" s="348"/>
      <c r="FC45" s="348"/>
      <c r="FD45" s="348"/>
      <c r="FE45" s="348"/>
      <c r="FF45" s="348"/>
      <c r="FG45" s="348"/>
      <c r="FH45" s="348"/>
      <c r="FI45" s="348"/>
      <c r="FJ45" s="348"/>
      <c r="FK45" s="348"/>
      <c r="FL45" s="348"/>
      <c r="FM45" s="348"/>
      <c r="FN45" s="348"/>
      <c r="FO45" s="348"/>
      <c r="FP45" s="348"/>
      <c r="FQ45" s="348"/>
      <c r="FR45" s="348"/>
      <c r="FS45" s="348"/>
      <c r="FT45" s="348"/>
      <c r="FU45" s="348"/>
      <c r="FV45" s="348"/>
      <c r="FW45" s="348"/>
      <c r="FX45" s="348"/>
      <c r="FY45" s="348"/>
      <c r="FZ45" s="348"/>
      <c r="GA45" s="348"/>
      <c r="GB45" s="348"/>
      <c r="GC45" s="348"/>
      <c r="GD45" s="348"/>
      <c r="GE45" s="348"/>
      <c r="GF45" s="348"/>
      <c r="GG45" s="348"/>
      <c r="GH45" s="348"/>
      <c r="GI45" s="348"/>
      <c r="GJ45" s="348"/>
      <c r="GK45" s="348"/>
      <c r="GL45" s="348"/>
      <c r="GM45" s="348"/>
      <c r="GN45" s="348"/>
      <c r="GO45" s="348"/>
      <c r="GP45" s="348"/>
      <c r="GQ45" s="348"/>
      <c r="GR45" s="348"/>
      <c r="GS45" s="348"/>
      <c r="GT45" s="348"/>
      <c r="GU45" s="348"/>
      <c r="GV45" s="348"/>
      <c r="GW45" s="348"/>
      <c r="GX45" s="348"/>
      <c r="GY45" s="348"/>
      <c r="GZ45" s="348"/>
      <c r="HA45" s="348"/>
      <c r="HB45" s="348"/>
      <c r="HC45" s="348"/>
      <c r="HD45" s="348"/>
      <c r="HE45" s="348"/>
      <c r="HF45" s="348"/>
      <c r="HG45" s="348"/>
      <c r="HH45" s="348"/>
      <c r="HI45" s="348"/>
      <c r="HJ45" s="348"/>
      <c r="HK45" s="348"/>
      <c r="HL45" s="348"/>
      <c r="HM45" s="348"/>
      <c r="HN45" s="348"/>
      <c r="HO45" s="348"/>
      <c r="HP45" s="348"/>
      <c r="HQ45" s="348"/>
      <c r="HR45" s="348"/>
      <c r="HS45" s="348"/>
      <c r="HT45" s="348"/>
      <c r="HU45" s="348"/>
      <c r="HV45" s="348"/>
      <c r="HW45" s="348"/>
      <c r="HX45" s="348"/>
      <c r="HY45" s="348"/>
      <c r="HZ45" s="348"/>
    </row>
    <row r="46" spans="1:234" s="140" customFormat="1" ht="24" x14ac:dyDescent="0.2">
      <c r="A46" s="465" t="s">
        <v>499</v>
      </c>
      <c r="B46" s="108" t="s">
        <v>381</v>
      </c>
      <c r="C46" s="108" t="s">
        <v>92</v>
      </c>
      <c r="D46" s="109" t="s">
        <v>237</v>
      </c>
      <c r="E46" s="109" t="s">
        <v>89</v>
      </c>
      <c r="F46" s="110">
        <f t="shared" si="13"/>
        <v>41183</v>
      </c>
      <c r="G46" s="109">
        <f>IF(L46="Not Executed","",INDEX($U$2:$ZX45,1,MATCH(REPT("z",255),$U46:$ZX46)))</f>
        <v>142</v>
      </c>
      <c r="H46" s="109" t="str">
        <f t="shared" si="5"/>
        <v>PC2 Fab D C0 C-Class</v>
      </c>
      <c r="I46" s="109" t="str">
        <f t="shared" si="6"/>
        <v>9200-8.59.29708</v>
      </c>
      <c r="J46" s="109">
        <f t="shared" si="7"/>
        <v>9200</v>
      </c>
      <c r="K46" s="109" t="str">
        <f t="shared" si="16"/>
        <v>19.14.3820.4</v>
      </c>
      <c r="L46" s="109" t="str">
        <f t="shared" si="17"/>
        <v>Pass-Filter</v>
      </c>
      <c r="M46" s="109" t="str">
        <f>IF(L46="NA","NA",IF(COUNTIFS(U46:XAA46,"Pass*",$U$3:$XAA$3,Summary!$F$43)&gt;0,"Pass",IF(COUNTIFS(U46:XAA46,"Fail*",$U$3:$XAA$3,Summary!$F$43)&gt;0,"Fail","Not Executed")))</f>
        <v>Pass</v>
      </c>
      <c r="N46" s="109">
        <f t="shared" si="14"/>
        <v>18</v>
      </c>
      <c r="O46" s="135">
        <f t="shared" si="15"/>
        <v>0.5</v>
      </c>
      <c r="P46" s="135" t="str">
        <f>IF(VLOOKUP(C46,[1]!GPS_Bus_Driver,2,FALSE)=0,"",VLOOKUP(C46,[1]!GPS_Bus_Driver,2,FALSE))</f>
        <v>BRCM -&gt; Win8-916360</v>
      </c>
      <c r="Q46" s="109" t="str">
        <f>IF(VLOOKUP(C46,[1]!GPS_Bus_Driver,3,FALSE)=0,"",VLOOKUP(C46,[1]!GPS_Bus_Driver,3,FALSE))</f>
        <v/>
      </c>
      <c r="R46" s="109" t="str">
        <f>IF(VLOOKUP(C46,[1]!GPS_Bus_Driver,4,FALSE)=0,"",VLOOKUP(C46,[1]!GPS_Bus_Driver,4,FALSE))</f>
        <v>3855954-CLOSED,
3856262 - CLOSED</v>
      </c>
      <c r="S46" s="111"/>
      <c r="T46" s="295"/>
      <c r="U46" s="346" t="s">
        <v>241</v>
      </c>
      <c r="V46" s="347"/>
      <c r="W46" s="347" t="s">
        <v>241</v>
      </c>
      <c r="X46" s="347" t="s">
        <v>241</v>
      </c>
      <c r="Y46" s="347" t="s">
        <v>241</v>
      </c>
      <c r="Z46" s="347" t="s">
        <v>241</v>
      </c>
      <c r="AA46" s="347" t="s">
        <v>241</v>
      </c>
      <c r="AB46" s="347" t="s">
        <v>243</v>
      </c>
      <c r="AC46" s="347" t="s">
        <v>241</v>
      </c>
      <c r="AD46" s="347" t="s">
        <v>241</v>
      </c>
      <c r="AE46" s="347" t="s">
        <v>241</v>
      </c>
      <c r="AF46" s="347" t="s">
        <v>243</v>
      </c>
      <c r="AG46" s="347" t="s">
        <v>243</v>
      </c>
      <c r="AH46" s="347"/>
      <c r="AI46" s="347" t="s">
        <v>243</v>
      </c>
      <c r="AJ46" s="347"/>
      <c r="AK46" s="347" t="s">
        <v>243</v>
      </c>
      <c r="AL46" s="347" t="s">
        <v>243</v>
      </c>
      <c r="AM46" s="347" t="s">
        <v>609</v>
      </c>
      <c r="AN46" s="347" t="s">
        <v>609</v>
      </c>
      <c r="AO46" s="347" t="s">
        <v>243</v>
      </c>
      <c r="AP46" s="347"/>
      <c r="AQ46" s="347" t="s">
        <v>609</v>
      </c>
      <c r="AR46" s="347" t="s">
        <v>243</v>
      </c>
      <c r="AS46" s="347" t="s">
        <v>243</v>
      </c>
      <c r="AT46" s="347" t="s">
        <v>609</v>
      </c>
      <c r="AU46" s="347"/>
      <c r="AV46" s="347" t="s">
        <v>609</v>
      </c>
      <c r="AW46" s="347" t="s">
        <v>609</v>
      </c>
      <c r="AX46" s="347"/>
      <c r="AY46" s="347"/>
      <c r="AZ46" s="347"/>
      <c r="BA46" s="347"/>
      <c r="BB46" s="347"/>
      <c r="BC46" s="347"/>
      <c r="BD46" s="347"/>
      <c r="BE46" s="347"/>
      <c r="BF46" s="347"/>
      <c r="BG46" s="347"/>
      <c r="BH46" s="347"/>
      <c r="BI46" s="347"/>
      <c r="BJ46" s="347"/>
      <c r="BK46" s="347"/>
      <c r="BL46" s="347"/>
      <c r="BM46" s="347"/>
      <c r="BN46" s="347"/>
      <c r="BO46" s="347"/>
      <c r="BP46" s="347"/>
      <c r="BQ46" s="347"/>
      <c r="BR46" s="347"/>
      <c r="BS46" s="347"/>
      <c r="BT46" s="347"/>
      <c r="BU46" s="347"/>
      <c r="BV46" s="347"/>
      <c r="BW46" s="347"/>
      <c r="BX46" s="347"/>
      <c r="BY46" s="347"/>
      <c r="BZ46" s="347"/>
      <c r="CA46" s="347"/>
      <c r="CB46" s="347"/>
      <c r="CC46" s="347"/>
      <c r="CD46" s="348"/>
      <c r="CE46" s="348"/>
      <c r="CF46" s="348"/>
      <c r="CG46" s="348"/>
      <c r="CH46" s="348"/>
      <c r="CI46" s="348"/>
      <c r="CJ46" s="348"/>
      <c r="CK46" s="348"/>
      <c r="CL46" s="348"/>
      <c r="CM46" s="348"/>
      <c r="CN46" s="348"/>
      <c r="CO46" s="348"/>
      <c r="CP46" s="348"/>
      <c r="CQ46" s="348"/>
      <c r="CR46" s="348"/>
      <c r="CS46" s="348"/>
      <c r="CT46" s="348"/>
      <c r="CU46" s="348"/>
      <c r="CV46" s="348"/>
      <c r="CW46" s="348"/>
      <c r="CX46" s="348"/>
      <c r="CY46" s="348"/>
      <c r="CZ46" s="348"/>
      <c r="DA46" s="348"/>
      <c r="DB46" s="348"/>
      <c r="DC46" s="348"/>
      <c r="DD46" s="348"/>
      <c r="DE46" s="348"/>
      <c r="DF46" s="348"/>
      <c r="DG46" s="348"/>
      <c r="DH46" s="348"/>
      <c r="DI46" s="348"/>
      <c r="DJ46" s="348"/>
      <c r="DK46" s="348"/>
      <c r="DL46" s="348"/>
      <c r="DM46" s="348"/>
      <c r="DN46" s="348"/>
      <c r="DO46" s="348"/>
      <c r="DP46" s="348"/>
      <c r="DQ46" s="348"/>
      <c r="DR46" s="348"/>
      <c r="DS46" s="348"/>
      <c r="DT46" s="348"/>
      <c r="DU46" s="348"/>
      <c r="DV46" s="348"/>
      <c r="DW46" s="348"/>
      <c r="DX46" s="348"/>
      <c r="DY46" s="348"/>
      <c r="DZ46" s="348"/>
      <c r="EA46" s="348"/>
      <c r="EB46" s="348"/>
      <c r="EC46" s="348"/>
      <c r="ED46" s="348"/>
      <c r="EE46" s="348"/>
      <c r="EF46" s="348"/>
      <c r="EG46" s="348"/>
      <c r="EH46" s="348"/>
      <c r="EI46" s="348"/>
      <c r="EJ46" s="348"/>
      <c r="EK46" s="348"/>
      <c r="EL46" s="348"/>
      <c r="EM46" s="348"/>
      <c r="EN46" s="348"/>
      <c r="EO46" s="348"/>
      <c r="EP46" s="348"/>
      <c r="EQ46" s="348"/>
      <c r="ER46" s="348"/>
      <c r="ES46" s="348"/>
      <c r="ET46" s="348"/>
      <c r="EU46" s="348"/>
      <c r="EV46" s="348"/>
      <c r="EW46" s="348"/>
      <c r="EX46" s="348"/>
      <c r="EY46" s="348"/>
      <c r="EZ46" s="348"/>
      <c r="FA46" s="348"/>
      <c r="FB46" s="348"/>
      <c r="FC46" s="348"/>
      <c r="FD46" s="348"/>
      <c r="FE46" s="348"/>
      <c r="FF46" s="348"/>
      <c r="FG46" s="348"/>
      <c r="FH46" s="348"/>
      <c r="FI46" s="348"/>
      <c r="FJ46" s="348"/>
      <c r="FK46" s="348"/>
      <c r="FL46" s="348"/>
      <c r="FM46" s="348"/>
      <c r="FN46" s="348"/>
      <c r="FO46" s="348"/>
      <c r="FP46" s="348"/>
      <c r="FQ46" s="348"/>
      <c r="FR46" s="348"/>
      <c r="FS46" s="348"/>
      <c r="FT46" s="348"/>
      <c r="FU46" s="348"/>
      <c r="FV46" s="348"/>
      <c r="FW46" s="348"/>
      <c r="FX46" s="348"/>
      <c r="FY46" s="348"/>
      <c r="FZ46" s="348"/>
      <c r="GA46" s="348"/>
      <c r="GB46" s="348"/>
      <c r="GC46" s="348"/>
      <c r="GD46" s="348"/>
      <c r="GE46" s="348"/>
      <c r="GF46" s="348"/>
      <c r="GG46" s="348"/>
      <c r="GH46" s="348"/>
      <c r="GI46" s="348"/>
      <c r="GJ46" s="348"/>
      <c r="GK46" s="348"/>
      <c r="GL46" s="348"/>
      <c r="GM46" s="348"/>
      <c r="GN46" s="348"/>
      <c r="GO46" s="348"/>
      <c r="GP46" s="348"/>
      <c r="GQ46" s="348"/>
      <c r="GR46" s="348"/>
      <c r="GS46" s="348"/>
      <c r="GT46" s="348"/>
      <c r="GU46" s="348"/>
      <c r="GV46" s="348"/>
      <c r="GW46" s="348"/>
      <c r="GX46" s="348"/>
      <c r="GY46" s="348"/>
      <c r="GZ46" s="348"/>
      <c r="HA46" s="348"/>
      <c r="HB46" s="348"/>
      <c r="HC46" s="348"/>
      <c r="HD46" s="348"/>
      <c r="HE46" s="348"/>
      <c r="HF46" s="348"/>
      <c r="HG46" s="348"/>
      <c r="HH46" s="348"/>
      <c r="HI46" s="348"/>
      <c r="HJ46" s="348"/>
      <c r="HK46" s="348"/>
      <c r="HL46" s="348"/>
      <c r="HM46" s="348"/>
      <c r="HN46" s="348"/>
      <c r="HO46" s="348"/>
      <c r="HP46" s="348"/>
      <c r="HQ46" s="348"/>
      <c r="HR46" s="348"/>
      <c r="HS46" s="348"/>
      <c r="HT46" s="348"/>
      <c r="HU46" s="348"/>
      <c r="HV46" s="348"/>
      <c r="HW46" s="348"/>
      <c r="HX46" s="348"/>
      <c r="HY46" s="348"/>
      <c r="HZ46" s="348"/>
    </row>
    <row r="47" spans="1:234" s="140" customFormat="1" ht="24" x14ac:dyDescent="0.2">
      <c r="A47" s="107" t="s">
        <v>233</v>
      </c>
      <c r="B47" s="108" t="s">
        <v>381</v>
      </c>
      <c r="C47" s="108" t="s">
        <v>95</v>
      </c>
      <c r="D47" s="109" t="s">
        <v>237</v>
      </c>
      <c r="E47" s="109" t="s">
        <v>89</v>
      </c>
      <c r="F47" s="110">
        <f t="shared" si="13"/>
        <v>41183</v>
      </c>
      <c r="G47" s="109">
        <f>IF(L47="Not Executed","",INDEX($U$2:$ZX46,1,MATCH(REPT("z",255),$U47:$ZX47)))</f>
        <v>142</v>
      </c>
      <c r="H47" s="109" t="str">
        <f t="shared" si="5"/>
        <v>PC2 Fab D C0 C-Class</v>
      </c>
      <c r="I47" s="109" t="str">
        <f t="shared" si="6"/>
        <v>9200-8.59.29708</v>
      </c>
      <c r="J47" s="109">
        <f t="shared" si="7"/>
        <v>9200</v>
      </c>
      <c r="K47" s="109" t="str">
        <f t="shared" si="16"/>
        <v>19.14.3820.4</v>
      </c>
      <c r="L47" s="109" t="str">
        <f t="shared" si="17"/>
        <v>Pass</v>
      </c>
      <c r="M47" s="109" t="str">
        <f>IF(L47="NA","NA",IF(COUNTIFS(U47:XAA47,"Pass*",$U$3:$XAA$3,Summary!$F$43)&gt;0,"Pass",IF(COUNTIFS(U47:XAA47,"Fail*",$U$3:$XAA$3,Summary!$F$43)&gt;0,"Fail","Not Executed")))</f>
        <v>Pass</v>
      </c>
      <c r="N47" s="109">
        <f t="shared" si="14"/>
        <v>23</v>
      </c>
      <c r="O47" s="135">
        <f t="shared" si="15"/>
        <v>1</v>
      </c>
      <c r="P47" s="135" t="str">
        <f>IF(VLOOKUP(C47,[1]!GPS_Bus_Driver,2,FALSE)=0,"",VLOOKUP(C47,[1]!GPS_Bus_Driver,2,FALSE))</f>
        <v/>
      </c>
      <c r="Q47" s="109" t="str">
        <f>IF(VLOOKUP(C47,[1]!GPS_Bus_Driver,3,FALSE)=0,"",VLOOKUP(C47,[1]!GPS_Bus_Driver,3,FALSE))</f>
        <v/>
      </c>
      <c r="R47" s="109" t="str">
        <f>IF(VLOOKUP(C47,[1]!GPS_Bus_Driver,4,FALSE)=0,"",VLOOKUP(C47,[1]!GPS_Bus_Driver,4,FALSE))</f>
        <v/>
      </c>
      <c r="S47" s="111"/>
      <c r="T47" s="295"/>
      <c r="U47" s="346" t="s">
        <v>243</v>
      </c>
      <c r="V47" s="347"/>
      <c r="W47" s="347" t="s">
        <v>243</v>
      </c>
      <c r="X47" s="347" t="s">
        <v>243</v>
      </c>
      <c r="Y47" s="347" t="s">
        <v>243</v>
      </c>
      <c r="Z47" s="347" t="s">
        <v>243</v>
      </c>
      <c r="AA47" s="347" t="s">
        <v>243</v>
      </c>
      <c r="AB47" s="347" t="s">
        <v>243</v>
      </c>
      <c r="AC47" s="347"/>
      <c r="AD47" s="347" t="s">
        <v>243</v>
      </c>
      <c r="AE47" s="347" t="s">
        <v>243</v>
      </c>
      <c r="AF47" s="347" t="s">
        <v>243</v>
      </c>
      <c r="AG47" s="347" t="s">
        <v>243</v>
      </c>
      <c r="AH47" s="347"/>
      <c r="AI47" s="347" t="s">
        <v>243</v>
      </c>
      <c r="AJ47" s="347"/>
      <c r="AK47" s="347" t="s">
        <v>243</v>
      </c>
      <c r="AL47" s="347" t="s">
        <v>243</v>
      </c>
      <c r="AM47" s="347" t="s">
        <v>243</v>
      </c>
      <c r="AN47" s="347" t="s">
        <v>243</v>
      </c>
      <c r="AO47" s="347" t="s">
        <v>243</v>
      </c>
      <c r="AP47" s="347"/>
      <c r="AQ47" s="347" t="s">
        <v>243</v>
      </c>
      <c r="AR47" s="347" t="s">
        <v>243</v>
      </c>
      <c r="AS47" s="347" t="s">
        <v>243</v>
      </c>
      <c r="AT47" s="347" t="s">
        <v>243</v>
      </c>
      <c r="AU47" s="347"/>
      <c r="AV47" s="347" t="s">
        <v>243</v>
      </c>
      <c r="AW47" s="347" t="s">
        <v>243</v>
      </c>
      <c r="AX47" s="347"/>
      <c r="AY47" s="347"/>
      <c r="AZ47" s="347"/>
      <c r="BA47" s="347"/>
      <c r="BB47" s="347"/>
      <c r="BC47" s="347"/>
      <c r="BD47" s="347"/>
      <c r="BE47" s="347"/>
      <c r="BF47" s="347"/>
      <c r="BG47" s="347"/>
      <c r="BH47" s="347"/>
      <c r="BI47" s="347"/>
      <c r="BJ47" s="347"/>
      <c r="BK47" s="347"/>
      <c r="BL47" s="347"/>
      <c r="BM47" s="347"/>
      <c r="BN47" s="347"/>
      <c r="BO47" s="347"/>
      <c r="BP47" s="347"/>
      <c r="BQ47" s="347"/>
      <c r="BR47" s="347"/>
      <c r="BS47" s="347"/>
      <c r="BT47" s="347"/>
      <c r="BU47" s="347"/>
      <c r="BV47" s="347"/>
      <c r="BW47" s="347"/>
      <c r="BX47" s="347"/>
      <c r="BY47" s="347"/>
      <c r="BZ47" s="347"/>
      <c r="CA47" s="347"/>
      <c r="CB47" s="347"/>
      <c r="CC47" s="347"/>
      <c r="CD47" s="348"/>
      <c r="CE47" s="348"/>
      <c r="CF47" s="348"/>
      <c r="CG47" s="348"/>
      <c r="CH47" s="348"/>
      <c r="CI47" s="348"/>
      <c r="CJ47" s="348"/>
      <c r="CK47" s="348"/>
      <c r="CL47" s="348"/>
      <c r="CM47" s="348"/>
      <c r="CN47" s="348"/>
      <c r="CO47" s="348"/>
      <c r="CP47" s="348"/>
      <c r="CQ47" s="348"/>
      <c r="CR47" s="348"/>
      <c r="CS47" s="348"/>
      <c r="CT47" s="348"/>
      <c r="CU47" s="348"/>
      <c r="CV47" s="348"/>
      <c r="CW47" s="348"/>
      <c r="CX47" s="348"/>
      <c r="CY47" s="348"/>
      <c r="CZ47" s="348"/>
      <c r="DA47" s="348"/>
      <c r="DB47" s="348"/>
      <c r="DC47" s="348"/>
      <c r="DD47" s="348"/>
      <c r="DE47" s="348"/>
      <c r="DF47" s="348"/>
      <c r="DG47" s="348"/>
      <c r="DH47" s="348"/>
      <c r="DI47" s="348"/>
      <c r="DJ47" s="348"/>
      <c r="DK47" s="348"/>
      <c r="DL47" s="348"/>
      <c r="DM47" s="348"/>
      <c r="DN47" s="348"/>
      <c r="DO47" s="348"/>
      <c r="DP47" s="348"/>
      <c r="DQ47" s="348"/>
      <c r="DR47" s="348"/>
      <c r="DS47" s="348"/>
      <c r="DT47" s="348"/>
      <c r="DU47" s="348"/>
      <c r="DV47" s="348"/>
      <c r="DW47" s="348"/>
      <c r="DX47" s="348"/>
      <c r="DY47" s="348"/>
      <c r="DZ47" s="348"/>
      <c r="EA47" s="348"/>
      <c r="EB47" s="348"/>
      <c r="EC47" s="348"/>
      <c r="ED47" s="348"/>
      <c r="EE47" s="348"/>
      <c r="EF47" s="348"/>
      <c r="EG47" s="348"/>
      <c r="EH47" s="348"/>
      <c r="EI47" s="348"/>
      <c r="EJ47" s="348"/>
      <c r="EK47" s="348"/>
      <c r="EL47" s="348"/>
      <c r="EM47" s="348"/>
      <c r="EN47" s="348"/>
      <c r="EO47" s="348"/>
      <c r="EP47" s="348"/>
      <c r="EQ47" s="348"/>
      <c r="ER47" s="348"/>
      <c r="ES47" s="348"/>
      <c r="ET47" s="348"/>
      <c r="EU47" s="348"/>
      <c r="EV47" s="348"/>
      <c r="EW47" s="348"/>
      <c r="EX47" s="348"/>
      <c r="EY47" s="348"/>
      <c r="EZ47" s="348"/>
      <c r="FA47" s="348"/>
      <c r="FB47" s="348"/>
      <c r="FC47" s="348"/>
      <c r="FD47" s="348"/>
      <c r="FE47" s="348"/>
      <c r="FF47" s="348"/>
      <c r="FG47" s="348"/>
      <c r="FH47" s="348"/>
      <c r="FI47" s="348"/>
      <c r="FJ47" s="348"/>
      <c r="FK47" s="348"/>
      <c r="FL47" s="348"/>
      <c r="FM47" s="348"/>
      <c r="FN47" s="348"/>
      <c r="FO47" s="348"/>
      <c r="FP47" s="348"/>
      <c r="FQ47" s="348"/>
      <c r="FR47" s="348"/>
      <c r="FS47" s="348"/>
      <c r="FT47" s="348"/>
      <c r="FU47" s="348"/>
      <c r="FV47" s="348"/>
      <c r="FW47" s="348"/>
      <c r="FX47" s="348"/>
      <c r="FY47" s="348"/>
      <c r="FZ47" s="348"/>
      <c r="GA47" s="348"/>
      <c r="GB47" s="348"/>
      <c r="GC47" s="348"/>
      <c r="GD47" s="348"/>
      <c r="GE47" s="348"/>
      <c r="GF47" s="348"/>
      <c r="GG47" s="348"/>
      <c r="GH47" s="348"/>
      <c r="GI47" s="348"/>
      <c r="GJ47" s="348"/>
      <c r="GK47" s="348"/>
      <c r="GL47" s="348"/>
      <c r="GM47" s="348"/>
      <c r="GN47" s="348"/>
      <c r="GO47" s="348"/>
      <c r="GP47" s="348"/>
      <c r="GQ47" s="348"/>
      <c r="GR47" s="348"/>
      <c r="GS47" s="348"/>
      <c r="GT47" s="348"/>
      <c r="GU47" s="348"/>
      <c r="GV47" s="348"/>
      <c r="GW47" s="348"/>
      <c r="GX47" s="348"/>
      <c r="GY47" s="348"/>
      <c r="GZ47" s="348"/>
      <c r="HA47" s="348"/>
      <c r="HB47" s="348"/>
      <c r="HC47" s="348"/>
      <c r="HD47" s="348"/>
      <c r="HE47" s="348"/>
      <c r="HF47" s="348"/>
      <c r="HG47" s="348"/>
      <c r="HH47" s="348"/>
      <c r="HI47" s="348"/>
      <c r="HJ47" s="348"/>
      <c r="HK47" s="348"/>
      <c r="HL47" s="348"/>
      <c r="HM47" s="348"/>
      <c r="HN47" s="348"/>
      <c r="HO47" s="348"/>
      <c r="HP47" s="348"/>
      <c r="HQ47" s="348"/>
      <c r="HR47" s="348"/>
      <c r="HS47" s="348"/>
      <c r="HT47" s="348"/>
      <c r="HU47" s="348"/>
      <c r="HV47" s="348"/>
      <c r="HW47" s="348"/>
      <c r="HX47" s="348"/>
      <c r="HY47" s="348"/>
      <c r="HZ47" s="348"/>
    </row>
    <row r="48" spans="1:234" s="140" customFormat="1" ht="24" x14ac:dyDescent="0.2">
      <c r="A48" s="107" t="s">
        <v>233</v>
      </c>
      <c r="B48" s="108" t="s">
        <v>381</v>
      </c>
      <c r="C48" s="108" t="s">
        <v>96</v>
      </c>
      <c r="D48" s="109" t="s">
        <v>237</v>
      </c>
      <c r="E48" s="109" t="s">
        <v>97</v>
      </c>
      <c r="F48" s="110">
        <f t="shared" si="13"/>
        <v>41183</v>
      </c>
      <c r="G48" s="109">
        <f>IF(L48="Not Executed","",INDEX($U$2:$ZX47,1,MATCH(REPT("z",255),$U48:$ZX48)))</f>
        <v>142</v>
      </c>
      <c r="H48" s="109" t="str">
        <f t="shared" si="5"/>
        <v>PC2 Fab D C0 C-Class</v>
      </c>
      <c r="I48" s="109" t="str">
        <f t="shared" si="6"/>
        <v>9200-8.59.29708</v>
      </c>
      <c r="J48" s="109">
        <f t="shared" si="7"/>
        <v>9200</v>
      </c>
      <c r="K48" s="109" t="str">
        <f t="shared" si="16"/>
        <v>19.14.3820.4</v>
      </c>
      <c r="L48" s="109" t="str">
        <f t="shared" si="17"/>
        <v>Pass</v>
      </c>
      <c r="M48" s="109" t="str">
        <f>IF(L48="NA","NA",IF(COUNTIFS(U48:XAA48,"Pass*",$U$3:$XAA$3,Summary!$F$43)&gt;0,"Pass",IF(COUNTIFS(U48:XAA48,"Fail*",$U$3:$XAA$3,Summary!$F$43)&gt;0,"Fail","Not Executed")))</f>
        <v>Pass</v>
      </c>
      <c r="N48" s="109">
        <f t="shared" si="14"/>
        <v>24</v>
      </c>
      <c r="O48" s="135">
        <f t="shared" si="15"/>
        <v>1</v>
      </c>
      <c r="P48" s="135" t="str">
        <f>IF(VLOOKUP(C48,[1]!GPS_Bus_Driver,2,FALSE)=0,"",VLOOKUP(C48,[1]!GPS_Bus_Driver,2,FALSE))</f>
        <v/>
      </c>
      <c r="Q48" s="109" t="str">
        <f>IF(VLOOKUP(C48,[1]!GPS_Bus_Driver,3,FALSE)=0,"",VLOOKUP(C48,[1]!GPS_Bus_Driver,3,FALSE))</f>
        <v/>
      </c>
      <c r="R48" s="109" t="str">
        <f>IF(VLOOKUP(C48,[1]!GPS_Bus_Driver,4,FALSE)=0,"",VLOOKUP(C48,[1]!GPS_Bus_Driver,4,FALSE))</f>
        <v/>
      </c>
      <c r="S48" s="111"/>
      <c r="T48" s="295"/>
      <c r="U48" s="346" t="s">
        <v>243</v>
      </c>
      <c r="V48" s="347"/>
      <c r="W48" s="347" t="s">
        <v>243</v>
      </c>
      <c r="X48" s="347" t="s">
        <v>243</v>
      </c>
      <c r="Y48" s="347" t="s">
        <v>243</v>
      </c>
      <c r="Z48" s="347" t="s">
        <v>243</v>
      </c>
      <c r="AA48" s="347" t="s">
        <v>243</v>
      </c>
      <c r="AB48" s="347" t="s">
        <v>243</v>
      </c>
      <c r="AC48" s="347"/>
      <c r="AD48" s="347" t="s">
        <v>243</v>
      </c>
      <c r="AE48" s="347" t="s">
        <v>243</v>
      </c>
      <c r="AF48" s="347" t="s">
        <v>243</v>
      </c>
      <c r="AG48" s="347" t="s">
        <v>243</v>
      </c>
      <c r="AH48" s="347"/>
      <c r="AI48" s="347" t="s">
        <v>243</v>
      </c>
      <c r="AJ48" s="347" t="s">
        <v>243</v>
      </c>
      <c r="AK48" s="347" t="s">
        <v>243</v>
      </c>
      <c r="AL48" s="347" t="s">
        <v>243</v>
      </c>
      <c r="AM48" s="347" t="s">
        <v>243</v>
      </c>
      <c r="AN48" s="347" t="s">
        <v>243</v>
      </c>
      <c r="AO48" s="347" t="s">
        <v>243</v>
      </c>
      <c r="AP48" s="347"/>
      <c r="AQ48" s="347" t="s">
        <v>243</v>
      </c>
      <c r="AR48" s="347" t="s">
        <v>243</v>
      </c>
      <c r="AS48" s="347" t="s">
        <v>243</v>
      </c>
      <c r="AT48" s="347" t="s">
        <v>243</v>
      </c>
      <c r="AU48" s="347"/>
      <c r="AV48" s="347" t="s">
        <v>243</v>
      </c>
      <c r="AW48" s="347" t="s">
        <v>243</v>
      </c>
      <c r="AX48" s="347"/>
      <c r="AY48" s="347"/>
      <c r="AZ48" s="347"/>
      <c r="BA48" s="347"/>
      <c r="BB48" s="347"/>
      <c r="BC48" s="347"/>
      <c r="BD48" s="347"/>
      <c r="BE48" s="347"/>
      <c r="BF48" s="347"/>
      <c r="BG48" s="347"/>
      <c r="BH48" s="347"/>
      <c r="BI48" s="347"/>
      <c r="BJ48" s="347"/>
      <c r="BK48" s="347"/>
      <c r="BL48" s="347"/>
      <c r="BM48" s="347"/>
      <c r="BN48" s="347"/>
      <c r="BO48" s="347"/>
      <c r="BP48" s="347"/>
      <c r="BQ48" s="347"/>
      <c r="BR48" s="347"/>
      <c r="BS48" s="347"/>
      <c r="BT48" s="347"/>
      <c r="BU48" s="347"/>
      <c r="BV48" s="347"/>
      <c r="BW48" s="347"/>
      <c r="BX48" s="347"/>
      <c r="BY48" s="347"/>
      <c r="BZ48" s="347"/>
      <c r="CA48" s="347"/>
      <c r="CB48" s="347"/>
      <c r="CC48" s="347"/>
      <c r="CD48" s="348"/>
      <c r="CE48" s="348"/>
      <c r="CF48" s="348"/>
      <c r="CG48" s="348"/>
      <c r="CH48" s="348"/>
      <c r="CI48" s="348"/>
      <c r="CJ48" s="348"/>
      <c r="CK48" s="348"/>
      <c r="CL48" s="348"/>
      <c r="CM48" s="348"/>
      <c r="CN48" s="348"/>
      <c r="CO48" s="348"/>
      <c r="CP48" s="348"/>
      <c r="CQ48" s="348"/>
      <c r="CR48" s="348"/>
      <c r="CS48" s="348"/>
      <c r="CT48" s="348"/>
      <c r="CU48" s="348"/>
      <c r="CV48" s="348"/>
      <c r="CW48" s="348"/>
      <c r="CX48" s="348"/>
      <c r="CY48" s="348"/>
      <c r="CZ48" s="348"/>
      <c r="DA48" s="348"/>
      <c r="DB48" s="348"/>
      <c r="DC48" s="348"/>
      <c r="DD48" s="348"/>
      <c r="DE48" s="348"/>
      <c r="DF48" s="348"/>
      <c r="DG48" s="348"/>
      <c r="DH48" s="348"/>
      <c r="DI48" s="348"/>
      <c r="DJ48" s="348"/>
      <c r="DK48" s="348"/>
      <c r="DL48" s="348"/>
      <c r="DM48" s="348"/>
      <c r="DN48" s="348"/>
      <c r="DO48" s="348"/>
      <c r="DP48" s="348"/>
      <c r="DQ48" s="348"/>
      <c r="DR48" s="348"/>
      <c r="DS48" s="348"/>
      <c r="DT48" s="348"/>
      <c r="DU48" s="348"/>
      <c r="DV48" s="348"/>
      <c r="DW48" s="348"/>
      <c r="DX48" s="348"/>
      <c r="DY48" s="348"/>
      <c r="DZ48" s="348"/>
      <c r="EA48" s="348"/>
      <c r="EB48" s="348"/>
      <c r="EC48" s="348"/>
      <c r="ED48" s="348"/>
      <c r="EE48" s="348"/>
      <c r="EF48" s="348"/>
      <c r="EG48" s="348"/>
      <c r="EH48" s="348"/>
      <c r="EI48" s="348"/>
      <c r="EJ48" s="348"/>
      <c r="EK48" s="348"/>
      <c r="EL48" s="348"/>
      <c r="EM48" s="348"/>
      <c r="EN48" s="348"/>
      <c r="EO48" s="348"/>
      <c r="EP48" s="348"/>
      <c r="EQ48" s="348"/>
      <c r="ER48" s="348"/>
      <c r="ES48" s="348"/>
      <c r="ET48" s="348"/>
      <c r="EU48" s="348"/>
      <c r="EV48" s="348"/>
      <c r="EW48" s="348"/>
      <c r="EX48" s="348"/>
      <c r="EY48" s="348"/>
      <c r="EZ48" s="348"/>
      <c r="FA48" s="348"/>
      <c r="FB48" s="348"/>
      <c r="FC48" s="348"/>
      <c r="FD48" s="348"/>
      <c r="FE48" s="348"/>
      <c r="FF48" s="348"/>
      <c r="FG48" s="348"/>
      <c r="FH48" s="348"/>
      <c r="FI48" s="348"/>
      <c r="FJ48" s="348"/>
      <c r="FK48" s="348"/>
      <c r="FL48" s="348"/>
      <c r="FM48" s="348"/>
      <c r="FN48" s="348"/>
      <c r="FO48" s="348"/>
      <c r="FP48" s="348"/>
      <c r="FQ48" s="348"/>
      <c r="FR48" s="348"/>
      <c r="FS48" s="348"/>
      <c r="FT48" s="348"/>
      <c r="FU48" s="348"/>
      <c r="FV48" s="348"/>
      <c r="FW48" s="348"/>
      <c r="FX48" s="348"/>
      <c r="FY48" s="348"/>
      <c r="FZ48" s="348"/>
      <c r="GA48" s="348"/>
      <c r="GB48" s="348"/>
      <c r="GC48" s="348"/>
      <c r="GD48" s="348"/>
      <c r="GE48" s="348"/>
      <c r="GF48" s="348"/>
      <c r="GG48" s="348"/>
      <c r="GH48" s="348"/>
      <c r="GI48" s="348"/>
      <c r="GJ48" s="348"/>
      <c r="GK48" s="348"/>
      <c r="GL48" s="348"/>
      <c r="GM48" s="348"/>
      <c r="GN48" s="348"/>
      <c r="GO48" s="348"/>
      <c r="GP48" s="348"/>
      <c r="GQ48" s="348"/>
      <c r="GR48" s="348"/>
      <c r="GS48" s="348"/>
      <c r="GT48" s="348"/>
      <c r="GU48" s="348"/>
      <c r="GV48" s="348"/>
      <c r="GW48" s="348"/>
      <c r="GX48" s="348"/>
      <c r="GY48" s="348"/>
      <c r="GZ48" s="348"/>
      <c r="HA48" s="348"/>
      <c r="HB48" s="348"/>
      <c r="HC48" s="348"/>
      <c r="HD48" s="348"/>
      <c r="HE48" s="348"/>
      <c r="HF48" s="348"/>
      <c r="HG48" s="348"/>
      <c r="HH48" s="348"/>
      <c r="HI48" s="348"/>
      <c r="HJ48" s="348"/>
      <c r="HK48" s="348"/>
      <c r="HL48" s="348"/>
      <c r="HM48" s="348"/>
      <c r="HN48" s="348"/>
      <c r="HO48" s="348"/>
      <c r="HP48" s="348"/>
      <c r="HQ48" s="348"/>
      <c r="HR48" s="348"/>
      <c r="HS48" s="348"/>
      <c r="HT48" s="348"/>
      <c r="HU48" s="348"/>
      <c r="HV48" s="348"/>
      <c r="HW48" s="348"/>
      <c r="HX48" s="348"/>
      <c r="HY48" s="348"/>
      <c r="HZ48" s="348"/>
    </row>
    <row r="49" spans="1:234" s="140" customFormat="1" ht="24" x14ac:dyDescent="0.2">
      <c r="A49" s="107" t="s">
        <v>233</v>
      </c>
      <c r="B49" s="108" t="s">
        <v>381</v>
      </c>
      <c r="C49" s="108" t="s">
        <v>90</v>
      </c>
      <c r="D49" s="109" t="s">
        <v>237</v>
      </c>
      <c r="E49" s="109" t="s">
        <v>91</v>
      </c>
      <c r="F49" s="110">
        <f t="shared" si="13"/>
        <v>41183</v>
      </c>
      <c r="G49" s="109">
        <f>IF(L49="Not Executed","",INDEX($U$2:$ZX48,1,MATCH(REPT("z",255),$U49:$ZX49)))</f>
        <v>142</v>
      </c>
      <c r="H49" s="109" t="str">
        <f t="shared" si="5"/>
        <v>PC2 Fab D C0 C-Class</v>
      </c>
      <c r="I49" s="109" t="str">
        <f t="shared" si="6"/>
        <v>9200-8.59.29708</v>
      </c>
      <c r="J49" s="109">
        <f t="shared" si="7"/>
        <v>9200</v>
      </c>
      <c r="K49" s="109" t="str">
        <f t="shared" si="16"/>
        <v>19.14.3820.4</v>
      </c>
      <c r="L49" s="109" t="str">
        <f t="shared" si="17"/>
        <v>Pass</v>
      </c>
      <c r="M49" s="109" t="str">
        <f>IF(L49="NA","NA",IF(COUNTIFS(U49:XAA49,"Pass*",$U$3:$XAA$3,Summary!$F$43)&gt;0,"Pass",IF(COUNTIFS(U49:XAA49,"Fail*",$U$3:$XAA$3,Summary!$F$43)&gt;0,"Fail","Not Executed")))</f>
        <v>Pass</v>
      </c>
      <c r="N49" s="109">
        <f t="shared" si="14"/>
        <v>24</v>
      </c>
      <c r="O49" s="135">
        <f t="shared" si="15"/>
        <v>1</v>
      </c>
      <c r="P49" s="135" t="str">
        <f>IF(VLOOKUP(C49,[1]!GPS_Bus_Driver,2,FALSE)=0,"",VLOOKUP(C49,[1]!GPS_Bus_Driver,2,FALSE))</f>
        <v/>
      </c>
      <c r="Q49" s="109" t="str">
        <f>IF(VLOOKUP(C49,[1]!GPS_Bus_Driver,3,FALSE)=0,"",VLOOKUP(C49,[1]!GPS_Bus_Driver,3,FALSE))</f>
        <v/>
      </c>
      <c r="R49" s="109" t="str">
        <f>IF(VLOOKUP(C49,[1]!GPS_Bus_Driver,4,FALSE)=0,"",VLOOKUP(C49,[1]!GPS_Bus_Driver,4,FALSE))</f>
        <v/>
      </c>
      <c r="S49" s="111"/>
      <c r="T49" s="295"/>
      <c r="U49" s="346" t="s">
        <v>243</v>
      </c>
      <c r="V49" s="347"/>
      <c r="W49" s="347" t="s">
        <v>243</v>
      </c>
      <c r="X49" s="347" t="s">
        <v>243</v>
      </c>
      <c r="Y49" s="347" t="s">
        <v>243</v>
      </c>
      <c r="Z49" s="347" t="s">
        <v>243</v>
      </c>
      <c r="AA49" s="347" t="s">
        <v>243</v>
      </c>
      <c r="AB49" s="347" t="s">
        <v>243</v>
      </c>
      <c r="AC49" s="347"/>
      <c r="AD49" s="347" t="s">
        <v>243</v>
      </c>
      <c r="AE49" s="347" t="s">
        <v>243</v>
      </c>
      <c r="AF49" s="347" t="s">
        <v>243</v>
      </c>
      <c r="AG49" s="347" t="s">
        <v>243</v>
      </c>
      <c r="AH49" s="347"/>
      <c r="AI49" s="347" t="s">
        <v>243</v>
      </c>
      <c r="AJ49" s="347" t="s">
        <v>243</v>
      </c>
      <c r="AK49" s="347" t="s">
        <v>243</v>
      </c>
      <c r="AL49" s="347" t="s">
        <v>243</v>
      </c>
      <c r="AM49" s="347" t="s">
        <v>243</v>
      </c>
      <c r="AN49" s="347" t="s">
        <v>243</v>
      </c>
      <c r="AO49" s="347" t="s">
        <v>243</v>
      </c>
      <c r="AP49" s="347"/>
      <c r="AQ49" s="347" t="s">
        <v>243</v>
      </c>
      <c r="AR49" s="347" t="s">
        <v>243</v>
      </c>
      <c r="AS49" s="347" t="s">
        <v>243</v>
      </c>
      <c r="AT49" s="347" t="s">
        <v>243</v>
      </c>
      <c r="AU49" s="347"/>
      <c r="AV49" s="347" t="s">
        <v>243</v>
      </c>
      <c r="AW49" s="347" t="s">
        <v>243</v>
      </c>
      <c r="AX49" s="347"/>
      <c r="AY49" s="347"/>
      <c r="AZ49" s="347"/>
      <c r="BA49" s="347"/>
      <c r="BB49" s="347"/>
      <c r="BC49" s="347"/>
      <c r="BD49" s="347"/>
      <c r="BE49" s="347"/>
      <c r="BF49" s="347"/>
      <c r="BG49" s="347"/>
      <c r="BH49" s="347"/>
      <c r="BI49" s="347"/>
      <c r="BJ49" s="347"/>
      <c r="BK49" s="347"/>
      <c r="BL49" s="347"/>
      <c r="BM49" s="347"/>
      <c r="BN49" s="347"/>
      <c r="BO49" s="347"/>
      <c r="BP49" s="347"/>
      <c r="BQ49" s="347"/>
      <c r="BR49" s="347"/>
      <c r="BS49" s="347"/>
      <c r="BT49" s="347"/>
      <c r="BU49" s="347"/>
      <c r="BV49" s="347"/>
      <c r="BW49" s="347"/>
      <c r="BX49" s="347"/>
      <c r="BY49" s="347"/>
      <c r="BZ49" s="347"/>
      <c r="CA49" s="347"/>
      <c r="CB49" s="347"/>
      <c r="CC49" s="347"/>
      <c r="CD49" s="348"/>
      <c r="CE49" s="348"/>
      <c r="CF49" s="348"/>
      <c r="CG49" s="348"/>
      <c r="CH49" s="348"/>
      <c r="CI49" s="348"/>
      <c r="CJ49" s="348"/>
      <c r="CK49" s="348"/>
      <c r="CL49" s="348"/>
      <c r="CM49" s="348"/>
      <c r="CN49" s="348"/>
      <c r="CO49" s="348"/>
      <c r="CP49" s="348"/>
      <c r="CQ49" s="348"/>
      <c r="CR49" s="348"/>
      <c r="CS49" s="348"/>
      <c r="CT49" s="348"/>
      <c r="CU49" s="348"/>
      <c r="CV49" s="348"/>
      <c r="CW49" s="348"/>
      <c r="CX49" s="348"/>
      <c r="CY49" s="348"/>
      <c r="CZ49" s="348"/>
      <c r="DA49" s="348"/>
      <c r="DB49" s="348"/>
      <c r="DC49" s="348"/>
      <c r="DD49" s="348"/>
      <c r="DE49" s="348"/>
      <c r="DF49" s="348"/>
      <c r="DG49" s="348"/>
      <c r="DH49" s="348"/>
      <c r="DI49" s="348"/>
      <c r="DJ49" s="348"/>
      <c r="DK49" s="348"/>
      <c r="DL49" s="348"/>
      <c r="DM49" s="348"/>
      <c r="DN49" s="348"/>
      <c r="DO49" s="348"/>
      <c r="DP49" s="348"/>
      <c r="DQ49" s="348"/>
      <c r="DR49" s="348"/>
      <c r="DS49" s="348"/>
      <c r="DT49" s="348"/>
      <c r="DU49" s="348"/>
      <c r="DV49" s="348"/>
      <c r="DW49" s="348"/>
      <c r="DX49" s="348"/>
      <c r="DY49" s="348"/>
      <c r="DZ49" s="348"/>
      <c r="EA49" s="348"/>
      <c r="EB49" s="348"/>
      <c r="EC49" s="348"/>
      <c r="ED49" s="348"/>
      <c r="EE49" s="348"/>
      <c r="EF49" s="348"/>
      <c r="EG49" s="348"/>
      <c r="EH49" s="348"/>
      <c r="EI49" s="348"/>
      <c r="EJ49" s="348"/>
      <c r="EK49" s="348"/>
      <c r="EL49" s="348"/>
      <c r="EM49" s="348"/>
      <c r="EN49" s="348"/>
      <c r="EO49" s="348"/>
      <c r="EP49" s="348"/>
      <c r="EQ49" s="348"/>
      <c r="ER49" s="348"/>
      <c r="ES49" s="348"/>
      <c r="ET49" s="348"/>
      <c r="EU49" s="348"/>
      <c r="EV49" s="348"/>
      <c r="EW49" s="348"/>
      <c r="EX49" s="348"/>
      <c r="EY49" s="348"/>
      <c r="EZ49" s="348"/>
      <c r="FA49" s="348"/>
      <c r="FB49" s="348"/>
      <c r="FC49" s="348"/>
      <c r="FD49" s="348"/>
      <c r="FE49" s="348"/>
      <c r="FF49" s="348"/>
      <c r="FG49" s="348"/>
      <c r="FH49" s="348"/>
      <c r="FI49" s="348"/>
      <c r="FJ49" s="348"/>
      <c r="FK49" s="348"/>
      <c r="FL49" s="348"/>
      <c r="FM49" s="348"/>
      <c r="FN49" s="348"/>
      <c r="FO49" s="348"/>
      <c r="FP49" s="348"/>
      <c r="FQ49" s="348"/>
      <c r="FR49" s="348"/>
      <c r="FS49" s="348"/>
      <c r="FT49" s="348"/>
      <c r="FU49" s="348"/>
      <c r="FV49" s="348"/>
      <c r="FW49" s="348"/>
      <c r="FX49" s="348"/>
      <c r="FY49" s="348"/>
      <c r="FZ49" s="348"/>
      <c r="GA49" s="348"/>
      <c r="GB49" s="348"/>
      <c r="GC49" s="348"/>
      <c r="GD49" s="348"/>
      <c r="GE49" s="348"/>
      <c r="GF49" s="348"/>
      <c r="GG49" s="348"/>
      <c r="GH49" s="348"/>
      <c r="GI49" s="348"/>
      <c r="GJ49" s="348"/>
      <c r="GK49" s="348"/>
      <c r="GL49" s="348"/>
      <c r="GM49" s="348"/>
      <c r="GN49" s="348"/>
      <c r="GO49" s="348"/>
      <c r="GP49" s="348"/>
      <c r="GQ49" s="348"/>
      <c r="GR49" s="348"/>
      <c r="GS49" s="348"/>
      <c r="GT49" s="348"/>
      <c r="GU49" s="348"/>
      <c r="GV49" s="348"/>
      <c r="GW49" s="348"/>
      <c r="GX49" s="348"/>
      <c r="GY49" s="348"/>
      <c r="GZ49" s="348"/>
      <c r="HA49" s="348"/>
      <c r="HB49" s="348"/>
      <c r="HC49" s="348"/>
      <c r="HD49" s="348"/>
      <c r="HE49" s="348"/>
      <c r="HF49" s="348"/>
      <c r="HG49" s="348"/>
      <c r="HH49" s="348"/>
      <c r="HI49" s="348"/>
      <c r="HJ49" s="348"/>
      <c r="HK49" s="348"/>
      <c r="HL49" s="348"/>
      <c r="HM49" s="348"/>
      <c r="HN49" s="348"/>
      <c r="HO49" s="348"/>
      <c r="HP49" s="348"/>
      <c r="HQ49" s="348"/>
      <c r="HR49" s="348"/>
      <c r="HS49" s="348"/>
      <c r="HT49" s="348"/>
      <c r="HU49" s="348"/>
      <c r="HV49" s="348"/>
      <c r="HW49" s="348"/>
      <c r="HX49" s="348"/>
      <c r="HY49" s="348"/>
      <c r="HZ49" s="348"/>
    </row>
    <row r="50" spans="1:234" s="140" customFormat="1" ht="24" x14ac:dyDescent="0.2">
      <c r="A50" s="107" t="s">
        <v>233</v>
      </c>
      <c r="B50" s="108" t="s">
        <v>381</v>
      </c>
      <c r="C50" s="108" t="s">
        <v>103</v>
      </c>
      <c r="D50" s="109" t="s">
        <v>237</v>
      </c>
      <c r="E50" s="109" t="s">
        <v>89</v>
      </c>
      <c r="F50" s="110">
        <f t="shared" si="13"/>
        <v>41183</v>
      </c>
      <c r="G50" s="109">
        <f>IF(L50="Not Executed","",INDEX($U$2:$ZX49,1,MATCH(REPT("z",255),$U50:$ZX50)))</f>
        <v>142</v>
      </c>
      <c r="H50" s="109" t="str">
        <f t="shared" si="5"/>
        <v>PC2 Fab D C0 C-Class</v>
      </c>
      <c r="I50" s="109" t="str">
        <f t="shared" si="6"/>
        <v>9200-8.59.29708</v>
      </c>
      <c r="J50" s="109">
        <f t="shared" si="7"/>
        <v>9200</v>
      </c>
      <c r="K50" s="109" t="str">
        <f t="shared" si="16"/>
        <v>19.14.3820.4</v>
      </c>
      <c r="L50" s="109" t="s">
        <v>249</v>
      </c>
      <c r="M50" s="109" t="str">
        <f>IF(L50="NA","NA",IF(COUNTIFS(U50:XAA50,"Pass*",$U$3:$XAA$3,Summary!$F$43)&gt;0,"Pass",IF(COUNTIFS(U50:XAA50,"Fail*",$U$3:$XAA$3,Summary!$F$43)&gt;0,"Fail","Not Executed")))</f>
        <v>NA</v>
      </c>
      <c r="N50" s="109">
        <f t="shared" si="14"/>
        <v>9</v>
      </c>
      <c r="O50" s="135">
        <f t="shared" si="15"/>
        <v>1</v>
      </c>
      <c r="P50" s="135" t="str">
        <f>IF(VLOOKUP(C50,[1]!GPS_Bus_Driver,2,FALSE)=0,"",VLOOKUP(C50,[1]!GPS_Bus_Driver,2,FALSE))</f>
        <v/>
      </c>
      <c r="Q50" s="109" t="str">
        <f>IF(VLOOKUP(C50,[1]!GPS_Bus_Driver,3,FALSE)=0,"",VLOOKUP(C50,[1]!GPS_Bus_Driver,3,FALSE))</f>
        <v/>
      </c>
      <c r="R50" s="109" t="str">
        <f>IF(VLOOKUP(C50,[1]!GPS_Bus_Driver,4,FALSE)=0,"",VLOOKUP(C50,[1]!GPS_Bus_Driver,4,FALSE))</f>
        <v/>
      </c>
      <c r="S50" s="111"/>
      <c r="T50" s="295"/>
      <c r="U50" s="346" t="s">
        <v>243</v>
      </c>
      <c r="V50" s="347"/>
      <c r="W50" s="347" t="s">
        <v>243</v>
      </c>
      <c r="X50" s="347" t="s">
        <v>243</v>
      </c>
      <c r="Y50" s="347"/>
      <c r="Z50" s="347"/>
      <c r="AA50" s="347"/>
      <c r="AB50" s="347"/>
      <c r="AC50" s="347"/>
      <c r="AD50" s="347"/>
      <c r="AE50" s="347"/>
      <c r="AF50" s="347"/>
      <c r="AG50" s="347"/>
      <c r="AH50" s="347"/>
      <c r="AI50" s="347"/>
      <c r="AJ50" s="347"/>
      <c r="AK50" s="347"/>
      <c r="AL50" s="347"/>
      <c r="AM50" s="347"/>
      <c r="AN50" s="347"/>
      <c r="AO50" s="347"/>
      <c r="AP50" s="347"/>
      <c r="AQ50" s="347" t="s">
        <v>243</v>
      </c>
      <c r="AR50" s="347" t="s">
        <v>243</v>
      </c>
      <c r="AS50" s="347" t="s">
        <v>243</v>
      </c>
      <c r="AT50" s="347" t="s">
        <v>243</v>
      </c>
      <c r="AU50" s="347"/>
      <c r="AV50" s="347" t="s">
        <v>243</v>
      </c>
      <c r="AW50" s="347" t="s">
        <v>243</v>
      </c>
      <c r="AX50" s="347"/>
      <c r="AY50" s="347"/>
      <c r="AZ50" s="347"/>
      <c r="BA50" s="347"/>
      <c r="BB50" s="347"/>
      <c r="BC50" s="347"/>
      <c r="BD50" s="347"/>
      <c r="BE50" s="347"/>
      <c r="BF50" s="347"/>
      <c r="BG50" s="347"/>
      <c r="BH50" s="347"/>
      <c r="BI50" s="347"/>
      <c r="BJ50" s="347"/>
      <c r="BK50" s="347"/>
      <c r="BL50" s="347"/>
      <c r="BM50" s="347"/>
      <c r="BN50" s="347"/>
      <c r="BO50" s="347"/>
      <c r="BP50" s="347"/>
      <c r="BQ50" s="347"/>
      <c r="BR50" s="347"/>
      <c r="BS50" s="347"/>
      <c r="BT50" s="347"/>
      <c r="BU50" s="347"/>
      <c r="BV50" s="347"/>
      <c r="BW50" s="347"/>
      <c r="BX50" s="347"/>
      <c r="BY50" s="347"/>
      <c r="BZ50" s="347"/>
      <c r="CA50" s="347"/>
      <c r="CB50" s="347"/>
      <c r="CC50" s="347"/>
      <c r="CD50" s="348"/>
      <c r="CE50" s="348"/>
      <c r="CF50" s="348"/>
      <c r="CG50" s="348"/>
      <c r="CH50" s="348"/>
      <c r="CI50" s="348"/>
      <c r="CJ50" s="348"/>
      <c r="CK50" s="348"/>
      <c r="CL50" s="348"/>
      <c r="CM50" s="348"/>
      <c r="CN50" s="348"/>
      <c r="CO50" s="348"/>
      <c r="CP50" s="348"/>
      <c r="CQ50" s="348"/>
      <c r="CR50" s="348"/>
      <c r="CS50" s="348"/>
      <c r="CT50" s="348"/>
      <c r="CU50" s="348"/>
      <c r="CV50" s="348"/>
      <c r="CW50" s="348"/>
      <c r="CX50" s="348"/>
      <c r="CY50" s="348"/>
      <c r="CZ50" s="348"/>
      <c r="DA50" s="348"/>
      <c r="DB50" s="348"/>
      <c r="DC50" s="348"/>
      <c r="DD50" s="348"/>
      <c r="DE50" s="348"/>
      <c r="DF50" s="348"/>
      <c r="DG50" s="348"/>
      <c r="DH50" s="348"/>
      <c r="DI50" s="348"/>
      <c r="DJ50" s="348"/>
      <c r="DK50" s="348"/>
      <c r="DL50" s="348"/>
      <c r="DM50" s="348"/>
      <c r="DN50" s="348"/>
      <c r="DO50" s="348"/>
      <c r="DP50" s="348"/>
      <c r="DQ50" s="348"/>
      <c r="DR50" s="348"/>
      <c r="DS50" s="348"/>
      <c r="DT50" s="348"/>
      <c r="DU50" s="348"/>
      <c r="DV50" s="348"/>
      <c r="DW50" s="348"/>
      <c r="DX50" s="348"/>
      <c r="DY50" s="348"/>
      <c r="DZ50" s="348"/>
      <c r="EA50" s="348"/>
      <c r="EB50" s="348"/>
      <c r="EC50" s="348"/>
      <c r="ED50" s="348"/>
      <c r="EE50" s="348"/>
      <c r="EF50" s="348"/>
      <c r="EG50" s="348"/>
      <c r="EH50" s="348"/>
      <c r="EI50" s="348"/>
      <c r="EJ50" s="348"/>
      <c r="EK50" s="348"/>
      <c r="EL50" s="348"/>
      <c r="EM50" s="348"/>
      <c r="EN50" s="348"/>
      <c r="EO50" s="348"/>
      <c r="EP50" s="348"/>
      <c r="EQ50" s="348"/>
      <c r="ER50" s="348"/>
      <c r="ES50" s="348"/>
      <c r="ET50" s="348"/>
      <c r="EU50" s="348"/>
      <c r="EV50" s="348"/>
      <c r="EW50" s="348"/>
      <c r="EX50" s="348"/>
      <c r="EY50" s="348"/>
      <c r="EZ50" s="348"/>
      <c r="FA50" s="348"/>
      <c r="FB50" s="348"/>
      <c r="FC50" s="348"/>
      <c r="FD50" s="348"/>
      <c r="FE50" s="348"/>
      <c r="FF50" s="348"/>
      <c r="FG50" s="348"/>
      <c r="FH50" s="348"/>
      <c r="FI50" s="348"/>
      <c r="FJ50" s="348"/>
      <c r="FK50" s="348"/>
      <c r="FL50" s="348"/>
      <c r="FM50" s="348"/>
      <c r="FN50" s="348"/>
      <c r="FO50" s="348"/>
      <c r="FP50" s="348"/>
      <c r="FQ50" s="348"/>
      <c r="FR50" s="348"/>
      <c r="FS50" s="348"/>
      <c r="FT50" s="348"/>
      <c r="FU50" s="348"/>
      <c r="FV50" s="348"/>
      <c r="FW50" s="348"/>
      <c r="FX50" s="348"/>
      <c r="FY50" s="348"/>
      <c r="FZ50" s="348"/>
      <c r="GA50" s="348"/>
      <c r="GB50" s="348"/>
      <c r="GC50" s="348"/>
      <c r="GD50" s="348"/>
      <c r="GE50" s="348"/>
      <c r="GF50" s="348"/>
      <c r="GG50" s="348"/>
      <c r="GH50" s="348"/>
      <c r="GI50" s="348"/>
      <c r="GJ50" s="348"/>
      <c r="GK50" s="348"/>
      <c r="GL50" s="348"/>
      <c r="GM50" s="348"/>
      <c r="GN50" s="348"/>
      <c r="GO50" s="348"/>
      <c r="GP50" s="348"/>
      <c r="GQ50" s="348"/>
      <c r="GR50" s="348"/>
      <c r="GS50" s="348"/>
      <c r="GT50" s="348"/>
      <c r="GU50" s="348"/>
      <c r="GV50" s="348"/>
      <c r="GW50" s="348"/>
      <c r="GX50" s="348"/>
      <c r="GY50" s="348"/>
      <c r="GZ50" s="348"/>
      <c r="HA50" s="348"/>
      <c r="HB50" s="348"/>
      <c r="HC50" s="348"/>
      <c r="HD50" s="348"/>
      <c r="HE50" s="348"/>
      <c r="HF50" s="348"/>
      <c r="HG50" s="348"/>
      <c r="HH50" s="348"/>
      <c r="HI50" s="348"/>
      <c r="HJ50" s="348"/>
      <c r="HK50" s="348"/>
      <c r="HL50" s="348"/>
      <c r="HM50" s="348"/>
      <c r="HN50" s="348"/>
      <c r="HO50" s="348"/>
      <c r="HP50" s="348"/>
      <c r="HQ50" s="348"/>
      <c r="HR50" s="348"/>
      <c r="HS50" s="348"/>
      <c r="HT50" s="348"/>
      <c r="HU50" s="348"/>
      <c r="HV50" s="348"/>
      <c r="HW50" s="348"/>
      <c r="HX50" s="348"/>
      <c r="HY50" s="348"/>
      <c r="HZ50" s="348"/>
    </row>
    <row r="51" spans="1:234" s="140" customFormat="1" ht="24" x14ac:dyDescent="0.2">
      <c r="A51" s="465" t="s">
        <v>499</v>
      </c>
      <c r="B51" s="108" t="s">
        <v>381</v>
      </c>
      <c r="C51" s="108" t="s">
        <v>104</v>
      </c>
      <c r="D51" s="109" t="s">
        <v>237</v>
      </c>
      <c r="E51" s="109" t="s">
        <v>89</v>
      </c>
      <c r="F51" s="110">
        <f t="shared" si="13"/>
        <v>41183</v>
      </c>
      <c r="G51" s="109">
        <f>IF(L51="Not Executed","",INDEX($U$2:$ZX50,1,MATCH(REPT("z",255),$U51:$ZX51)))</f>
        <v>142</v>
      </c>
      <c r="H51" s="109" t="str">
        <f t="shared" si="5"/>
        <v>PC2 Fab D C0 C-Class</v>
      </c>
      <c r="I51" s="109" t="str">
        <f t="shared" si="6"/>
        <v>9200-8.59.29708</v>
      </c>
      <c r="J51" s="109">
        <f t="shared" si="7"/>
        <v>9200</v>
      </c>
      <c r="K51" s="109" t="str">
        <f t="shared" si="16"/>
        <v>19.14.3820.4</v>
      </c>
      <c r="L51" s="109" t="str">
        <f t="shared" ref="L51:L56" si="18">IF(ISNA(INDEX($U51:$ZX51,MATCH(REPT("z",255),$U51:$ZX51))),"Not Executed",INDEX($U51:$ZX51,MATCH(REPT("z",255),$U51:$ZX51)))</f>
        <v>Pass</v>
      </c>
      <c r="M51" s="109" t="str">
        <f>IF(L51="NA","NA",IF(COUNTIFS(U51:XAA51,"Pass*",$U$3:$XAA$3,Summary!$F$43)&gt;0,"Pass",IF(COUNTIFS(U51:XAA51,"Fail*",$U$3:$XAA$3,Summary!$F$43)&gt;0,"Fail","Not Executed")))</f>
        <v>Pass</v>
      </c>
      <c r="N51" s="109">
        <f t="shared" si="14"/>
        <v>22</v>
      </c>
      <c r="O51" s="135">
        <f t="shared" si="15"/>
        <v>0.59090909090909094</v>
      </c>
      <c r="P51" s="135" t="str">
        <f>IF(VLOOKUP(C51,[1]!GPS_Bus_Driver,2,FALSE)=0,"",VLOOKUP(C51,[1]!GPS_Bus_Driver,2,FALSE))</f>
        <v>BRCM -&gt; Win8-916360</v>
      </c>
      <c r="Q51" s="109" t="str">
        <f>IF(VLOOKUP(C51,[1]!GPS_Bus_Driver,3,FALSE)=0,"",VLOOKUP(C51,[1]!GPS_Bus_Driver,3,FALSE))</f>
        <v/>
      </c>
      <c r="R51" s="109" t="str">
        <f>IF(VLOOKUP(C51,[1]!GPS_Bus_Driver,4,FALSE)=0,"",VLOOKUP(C51,[1]!GPS_Bus_Driver,4,FALSE))</f>
        <v>3856263-CLOSED</v>
      </c>
      <c r="S51" s="111"/>
      <c r="T51" s="295"/>
      <c r="U51" s="346" t="s">
        <v>241</v>
      </c>
      <c r="V51" s="347"/>
      <c r="W51" s="350" t="s">
        <v>241</v>
      </c>
      <c r="X51" s="347" t="s">
        <v>241</v>
      </c>
      <c r="Y51" s="347" t="s">
        <v>241</v>
      </c>
      <c r="Z51" s="347"/>
      <c r="AA51" s="347" t="s">
        <v>241</v>
      </c>
      <c r="AB51" s="347" t="s">
        <v>241</v>
      </c>
      <c r="AC51" s="347"/>
      <c r="AD51" s="347" t="s">
        <v>241</v>
      </c>
      <c r="AE51" s="347" t="s">
        <v>241</v>
      </c>
      <c r="AF51" s="347" t="s">
        <v>241</v>
      </c>
      <c r="AG51" s="347" t="s">
        <v>243</v>
      </c>
      <c r="AH51" s="347"/>
      <c r="AI51" s="347" t="s">
        <v>243</v>
      </c>
      <c r="AJ51" s="347"/>
      <c r="AK51" s="347" t="s">
        <v>243</v>
      </c>
      <c r="AL51" s="347" t="s">
        <v>243</v>
      </c>
      <c r="AM51" s="347" t="s">
        <v>243</v>
      </c>
      <c r="AN51" s="347" t="s">
        <v>243</v>
      </c>
      <c r="AO51" s="347" t="s">
        <v>243</v>
      </c>
      <c r="AP51" s="347"/>
      <c r="AQ51" s="347" t="s">
        <v>243</v>
      </c>
      <c r="AR51" s="347" t="s">
        <v>243</v>
      </c>
      <c r="AS51" s="347" t="s">
        <v>243</v>
      </c>
      <c r="AT51" s="347" t="s">
        <v>243</v>
      </c>
      <c r="AU51" s="347"/>
      <c r="AV51" s="347" t="s">
        <v>243</v>
      </c>
      <c r="AW51" s="347" t="s">
        <v>243</v>
      </c>
      <c r="AX51" s="347"/>
      <c r="AY51" s="347"/>
      <c r="AZ51" s="347"/>
      <c r="BA51" s="347"/>
      <c r="BB51" s="347"/>
      <c r="BC51" s="347"/>
      <c r="BD51" s="347"/>
      <c r="BE51" s="347"/>
      <c r="BF51" s="347"/>
      <c r="BG51" s="347"/>
      <c r="BH51" s="347"/>
      <c r="BI51" s="347"/>
      <c r="BJ51" s="347"/>
      <c r="BK51" s="347"/>
      <c r="BL51" s="347"/>
      <c r="BM51" s="347"/>
      <c r="BN51" s="347"/>
      <c r="BO51" s="347"/>
      <c r="BP51" s="347"/>
      <c r="BQ51" s="347"/>
      <c r="BR51" s="347"/>
      <c r="BS51" s="347"/>
      <c r="BT51" s="347"/>
      <c r="BU51" s="347"/>
      <c r="BV51" s="347"/>
      <c r="BW51" s="347"/>
      <c r="BX51" s="347"/>
      <c r="BY51" s="347"/>
      <c r="BZ51" s="347"/>
      <c r="CA51" s="347"/>
      <c r="CB51" s="347"/>
      <c r="CC51" s="347"/>
      <c r="CD51" s="348"/>
      <c r="CE51" s="348"/>
      <c r="CF51" s="348"/>
      <c r="CG51" s="348"/>
      <c r="CH51" s="348"/>
      <c r="CI51" s="348"/>
      <c r="CJ51" s="348"/>
      <c r="CK51" s="348"/>
      <c r="CL51" s="348"/>
      <c r="CM51" s="348"/>
      <c r="CN51" s="348"/>
      <c r="CO51" s="348"/>
      <c r="CP51" s="348"/>
      <c r="CQ51" s="348"/>
      <c r="CR51" s="348"/>
      <c r="CS51" s="348"/>
      <c r="CT51" s="348"/>
      <c r="CU51" s="348"/>
      <c r="CV51" s="348"/>
      <c r="CW51" s="348"/>
      <c r="CX51" s="348"/>
      <c r="CY51" s="348"/>
      <c r="CZ51" s="348"/>
      <c r="DA51" s="348"/>
      <c r="DB51" s="348"/>
      <c r="DC51" s="348"/>
      <c r="DD51" s="348"/>
      <c r="DE51" s="348"/>
      <c r="DF51" s="348"/>
      <c r="DG51" s="348"/>
      <c r="DH51" s="348"/>
      <c r="DI51" s="348"/>
      <c r="DJ51" s="348"/>
      <c r="DK51" s="348"/>
      <c r="DL51" s="348"/>
      <c r="DM51" s="348"/>
      <c r="DN51" s="348"/>
      <c r="DO51" s="348"/>
      <c r="DP51" s="348"/>
      <c r="DQ51" s="348"/>
      <c r="DR51" s="348"/>
      <c r="DS51" s="348"/>
      <c r="DT51" s="348"/>
      <c r="DU51" s="348"/>
      <c r="DV51" s="348"/>
      <c r="DW51" s="348"/>
      <c r="DX51" s="348"/>
      <c r="DY51" s="348"/>
      <c r="DZ51" s="348"/>
      <c r="EA51" s="348"/>
      <c r="EB51" s="348"/>
      <c r="EC51" s="348"/>
      <c r="ED51" s="348"/>
      <c r="EE51" s="348"/>
      <c r="EF51" s="348"/>
      <c r="EG51" s="348"/>
      <c r="EH51" s="348"/>
      <c r="EI51" s="348"/>
      <c r="EJ51" s="348"/>
      <c r="EK51" s="348"/>
      <c r="EL51" s="348"/>
      <c r="EM51" s="348"/>
      <c r="EN51" s="348"/>
      <c r="EO51" s="348"/>
      <c r="EP51" s="348"/>
      <c r="EQ51" s="348"/>
      <c r="ER51" s="348"/>
      <c r="ES51" s="348"/>
      <c r="ET51" s="348"/>
      <c r="EU51" s="348"/>
      <c r="EV51" s="348"/>
      <c r="EW51" s="348"/>
      <c r="EX51" s="348"/>
      <c r="EY51" s="348"/>
      <c r="EZ51" s="348"/>
      <c r="FA51" s="348"/>
      <c r="FB51" s="348"/>
      <c r="FC51" s="348"/>
      <c r="FD51" s="348"/>
      <c r="FE51" s="348"/>
      <c r="FF51" s="348"/>
      <c r="FG51" s="348"/>
      <c r="FH51" s="348"/>
      <c r="FI51" s="348"/>
      <c r="FJ51" s="348"/>
      <c r="FK51" s="348"/>
      <c r="FL51" s="348"/>
      <c r="FM51" s="348"/>
      <c r="FN51" s="348"/>
      <c r="FO51" s="348"/>
      <c r="FP51" s="348"/>
      <c r="FQ51" s="348"/>
      <c r="FR51" s="348"/>
      <c r="FS51" s="348"/>
      <c r="FT51" s="348"/>
      <c r="FU51" s="348"/>
      <c r="FV51" s="348"/>
      <c r="FW51" s="348"/>
      <c r="FX51" s="348"/>
      <c r="FY51" s="348"/>
      <c r="FZ51" s="348"/>
      <c r="GA51" s="348"/>
      <c r="GB51" s="348"/>
      <c r="GC51" s="348"/>
      <c r="GD51" s="348"/>
      <c r="GE51" s="348"/>
      <c r="GF51" s="348"/>
      <c r="GG51" s="348"/>
      <c r="GH51" s="348"/>
      <c r="GI51" s="348"/>
      <c r="GJ51" s="348"/>
      <c r="GK51" s="348"/>
      <c r="GL51" s="348"/>
      <c r="GM51" s="348"/>
      <c r="GN51" s="348"/>
      <c r="GO51" s="348"/>
      <c r="GP51" s="348"/>
      <c r="GQ51" s="348"/>
      <c r="GR51" s="348"/>
      <c r="GS51" s="348"/>
      <c r="GT51" s="348"/>
      <c r="GU51" s="348"/>
      <c r="GV51" s="348"/>
      <c r="GW51" s="348"/>
      <c r="GX51" s="348"/>
      <c r="GY51" s="348"/>
      <c r="GZ51" s="348"/>
      <c r="HA51" s="348"/>
      <c r="HB51" s="348"/>
      <c r="HC51" s="348"/>
      <c r="HD51" s="348"/>
      <c r="HE51" s="348"/>
      <c r="HF51" s="348"/>
      <c r="HG51" s="348"/>
      <c r="HH51" s="348"/>
      <c r="HI51" s="348"/>
      <c r="HJ51" s="348"/>
      <c r="HK51" s="348"/>
      <c r="HL51" s="348"/>
      <c r="HM51" s="348"/>
      <c r="HN51" s="348"/>
      <c r="HO51" s="348"/>
      <c r="HP51" s="348"/>
      <c r="HQ51" s="348"/>
      <c r="HR51" s="348"/>
      <c r="HS51" s="348"/>
      <c r="HT51" s="348"/>
      <c r="HU51" s="348"/>
      <c r="HV51" s="348"/>
      <c r="HW51" s="348"/>
      <c r="HX51" s="348"/>
      <c r="HY51" s="348"/>
      <c r="HZ51" s="348"/>
    </row>
    <row r="52" spans="1:234" s="140" customFormat="1" ht="24" x14ac:dyDescent="0.2">
      <c r="A52" s="465" t="s">
        <v>499</v>
      </c>
      <c r="B52" s="108" t="s">
        <v>381</v>
      </c>
      <c r="C52" s="108" t="s">
        <v>93</v>
      </c>
      <c r="D52" s="109" t="s">
        <v>237</v>
      </c>
      <c r="E52" s="109" t="s">
        <v>89</v>
      </c>
      <c r="F52" s="110">
        <f t="shared" si="13"/>
        <v>41183</v>
      </c>
      <c r="G52" s="109">
        <f>IF(L52="Not Executed","",INDEX($U$2:$ZX51,1,MATCH(REPT("z",255),$U52:$ZX52)))</f>
        <v>142</v>
      </c>
      <c r="H52" s="109" t="str">
        <f t="shared" si="5"/>
        <v>PC2 Fab D C0 C-Class</v>
      </c>
      <c r="I52" s="109" t="str">
        <f t="shared" si="6"/>
        <v>9200-8.59.29708</v>
      </c>
      <c r="J52" s="109">
        <f t="shared" si="7"/>
        <v>9200</v>
      </c>
      <c r="K52" s="109" t="str">
        <f t="shared" si="16"/>
        <v>19.14.3820.4</v>
      </c>
      <c r="L52" s="109" t="str">
        <f t="shared" si="18"/>
        <v>Pass</v>
      </c>
      <c r="M52" s="109" t="str">
        <f>IF(L52="NA","NA",IF(COUNTIFS(U52:XAA52,"Pass*",$U$3:$XAA$3,Summary!$F$43)&gt;0,"Pass",IF(COUNTIFS(U52:XAA52,"Fail*",$U$3:$XAA$3,Summary!$F$43)&gt;0,"Fail","Not Executed")))</f>
        <v>Pass</v>
      </c>
      <c r="N52" s="109">
        <f t="shared" si="14"/>
        <v>23</v>
      </c>
      <c r="O52" s="135">
        <f t="shared" si="15"/>
        <v>0.69565217391304346</v>
      </c>
      <c r="P52" s="135" t="str">
        <f>IF(VLOOKUP(C52,[1]!GPS_Bus_Driver,2,FALSE)=0,"",VLOOKUP(C52,[1]!GPS_Bus_Driver,2,FALSE))</f>
        <v>BRCM -&gt; Win8-916360</v>
      </c>
      <c r="Q52" s="109" t="str">
        <f>IF(VLOOKUP(C52,[1]!GPS_Bus_Driver,3,FALSE)=0,"",VLOOKUP(C52,[1]!GPS_Bus_Driver,3,FALSE))</f>
        <v/>
      </c>
      <c r="R52" s="109" t="str">
        <f>IF(VLOOKUP(C52,[1]!GPS_Bus_Driver,4,FALSE)=0,"",VLOOKUP(C52,[1]!GPS_Bus_Driver,4,FALSE))</f>
        <v>3855954-CLOSED</v>
      </c>
      <c r="S52" s="111"/>
      <c r="T52" s="295"/>
      <c r="U52" s="346" t="s">
        <v>243</v>
      </c>
      <c r="V52" s="347"/>
      <c r="W52" s="347" t="s">
        <v>241</v>
      </c>
      <c r="X52" s="347" t="s">
        <v>241</v>
      </c>
      <c r="Y52" s="347" t="s">
        <v>241</v>
      </c>
      <c r="Z52" s="347"/>
      <c r="AA52" s="347" t="s">
        <v>241</v>
      </c>
      <c r="AB52" s="347" t="s">
        <v>243</v>
      </c>
      <c r="AC52" s="347" t="s">
        <v>241</v>
      </c>
      <c r="AD52" s="347" t="s">
        <v>241</v>
      </c>
      <c r="AE52" s="347" t="s">
        <v>241</v>
      </c>
      <c r="AF52" s="347" t="s">
        <v>243</v>
      </c>
      <c r="AG52" s="347" t="s">
        <v>243</v>
      </c>
      <c r="AH52" s="347"/>
      <c r="AI52" s="347" t="s">
        <v>243</v>
      </c>
      <c r="AJ52" s="347"/>
      <c r="AK52" s="347" t="s">
        <v>243</v>
      </c>
      <c r="AL52" s="347" t="s">
        <v>243</v>
      </c>
      <c r="AM52" s="347" t="s">
        <v>243</v>
      </c>
      <c r="AN52" s="347" t="s">
        <v>243</v>
      </c>
      <c r="AO52" s="347" t="s">
        <v>243</v>
      </c>
      <c r="AP52" s="347"/>
      <c r="AQ52" s="347" t="s">
        <v>243</v>
      </c>
      <c r="AR52" s="347" t="s">
        <v>243</v>
      </c>
      <c r="AS52" s="347" t="s">
        <v>243</v>
      </c>
      <c r="AT52" s="347" t="s">
        <v>243</v>
      </c>
      <c r="AU52" s="347"/>
      <c r="AV52" s="347" t="s">
        <v>243</v>
      </c>
      <c r="AW52" s="347" t="s">
        <v>243</v>
      </c>
      <c r="AX52" s="347"/>
      <c r="AY52" s="347"/>
      <c r="AZ52" s="347"/>
      <c r="BA52" s="347"/>
      <c r="BB52" s="347"/>
      <c r="BC52" s="347"/>
      <c r="BD52" s="347"/>
      <c r="BE52" s="347"/>
      <c r="BF52" s="347"/>
      <c r="BG52" s="347"/>
      <c r="BH52" s="347"/>
      <c r="BI52" s="347"/>
      <c r="BJ52" s="347"/>
      <c r="BK52" s="347"/>
      <c r="BL52" s="347"/>
      <c r="BM52" s="347"/>
      <c r="BN52" s="347"/>
      <c r="BO52" s="347"/>
      <c r="BP52" s="347"/>
      <c r="BQ52" s="347"/>
      <c r="BR52" s="347"/>
      <c r="BS52" s="347"/>
      <c r="BT52" s="347"/>
      <c r="BU52" s="347"/>
      <c r="BV52" s="347"/>
      <c r="BW52" s="347"/>
      <c r="BX52" s="347"/>
      <c r="BY52" s="347"/>
      <c r="BZ52" s="347"/>
      <c r="CA52" s="347"/>
      <c r="CB52" s="347"/>
      <c r="CC52" s="347"/>
      <c r="CD52" s="348"/>
      <c r="CE52" s="348"/>
      <c r="CF52" s="348"/>
      <c r="CG52" s="348"/>
      <c r="CH52" s="348"/>
      <c r="CI52" s="348"/>
      <c r="CJ52" s="348"/>
      <c r="CK52" s="348"/>
      <c r="CL52" s="348"/>
      <c r="CM52" s="348"/>
      <c r="CN52" s="348"/>
      <c r="CO52" s="348"/>
      <c r="CP52" s="348"/>
      <c r="CQ52" s="348"/>
      <c r="CR52" s="348"/>
      <c r="CS52" s="348"/>
      <c r="CT52" s="348"/>
      <c r="CU52" s="348"/>
      <c r="CV52" s="348"/>
      <c r="CW52" s="348"/>
      <c r="CX52" s="348"/>
      <c r="CY52" s="348"/>
      <c r="CZ52" s="348"/>
      <c r="DA52" s="348"/>
      <c r="DB52" s="348"/>
      <c r="DC52" s="348"/>
      <c r="DD52" s="348"/>
      <c r="DE52" s="348"/>
      <c r="DF52" s="348"/>
      <c r="DG52" s="348"/>
      <c r="DH52" s="348"/>
      <c r="DI52" s="348"/>
      <c r="DJ52" s="348"/>
      <c r="DK52" s="348"/>
      <c r="DL52" s="348"/>
      <c r="DM52" s="348"/>
      <c r="DN52" s="348"/>
      <c r="DO52" s="348"/>
      <c r="DP52" s="348"/>
      <c r="DQ52" s="348"/>
      <c r="DR52" s="348"/>
      <c r="DS52" s="348"/>
      <c r="DT52" s="348"/>
      <c r="DU52" s="348"/>
      <c r="DV52" s="348"/>
      <c r="DW52" s="348"/>
      <c r="DX52" s="348"/>
      <c r="DY52" s="348"/>
      <c r="DZ52" s="348"/>
      <c r="EA52" s="348"/>
      <c r="EB52" s="348"/>
      <c r="EC52" s="348"/>
      <c r="ED52" s="348"/>
      <c r="EE52" s="348"/>
      <c r="EF52" s="348"/>
      <c r="EG52" s="348"/>
      <c r="EH52" s="348"/>
      <c r="EI52" s="348"/>
      <c r="EJ52" s="348"/>
      <c r="EK52" s="348"/>
      <c r="EL52" s="348"/>
      <c r="EM52" s="348"/>
      <c r="EN52" s="348"/>
      <c r="EO52" s="348"/>
      <c r="EP52" s="348"/>
      <c r="EQ52" s="348"/>
      <c r="ER52" s="348"/>
      <c r="ES52" s="348"/>
      <c r="ET52" s="348"/>
      <c r="EU52" s="348"/>
      <c r="EV52" s="348"/>
      <c r="EW52" s="348"/>
      <c r="EX52" s="348"/>
      <c r="EY52" s="348"/>
      <c r="EZ52" s="348"/>
      <c r="FA52" s="348"/>
      <c r="FB52" s="348"/>
      <c r="FC52" s="348"/>
      <c r="FD52" s="348"/>
      <c r="FE52" s="348"/>
      <c r="FF52" s="348"/>
      <c r="FG52" s="348"/>
      <c r="FH52" s="348"/>
      <c r="FI52" s="348"/>
      <c r="FJ52" s="348"/>
      <c r="FK52" s="348"/>
      <c r="FL52" s="348"/>
      <c r="FM52" s="348"/>
      <c r="FN52" s="348"/>
      <c r="FO52" s="348"/>
      <c r="FP52" s="348"/>
      <c r="FQ52" s="348"/>
      <c r="FR52" s="348"/>
      <c r="FS52" s="348"/>
      <c r="FT52" s="348"/>
      <c r="FU52" s="348"/>
      <c r="FV52" s="348"/>
      <c r="FW52" s="348"/>
      <c r="FX52" s="348"/>
      <c r="FY52" s="348"/>
      <c r="FZ52" s="348"/>
      <c r="GA52" s="348"/>
      <c r="GB52" s="348"/>
      <c r="GC52" s="348"/>
      <c r="GD52" s="348"/>
      <c r="GE52" s="348"/>
      <c r="GF52" s="348"/>
      <c r="GG52" s="348"/>
      <c r="GH52" s="348"/>
      <c r="GI52" s="348"/>
      <c r="GJ52" s="348"/>
      <c r="GK52" s="348"/>
      <c r="GL52" s="348"/>
      <c r="GM52" s="348"/>
      <c r="GN52" s="348"/>
      <c r="GO52" s="348"/>
      <c r="GP52" s="348"/>
      <c r="GQ52" s="348"/>
      <c r="GR52" s="348"/>
      <c r="GS52" s="348"/>
      <c r="GT52" s="348"/>
      <c r="GU52" s="348"/>
      <c r="GV52" s="348"/>
      <c r="GW52" s="348"/>
      <c r="GX52" s="348"/>
      <c r="GY52" s="348"/>
      <c r="GZ52" s="348"/>
      <c r="HA52" s="348"/>
      <c r="HB52" s="348"/>
      <c r="HC52" s="348"/>
      <c r="HD52" s="348"/>
      <c r="HE52" s="348"/>
      <c r="HF52" s="348"/>
      <c r="HG52" s="348"/>
      <c r="HH52" s="348"/>
      <c r="HI52" s="348"/>
      <c r="HJ52" s="348"/>
      <c r="HK52" s="348"/>
      <c r="HL52" s="348"/>
      <c r="HM52" s="348"/>
      <c r="HN52" s="348"/>
      <c r="HO52" s="348"/>
      <c r="HP52" s="348"/>
      <c r="HQ52" s="348"/>
      <c r="HR52" s="348"/>
      <c r="HS52" s="348"/>
      <c r="HT52" s="348"/>
      <c r="HU52" s="348"/>
      <c r="HV52" s="348"/>
      <c r="HW52" s="348"/>
      <c r="HX52" s="348"/>
      <c r="HY52" s="348"/>
      <c r="HZ52" s="348"/>
    </row>
    <row r="53" spans="1:234" s="140" customFormat="1" ht="26.25" customHeight="1" x14ac:dyDescent="0.2">
      <c r="A53" s="465" t="s">
        <v>499</v>
      </c>
      <c r="B53" s="108" t="s">
        <v>381</v>
      </c>
      <c r="C53" s="108" t="s">
        <v>101</v>
      </c>
      <c r="D53" s="109" t="s">
        <v>237</v>
      </c>
      <c r="E53" s="109" t="s">
        <v>89</v>
      </c>
      <c r="F53" s="110">
        <f t="shared" si="13"/>
        <v>41183</v>
      </c>
      <c r="G53" s="109">
        <f>IF(L53="Not Executed","",INDEX($U$2:$ZX52,1,MATCH(REPT("z",255),$U53:$ZX53)))</f>
        <v>142</v>
      </c>
      <c r="H53" s="109" t="str">
        <f t="shared" si="5"/>
        <v>PC2 Fab D C0 C-Class</v>
      </c>
      <c r="I53" s="109" t="str">
        <f t="shared" si="6"/>
        <v>9200-8.59.29708</v>
      </c>
      <c r="J53" s="109">
        <f t="shared" si="7"/>
        <v>9200</v>
      </c>
      <c r="K53" s="109" t="str">
        <f t="shared" si="16"/>
        <v>19.14.3820.4</v>
      </c>
      <c r="L53" s="109" t="str">
        <f t="shared" si="18"/>
        <v>Pass</v>
      </c>
      <c r="M53" s="109" t="str">
        <f>IF(L53="NA","NA",IF(COUNTIFS(U53:XAA53,"Pass*",$U$3:$XAA$3,Summary!$F$43)&gt;0,"Pass",IF(COUNTIFS(U53:XAA53,"Fail*",$U$3:$XAA$3,Summary!$F$43)&gt;0,"Fail","Not Executed")))</f>
        <v>Pass</v>
      </c>
      <c r="N53" s="109">
        <f t="shared" si="14"/>
        <v>19</v>
      </c>
      <c r="O53" s="135">
        <f t="shared" si="15"/>
        <v>0.57894736842105265</v>
      </c>
      <c r="P53" s="135" t="str">
        <f>IF(VLOOKUP(C53,[1]!GPS_Bus_Driver,2,FALSE)=0,"",VLOOKUP(C53,[1]!GPS_Bus_Driver,2,FALSE))</f>
        <v>BRCM -&gt; Win8-916360, 851441</v>
      </c>
      <c r="Q53" s="109" t="str">
        <f>IF(VLOOKUP(C53,[1]!GPS_Bus_Driver,3,FALSE)=0,"",VLOOKUP(C53,[1]!GPS_Bus_Driver,3,FALSE))</f>
        <v/>
      </c>
      <c r="R53" s="109" t="str">
        <f>IF(VLOOKUP(C53,[1]!GPS_Bus_Driver,4,FALSE)=0,"",VLOOKUP(C53,[1]!GPS_Bus_Driver,4,FALSE))</f>
        <v>none, 
3855953-CLOSED,
3856265-CLOSED</v>
      </c>
      <c r="S53" s="111"/>
      <c r="T53" s="295"/>
      <c r="U53" s="346" t="s">
        <v>241</v>
      </c>
      <c r="V53" s="347"/>
      <c r="W53" s="347" t="s">
        <v>241</v>
      </c>
      <c r="X53" s="347" t="s">
        <v>241</v>
      </c>
      <c r="Y53" s="347"/>
      <c r="Z53" s="347"/>
      <c r="AA53" s="347" t="s">
        <v>241</v>
      </c>
      <c r="AB53" s="347" t="s">
        <v>241</v>
      </c>
      <c r="AC53" s="347"/>
      <c r="AD53" s="347" t="s">
        <v>241</v>
      </c>
      <c r="AE53" s="347" t="s">
        <v>241</v>
      </c>
      <c r="AF53" s="347" t="s">
        <v>243</v>
      </c>
      <c r="AG53" s="347" t="s">
        <v>243</v>
      </c>
      <c r="AH53" s="347"/>
      <c r="AI53" s="347" t="s">
        <v>243</v>
      </c>
      <c r="AJ53" s="347"/>
      <c r="AK53" s="347" t="s">
        <v>243</v>
      </c>
      <c r="AL53" s="347" t="s">
        <v>243</v>
      </c>
      <c r="AM53" s="484"/>
      <c r="AN53" s="347"/>
      <c r="AO53" s="347" t="s">
        <v>241</v>
      </c>
      <c r="AP53" s="347" t="s">
        <v>243</v>
      </c>
      <c r="AQ53" s="347"/>
      <c r="AR53" s="347" t="s">
        <v>243</v>
      </c>
      <c r="AS53" s="347" t="s">
        <v>243</v>
      </c>
      <c r="AT53" s="347" t="s">
        <v>243</v>
      </c>
      <c r="AU53" s="347"/>
      <c r="AV53" s="347" t="s">
        <v>243</v>
      </c>
      <c r="AW53" s="347" t="s">
        <v>243</v>
      </c>
      <c r="AX53" s="347"/>
      <c r="AY53" s="347"/>
      <c r="AZ53" s="347"/>
      <c r="BA53" s="347"/>
      <c r="BB53" s="347"/>
      <c r="BC53" s="347"/>
      <c r="BD53" s="347"/>
      <c r="BE53" s="347"/>
      <c r="BF53" s="347"/>
      <c r="BG53" s="347"/>
      <c r="BH53" s="347"/>
      <c r="BI53" s="347"/>
      <c r="BJ53" s="347"/>
      <c r="BK53" s="347"/>
      <c r="BL53" s="347"/>
      <c r="BM53" s="347"/>
      <c r="BN53" s="347"/>
      <c r="BO53" s="347"/>
      <c r="BP53" s="347"/>
      <c r="BQ53" s="347"/>
      <c r="BR53" s="347"/>
      <c r="BS53" s="347"/>
      <c r="BT53" s="347"/>
      <c r="BU53" s="347"/>
      <c r="BV53" s="347"/>
      <c r="BW53" s="347"/>
      <c r="BX53" s="347"/>
      <c r="BY53" s="347"/>
      <c r="BZ53" s="347"/>
      <c r="CA53" s="347"/>
      <c r="CB53" s="347"/>
      <c r="CC53" s="347"/>
      <c r="CD53" s="348"/>
      <c r="CE53" s="348"/>
      <c r="CF53" s="348"/>
      <c r="CG53" s="348"/>
      <c r="CH53" s="348"/>
      <c r="CI53" s="348"/>
      <c r="CJ53" s="348"/>
      <c r="CK53" s="348"/>
      <c r="CL53" s="348"/>
      <c r="CM53" s="348"/>
      <c r="CN53" s="348"/>
      <c r="CO53" s="348"/>
      <c r="CP53" s="348"/>
      <c r="CQ53" s="348"/>
      <c r="CR53" s="348"/>
      <c r="CS53" s="348"/>
      <c r="CT53" s="348"/>
      <c r="CU53" s="348"/>
      <c r="CV53" s="348"/>
      <c r="CW53" s="348"/>
      <c r="CX53" s="348"/>
      <c r="CY53" s="348"/>
      <c r="CZ53" s="348"/>
      <c r="DA53" s="348"/>
      <c r="DB53" s="348"/>
      <c r="DC53" s="348"/>
      <c r="DD53" s="348"/>
      <c r="DE53" s="348"/>
      <c r="DF53" s="348"/>
      <c r="DG53" s="348"/>
      <c r="DH53" s="348"/>
      <c r="DI53" s="348"/>
      <c r="DJ53" s="348"/>
      <c r="DK53" s="348"/>
      <c r="DL53" s="348"/>
      <c r="DM53" s="348"/>
      <c r="DN53" s="348"/>
      <c r="DO53" s="348"/>
      <c r="DP53" s="348"/>
      <c r="DQ53" s="348"/>
      <c r="DR53" s="348"/>
      <c r="DS53" s="348"/>
      <c r="DT53" s="348"/>
      <c r="DU53" s="348"/>
      <c r="DV53" s="348"/>
      <c r="DW53" s="348"/>
      <c r="DX53" s="348"/>
      <c r="DY53" s="348"/>
      <c r="DZ53" s="348"/>
      <c r="EA53" s="348"/>
      <c r="EB53" s="348"/>
      <c r="EC53" s="348"/>
      <c r="ED53" s="348"/>
      <c r="EE53" s="348"/>
      <c r="EF53" s="348"/>
      <c r="EG53" s="348"/>
      <c r="EH53" s="348"/>
      <c r="EI53" s="348"/>
      <c r="EJ53" s="348"/>
      <c r="EK53" s="348"/>
      <c r="EL53" s="348"/>
      <c r="EM53" s="348"/>
      <c r="EN53" s="348"/>
      <c r="EO53" s="348"/>
      <c r="EP53" s="348"/>
      <c r="EQ53" s="348"/>
      <c r="ER53" s="348"/>
      <c r="ES53" s="348"/>
      <c r="ET53" s="348"/>
      <c r="EU53" s="348"/>
      <c r="EV53" s="348"/>
      <c r="EW53" s="348"/>
      <c r="EX53" s="348"/>
      <c r="EY53" s="348"/>
      <c r="EZ53" s="348"/>
      <c r="FA53" s="348"/>
      <c r="FB53" s="348"/>
      <c r="FC53" s="348"/>
      <c r="FD53" s="348"/>
      <c r="FE53" s="348"/>
      <c r="FF53" s="348"/>
      <c r="FG53" s="348"/>
      <c r="FH53" s="348"/>
      <c r="FI53" s="348"/>
      <c r="FJ53" s="348"/>
      <c r="FK53" s="348"/>
      <c r="FL53" s="348"/>
      <c r="FM53" s="348"/>
      <c r="FN53" s="348"/>
      <c r="FO53" s="348"/>
      <c r="FP53" s="348"/>
      <c r="FQ53" s="348"/>
      <c r="FR53" s="348"/>
      <c r="FS53" s="348"/>
      <c r="FT53" s="348"/>
      <c r="FU53" s="348"/>
      <c r="FV53" s="348"/>
      <c r="FW53" s="348"/>
      <c r="FX53" s="348"/>
      <c r="FY53" s="348"/>
      <c r="FZ53" s="348"/>
      <c r="GA53" s="348"/>
      <c r="GB53" s="348"/>
      <c r="GC53" s="348"/>
      <c r="GD53" s="348"/>
      <c r="GE53" s="348"/>
      <c r="GF53" s="348"/>
      <c r="GG53" s="348"/>
      <c r="GH53" s="348"/>
      <c r="GI53" s="348"/>
      <c r="GJ53" s="348"/>
      <c r="GK53" s="348"/>
      <c r="GL53" s="348"/>
      <c r="GM53" s="348"/>
      <c r="GN53" s="348"/>
      <c r="GO53" s="348"/>
      <c r="GP53" s="348"/>
      <c r="GQ53" s="348"/>
      <c r="GR53" s="348"/>
      <c r="GS53" s="348"/>
      <c r="GT53" s="348"/>
      <c r="GU53" s="348"/>
      <c r="GV53" s="348"/>
      <c r="GW53" s="348"/>
      <c r="GX53" s="348"/>
      <c r="GY53" s="348"/>
      <c r="GZ53" s="348"/>
      <c r="HA53" s="348"/>
      <c r="HB53" s="348"/>
      <c r="HC53" s="348"/>
      <c r="HD53" s="348"/>
      <c r="HE53" s="348"/>
      <c r="HF53" s="348"/>
      <c r="HG53" s="348"/>
      <c r="HH53" s="348"/>
      <c r="HI53" s="348"/>
      <c r="HJ53" s="348"/>
      <c r="HK53" s="348"/>
      <c r="HL53" s="348"/>
      <c r="HM53" s="348"/>
      <c r="HN53" s="348"/>
      <c r="HO53" s="348"/>
      <c r="HP53" s="348"/>
      <c r="HQ53" s="348"/>
      <c r="HR53" s="348"/>
      <c r="HS53" s="348"/>
      <c r="HT53" s="348"/>
      <c r="HU53" s="348"/>
      <c r="HV53" s="348"/>
      <c r="HW53" s="348"/>
      <c r="HX53" s="348"/>
      <c r="HY53" s="348"/>
      <c r="HZ53" s="348"/>
    </row>
    <row r="54" spans="1:234" s="140" customFormat="1" ht="24" x14ac:dyDescent="0.2">
      <c r="A54" s="107" t="s">
        <v>233</v>
      </c>
      <c r="B54" s="108" t="s">
        <v>381</v>
      </c>
      <c r="C54" s="108" t="s">
        <v>94</v>
      </c>
      <c r="D54" s="109" t="s">
        <v>237</v>
      </c>
      <c r="E54" s="109" t="s">
        <v>26</v>
      </c>
      <c r="F54" s="110">
        <f t="shared" si="13"/>
        <v>41183</v>
      </c>
      <c r="G54" s="109">
        <f>IF(L54="Not Executed","",INDEX($U$2:$ZX53,1,MATCH(REPT("z",255),$U54:$ZX54)))</f>
        <v>142</v>
      </c>
      <c r="H54" s="109" t="str">
        <f t="shared" si="5"/>
        <v>PC2 Fab D C0 C-Class</v>
      </c>
      <c r="I54" s="109" t="str">
        <f t="shared" si="6"/>
        <v>9200-8.59.29708</v>
      </c>
      <c r="J54" s="109">
        <f t="shared" si="7"/>
        <v>9200</v>
      </c>
      <c r="K54" s="109" t="str">
        <f t="shared" si="16"/>
        <v>19.14.3820.4</v>
      </c>
      <c r="L54" s="109" t="str">
        <f t="shared" si="18"/>
        <v>Pass</v>
      </c>
      <c r="M54" s="109" t="str">
        <f>IF(L54="NA","NA",IF(COUNTIFS(U54:XAA54,"Pass*",$U$3:$XAA$3,Summary!$F$43)&gt;0,"Pass",IF(COUNTIFS(U54:XAA54,"Fail*",$U$3:$XAA$3,Summary!$F$43)&gt;0,"Fail","Not Executed")))</f>
        <v>Pass</v>
      </c>
      <c r="N54" s="109">
        <f t="shared" si="14"/>
        <v>24</v>
      </c>
      <c r="O54" s="135">
        <f t="shared" si="15"/>
        <v>1</v>
      </c>
      <c r="P54" s="135" t="str">
        <f>IF(VLOOKUP(C54,[1]!GPS_Bus_Driver,2,FALSE)=0,"",VLOOKUP(C54,[1]!GPS_Bus_Driver,2,FALSE))</f>
        <v/>
      </c>
      <c r="Q54" s="109" t="str">
        <f>IF(VLOOKUP(C54,[1]!GPS_Bus_Driver,3,FALSE)=0,"",VLOOKUP(C54,[1]!GPS_Bus_Driver,3,FALSE))</f>
        <v/>
      </c>
      <c r="R54" s="109" t="str">
        <f>IF(VLOOKUP(C54,[1]!GPS_Bus_Driver,4,FALSE)=0,"",VLOOKUP(C54,[1]!GPS_Bus_Driver,4,FALSE))</f>
        <v/>
      </c>
      <c r="S54" s="111"/>
      <c r="T54" s="295"/>
      <c r="U54" s="346" t="s">
        <v>243</v>
      </c>
      <c r="V54" s="347"/>
      <c r="W54" s="347" t="s">
        <v>243</v>
      </c>
      <c r="X54" s="347" t="s">
        <v>243</v>
      </c>
      <c r="Y54" s="347" t="s">
        <v>243</v>
      </c>
      <c r="Z54" s="347" t="s">
        <v>243</v>
      </c>
      <c r="AA54" s="347" t="s">
        <v>243</v>
      </c>
      <c r="AB54" s="347" t="s">
        <v>243</v>
      </c>
      <c r="AC54" s="347"/>
      <c r="AD54" s="347" t="s">
        <v>243</v>
      </c>
      <c r="AE54" s="347" t="s">
        <v>243</v>
      </c>
      <c r="AF54" s="347" t="s">
        <v>243</v>
      </c>
      <c r="AG54" s="347" t="s">
        <v>243</v>
      </c>
      <c r="AH54" s="347"/>
      <c r="AI54" s="347" t="s">
        <v>243</v>
      </c>
      <c r="AJ54" s="347" t="s">
        <v>243</v>
      </c>
      <c r="AK54" s="347" t="s">
        <v>243</v>
      </c>
      <c r="AL54" s="347" t="s">
        <v>243</v>
      </c>
      <c r="AM54" s="347" t="s">
        <v>243</v>
      </c>
      <c r="AN54" s="347" t="s">
        <v>243</v>
      </c>
      <c r="AO54" s="347" t="s">
        <v>243</v>
      </c>
      <c r="AP54" s="347"/>
      <c r="AQ54" s="347" t="s">
        <v>243</v>
      </c>
      <c r="AR54" s="347" t="s">
        <v>243</v>
      </c>
      <c r="AS54" s="347" t="s">
        <v>243</v>
      </c>
      <c r="AT54" s="347" t="s">
        <v>243</v>
      </c>
      <c r="AU54" s="347"/>
      <c r="AV54" s="347" t="s">
        <v>243</v>
      </c>
      <c r="AW54" s="347" t="s">
        <v>243</v>
      </c>
      <c r="AX54" s="347"/>
      <c r="AY54" s="347"/>
      <c r="AZ54" s="347"/>
      <c r="BA54" s="347"/>
      <c r="BB54" s="347"/>
      <c r="BC54" s="347"/>
      <c r="BD54" s="347"/>
      <c r="BE54" s="347"/>
      <c r="BF54" s="347"/>
      <c r="BG54" s="347"/>
      <c r="BH54" s="347"/>
      <c r="BI54" s="347"/>
      <c r="BJ54" s="347"/>
      <c r="BK54" s="347"/>
      <c r="BL54" s="347"/>
      <c r="BM54" s="347"/>
      <c r="BN54" s="347"/>
      <c r="BO54" s="347"/>
      <c r="BP54" s="347"/>
      <c r="BQ54" s="347"/>
      <c r="BR54" s="347"/>
      <c r="BS54" s="347"/>
      <c r="BT54" s="347"/>
      <c r="BU54" s="347"/>
      <c r="BV54" s="347"/>
      <c r="BW54" s="347"/>
      <c r="BX54" s="347"/>
      <c r="BY54" s="347"/>
      <c r="BZ54" s="347"/>
      <c r="CA54" s="347"/>
      <c r="CB54" s="347"/>
      <c r="CC54" s="347"/>
      <c r="CD54" s="348"/>
      <c r="CE54" s="348"/>
      <c r="CF54" s="348"/>
      <c r="CG54" s="348"/>
      <c r="CH54" s="348"/>
      <c r="CI54" s="348"/>
      <c r="CJ54" s="348"/>
      <c r="CK54" s="348"/>
      <c r="CL54" s="348"/>
      <c r="CM54" s="348"/>
      <c r="CN54" s="348"/>
      <c r="CO54" s="348"/>
      <c r="CP54" s="348"/>
      <c r="CQ54" s="348"/>
      <c r="CR54" s="348"/>
      <c r="CS54" s="348"/>
      <c r="CT54" s="348"/>
      <c r="CU54" s="348"/>
      <c r="CV54" s="348"/>
      <c r="CW54" s="348"/>
      <c r="CX54" s="348"/>
      <c r="CY54" s="348"/>
      <c r="CZ54" s="348"/>
      <c r="DA54" s="348"/>
      <c r="DB54" s="348"/>
      <c r="DC54" s="348"/>
      <c r="DD54" s="348"/>
      <c r="DE54" s="348"/>
      <c r="DF54" s="348"/>
      <c r="DG54" s="348"/>
      <c r="DH54" s="348"/>
      <c r="DI54" s="348"/>
      <c r="DJ54" s="348"/>
      <c r="DK54" s="348"/>
      <c r="DL54" s="348"/>
      <c r="DM54" s="348"/>
      <c r="DN54" s="348"/>
      <c r="DO54" s="348"/>
      <c r="DP54" s="348"/>
      <c r="DQ54" s="348"/>
      <c r="DR54" s="348"/>
      <c r="DS54" s="348"/>
      <c r="DT54" s="348"/>
      <c r="DU54" s="348"/>
      <c r="DV54" s="348"/>
      <c r="DW54" s="348"/>
      <c r="DX54" s="348"/>
      <c r="DY54" s="348"/>
      <c r="DZ54" s="348"/>
      <c r="EA54" s="348"/>
      <c r="EB54" s="348"/>
      <c r="EC54" s="348"/>
      <c r="ED54" s="348"/>
      <c r="EE54" s="348"/>
      <c r="EF54" s="348"/>
      <c r="EG54" s="348"/>
      <c r="EH54" s="348"/>
      <c r="EI54" s="348"/>
      <c r="EJ54" s="348"/>
      <c r="EK54" s="348"/>
      <c r="EL54" s="348"/>
      <c r="EM54" s="348"/>
      <c r="EN54" s="348"/>
      <c r="EO54" s="348"/>
      <c r="EP54" s="348"/>
      <c r="EQ54" s="348"/>
      <c r="ER54" s="348"/>
      <c r="ES54" s="348"/>
      <c r="ET54" s="348"/>
      <c r="EU54" s="348"/>
      <c r="EV54" s="348"/>
      <c r="EW54" s="348"/>
      <c r="EX54" s="348"/>
      <c r="EY54" s="348"/>
      <c r="EZ54" s="348"/>
      <c r="FA54" s="348"/>
      <c r="FB54" s="348"/>
      <c r="FC54" s="348"/>
      <c r="FD54" s="348"/>
      <c r="FE54" s="348"/>
      <c r="FF54" s="348"/>
      <c r="FG54" s="348"/>
      <c r="FH54" s="348"/>
      <c r="FI54" s="348"/>
      <c r="FJ54" s="348"/>
      <c r="FK54" s="348"/>
      <c r="FL54" s="348"/>
      <c r="FM54" s="348"/>
      <c r="FN54" s="348"/>
      <c r="FO54" s="348"/>
      <c r="FP54" s="348"/>
      <c r="FQ54" s="348"/>
      <c r="FR54" s="348"/>
      <c r="FS54" s="348"/>
      <c r="FT54" s="348"/>
      <c r="FU54" s="348"/>
      <c r="FV54" s="348"/>
      <c r="FW54" s="348"/>
      <c r="FX54" s="348"/>
      <c r="FY54" s="348"/>
      <c r="FZ54" s="348"/>
      <c r="GA54" s="348"/>
      <c r="GB54" s="348"/>
      <c r="GC54" s="348"/>
      <c r="GD54" s="348"/>
      <c r="GE54" s="348"/>
      <c r="GF54" s="348"/>
      <c r="GG54" s="348"/>
      <c r="GH54" s="348"/>
      <c r="GI54" s="348"/>
      <c r="GJ54" s="348"/>
      <c r="GK54" s="348"/>
      <c r="GL54" s="348"/>
      <c r="GM54" s="348"/>
      <c r="GN54" s="348"/>
      <c r="GO54" s="348"/>
      <c r="GP54" s="348"/>
      <c r="GQ54" s="348"/>
      <c r="GR54" s="348"/>
      <c r="GS54" s="348"/>
      <c r="GT54" s="348"/>
      <c r="GU54" s="348"/>
      <c r="GV54" s="348"/>
      <c r="GW54" s="348"/>
      <c r="GX54" s="348"/>
      <c r="GY54" s="348"/>
      <c r="GZ54" s="348"/>
      <c r="HA54" s="348"/>
      <c r="HB54" s="348"/>
      <c r="HC54" s="348"/>
      <c r="HD54" s="348"/>
      <c r="HE54" s="348"/>
      <c r="HF54" s="348"/>
      <c r="HG54" s="348"/>
      <c r="HH54" s="348"/>
      <c r="HI54" s="348"/>
      <c r="HJ54" s="348"/>
      <c r="HK54" s="348"/>
      <c r="HL54" s="348"/>
      <c r="HM54" s="348"/>
      <c r="HN54" s="348"/>
      <c r="HO54" s="348"/>
      <c r="HP54" s="348"/>
      <c r="HQ54" s="348"/>
      <c r="HR54" s="348"/>
      <c r="HS54" s="348"/>
      <c r="HT54" s="348"/>
      <c r="HU54" s="348"/>
      <c r="HV54" s="348"/>
      <c r="HW54" s="348"/>
      <c r="HX54" s="348"/>
      <c r="HY54" s="348"/>
      <c r="HZ54" s="348"/>
    </row>
    <row r="55" spans="1:234" s="140" customFormat="1" ht="24" x14ac:dyDescent="0.2">
      <c r="A55" s="107" t="s">
        <v>233</v>
      </c>
      <c r="B55" s="108" t="s">
        <v>381</v>
      </c>
      <c r="C55" s="108" t="s">
        <v>99</v>
      </c>
      <c r="D55" s="109" t="s">
        <v>237</v>
      </c>
      <c r="E55" s="109" t="s">
        <v>100</v>
      </c>
      <c r="F55" s="110">
        <f t="shared" si="13"/>
        <v>41183</v>
      </c>
      <c r="G55" s="109">
        <f>IF(L55="Not Executed","",INDEX($U$2:$ZX54,1,MATCH(REPT("z",255),$U55:$ZX55)))</f>
        <v>142</v>
      </c>
      <c r="H55" s="109" t="str">
        <f t="shared" si="5"/>
        <v>PC2 Fab D C0 C-Class</v>
      </c>
      <c r="I55" s="109" t="str">
        <f t="shared" si="6"/>
        <v>9200-8.59.29708</v>
      </c>
      <c r="J55" s="109">
        <f t="shared" si="7"/>
        <v>9200</v>
      </c>
      <c r="K55" s="109" t="str">
        <f t="shared" si="16"/>
        <v>19.14.3820.4</v>
      </c>
      <c r="L55" s="109" t="str">
        <f t="shared" si="18"/>
        <v>Pass</v>
      </c>
      <c r="M55" s="109" t="str">
        <f>IF(L55="NA","NA",IF(COUNTIFS(U55:XAA55,"Pass*",$U$3:$XAA$3,Summary!$F$43)&gt;0,"Pass",IF(COUNTIFS(U55:XAA55,"Fail*",$U$3:$XAA$3,Summary!$F$43)&gt;0,"Fail","Not Executed")))</f>
        <v>Pass</v>
      </c>
      <c r="N55" s="109">
        <f t="shared" si="14"/>
        <v>24</v>
      </c>
      <c r="O55" s="135">
        <f t="shared" si="15"/>
        <v>1</v>
      </c>
      <c r="P55" s="135" t="str">
        <f>IF(VLOOKUP(C55,[1]!GPS_Bus_Driver,2,FALSE)=0,"",VLOOKUP(C55,[1]!GPS_Bus_Driver,2,FALSE))</f>
        <v/>
      </c>
      <c r="Q55" s="109" t="str">
        <f>IF(VLOOKUP(C55,[1]!GPS_Bus_Driver,3,FALSE)=0,"",VLOOKUP(C55,[1]!GPS_Bus_Driver,3,FALSE))</f>
        <v/>
      </c>
      <c r="R55" s="109" t="str">
        <f>IF(VLOOKUP(C55,[1]!GPS_Bus_Driver,4,FALSE)=0,"",VLOOKUP(C55,[1]!GPS_Bus_Driver,4,FALSE))</f>
        <v/>
      </c>
      <c r="S55" s="111"/>
      <c r="T55" s="295"/>
      <c r="U55" s="346" t="s">
        <v>243</v>
      </c>
      <c r="V55" s="347"/>
      <c r="W55" s="347" t="s">
        <v>243</v>
      </c>
      <c r="X55" s="347" t="s">
        <v>243</v>
      </c>
      <c r="Y55" s="347" t="s">
        <v>243</v>
      </c>
      <c r="Z55" s="347" t="s">
        <v>243</v>
      </c>
      <c r="AA55" s="347" t="s">
        <v>243</v>
      </c>
      <c r="AB55" s="347" t="s">
        <v>243</v>
      </c>
      <c r="AC55" s="347"/>
      <c r="AD55" s="347" t="s">
        <v>243</v>
      </c>
      <c r="AE55" s="347" t="s">
        <v>243</v>
      </c>
      <c r="AF55" s="347" t="s">
        <v>243</v>
      </c>
      <c r="AG55" s="347" t="s">
        <v>243</v>
      </c>
      <c r="AH55" s="347"/>
      <c r="AI55" s="347" t="s">
        <v>243</v>
      </c>
      <c r="AJ55" s="347" t="s">
        <v>243</v>
      </c>
      <c r="AK55" s="347" t="s">
        <v>243</v>
      </c>
      <c r="AL55" s="347" t="s">
        <v>243</v>
      </c>
      <c r="AM55" s="347" t="s">
        <v>243</v>
      </c>
      <c r="AN55" s="347" t="s">
        <v>243</v>
      </c>
      <c r="AO55" s="347" t="s">
        <v>243</v>
      </c>
      <c r="AP55" s="347"/>
      <c r="AQ55" s="347" t="s">
        <v>243</v>
      </c>
      <c r="AR55" s="347" t="s">
        <v>243</v>
      </c>
      <c r="AS55" s="347" t="s">
        <v>243</v>
      </c>
      <c r="AT55" s="347" t="s">
        <v>243</v>
      </c>
      <c r="AU55" s="347"/>
      <c r="AV55" s="347" t="s">
        <v>243</v>
      </c>
      <c r="AW55" s="347" t="s">
        <v>243</v>
      </c>
      <c r="AX55" s="347"/>
      <c r="AY55" s="347"/>
      <c r="AZ55" s="347"/>
      <c r="BA55" s="347"/>
      <c r="BB55" s="347"/>
      <c r="BC55" s="347"/>
      <c r="BD55" s="347"/>
      <c r="BE55" s="347"/>
      <c r="BF55" s="347"/>
      <c r="BG55" s="347"/>
      <c r="BH55" s="347"/>
      <c r="BI55" s="347"/>
      <c r="BJ55" s="347"/>
      <c r="BK55" s="347"/>
      <c r="BL55" s="347"/>
      <c r="BM55" s="347"/>
      <c r="BN55" s="347"/>
      <c r="BO55" s="347"/>
      <c r="BP55" s="347"/>
      <c r="BQ55" s="347"/>
      <c r="BR55" s="347"/>
      <c r="BS55" s="347"/>
      <c r="BT55" s="347"/>
      <c r="BU55" s="347"/>
      <c r="BV55" s="347"/>
      <c r="BW55" s="347"/>
      <c r="BX55" s="347"/>
      <c r="BY55" s="347"/>
      <c r="BZ55" s="347"/>
      <c r="CA55" s="347"/>
      <c r="CB55" s="347"/>
      <c r="CC55" s="347"/>
      <c r="CD55" s="348"/>
      <c r="CE55" s="348"/>
      <c r="CF55" s="348"/>
      <c r="CG55" s="348"/>
      <c r="CH55" s="348"/>
      <c r="CI55" s="348"/>
      <c r="CJ55" s="348"/>
      <c r="CK55" s="348"/>
      <c r="CL55" s="348"/>
      <c r="CM55" s="348"/>
      <c r="CN55" s="348"/>
      <c r="CO55" s="348"/>
      <c r="CP55" s="348"/>
      <c r="CQ55" s="348"/>
      <c r="CR55" s="348"/>
      <c r="CS55" s="348"/>
      <c r="CT55" s="348"/>
      <c r="CU55" s="348"/>
      <c r="CV55" s="348"/>
      <c r="CW55" s="348"/>
      <c r="CX55" s="348"/>
      <c r="CY55" s="348"/>
      <c r="CZ55" s="348"/>
      <c r="DA55" s="348"/>
      <c r="DB55" s="348"/>
      <c r="DC55" s="348"/>
      <c r="DD55" s="348"/>
      <c r="DE55" s="348"/>
      <c r="DF55" s="348"/>
      <c r="DG55" s="348"/>
      <c r="DH55" s="348"/>
      <c r="DI55" s="348"/>
      <c r="DJ55" s="348"/>
      <c r="DK55" s="348"/>
      <c r="DL55" s="348"/>
      <c r="DM55" s="348"/>
      <c r="DN55" s="348"/>
      <c r="DO55" s="348"/>
      <c r="DP55" s="348"/>
      <c r="DQ55" s="348"/>
      <c r="DR55" s="348"/>
      <c r="DS55" s="348"/>
      <c r="DT55" s="348"/>
      <c r="DU55" s="348"/>
      <c r="DV55" s="348"/>
      <c r="DW55" s="348"/>
      <c r="DX55" s="348"/>
      <c r="DY55" s="348"/>
      <c r="DZ55" s="348"/>
      <c r="EA55" s="348"/>
      <c r="EB55" s="348"/>
      <c r="EC55" s="348"/>
      <c r="ED55" s="348"/>
      <c r="EE55" s="348"/>
      <c r="EF55" s="348"/>
      <c r="EG55" s="348"/>
      <c r="EH55" s="348"/>
      <c r="EI55" s="348"/>
      <c r="EJ55" s="348"/>
      <c r="EK55" s="348"/>
      <c r="EL55" s="348"/>
      <c r="EM55" s="348"/>
      <c r="EN55" s="348"/>
      <c r="EO55" s="348"/>
      <c r="EP55" s="348"/>
      <c r="EQ55" s="348"/>
      <c r="ER55" s="348"/>
      <c r="ES55" s="348"/>
      <c r="ET55" s="348"/>
      <c r="EU55" s="348"/>
      <c r="EV55" s="348"/>
      <c r="EW55" s="348"/>
      <c r="EX55" s="348"/>
      <c r="EY55" s="348"/>
      <c r="EZ55" s="348"/>
      <c r="FA55" s="348"/>
      <c r="FB55" s="348"/>
      <c r="FC55" s="348"/>
      <c r="FD55" s="348"/>
      <c r="FE55" s="348"/>
      <c r="FF55" s="348"/>
      <c r="FG55" s="348"/>
      <c r="FH55" s="348"/>
      <c r="FI55" s="348"/>
      <c r="FJ55" s="348"/>
      <c r="FK55" s="348"/>
      <c r="FL55" s="348"/>
      <c r="FM55" s="348"/>
      <c r="FN55" s="348"/>
      <c r="FO55" s="348"/>
      <c r="FP55" s="348"/>
      <c r="FQ55" s="348"/>
      <c r="FR55" s="348"/>
      <c r="FS55" s="348"/>
      <c r="FT55" s="348"/>
      <c r="FU55" s="348"/>
      <c r="FV55" s="348"/>
      <c r="FW55" s="348"/>
      <c r="FX55" s="348"/>
      <c r="FY55" s="348"/>
      <c r="FZ55" s="348"/>
      <c r="GA55" s="348"/>
      <c r="GB55" s="348"/>
      <c r="GC55" s="348"/>
      <c r="GD55" s="348"/>
      <c r="GE55" s="348"/>
      <c r="GF55" s="348"/>
      <c r="GG55" s="348"/>
      <c r="GH55" s="348"/>
      <c r="GI55" s="348"/>
      <c r="GJ55" s="348"/>
      <c r="GK55" s="348"/>
      <c r="GL55" s="348"/>
      <c r="GM55" s="348"/>
      <c r="GN55" s="348"/>
      <c r="GO55" s="348"/>
      <c r="GP55" s="348"/>
      <c r="GQ55" s="348"/>
      <c r="GR55" s="348"/>
      <c r="GS55" s="348"/>
      <c r="GT55" s="348"/>
      <c r="GU55" s="348"/>
      <c r="GV55" s="348"/>
      <c r="GW55" s="348"/>
      <c r="GX55" s="348"/>
      <c r="GY55" s="348"/>
      <c r="GZ55" s="348"/>
      <c r="HA55" s="348"/>
      <c r="HB55" s="348"/>
      <c r="HC55" s="348"/>
      <c r="HD55" s="348"/>
      <c r="HE55" s="348"/>
      <c r="HF55" s="348"/>
      <c r="HG55" s="348"/>
      <c r="HH55" s="348"/>
      <c r="HI55" s="348"/>
      <c r="HJ55" s="348"/>
      <c r="HK55" s="348"/>
      <c r="HL55" s="348"/>
      <c r="HM55" s="348"/>
      <c r="HN55" s="348"/>
      <c r="HO55" s="348"/>
      <c r="HP55" s="348"/>
      <c r="HQ55" s="348"/>
      <c r="HR55" s="348"/>
      <c r="HS55" s="348"/>
      <c r="HT55" s="348"/>
      <c r="HU55" s="348"/>
      <c r="HV55" s="348"/>
      <c r="HW55" s="348"/>
      <c r="HX55" s="348"/>
      <c r="HY55" s="348"/>
      <c r="HZ55" s="348"/>
    </row>
    <row r="56" spans="1:234" s="140" customFormat="1" ht="24.75" thickBot="1" x14ac:dyDescent="0.25">
      <c r="A56" s="112" t="s">
        <v>233</v>
      </c>
      <c r="B56" s="113" t="s">
        <v>381</v>
      </c>
      <c r="C56" s="113" t="s">
        <v>125</v>
      </c>
      <c r="D56" s="114" t="s">
        <v>237</v>
      </c>
      <c r="E56" s="114" t="s">
        <v>126</v>
      </c>
      <c r="F56" s="115">
        <f t="shared" si="13"/>
        <v>41183</v>
      </c>
      <c r="G56" s="114">
        <f>IF(L56="Not Executed","",INDEX($U$2:$ZX55,1,MATCH(REPT("z",255),$U56:$ZX56)))</f>
        <v>142</v>
      </c>
      <c r="H56" s="114" t="str">
        <f t="shared" si="5"/>
        <v>PC2 Fab D C0 C-Class</v>
      </c>
      <c r="I56" s="114" t="str">
        <f t="shared" si="6"/>
        <v>9200-8.59.29708</v>
      </c>
      <c r="J56" s="114">
        <f t="shared" si="7"/>
        <v>9200</v>
      </c>
      <c r="K56" s="114" t="str">
        <f t="shared" si="16"/>
        <v>19.14.3820.4</v>
      </c>
      <c r="L56" s="114" t="str">
        <f t="shared" si="18"/>
        <v>Pass</v>
      </c>
      <c r="M56" s="114" t="str">
        <f>IF(L56="NA","NA",IF(COUNTIFS(U56:XAA56,"Pass*",$U$3:$XAA$3,Summary!$F$43)&gt;0,"Pass",IF(COUNTIFS(U56:XAA56,"Fail*",$U$3:$XAA$3,Summary!$F$43)&gt;0,"Fail","Not Executed")))</f>
        <v>Pass</v>
      </c>
      <c r="N56" s="114">
        <f t="shared" si="14"/>
        <v>23</v>
      </c>
      <c r="O56" s="136">
        <f t="shared" si="15"/>
        <v>1</v>
      </c>
      <c r="P56" s="136" t="str">
        <f>IF(VLOOKUP(C56,[1]!GPS_Bus_Driver,2,FALSE)=0,"",VLOOKUP(C56,[1]!GPS_Bus_Driver,2,FALSE))</f>
        <v/>
      </c>
      <c r="Q56" s="114" t="str">
        <f>IF(VLOOKUP(C56,[1]!GPS_Bus_Driver,3,FALSE)=0,"",VLOOKUP(C56,[1]!GPS_Bus_Driver,3,FALSE))</f>
        <v/>
      </c>
      <c r="R56" s="114" t="str">
        <f>IF(VLOOKUP(C56,[1]!GPS_Bus_Driver,4,FALSE)=0,"",VLOOKUP(C56,[1]!GPS_Bus_Driver,4,FALSE))</f>
        <v/>
      </c>
      <c r="S56" s="116"/>
      <c r="T56" s="321"/>
      <c r="U56" s="351" t="s">
        <v>243</v>
      </c>
      <c r="V56" s="352"/>
      <c r="W56" s="352" t="s">
        <v>243</v>
      </c>
      <c r="X56" s="352" t="s">
        <v>243</v>
      </c>
      <c r="Y56" s="352" t="s">
        <v>243</v>
      </c>
      <c r="Z56" s="352" t="s">
        <v>243</v>
      </c>
      <c r="AA56" s="352" t="s">
        <v>243</v>
      </c>
      <c r="AB56" s="352" t="s">
        <v>243</v>
      </c>
      <c r="AC56" s="352"/>
      <c r="AD56" s="352" t="s">
        <v>243</v>
      </c>
      <c r="AE56" s="352" t="s">
        <v>243</v>
      </c>
      <c r="AF56" s="352" t="s">
        <v>243</v>
      </c>
      <c r="AG56" s="352" t="s">
        <v>243</v>
      </c>
      <c r="AH56" s="352"/>
      <c r="AI56" s="352" t="s">
        <v>243</v>
      </c>
      <c r="AJ56" s="352"/>
      <c r="AK56" s="352" t="s">
        <v>243</v>
      </c>
      <c r="AL56" s="352" t="s">
        <v>243</v>
      </c>
      <c r="AM56" s="352" t="s">
        <v>243</v>
      </c>
      <c r="AN56" s="352" t="s">
        <v>243</v>
      </c>
      <c r="AO56" s="352" t="s">
        <v>243</v>
      </c>
      <c r="AP56" s="352"/>
      <c r="AQ56" s="352" t="s">
        <v>243</v>
      </c>
      <c r="AR56" s="352" t="s">
        <v>243</v>
      </c>
      <c r="AS56" s="352" t="s">
        <v>243</v>
      </c>
      <c r="AT56" s="352" t="s">
        <v>243</v>
      </c>
      <c r="AU56" s="352"/>
      <c r="AV56" s="352" t="s">
        <v>243</v>
      </c>
      <c r="AW56" s="352" t="s">
        <v>243</v>
      </c>
      <c r="AX56" s="352"/>
      <c r="AY56" s="352"/>
      <c r="AZ56" s="352"/>
      <c r="BA56" s="352"/>
      <c r="BB56" s="352"/>
      <c r="BC56" s="352"/>
      <c r="BD56" s="352"/>
      <c r="BE56" s="352"/>
      <c r="BF56" s="352"/>
      <c r="BG56" s="352"/>
      <c r="BH56" s="352"/>
      <c r="BI56" s="352"/>
      <c r="BJ56" s="352"/>
      <c r="BK56" s="352"/>
      <c r="BL56" s="352"/>
      <c r="BM56" s="352"/>
      <c r="BN56" s="352"/>
      <c r="BO56" s="352"/>
      <c r="BP56" s="352"/>
      <c r="BQ56" s="352"/>
      <c r="BR56" s="352"/>
      <c r="BS56" s="352"/>
      <c r="BT56" s="352"/>
      <c r="BU56" s="352"/>
      <c r="BV56" s="352"/>
      <c r="BW56" s="352"/>
      <c r="BX56" s="352"/>
      <c r="BY56" s="352"/>
      <c r="BZ56" s="352"/>
      <c r="CA56" s="352"/>
      <c r="CB56" s="352"/>
      <c r="CC56" s="352"/>
      <c r="CD56" s="353"/>
      <c r="CE56" s="353"/>
      <c r="CF56" s="353"/>
      <c r="CG56" s="353"/>
      <c r="CH56" s="353"/>
      <c r="CI56" s="353"/>
      <c r="CJ56" s="353"/>
      <c r="CK56" s="353"/>
      <c r="CL56" s="353"/>
      <c r="CM56" s="353"/>
      <c r="CN56" s="353"/>
      <c r="CO56" s="353"/>
      <c r="CP56" s="353"/>
      <c r="CQ56" s="353"/>
      <c r="CR56" s="353"/>
      <c r="CS56" s="353"/>
      <c r="CT56" s="353"/>
      <c r="CU56" s="353"/>
      <c r="CV56" s="353"/>
      <c r="CW56" s="353"/>
      <c r="CX56" s="353"/>
      <c r="CY56" s="353"/>
      <c r="CZ56" s="353"/>
      <c r="DA56" s="353"/>
      <c r="DB56" s="353"/>
      <c r="DC56" s="353"/>
      <c r="DD56" s="353"/>
      <c r="DE56" s="353"/>
      <c r="DF56" s="353"/>
      <c r="DG56" s="353"/>
      <c r="DH56" s="353"/>
      <c r="DI56" s="353"/>
      <c r="DJ56" s="353"/>
      <c r="DK56" s="353"/>
      <c r="DL56" s="353"/>
      <c r="DM56" s="353"/>
      <c r="DN56" s="353"/>
      <c r="DO56" s="353"/>
      <c r="DP56" s="353"/>
      <c r="DQ56" s="353"/>
      <c r="DR56" s="353"/>
      <c r="DS56" s="353"/>
      <c r="DT56" s="353"/>
      <c r="DU56" s="353"/>
      <c r="DV56" s="353"/>
      <c r="DW56" s="353"/>
      <c r="DX56" s="353"/>
      <c r="DY56" s="353"/>
      <c r="DZ56" s="353"/>
      <c r="EA56" s="353"/>
      <c r="EB56" s="353"/>
      <c r="EC56" s="353"/>
      <c r="ED56" s="353"/>
      <c r="EE56" s="353"/>
      <c r="EF56" s="353"/>
      <c r="EG56" s="353"/>
      <c r="EH56" s="353"/>
      <c r="EI56" s="353"/>
      <c r="EJ56" s="353"/>
      <c r="EK56" s="353"/>
      <c r="EL56" s="353"/>
      <c r="EM56" s="353"/>
      <c r="EN56" s="353"/>
      <c r="EO56" s="353"/>
      <c r="EP56" s="353"/>
      <c r="EQ56" s="353"/>
      <c r="ER56" s="353"/>
      <c r="ES56" s="353"/>
      <c r="ET56" s="353"/>
      <c r="EU56" s="353"/>
      <c r="EV56" s="353"/>
      <c r="EW56" s="353"/>
      <c r="EX56" s="353"/>
      <c r="EY56" s="353"/>
      <c r="EZ56" s="353"/>
      <c r="FA56" s="353"/>
      <c r="FB56" s="353"/>
      <c r="FC56" s="353"/>
      <c r="FD56" s="353"/>
      <c r="FE56" s="353"/>
      <c r="FF56" s="353"/>
      <c r="FG56" s="353"/>
      <c r="FH56" s="353"/>
      <c r="FI56" s="353"/>
      <c r="FJ56" s="353"/>
      <c r="FK56" s="353"/>
      <c r="FL56" s="353"/>
      <c r="FM56" s="353"/>
      <c r="FN56" s="353"/>
      <c r="FO56" s="353"/>
      <c r="FP56" s="353"/>
      <c r="FQ56" s="353"/>
      <c r="FR56" s="353"/>
      <c r="FS56" s="353"/>
      <c r="FT56" s="353"/>
      <c r="FU56" s="353"/>
      <c r="FV56" s="353"/>
      <c r="FW56" s="353"/>
      <c r="FX56" s="353"/>
      <c r="FY56" s="353"/>
      <c r="FZ56" s="353"/>
      <c r="GA56" s="353"/>
      <c r="GB56" s="353"/>
      <c r="GC56" s="353"/>
      <c r="GD56" s="353"/>
      <c r="GE56" s="353"/>
      <c r="GF56" s="353"/>
      <c r="GG56" s="353"/>
      <c r="GH56" s="353"/>
      <c r="GI56" s="353"/>
      <c r="GJ56" s="353"/>
      <c r="GK56" s="353"/>
      <c r="GL56" s="353"/>
      <c r="GM56" s="353"/>
      <c r="GN56" s="353"/>
      <c r="GO56" s="353"/>
      <c r="GP56" s="353"/>
      <c r="GQ56" s="353"/>
      <c r="GR56" s="353"/>
      <c r="GS56" s="353"/>
      <c r="GT56" s="353"/>
      <c r="GU56" s="353"/>
      <c r="GV56" s="353"/>
      <c r="GW56" s="353"/>
      <c r="GX56" s="353"/>
      <c r="GY56" s="353"/>
      <c r="GZ56" s="353"/>
      <c r="HA56" s="353"/>
      <c r="HB56" s="353"/>
      <c r="HC56" s="353"/>
      <c r="HD56" s="353"/>
      <c r="HE56" s="353"/>
      <c r="HF56" s="353"/>
      <c r="HG56" s="353"/>
      <c r="HH56" s="353"/>
      <c r="HI56" s="353"/>
      <c r="HJ56" s="353"/>
      <c r="HK56" s="353"/>
      <c r="HL56" s="353"/>
      <c r="HM56" s="353"/>
      <c r="HN56" s="353"/>
      <c r="HO56" s="353"/>
      <c r="HP56" s="353"/>
      <c r="HQ56" s="353"/>
      <c r="HR56" s="353"/>
      <c r="HS56" s="353"/>
      <c r="HT56" s="353"/>
      <c r="HU56" s="353"/>
      <c r="HV56" s="353"/>
      <c r="HW56" s="353"/>
      <c r="HX56" s="353"/>
      <c r="HY56" s="353"/>
      <c r="HZ56" s="353"/>
    </row>
    <row r="57" spans="1:234" ht="12.75" thickTop="1" x14ac:dyDescent="0.2"/>
    <row r="58" spans="1:234" ht="15" x14ac:dyDescent="0.25">
      <c r="P58" s="354"/>
      <c r="Q58" s="354"/>
      <c r="R58" s="354"/>
    </row>
  </sheetData>
  <autoFilter ref="A1:S56">
    <filterColumn colId="11">
      <customFilters>
        <customFilter operator="notEqual" val=" "/>
      </customFilters>
    </filterColumn>
  </autoFilter>
  <sortState ref="A4:CC29">
    <sortCondition ref="C4:C29"/>
  </sortState>
  <customSheetViews>
    <customSheetView guid="{CABAA38C-8313-4129-9117-ABE81A0F79D7}" showAutoFilter="1" topLeftCell="D1">
      <pane ySplit="1" topLeftCell="A13" activePane="bottomLeft" state="frozen"/>
      <selection pane="bottomLeft" activeCell="A3" sqref="A3:O59"/>
      <pageMargins left="0.7" right="0.7" top="0.75" bottom="0.75" header="0.3" footer="0.3"/>
      <autoFilter ref="A1:O59"/>
    </customSheetView>
  </customSheetViews>
  <mergeCells count="19">
    <mergeCell ref="K1:K4"/>
    <mergeCell ref="L1:L4"/>
    <mergeCell ref="N1:N4"/>
    <mergeCell ref="F1:F4"/>
    <mergeCell ref="G1:G4"/>
    <mergeCell ref="H1:H4"/>
    <mergeCell ref="I1:I4"/>
    <mergeCell ref="J1:J4"/>
    <mergeCell ref="M1:M4"/>
    <mergeCell ref="A1:A4"/>
    <mergeCell ref="B1:B4"/>
    <mergeCell ref="C1:C4"/>
    <mergeCell ref="D1:D4"/>
    <mergeCell ref="E1:E4"/>
    <mergeCell ref="O1:O4"/>
    <mergeCell ref="Q1:Q4"/>
    <mergeCell ref="R1:R4"/>
    <mergeCell ref="S1:S4"/>
    <mergeCell ref="P1:P4"/>
  </mergeCells>
  <conditionalFormatting sqref="L1:T1 L5:T1048576">
    <cfRule type="expression" dxfId="140" priority="76">
      <formula>INDIRECT("L"&amp;ROW())="Not Executed"</formula>
    </cfRule>
    <cfRule type="expression" dxfId="139" priority="78">
      <formula>INDIRECT("L"&amp;ROW())="In Progress"</formula>
    </cfRule>
    <cfRule type="expression" dxfId="138" priority="79">
      <formula>INDIRECT("L"&amp;ROW())="Fail"</formula>
    </cfRule>
    <cfRule type="expression" dxfId="137" priority="80">
      <formula>INDIRECT("L"&amp;ROW())="Pass"</formula>
    </cfRule>
  </conditionalFormatting>
  <conditionalFormatting sqref="F1:T1 F5:CD1048576">
    <cfRule type="expression" dxfId="136" priority="77">
      <formula>INDIRECT("L"&amp;ROW())="NA"</formula>
    </cfRule>
  </conditionalFormatting>
  <conditionalFormatting sqref="U5:V56 W5:W18 X5:Y16 W19:Y56 X17:X18 U6:XFD6 Y5:XFD56">
    <cfRule type="containsText" dxfId="135" priority="68" operator="containsText" text="Fail">
      <formula>NOT(ISERROR(SEARCH("Fail",U5)))</formula>
    </cfRule>
    <cfRule type="containsText" dxfId="134" priority="69" operator="containsText" text="Pass">
      <formula>NOT(ISERROR(SEARCH("Pass",U5)))</formula>
    </cfRule>
  </conditionalFormatting>
  <conditionalFormatting sqref="N5:P56 P58:R58">
    <cfRule type="expression" dxfId="133" priority="64">
      <formula>INDIRECT("L"&amp;ROW())="In Progress"</formula>
    </cfRule>
    <cfRule type="expression" dxfId="132" priority="65">
      <formula>INDIRECT("L"&amp;ROW())="Not Executed"</formula>
    </cfRule>
    <cfRule type="expression" dxfId="131" priority="66">
      <formula>INDIRECT("L"&amp;ROW())="Fail"</formula>
    </cfRule>
    <cfRule type="expression" dxfId="130" priority="67">
      <formula>INDIRECT("L"&amp;ROW())="Pass"</formula>
    </cfRule>
  </conditionalFormatting>
  <conditionalFormatting sqref="U1:CD56">
    <cfRule type="containsText" dxfId="129" priority="37" operator="containsText" text="NA">
      <formula>NOT(ISERROR(SEARCH("NA",U1)))</formula>
    </cfRule>
  </conditionalFormatting>
  <conditionalFormatting sqref="T1">
    <cfRule type="expression" dxfId="128" priority="32">
      <formula>INDIRECT("L"&amp;ROW())="Not Executed"</formula>
    </cfRule>
    <cfRule type="expression" dxfId="127" priority="33">
      <formula>INDIRECT("L"&amp;ROW())="In Progress"</formula>
    </cfRule>
    <cfRule type="expression" dxfId="126" priority="34">
      <formula>INDIRECT("L"&amp;ROW())="NA"</formula>
    </cfRule>
    <cfRule type="expression" dxfId="125" priority="35">
      <formula>INDIRECT("L"&amp;ROW())="Fail"</formula>
    </cfRule>
    <cfRule type="expression" dxfId="124" priority="36">
      <formula>INDIRECT("L"&amp;ROW())="Pass"</formula>
    </cfRule>
  </conditionalFormatting>
  <conditionalFormatting sqref="T1">
    <cfRule type="expression" dxfId="123" priority="31">
      <formula>INDIRECT("L"&amp;ROW())="Blue Screen"</formula>
    </cfRule>
  </conditionalFormatting>
  <conditionalFormatting sqref="P58:R58">
    <cfRule type="expression" dxfId="122" priority="16">
      <formula>INDIRECT("L"&amp;ROW())="NA"</formula>
    </cfRule>
  </conditionalFormatting>
  <conditionalFormatting sqref="A1:A1048576">
    <cfRule type="containsText" dxfId="121" priority="15" operator="containsText" text=" *">
      <formula>NOT(ISERROR(SEARCH(" *",A1)))</formula>
    </cfRule>
  </conditionalFormatting>
  <conditionalFormatting sqref="M1">
    <cfRule type="expression" dxfId="120" priority="7">
      <formula>INDIRECT("L"&amp;ROW())="Fail-Filter"</formula>
    </cfRule>
    <cfRule type="expression" dxfId="119" priority="8">
      <formula>INDIRECT("L"&amp;ROW())="Pass-Filter"</formula>
    </cfRule>
    <cfRule type="expression" dxfId="118" priority="9">
      <formula>INDIRECT("L"&amp;ROW())="Not Executed"</formula>
    </cfRule>
    <cfRule type="expression" dxfId="117" priority="10">
      <formula>INDIRECT("L"&amp;ROW())="Not Executed"</formula>
    </cfRule>
    <cfRule type="expression" dxfId="116" priority="11">
      <formula>INDIRECT("L"&amp;ROW())="In Progress"</formula>
    </cfRule>
    <cfRule type="expression" dxfId="115" priority="12">
      <formula>INDIRECT("L"&amp;ROW())="NA"</formula>
    </cfRule>
    <cfRule type="expression" dxfId="114" priority="13">
      <formula>INDIRECT("L"&amp;ROW())="Fail"</formula>
    </cfRule>
    <cfRule type="expression" dxfId="113" priority="14">
      <formula>INDIRECT("L"&amp;ROW())="Pass"</formula>
    </cfRule>
  </conditionalFormatting>
  <conditionalFormatting sqref="M1">
    <cfRule type="expression" dxfId="112" priority="4">
      <formula>INDIRECT("L"&amp;ROW())="In Progress"</formula>
    </cfRule>
    <cfRule type="expression" dxfId="111" priority="5">
      <formula>INDIRECT("L"&amp;ROW())="Fail"</formula>
    </cfRule>
    <cfRule type="expression" dxfId="110" priority="6">
      <formula>INDIRECT("L"&amp;ROW())="Pass"</formula>
    </cfRule>
  </conditionalFormatting>
  <conditionalFormatting sqref="M1">
    <cfRule type="expression" dxfId="109" priority="3">
      <formula>INDIRECT("L"&amp;ROW())="NA"</formula>
    </cfRule>
  </conditionalFormatting>
  <conditionalFormatting sqref="CE5:HZ56">
    <cfRule type="expression" dxfId="108" priority="2">
      <formula>INDIRECT("L"&amp;ROW())="NA"</formula>
    </cfRule>
  </conditionalFormatting>
  <conditionalFormatting sqref="CE1:HZ56">
    <cfRule type="containsText" dxfId="107" priority="1" operator="containsText" text="NA">
      <formula>NOT(ISERROR(SEARCH("NA",CE1)))</formula>
    </cfRule>
  </conditionalFormatting>
  <dataValidations count="2">
    <dataValidation type="list" allowBlank="1" showInputMessage="1" showErrorMessage="1" sqref="L57:M1048576 L1">
      <formula1>ValidStatus</formula1>
    </dataValidation>
    <dataValidation type="list" allowBlank="1" showInputMessage="1" showErrorMessage="1" sqref="G5:G1048576">
      <formula1>Config</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FD0F3"/>
  </sheetPr>
  <dimension ref="A1:BB74"/>
  <sheetViews>
    <sheetView topLeftCell="H1" workbookViewId="0">
      <selection activeCell="P9" sqref="P9"/>
    </sheetView>
  </sheetViews>
  <sheetFormatPr defaultRowHeight="15" x14ac:dyDescent="0.25"/>
  <cols>
    <col min="2" max="2" width="19.7109375" customWidth="1"/>
    <col min="3" max="3" width="56.85546875" customWidth="1"/>
    <col min="19" max="19" width="20.28515625" customWidth="1"/>
    <col min="21" max="21" width="11" customWidth="1"/>
  </cols>
  <sheetData>
    <row r="1" spans="1:54" ht="16.5" customHeight="1" thickTop="1" x14ac:dyDescent="0.25">
      <c r="A1" s="678" t="s">
        <v>231</v>
      </c>
      <c r="B1" s="678" t="s">
        <v>230</v>
      </c>
      <c r="C1" s="678" t="s">
        <v>228</v>
      </c>
      <c r="D1" s="678" t="s">
        <v>229</v>
      </c>
      <c r="E1" s="678" t="s">
        <v>236</v>
      </c>
      <c r="F1" s="678" t="s">
        <v>250</v>
      </c>
      <c r="G1" s="678" t="s">
        <v>252</v>
      </c>
      <c r="H1" s="678" t="s">
        <v>331</v>
      </c>
      <c r="I1" s="678" t="s">
        <v>326</v>
      </c>
      <c r="J1" s="678" t="s">
        <v>325</v>
      </c>
      <c r="K1" s="678" t="s">
        <v>333</v>
      </c>
      <c r="L1" s="678" t="s">
        <v>239</v>
      </c>
      <c r="M1" s="666" t="s">
        <v>902</v>
      </c>
      <c r="N1" s="678" t="s">
        <v>335</v>
      </c>
      <c r="O1" s="678" t="s">
        <v>255</v>
      </c>
      <c r="P1" s="678" t="s">
        <v>444</v>
      </c>
      <c r="Q1" s="678" t="s">
        <v>445</v>
      </c>
      <c r="R1" s="678" t="s">
        <v>446</v>
      </c>
      <c r="S1" s="678" t="s">
        <v>240</v>
      </c>
      <c r="T1" s="575" t="s">
        <v>440</v>
      </c>
      <c r="U1" s="117">
        <v>41179</v>
      </c>
      <c r="V1" s="117"/>
      <c r="W1" s="117"/>
      <c r="X1" s="117"/>
      <c r="Y1" s="117"/>
      <c r="Z1" s="117"/>
      <c r="AA1" s="117"/>
      <c r="AB1" s="117"/>
      <c r="AC1" s="117"/>
      <c r="AD1" s="117"/>
      <c r="AE1" s="117"/>
      <c r="AF1" s="117"/>
      <c r="AG1" s="117"/>
      <c r="AH1" s="117"/>
      <c r="AI1" s="117"/>
      <c r="AJ1" s="117"/>
      <c r="AK1" s="117"/>
      <c r="AL1" s="117"/>
      <c r="AM1" s="117"/>
      <c r="AN1" s="117"/>
      <c r="AO1" s="117"/>
      <c r="AP1" s="117"/>
      <c r="AQ1" s="117"/>
      <c r="AR1" s="117"/>
      <c r="AS1" s="117"/>
      <c r="AT1" s="117"/>
      <c r="AU1" s="117"/>
      <c r="AV1" s="117"/>
      <c r="AW1" s="290"/>
      <c r="AX1" s="290"/>
      <c r="AY1" s="290"/>
      <c r="AZ1" s="290"/>
      <c r="BA1" s="290"/>
      <c r="BB1" s="290"/>
    </row>
    <row r="2" spans="1:54" ht="16.5" customHeight="1" x14ac:dyDescent="0.25">
      <c r="A2" s="686"/>
      <c r="B2" s="686"/>
      <c r="C2" s="686"/>
      <c r="D2" s="686"/>
      <c r="E2" s="686"/>
      <c r="F2" s="686"/>
      <c r="G2" s="686"/>
      <c r="H2" s="686"/>
      <c r="I2" s="686"/>
      <c r="J2" s="686"/>
      <c r="K2" s="686"/>
      <c r="L2" s="686"/>
      <c r="M2" s="667"/>
      <c r="N2" s="681"/>
      <c r="O2" s="681"/>
      <c r="P2" s="679"/>
      <c r="Q2" s="679"/>
      <c r="R2" s="679"/>
      <c r="S2" s="686"/>
      <c r="T2" s="313" t="s">
        <v>441</v>
      </c>
      <c r="U2" s="341">
        <v>139</v>
      </c>
      <c r="V2" s="341"/>
      <c r="W2" s="341"/>
      <c r="X2" s="341"/>
      <c r="Y2" s="341"/>
      <c r="Z2" s="341"/>
      <c r="AA2" s="341"/>
      <c r="AB2" s="341"/>
      <c r="AC2" s="341"/>
      <c r="AD2" s="341"/>
      <c r="AE2" s="341"/>
      <c r="AF2" s="341"/>
      <c r="AG2" s="341"/>
      <c r="AH2" s="341"/>
      <c r="AI2" s="341"/>
      <c r="AJ2" s="341"/>
      <c r="AK2" s="341"/>
      <c r="AL2" s="341"/>
      <c r="AM2" s="341"/>
      <c r="AN2" s="341"/>
      <c r="AO2" s="341"/>
      <c r="AP2" s="341"/>
      <c r="AQ2" s="341"/>
      <c r="AR2" s="341"/>
      <c r="AS2" s="341"/>
      <c r="AT2" s="341"/>
      <c r="AU2" s="341"/>
      <c r="AV2" s="341"/>
      <c r="AW2" s="341"/>
      <c r="AX2" s="341"/>
      <c r="AY2" s="341"/>
      <c r="AZ2" s="341"/>
      <c r="BA2" s="341"/>
      <c r="BB2" s="341"/>
    </row>
    <row r="3" spans="1:54" ht="16.5" customHeight="1" x14ac:dyDescent="0.25">
      <c r="A3" s="686"/>
      <c r="B3" s="686"/>
      <c r="C3" s="686"/>
      <c r="D3" s="686"/>
      <c r="E3" s="686"/>
      <c r="F3" s="686"/>
      <c r="G3" s="686"/>
      <c r="H3" s="686"/>
      <c r="I3" s="686"/>
      <c r="J3" s="686"/>
      <c r="K3" s="686"/>
      <c r="L3" s="686"/>
      <c r="M3" s="668"/>
      <c r="N3" s="681"/>
      <c r="O3" s="681"/>
      <c r="P3" s="679"/>
      <c r="Q3" s="679"/>
      <c r="R3" s="679"/>
      <c r="S3" s="686"/>
      <c r="T3" s="538" t="s">
        <v>899</v>
      </c>
      <c r="U3" s="545" t="e">
        <f>IF(ISBLANK(U2),"", VLOOKUP(U2,Config_Table,12,0))</f>
        <v>#REF!</v>
      </c>
      <c r="V3" s="545" t="str">
        <f>IF(ISBLANK(V2),"", VLOOKUP(V2,Config_Table,12,0))</f>
        <v/>
      </c>
      <c r="W3" s="545" t="str">
        <f>IF(ISBLANK(W2),"", VLOOKUP(W2,Config_Table,12,0))</f>
        <v/>
      </c>
      <c r="X3" s="545"/>
      <c r="Y3" s="545"/>
      <c r="Z3" s="545"/>
      <c r="AA3" s="545"/>
      <c r="AB3" s="545"/>
      <c r="AC3" s="545"/>
      <c r="AD3" s="545"/>
      <c r="AE3" s="545"/>
      <c r="AF3" s="545"/>
      <c r="AG3" s="545"/>
      <c r="AH3" s="545"/>
      <c r="AI3" s="545"/>
      <c r="AJ3" s="545"/>
      <c r="AK3" s="545"/>
      <c r="AL3" s="545"/>
      <c r="AM3" s="545"/>
      <c r="AN3" s="545"/>
      <c r="AO3" s="545"/>
      <c r="AP3" s="545"/>
      <c r="AQ3" s="545"/>
      <c r="AR3" s="545"/>
      <c r="AS3" s="545"/>
      <c r="AT3" s="545"/>
      <c r="AU3" s="545"/>
      <c r="AV3" s="545"/>
      <c r="AW3" s="545"/>
      <c r="AX3" s="545"/>
      <c r="AY3" s="545"/>
      <c r="AZ3" s="545"/>
      <c r="BA3" s="545"/>
      <c r="BB3" s="545"/>
    </row>
    <row r="4" spans="1:54" ht="16.5" customHeight="1" thickBot="1" x14ac:dyDescent="0.3">
      <c r="A4" s="686"/>
      <c r="B4" s="686"/>
      <c r="C4" s="686"/>
      <c r="D4" s="686"/>
      <c r="E4" s="686"/>
      <c r="F4" s="686"/>
      <c r="G4" s="686"/>
      <c r="H4" s="686"/>
      <c r="I4" s="686"/>
      <c r="J4" s="686"/>
      <c r="K4" s="686"/>
      <c r="L4" s="686"/>
      <c r="M4" s="668"/>
      <c r="N4" s="681"/>
      <c r="O4" s="681"/>
      <c r="P4" s="679"/>
      <c r="Q4" s="679"/>
      <c r="R4" s="679"/>
      <c r="S4" s="686"/>
      <c r="T4" s="538" t="s">
        <v>504</v>
      </c>
      <c r="U4" s="545"/>
      <c r="V4" s="545"/>
      <c r="W4" s="545"/>
      <c r="X4" s="545"/>
      <c r="Y4" s="545"/>
      <c r="Z4" s="545"/>
      <c r="AA4" s="545"/>
      <c r="AB4" s="545"/>
      <c r="AC4" s="545"/>
      <c r="AD4" s="545"/>
      <c r="AE4" s="545"/>
      <c r="AF4" s="545"/>
      <c r="AG4" s="545"/>
      <c r="AH4" s="545"/>
      <c r="AI4" s="545"/>
      <c r="AJ4" s="545"/>
      <c r="AK4" s="545"/>
      <c r="AL4" s="545"/>
      <c r="AM4" s="545"/>
      <c r="AN4" s="545"/>
      <c r="AO4" s="545"/>
      <c r="AP4" s="545"/>
      <c r="AQ4" s="545"/>
      <c r="AR4" s="545"/>
      <c r="AS4" s="545"/>
      <c r="AT4" s="545"/>
      <c r="AU4" s="545"/>
      <c r="AV4" s="545"/>
      <c r="AW4" s="545"/>
      <c r="AX4" s="545"/>
      <c r="AY4" s="545"/>
      <c r="AZ4" s="545"/>
      <c r="BA4" s="545"/>
      <c r="BB4" s="545"/>
    </row>
    <row r="5" spans="1:54" ht="15.75" customHeight="1" x14ac:dyDescent="0.25">
      <c r="A5" s="580" t="s">
        <v>954</v>
      </c>
      <c r="B5" s="581" t="s">
        <v>955</v>
      </c>
      <c r="C5" s="581" t="s">
        <v>105</v>
      </c>
      <c r="D5" s="582"/>
      <c r="E5" s="583" t="s">
        <v>89</v>
      </c>
      <c r="F5" s="584" t="str">
        <f t="shared" ref="F5:F68" si="0">IF(L5="Not Executed","",INDEX($U$1:$ZX$1,1,MATCH(REPT("z",255),$U5:$ZX5)))</f>
        <v/>
      </c>
      <c r="G5" s="582" t="str">
        <f>IF(L5="Not Executed","",INDEX($U$2:$ZX4,1,MATCH(REPT("z",255),$U5:$ZX5)))</f>
        <v/>
      </c>
      <c r="H5" s="582" t="str">
        <f t="shared" ref="H5:H36" si="1">IF($L5="Not Executed","",VLOOKUP($G5,Config_Table,3))</f>
        <v/>
      </c>
      <c r="I5" s="582" t="str">
        <f t="shared" ref="I5:I36" si="2">IF($L5="Not Executed","",VLOOKUP($G5,Config_Table,4))</f>
        <v/>
      </c>
      <c r="J5" s="582" t="str">
        <f t="shared" ref="J5:J36" si="3">IF($L5="Not Executed","",VLOOKUP($G5,Config_Table,5))</f>
        <v/>
      </c>
      <c r="K5" s="582" t="str">
        <f t="shared" ref="K5:K36" si="4">IF($L5="Not Executed","",IF(ISBLANK(VLOOKUP($G5,Config_Table,11)),VLOOKUP($G5,Config_Table,7),VLOOKUP($G5,Config_Table,11)))</f>
        <v/>
      </c>
      <c r="L5" s="582" t="str">
        <f>IF(ISNA(INDEX($U5:$ZX5,MATCH(REPT("z",255),$U5:$ZX5))),"Not Executed",INDEX($U5:$ZX5,MATCH(REPT("z",255),$U5:$ZX5)))</f>
        <v>Not Executed</v>
      </c>
      <c r="M5" s="582" t="str">
        <f>IF(L5="NA","NA",IF(COUNTIFS(U5:XAA5,"Pass*",$U$3:$XAA$3,[2]Summary!$F$43)&gt;0,"Pass",IF(COUNTIFS(U5:XAA5,"Fail*",$U$3:$XAA$3,[2]Summary!$F$43)&gt;0,"Fail","Not Executed")))</f>
        <v>Not Executed</v>
      </c>
      <c r="N5" s="585">
        <f t="shared" ref="N5:N68" si="5">COUNTIF(U5:CB5,"Pass")+COUNTIF(U5:CB5,"Fail")</f>
        <v>0</v>
      </c>
      <c r="O5" s="586" t="str">
        <f t="shared" ref="O5:O68" si="6">IF(N5&gt;0,COUNTIF(U5:CB5,"Pass")/N5,"")</f>
        <v/>
      </c>
      <c r="P5" s="587"/>
      <c r="Q5" s="582"/>
      <c r="R5" s="582"/>
      <c r="S5" s="588"/>
      <c r="T5" s="589"/>
      <c r="U5" s="590"/>
      <c r="V5" s="591"/>
      <c r="W5" s="591"/>
      <c r="X5" s="591"/>
      <c r="Y5" s="591"/>
      <c r="Z5" s="591"/>
      <c r="AA5" s="591"/>
      <c r="AB5" s="591"/>
      <c r="AC5" s="591"/>
      <c r="AD5" s="591"/>
      <c r="AE5" s="591"/>
      <c r="AF5" s="591"/>
      <c r="AG5" s="591"/>
      <c r="AH5" s="591"/>
      <c r="AI5" s="591"/>
      <c r="AJ5" s="591"/>
      <c r="AK5" s="591"/>
      <c r="AL5" s="591"/>
      <c r="AM5" s="591"/>
      <c r="AN5" s="591"/>
      <c r="AO5" s="591"/>
      <c r="AP5" s="591"/>
      <c r="AQ5" s="591"/>
      <c r="AR5" s="591"/>
      <c r="AS5" s="591"/>
      <c r="AT5" s="591"/>
      <c r="AU5" s="591"/>
      <c r="AV5" s="591"/>
      <c r="AW5" s="591"/>
      <c r="AX5" s="591"/>
      <c r="AY5" s="591"/>
      <c r="AZ5" s="591"/>
      <c r="BA5" s="591"/>
      <c r="BB5" s="591"/>
    </row>
    <row r="6" spans="1:54" ht="15.75" customHeight="1" x14ac:dyDescent="0.25">
      <c r="A6" s="592" t="s">
        <v>954</v>
      </c>
      <c r="B6" s="593" t="s">
        <v>955</v>
      </c>
      <c r="C6" s="593" t="s">
        <v>192</v>
      </c>
      <c r="D6" s="594"/>
      <c r="E6" s="583" t="s">
        <v>91</v>
      </c>
      <c r="F6" s="595" t="str">
        <f t="shared" si="0"/>
        <v/>
      </c>
      <c r="G6" s="594" t="str">
        <f>IF(L6="Not Executed","",INDEX($U$2:$ZX5,1,MATCH(REPT("z",255),$U6:$ZX6)))</f>
        <v/>
      </c>
      <c r="H6" s="594" t="str">
        <f t="shared" si="1"/>
        <v/>
      </c>
      <c r="I6" s="594" t="str">
        <f t="shared" si="2"/>
        <v/>
      </c>
      <c r="J6" s="594" t="str">
        <f t="shared" si="3"/>
        <v/>
      </c>
      <c r="K6" s="594" t="str">
        <f t="shared" si="4"/>
        <v/>
      </c>
      <c r="L6" s="594" t="str">
        <f>IF(ISNA(INDEX($U6:$ZX6,MATCH(REPT("z",255),$U6:$ZX6))),"Not Executed",INDEX($U6:$ZX6,MATCH(REPT("z",255),$U6:$ZX6)))</f>
        <v>Not Executed</v>
      </c>
      <c r="M6" s="594" t="str">
        <f>IF(L6="NA","NA",IF(COUNTIFS(U6:XAA6,"Pass*",$U$3:$XAA$3,[2]Summary!$F$43)&gt;0,"Pass",IF(COUNTIFS(U6:XAA6,"Fail*",$U$3:$XAA$3,[2]Summary!$F$43)&gt;0,"Fail","Not Executed")))</f>
        <v>Not Executed</v>
      </c>
      <c r="N6" s="596">
        <f t="shared" si="5"/>
        <v>0</v>
      </c>
      <c r="O6" s="597" t="str">
        <f t="shared" si="6"/>
        <v/>
      </c>
      <c r="P6" s="598"/>
      <c r="Q6" s="594"/>
      <c r="R6" s="594"/>
      <c r="S6" s="599"/>
      <c r="T6" s="298"/>
      <c r="U6" s="343"/>
      <c r="V6" s="344"/>
      <c r="W6" s="344"/>
      <c r="X6" s="344"/>
      <c r="Y6" s="344"/>
      <c r="Z6" s="344"/>
      <c r="AA6" s="344"/>
      <c r="AB6" s="344"/>
      <c r="AC6" s="344"/>
      <c r="AD6" s="344"/>
      <c r="AE6" s="344"/>
      <c r="AF6" s="344"/>
      <c r="AG6" s="344"/>
      <c r="AH6" s="344"/>
      <c r="AI6" s="344"/>
      <c r="AJ6" s="344"/>
      <c r="AK6" s="344"/>
      <c r="AL6" s="344"/>
      <c r="AM6" s="344"/>
      <c r="AN6" s="344"/>
      <c r="AO6" s="344"/>
      <c r="AP6" s="344"/>
      <c r="AQ6" s="344"/>
      <c r="AR6" s="344"/>
      <c r="AS6" s="344"/>
      <c r="AT6" s="344"/>
      <c r="AU6" s="344"/>
      <c r="AV6" s="344"/>
      <c r="AW6" s="344"/>
      <c r="AX6" s="344"/>
      <c r="AY6" s="344"/>
      <c r="AZ6" s="344"/>
      <c r="BA6" s="344"/>
      <c r="BB6" s="344"/>
    </row>
    <row r="7" spans="1:54" ht="15.75" customHeight="1" x14ac:dyDescent="0.25">
      <c r="A7" s="592" t="s">
        <v>954</v>
      </c>
      <c r="B7" s="593" t="s">
        <v>955</v>
      </c>
      <c r="C7" s="593" t="s">
        <v>98</v>
      </c>
      <c r="D7" s="596"/>
      <c r="E7" s="583" t="s">
        <v>91</v>
      </c>
      <c r="F7" s="600" t="str">
        <f t="shared" si="0"/>
        <v/>
      </c>
      <c r="G7" s="596" t="str">
        <f>IF(L7="Not Executed","",INDEX($U$2:$ZX6,1,MATCH(REPT("z",255),$U7:$ZX7)))</f>
        <v/>
      </c>
      <c r="H7" s="596" t="str">
        <f t="shared" si="1"/>
        <v/>
      </c>
      <c r="I7" s="596" t="str">
        <f t="shared" si="2"/>
        <v/>
      </c>
      <c r="J7" s="596" t="str">
        <f t="shared" si="3"/>
        <v/>
      </c>
      <c r="K7" s="596" t="str">
        <f t="shared" si="4"/>
        <v/>
      </c>
      <c r="L7" s="596" t="str">
        <f>IF(ISNA(INDEX($U7:$ZX7,MATCH(REPT("z",255),$U7:$ZX7))),"Not Executed",INDEX($U7:$ZX7,MATCH(REPT("z",255),$U7:$ZX7)))</f>
        <v>Not Executed</v>
      </c>
      <c r="M7" s="596" t="str">
        <f>IF(L7="NA","NA",IF(COUNTIFS(U7:XAA7,"Pass*",$U$3:$XAA$3,[2]Summary!$F$43)&gt;0,"Pass",IF(COUNTIFS(U7:XAA7,"Fail*",$U$3:$XAA$3,[2]Summary!$F$43)&gt;0,"Fail","Not Executed")))</f>
        <v>Not Executed</v>
      </c>
      <c r="N7" s="596">
        <f t="shared" si="5"/>
        <v>0</v>
      </c>
      <c r="O7" s="597" t="str">
        <f t="shared" si="6"/>
        <v/>
      </c>
      <c r="P7" s="597"/>
      <c r="Q7" s="596"/>
      <c r="R7" s="596"/>
      <c r="S7" s="601"/>
      <c r="T7" s="295"/>
      <c r="U7" s="346"/>
      <c r="V7" s="347"/>
      <c r="W7" s="347"/>
      <c r="X7" s="347"/>
      <c r="Y7" s="347"/>
      <c r="Z7" s="347"/>
      <c r="AA7" s="347"/>
      <c r="AB7" s="347"/>
      <c r="AC7" s="347"/>
      <c r="AD7" s="347"/>
      <c r="AE7" s="347"/>
      <c r="AF7" s="347"/>
      <c r="AG7" s="347"/>
      <c r="AH7" s="347"/>
      <c r="AI7" s="347"/>
      <c r="AJ7" s="347"/>
      <c r="AK7" s="347"/>
      <c r="AL7" s="347"/>
      <c r="AM7" s="484"/>
      <c r="AN7" s="347"/>
      <c r="AO7" s="347"/>
      <c r="AP7" s="347"/>
      <c r="AQ7" s="347"/>
      <c r="AR7" s="347"/>
      <c r="AS7" s="347"/>
      <c r="AT7" s="347"/>
      <c r="AU7" s="347"/>
      <c r="AV7" s="344"/>
      <c r="AW7" s="347"/>
      <c r="AX7" s="347"/>
      <c r="AY7" s="347"/>
      <c r="AZ7" s="347"/>
      <c r="BA7" s="347"/>
      <c r="BB7" s="347"/>
    </row>
    <row r="8" spans="1:54" ht="15.75" customHeight="1" x14ac:dyDescent="0.25">
      <c r="A8" s="592" t="s">
        <v>954</v>
      </c>
      <c r="B8" s="593" t="s">
        <v>955</v>
      </c>
      <c r="C8" s="593" t="s">
        <v>102</v>
      </c>
      <c r="D8" s="596"/>
      <c r="E8" s="583" t="s">
        <v>26</v>
      </c>
      <c r="F8" s="600" t="e">
        <f t="shared" si="0"/>
        <v>#N/A</v>
      </c>
      <c r="G8" s="596" t="e">
        <f>IF(L8="Not Executed","",INDEX($U$2:$ZX6,1,MATCH(REPT("z",255),$U8:$ZX8)))</f>
        <v>#N/A</v>
      </c>
      <c r="H8" s="596" t="e">
        <f t="shared" si="1"/>
        <v>#N/A</v>
      </c>
      <c r="I8" s="596" t="e">
        <f t="shared" si="2"/>
        <v>#N/A</v>
      </c>
      <c r="J8" s="596" t="e">
        <f t="shared" si="3"/>
        <v>#N/A</v>
      </c>
      <c r="K8" s="596" t="e">
        <f t="shared" si="4"/>
        <v>#N/A</v>
      </c>
      <c r="L8" s="596" t="s">
        <v>249</v>
      </c>
      <c r="M8" s="596" t="str">
        <f>IF(L8="NA","NA",IF(COUNTIFS(U8:XAA8,"Pass*",$U$3:$XAA$3,[2]Summary!$F$43)&gt;0,"Pass",IF(COUNTIFS(U8:XAA8,"Fail*",$U$3:$XAA$3,[2]Summary!$F$43)&gt;0,"Fail","Not Executed")))</f>
        <v>NA</v>
      </c>
      <c r="N8" s="596">
        <f t="shared" si="5"/>
        <v>0</v>
      </c>
      <c r="O8" s="597" t="str">
        <f t="shared" si="6"/>
        <v/>
      </c>
      <c r="P8" s="597"/>
      <c r="Q8" s="596"/>
      <c r="R8" s="596"/>
      <c r="S8" s="601"/>
      <c r="T8" s="295"/>
      <c r="U8" s="346"/>
      <c r="V8" s="347"/>
      <c r="W8" s="347"/>
      <c r="X8" s="347"/>
      <c r="Y8" s="347"/>
      <c r="Z8" s="347"/>
      <c r="AA8" s="347"/>
      <c r="AB8" s="347"/>
      <c r="AC8" s="347"/>
      <c r="AD8" s="347"/>
      <c r="AE8" s="347"/>
      <c r="AF8" s="347"/>
      <c r="AG8" s="347"/>
      <c r="AH8" s="347"/>
      <c r="AI8" s="347"/>
      <c r="AJ8" s="347"/>
      <c r="AK8" s="347"/>
      <c r="AL8" s="347"/>
      <c r="AM8" s="347"/>
      <c r="AN8" s="347"/>
      <c r="AO8" s="347"/>
      <c r="AP8" s="347"/>
      <c r="AQ8" s="347"/>
      <c r="AR8" s="347"/>
      <c r="AS8" s="347"/>
      <c r="AT8" s="347"/>
      <c r="AU8" s="347"/>
      <c r="AV8" s="344"/>
      <c r="AW8" s="347"/>
      <c r="AX8" s="347"/>
      <c r="AY8" s="347"/>
      <c r="AZ8" s="347"/>
      <c r="BA8" s="347"/>
      <c r="BB8" s="347"/>
    </row>
    <row r="9" spans="1:54" ht="15.75" customHeight="1" x14ac:dyDescent="0.25">
      <c r="A9" s="592" t="s">
        <v>954</v>
      </c>
      <c r="B9" s="593" t="s">
        <v>955</v>
      </c>
      <c r="C9" s="593" t="s">
        <v>88</v>
      </c>
      <c r="D9" s="596"/>
      <c r="E9" s="583" t="s">
        <v>89</v>
      </c>
      <c r="F9" s="600" t="e">
        <f t="shared" si="0"/>
        <v>#N/A</v>
      </c>
      <c r="G9" s="596" t="e">
        <f>IF(L9="Not Executed","",INDEX($U$2:$ZX8,1,MATCH(REPT("z",255),$U9:$ZX9)))</f>
        <v>#N/A</v>
      </c>
      <c r="H9" s="596" t="e">
        <f t="shared" si="1"/>
        <v>#N/A</v>
      </c>
      <c r="I9" s="596" t="e">
        <f t="shared" si="2"/>
        <v>#N/A</v>
      </c>
      <c r="J9" s="596" t="e">
        <f t="shared" si="3"/>
        <v>#N/A</v>
      </c>
      <c r="K9" s="596" t="e">
        <f t="shared" si="4"/>
        <v>#N/A</v>
      </c>
      <c r="L9" s="596" t="s">
        <v>249</v>
      </c>
      <c r="M9" s="596" t="str">
        <f>IF(L9="NA","NA",IF(COUNTIFS(U9:XAA9,"Pass*",$U$3:$XAA$3,[2]Summary!$F$43)&gt;0,"Pass",IF(COUNTIFS(U9:XAA9,"Fail*",$U$3:$XAA$3,[2]Summary!$F$43)&gt;0,"Fail","Not Executed")))</f>
        <v>NA</v>
      </c>
      <c r="N9" s="596">
        <f t="shared" si="5"/>
        <v>0</v>
      </c>
      <c r="O9" s="597" t="str">
        <f t="shared" si="6"/>
        <v/>
      </c>
      <c r="P9" s="597"/>
      <c r="Q9" s="596"/>
      <c r="R9" s="596"/>
      <c r="S9" s="601"/>
      <c r="T9" s="295"/>
      <c r="U9" s="346"/>
      <c r="V9" s="347"/>
      <c r="W9" s="347"/>
      <c r="X9" s="347"/>
      <c r="Y9" s="347"/>
      <c r="Z9" s="347"/>
      <c r="AA9" s="347"/>
      <c r="AB9" s="347"/>
      <c r="AC9" s="347"/>
      <c r="AD9" s="347"/>
      <c r="AE9" s="347"/>
      <c r="AF9" s="347"/>
      <c r="AG9" s="347"/>
      <c r="AH9" s="347"/>
      <c r="AI9" s="347"/>
      <c r="AJ9" s="347"/>
      <c r="AK9" s="347"/>
      <c r="AL9" s="347"/>
      <c r="AM9" s="347"/>
      <c r="AN9" s="347"/>
      <c r="AO9" s="347"/>
      <c r="AP9" s="347"/>
      <c r="AQ9" s="347"/>
      <c r="AR9" s="347"/>
      <c r="AS9" s="347"/>
      <c r="AT9" s="347"/>
      <c r="AU9" s="347"/>
      <c r="AV9" s="344"/>
      <c r="AW9" s="347"/>
      <c r="AX9" s="347"/>
      <c r="AY9" s="347"/>
      <c r="AZ9" s="347"/>
      <c r="BA9" s="347"/>
      <c r="BB9" s="347"/>
    </row>
    <row r="10" spans="1:54" ht="15.75" customHeight="1" x14ac:dyDescent="0.25">
      <c r="A10" s="592" t="s">
        <v>954</v>
      </c>
      <c r="B10" s="593" t="s">
        <v>955</v>
      </c>
      <c r="C10" s="593" t="s">
        <v>92</v>
      </c>
      <c r="D10" s="596"/>
      <c r="E10" s="583" t="s">
        <v>89</v>
      </c>
      <c r="F10" s="600" t="str">
        <f t="shared" si="0"/>
        <v/>
      </c>
      <c r="G10" s="596" t="str">
        <f>IF(L10="Not Executed","",INDEX($U$2:$ZX9,1,MATCH(REPT("z",255),$U10:$ZX10)))</f>
        <v/>
      </c>
      <c r="H10" s="596" t="str">
        <f t="shared" si="1"/>
        <v/>
      </c>
      <c r="I10" s="596" t="str">
        <f t="shared" si="2"/>
        <v/>
      </c>
      <c r="J10" s="596" t="str">
        <f t="shared" si="3"/>
        <v/>
      </c>
      <c r="K10" s="596" t="str">
        <f t="shared" si="4"/>
        <v/>
      </c>
      <c r="L10" s="596" t="str">
        <f>IF(ISNA(INDEX($U10:$ZX10,MATCH(REPT("z",255),$U10:$ZX10))),"Not Executed",INDEX($U10:$ZX10,MATCH(REPT("z",255),$U10:$ZX10)))</f>
        <v>Not Executed</v>
      </c>
      <c r="M10" s="596" t="str">
        <f>IF(L10="NA","NA",IF(COUNTIFS(U10:XAA10,"Pass*",$U$3:$XAA$3,[2]Summary!$F$43)&gt;0,"Pass",IF(COUNTIFS(U10:XAA10,"Fail*",$U$3:$XAA$3,[2]Summary!$F$43)&gt;0,"Fail","Not Executed")))</f>
        <v>Not Executed</v>
      </c>
      <c r="N10" s="596">
        <f t="shared" si="5"/>
        <v>0</v>
      </c>
      <c r="O10" s="597" t="str">
        <f t="shared" si="6"/>
        <v/>
      </c>
      <c r="P10" s="597"/>
      <c r="Q10" s="596"/>
      <c r="R10" s="596"/>
      <c r="S10" s="601"/>
      <c r="T10" s="295"/>
      <c r="U10" s="346"/>
      <c r="V10" s="347"/>
      <c r="W10" s="347"/>
      <c r="X10" s="347"/>
      <c r="Y10" s="347"/>
      <c r="Z10" s="347"/>
      <c r="AA10" s="347"/>
      <c r="AB10" s="347"/>
      <c r="AC10" s="347"/>
      <c r="AD10" s="347"/>
      <c r="AE10" s="347"/>
      <c r="AF10" s="347"/>
      <c r="AG10" s="347"/>
      <c r="AH10" s="347"/>
      <c r="AI10" s="347"/>
      <c r="AJ10" s="347"/>
      <c r="AK10" s="347"/>
      <c r="AL10" s="347"/>
      <c r="AM10" s="347"/>
      <c r="AN10" s="347"/>
      <c r="AO10" s="347"/>
      <c r="AP10" s="347"/>
      <c r="AQ10" s="347"/>
      <c r="AR10" s="347"/>
      <c r="AS10" s="347"/>
      <c r="AT10" s="347"/>
      <c r="AU10" s="347"/>
      <c r="AV10" s="344"/>
      <c r="AW10" s="347"/>
      <c r="AX10" s="347"/>
      <c r="AY10" s="347"/>
      <c r="AZ10" s="347"/>
      <c r="BA10" s="347"/>
      <c r="BB10" s="347"/>
    </row>
    <row r="11" spans="1:54" ht="15.75" customHeight="1" x14ac:dyDescent="0.25">
      <c r="A11" s="592" t="s">
        <v>954</v>
      </c>
      <c r="B11" s="593" t="s">
        <v>955</v>
      </c>
      <c r="C11" s="593" t="s">
        <v>95</v>
      </c>
      <c r="D11" s="596"/>
      <c r="E11" s="583" t="s">
        <v>89</v>
      </c>
      <c r="F11" s="600" t="str">
        <f t="shared" si="0"/>
        <v/>
      </c>
      <c r="G11" s="596" t="str">
        <f>IF(L11="Not Executed","",INDEX($U$2:$ZX10,1,MATCH(REPT("z",255),$U11:$ZX11)))</f>
        <v/>
      </c>
      <c r="H11" s="596" t="str">
        <f t="shared" si="1"/>
        <v/>
      </c>
      <c r="I11" s="596" t="str">
        <f t="shared" si="2"/>
        <v/>
      </c>
      <c r="J11" s="596" t="str">
        <f t="shared" si="3"/>
        <v/>
      </c>
      <c r="K11" s="596" t="str">
        <f t="shared" si="4"/>
        <v/>
      </c>
      <c r="L11" s="596" t="str">
        <f>IF(ISNA(INDEX($U11:$ZX11,MATCH(REPT("z",255),$U11:$ZX11))),"Not Executed",INDEX($U11:$ZX11,MATCH(REPT("z",255),$U11:$ZX11)))</f>
        <v>Not Executed</v>
      </c>
      <c r="M11" s="596" t="str">
        <f>IF(L11="NA","NA",IF(COUNTIFS(U11:XAA11,"Pass*",$U$3:$XAA$3,[2]Summary!$F$43)&gt;0,"Pass",IF(COUNTIFS(U11:XAA11,"Fail*",$U$3:$XAA$3,[2]Summary!$F$43)&gt;0,"Fail","Not Executed")))</f>
        <v>Not Executed</v>
      </c>
      <c r="N11" s="596">
        <f t="shared" si="5"/>
        <v>0</v>
      </c>
      <c r="O11" s="597" t="str">
        <f t="shared" si="6"/>
        <v/>
      </c>
      <c r="P11" s="597"/>
      <c r="Q11" s="596"/>
      <c r="R11" s="596"/>
      <c r="S11" s="601"/>
      <c r="T11" s="295"/>
      <c r="U11" s="346"/>
      <c r="V11" s="347"/>
      <c r="W11" s="347"/>
      <c r="X11" s="347"/>
      <c r="Y11" s="347"/>
      <c r="Z11" s="347"/>
      <c r="AA11" s="347"/>
      <c r="AB11" s="347"/>
      <c r="AC11" s="347"/>
      <c r="AD11" s="347"/>
      <c r="AE11" s="347"/>
      <c r="AF11" s="347"/>
      <c r="AG11" s="347"/>
      <c r="AH11" s="347"/>
      <c r="AI11" s="347"/>
      <c r="AJ11" s="347"/>
      <c r="AK11" s="347"/>
      <c r="AL11" s="347"/>
      <c r="AM11" s="347"/>
      <c r="AN11" s="347"/>
      <c r="AO11" s="347"/>
      <c r="AP11" s="347"/>
      <c r="AQ11" s="347"/>
      <c r="AR11" s="347"/>
      <c r="AS11" s="347"/>
      <c r="AT11" s="347"/>
      <c r="AU11" s="347"/>
      <c r="AV11" s="344"/>
      <c r="AW11" s="347"/>
      <c r="AX11" s="347"/>
      <c r="AY11" s="347"/>
      <c r="AZ11" s="347"/>
      <c r="BA11" s="347"/>
      <c r="BB11" s="347"/>
    </row>
    <row r="12" spans="1:54" ht="15.75" customHeight="1" x14ac:dyDescent="0.25">
      <c r="A12" s="592" t="s">
        <v>954</v>
      </c>
      <c r="B12" s="593" t="s">
        <v>955</v>
      </c>
      <c r="C12" s="593" t="s">
        <v>96</v>
      </c>
      <c r="D12" s="596"/>
      <c r="E12" s="583" t="s">
        <v>97</v>
      </c>
      <c r="F12" s="600" t="str">
        <f t="shared" si="0"/>
        <v/>
      </c>
      <c r="G12" s="596" t="str">
        <f>IF(L12="Not Executed","",INDEX($U$2:$ZX11,1,MATCH(REPT("z",255),$U12:$ZX12)))</f>
        <v/>
      </c>
      <c r="H12" s="596" t="str">
        <f t="shared" si="1"/>
        <v/>
      </c>
      <c r="I12" s="596" t="str">
        <f t="shared" si="2"/>
        <v/>
      </c>
      <c r="J12" s="596" t="str">
        <f t="shared" si="3"/>
        <v/>
      </c>
      <c r="K12" s="596" t="str">
        <f t="shared" si="4"/>
        <v/>
      </c>
      <c r="L12" s="596" t="str">
        <f>IF(ISNA(INDEX($U12:$ZX12,MATCH(REPT("z",255),$U12:$ZX12))),"Not Executed",INDEX($U12:$ZX12,MATCH(REPT("z",255),$U12:$ZX12)))</f>
        <v>Not Executed</v>
      </c>
      <c r="M12" s="596" t="str">
        <f>IF(L12="NA","NA",IF(COUNTIFS(U12:XAA12,"Pass*",$U$3:$XAA$3,[2]Summary!$F$43)&gt;0,"Pass",IF(COUNTIFS(U12:XAA12,"Fail*",$U$3:$XAA$3,[2]Summary!$F$43)&gt;0,"Fail","Not Executed")))</f>
        <v>Not Executed</v>
      </c>
      <c r="N12" s="596">
        <f t="shared" si="5"/>
        <v>0</v>
      </c>
      <c r="O12" s="597" t="str">
        <f t="shared" si="6"/>
        <v/>
      </c>
      <c r="P12" s="597"/>
      <c r="Q12" s="596"/>
      <c r="R12" s="596"/>
      <c r="S12" s="601"/>
      <c r="T12" s="295"/>
      <c r="U12" s="346"/>
      <c r="V12" s="347"/>
      <c r="W12" s="349"/>
      <c r="X12" s="347"/>
      <c r="Y12" s="347"/>
      <c r="Z12" s="347"/>
      <c r="AA12" s="347"/>
      <c r="AB12" s="347"/>
      <c r="AC12" s="347"/>
      <c r="AD12" s="347"/>
      <c r="AE12" s="347"/>
      <c r="AF12" s="347"/>
      <c r="AG12" s="347"/>
      <c r="AH12" s="347"/>
      <c r="AI12" s="347"/>
      <c r="AJ12" s="347"/>
      <c r="AK12" s="347"/>
      <c r="AL12" s="347"/>
      <c r="AM12" s="347"/>
      <c r="AN12" s="347"/>
      <c r="AO12" s="347"/>
      <c r="AP12" s="347"/>
      <c r="AQ12" s="347"/>
      <c r="AR12" s="347"/>
      <c r="AS12" s="347"/>
      <c r="AT12" s="347"/>
      <c r="AU12" s="347"/>
      <c r="AV12" s="344"/>
      <c r="AW12" s="347"/>
      <c r="AX12" s="347"/>
      <c r="AY12" s="347"/>
      <c r="AZ12" s="347"/>
      <c r="BA12" s="347"/>
      <c r="BB12" s="347"/>
    </row>
    <row r="13" spans="1:54" ht="15.75" customHeight="1" x14ac:dyDescent="0.25">
      <c r="A13" s="592" t="s">
        <v>954</v>
      </c>
      <c r="B13" s="593" t="s">
        <v>955</v>
      </c>
      <c r="C13" s="593" t="s">
        <v>90</v>
      </c>
      <c r="D13" s="596"/>
      <c r="E13" s="583" t="s">
        <v>91</v>
      </c>
      <c r="F13" s="600" t="str">
        <f t="shared" si="0"/>
        <v/>
      </c>
      <c r="G13" s="596" t="str">
        <f>IF(L13="Not Executed","",INDEX($U$2:$ZX12,1,MATCH(REPT("z",255),$U13:$ZX13)))</f>
        <v/>
      </c>
      <c r="H13" s="596" t="str">
        <f t="shared" si="1"/>
        <v/>
      </c>
      <c r="I13" s="596" t="str">
        <f t="shared" si="2"/>
        <v/>
      </c>
      <c r="J13" s="596" t="str">
        <f t="shared" si="3"/>
        <v/>
      </c>
      <c r="K13" s="596" t="str">
        <f t="shared" si="4"/>
        <v/>
      </c>
      <c r="L13" s="596" t="str">
        <f>IF(ISNA(INDEX($U13:$ZX13,MATCH(REPT("z",255),$U13:$ZX13))),"Not Executed",INDEX($U13:$ZX13,MATCH(REPT("z",255),$U13:$ZX13)))</f>
        <v>Not Executed</v>
      </c>
      <c r="M13" s="596" t="str">
        <f>IF(L13="NA","NA",IF(COUNTIFS(U13:XAA13,"Pass*",$U$3:$XAA$3,[2]Summary!$F$43)&gt;0,"Pass",IF(COUNTIFS(U13:XAA13,"Fail*",$U$3:$XAA$3,[2]Summary!$F$43)&gt;0,"Fail","Not Executed")))</f>
        <v>Not Executed</v>
      </c>
      <c r="N13" s="596">
        <f t="shared" si="5"/>
        <v>0</v>
      </c>
      <c r="O13" s="597" t="str">
        <f t="shared" si="6"/>
        <v/>
      </c>
      <c r="P13" s="597"/>
      <c r="Q13" s="596"/>
      <c r="R13" s="596"/>
      <c r="S13" s="601"/>
      <c r="T13" s="295"/>
      <c r="U13" s="346"/>
      <c r="V13" s="347"/>
      <c r="W13" s="347"/>
      <c r="X13" s="347"/>
      <c r="Y13" s="347"/>
      <c r="Z13" s="347"/>
      <c r="AA13" s="347"/>
      <c r="AB13" s="347"/>
      <c r="AC13" s="347"/>
      <c r="AD13" s="347"/>
      <c r="AE13" s="347"/>
      <c r="AF13" s="347"/>
      <c r="AG13" s="347"/>
      <c r="AH13" s="347"/>
      <c r="AI13" s="347"/>
      <c r="AJ13" s="347"/>
      <c r="AK13" s="347"/>
      <c r="AL13" s="347"/>
      <c r="AM13" s="347"/>
      <c r="AN13" s="347"/>
      <c r="AO13" s="347"/>
      <c r="AP13" s="347"/>
      <c r="AQ13" s="347"/>
      <c r="AR13" s="347"/>
      <c r="AS13" s="347"/>
      <c r="AT13" s="347"/>
      <c r="AU13" s="347"/>
      <c r="AV13" s="344"/>
      <c r="AW13" s="347"/>
      <c r="AX13" s="347"/>
      <c r="AY13" s="347"/>
      <c r="AZ13" s="347"/>
      <c r="BA13" s="347"/>
      <c r="BB13" s="347"/>
    </row>
    <row r="14" spans="1:54" ht="15.75" customHeight="1" x14ac:dyDescent="0.25">
      <c r="A14" s="592" t="s">
        <v>954</v>
      </c>
      <c r="B14" s="593" t="s">
        <v>955</v>
      </c>
      <c r="C14" s="593" t="s">
        <v>956</v>
      </c>
      <c r="D14" s="596"/>
      <c r="E14" s="583" t="s">
        <v>100</v>
      </c>
      <c r="F14" s="600" t="e">
        <f t="shared" si="0"/>
        <v>#N/A</v>
      </c>
      <c r="G14" s="596" t="e">
        <f>IF(L14="Not Executed","",INDEX($U$2:$ZX13,1,MATCH(REPT("z",255),$U14:$ZX14)))</f>
        <v>#N/A</v>
      </c>
      <c r="H14" s="596" t="e">
        <f t="shared" si="1"/>
        <v>#N/A</v>
      </c>
      <c r="I14" s="596" t="e">
        <f t="shared" si="2"/>
        <v>#N/A</v>
      </c>
      <c r="J14" s="596" t="e">
        <f t="shared" si="3"/>
        <v>#N/A</v>
      </c>
      <c r="K14" s="596" t="e">
        <f t="shared" si="4"/>
        <v>#N/A</v>
      </c>
      <c r="L14" s="596" t="s">
        <v>249</v>
      </c>
      <c r="M14" s="596" t="str">
        <f>IF(L14="NA","NA",IF(COUNTIFS(U14:XAA14,"Pass*",$U$3:$XAA$3,[2]Summary!$F$43)&gt;0,"Pass",IF(COUNTIFS(U14:XAA14,"Fail*",$U$3:$XAA$3,[2]Summary!$F$43)&gt;0,"Fail","Not Executed")))</f>
        <v>NA</v>
      </c>
      <c r="N14" s="596">
        <f t="shared" si="5"/>
        <v>0</v>
      </c>
      <c r="O14" s="597" t="str">
        <f t="shared" si="6"/>
        <v/>
      </c>
      <c r="P14" s="597"/>
      <c r="Q14" s="596"/>
      <c r="R14" s="596"/>
      <c r="S14" s="601"/>
      <c r="T14" s="295"/>
      <c r="U14" s="346"/>
      <c r="V14" s="347"/>
      <c r="W14" s="347"/>
      <c r="X14" s="347"/>
      <c r="Y14" s="347"/>
      <c r="Z14" s="347"/>
      <c r="AA14" s="347"/>
      <c r="AB14" s="347"/>
      <c r="AC14" s="347"/>
      <c r="AD14" s="347"/>
      <c r="AE14" s="347"/>
      <c r="AF14" s="347"/>
      <c r="AG14" s="347"/>
      <c r="AH14" s="347"/>
      <c r="AI14" s="347"/>
      <c r="AJ14" s="347"/>
      <c r="AK14" s="347"/>
      <c r="AL14" s="347"/>
      <c r="AM14" s="347"/>
      <c r="AN14" s="347"/>
      <c r="AO14" s="347"/>
      <c r="AP14" s="347"/>
      <c r="AQ14" s="347"/>
      <c r="AR14" s="347"/>
      <c r="AS14" s="347"/>
      <c r="AT14" s="347"/>
      <c r="AU14" s="347"/>
      <c r="AV14" s="344"/>
      <c r="AW14" s="347"/>
      <c r="AX14" s="347"/>
      <c r="AY14" s="347"/>
      <c r="AZ14" s="347"/>
      <c r="BA14" s="347"/>
      <c r="BB14" s="347"/>
    </row>
    <row r="15" spans="1:54" ht="15.75" customHeight="1" x14ac:dyDescent="0.25">
      <c r="A15" s="592" t="s">
        <v>954</v>
      </c>
      <c r="B15" s="593" t="s">
        <v>955</v>
      </c>
      <c r="C15" s="593" t="s">
        <v>103</v>
      </c>
      <c r="D15" s="596"/>
      <c r="E15" s="583" t="s">
        <v>89</v>
      </c>
      <c r="F15" s="600" t="e">
        <f t="shared" si="0"/>
        <v>#N/A</v>
      </c>
      <c r="G15" s="596" t="e">
        <f>IF(L15="Not Executed","",INDEX($U$2:$ZX14,1,MATCH(REPT("z",255),$U15:$ZX15)))</f>
        <v>#N/A</v>
      </c>
      <c r="H15" s="596" t="e">
        <f t="shared" si="1"/>
        <v>#N/A</v>
      </c>
      <c r="I15" s="596" t="e">
        <f t="shared" si="2"/>
        <v>#N/A</v>
      </c>
      <c r="J15" s="596" t="e">
        <f t="shared" si="3"/>
        <v>#N/A</v>
      </c>
      <c r="K15" s="596" t="e">
        <f t="shared" si="4"/>
        <v>#N/A</v>
      </c>
      <c r="L15" s="596" t="s">
        <v>249</v>
      </c>
      <c r="M15" s="596" t="str">
        <f>IF(L15="NA","NA",IF(COUNTIFS(U15:XAA15,"Pass*",$U$3:$XAA$3,[2]Summary!$F$43)&gt;0,"Pass",IF(COUNTIFS(U15:XAA15,"Fail*",$U$3:$XAA$3,[2]Summary!$F$43)&gt;0,"Fail","Not Executed")))</f>
        <v>NA</v>
      </c>
      <c r="N15" s="596">
        <f t="shared" si="5"/>
        <v>0</v>
      </c>
      <c r="O15" s="597" t="str">
        <f t="shared" si="6"/>
        <v/>
      </c>
      <c r="P15" s="597"/>
      <c r="Q15" s="596"/>
      <c r="R15" s="596"/>
      <c r="S15" s="601"/>
      <c r="T15" s="295"/>
      <c r="U15" s="346"/>
      <c r="V15" s="347"/>
      <c r="W15" s="347"/>
      <c r="X15" s="347"/>
      <c r="Y15" s="347"/>
      <c r="Z15" s="347"/>
      <c r="AA15" s="347"/>
      <c r="AB15" s="347"/>
      <c r="AC15" s="347"/>
      <c r="AD15" s="347"/>
      <c r="AE15" s="347"/>
      <c r="AF15" s="347"/>
      <c r="AG15" s="347"/>
      <c r="AH15" s="347"/>
      <c r="AI15" s="347"/>
      <c r="AJ15" s="347"/>
      <c r="AK15" s="347"/>
      <c r="AL15" s="347"/>
      <c r="AM15" s="347"/>
      <c r="AN15" s="347"/>
      <c r="AO15" s="347"/>
      <c r="AP15" s="347"/>
      <c r="AQ15" s="347"/>
      <c r="AR15" s="347"/>
      <c r="AS15" s="347"/>
      <c r="AT15" s="347"/>
      <c r="AU15" s="347"/>
      <c r="AV15" s="344"/>
      <c r="AW15" s="347"/>
      <c r="AX15" s="347"/>
      <c r="AY15" s="347"/>
      <c r="AZ15" s="347"/>
      <c r="BA15" s="347"/>
      <c r="BB15" s="347"/>
    </row>
    <row r="16" spans="1:54" ht="15.75" customHeight="1" x14ac:dyDescent="0.25">
      <c r="A16" s="592" t="s">
        <v>954</v>
      </c>
      <c r="B16" s="593" t="s">
        <v>955</v>
      </c>
      <c r="C16" s="593" t="s">
        <v>104</v>
      </c>
      <c r="D16" s="596"/>
      <c r="E16" s="583" t="s">
        <v>89</v>
      </c>
      <c r="F16" s="600" t="str">
        <f t="shared" si="0"/>
        <v/>
      </c>
      <c r="G16" s="596" t="str">
        <f>IF(L16="Not Executed","",INDEX($U$2:$ZX15,1,MATCH(REPT("z",255),$U16:$ZX16)))</f>
        <v/>
      </c>
      <c r="H16" s="596" t="str">
        <f t="shared" si="1"/>
        <v/>
      </c>
      <c r="I16" s="596" t="str">
        <f t="shared" si="2"/>
        <v/>
      </c>
      <c r="J16" s="596" t="str">
        <f t="shared" si="3"/>
        <v/>
      </c>
      <c r="K16" s="596" t="str">
        <f t="shared" si="4"/>
        <v/>
      </c>
      <c r="L16" s="596" t="str">
        <f>IF(ISNA(INDEX($U16:$ZX16,MATCH(REPT("z",255),$U16:$ZX16))),"Not Executed",INDEX($U16:$ZX16,MATCH(REPT("z",255),$U16:$ZX16)))</f>
        <v>Not Executed</v>
      </c>
      <c r="M16" s="596" t="str">
        <f>IF(L16="NA","NA",IF(COUNTIFS(U16:XAA16,"Pass*",$U$3:$XAA$3,[2]Summary!$F$43)&gt;0,"Pass",IF(COUNTIFS(U16:XAA16,"Fail*",$U$3:$XAA$3,[2]Summary!$F$43)&gt;0,"Fail","Not Executed")))</f>
        <v>Not Executed</v>
      </c>
      <c r="N16" s="596">
        <f t="shared" si="5"/>
        <v>0</v>
      </c>
      <c r="O16" s="597" t="str">
        <f t="shared" si="6"/>
        <v/>
      </c>
      <c r="P16" s="597"/>
      <c r="Q16" s="596"/>
      <c r="R16" s="596"/>
      <c r="S16" s="601"/>
      <c r="T16" s="295"/>
      <c r="U16" s="346"/>
      <c r="V16" s="347"/>
      <c r="W16" s="347"/>
      <c r="X16" s="347"/>
      <c r="Y16" s="347"/>
      <c r="Z16" s="347"/>
      <c r="AA16" s="347"/>
      <c r="AB16" s="347"/>
      <c r="AC16" s="347"/>
      <c r="AD16" s="347"/>
      <c r="AE16" s="347"/>
      <c r="AF16" s="347"/>
      <c r="AG16" s="347"/>
      <c r="AH16" s="347"/>
      <c r="AI16" s="347"/>
      <c r="AJ16" s="347"/>
      <c r="AK16" s="347"/>
      <c r="AL16" s="347"/>
      <c r="AM16" s="347"/>
      <c r="AN16" s="347"/>
      <c r="AO16" s="347"/>
      <c r="AP16" s="347"/>
      <c r="AQ16" s="347"/>
      <c r="AR16" s="347"/>
      <c r="AS16" s="347"/>
      <c r="AT16" s="347"/>
      <c r="AU16" s="347"/>
      <c r="AV16" s="344"/>
      <c r="AW16" s="347"/>
      <c r="AX16" s="347"/>
      <c r="AY16" s="347"/>
      <c r="AZ16" s="347"/>
      <c r="BA16" s="347"/>
      <c r="BB16" s="347"/>
    </row>
    <row r="17" spans="1:54" ht="15.75" customHeight="1" x14ac:dyDescent="0.25">
      <c r="A17" s="592" t="s">
        <v>954</v>
      </c>
      <c r="B17" s="593" t="s">
        <v>955</v>
      </c>
      <c r="C17" s="593" t="s">
        <v>93</v>
      </c>
      <c r="D17" s="596"/>
      <c r="E17" s="583" t="s">
        <v>89</v>
      </c>
      <c r="F17" s="600" t="str">
        <f t="shared" si="0"/>
        <v/>
      </c>
      <c r="G17" s="596" t="str">
        <f>IF(L17="Not Executed","",INDEX($U$2:$ZX16,1,MATCH(REPT("z",255),$U17:$ZX17)))</f>
        <v/>
      </c>
      <c r="H17" s="596" t="str">
        <f t="shared" si="1"/>
        <v/>
      </c>
      <c r="I17" s="596" t="str">
        <f t="shared" si="2"/>
        <v/>
      </c>
      <c r="J17" s="596" t="str">
        <f t="shared" si="3"/>
        <v/>
      </c>
      <c r="K17" s="596" t="str">
        <f t="shared" si="4"/>
        <v/>
      </c>
      <c r="L17" s="596" t="str">
        <f>IF(ISNA(INDEX($U17:$ZX17,MATCH(REPT("z",255),$U17:$ZX17))),"Not Executed",INDEX($U17:$ZX17,MATCH(REPT("z",255),$U17:$ZX17)))</f>
        <v>Not Executed</v>
      </c>
      <c r="M17" s="596" t="str">
        <f>IF(L17="NA","NA",IF(COUNTIFS(U17:XAA17,"Pass*",$U$3:$XAA$3,[2]Summary!$F$43)&gt;0,"Pass",IF(COUNTIFS(U17:XAA17,"Fail*",$U$3:$XAA$3,[2]Summary!$F$43)&gt;0,"Fail","Not Executed")))</f>
        <v>Not Executed</v>
      </c>
      <c r="N17" s="596">
        <f t="shared" si="5"/>
        <v>0</v>
      </c>
      <c r="O17" s="597" t="str">
        <f t="shared" si="6"/>
        <v/>
      </c>
      <c r="P17" s="597"/>
      <c r="Q17" s="596"/>
      <c r="R17" s="596"/>
      <c r="S17" s="601"/>
      <c r="T17" s="295"/>
      <c r="U17" s="346"/>
      <c r="V17" s="347"/>
      <c r="W17" s="347"/>
      <c r="X17" s="347"/>
      <c r="Y17" s="347"/>
      <c r="Z17" s="347"/>
      <c r="AA17" s="347"/>
      <c r="AB17" s="347"/>
      <c r="AC17" s="347"/>
      <c r="AD17" s="347"/>
      <c r="AE17" s="347"/>
      <c r="AF17" s="347"/>
      <c r="AG17" s="347"/>
      <c r="AH17" s="347"/>
      <c r="AI17" s="347"/>
      <c r="AJ17" s="347"/>
      <c r="AK17" s="347"/>
      <c r="AL17" s="347"/>
      <c r="AM17" s="347"/>
      <c r="AN17" s="347"/>
      <c r="AO17" s="347"/>
      <c r="AP17" s="347"/>
      <c r="AQ17" s="347"/>
      <c r="AR17" s="347"/>
      <c r="AS17" s="347"/>
      <c r="AT17" s="347"/>
      <c r="AU17" s="347"/>
      <c r="AV17" s="344"/>
      <c r="AW17" s="347"/>
      <c r="AX17" s="347"/>
      <c r="AY17" s="347"/>
      <c r="AZ17" s="347"/>
      <c r="BA17" s="347"/>
      <c r="BB17" s="347"/>
    </row>
    <row r="18" spans="1:54" ht="15.75" customHeight="1" x14ac:dyDescent="0.25">
      <c r="A18" s="592" t="s">
        <v>954</v>
      </c>
      <c r="B18" s="593" t="s">
        <v>955</v>
      </c>
      <c r="C18" s="593" t="s">
        <v>101</v>
      </c>
      <c r="D18" s="583"/>
      <c r="E18" s="583" t="s">
        <v>89</v>
      </c>
      <c r="F18" s="600" t="str">
        <f t="shared" si="0"/>
        <v/>
      </c>
      <c r="G18" s="596" t="str">
        <f>IF(L18="Not Executed","",INDEX($U$2:$ZX17,1,MATCH(REPT("z",255),$U18:$ZX18)))</f>
        <v/>
      </c>
      <c r="H18" s="596" t="str">
        <f t="shared" si="1"/>
        <v/>
      </c>
      <c r="I18" s="596" t="str">
        <f t="shared" si="2"/>
        <v/>
      </c>
      <c r="J18" s="596" t="str">
        <f t="shared" si="3"/>
        <v/>
      </c>
      <c r="K18" s="596" t="str">
        <f t="shared" si="4"/>
        <v/>
      </c>
      <c r="L18" s="596" t="str">
        <f t="shared" ref="L18:L23" si="7">IF(ISNA(INDEX($U18:$ZX18,MATCH(REPT("z",255),$U18:$ZX18))),"Not Executed",INDEX($U18:$ZX18,MATCH(REPT("z",255),$U18:$ZX18)))</f>
        <v>Not Executed</v>
      </c>
      <c r="M18" s="596" t="str">
        <f>IF(L18="NA","NA",IF(COUNTIFS(U18:XAA18,"Pass*",$U$3:$XAA$3,[2]Summary!$F$43)&gt;0,"Pass",IF(COUNTIFS(U18:XAA18,"Fail*",$U$3:$XAA$3,[2]Summary!$F$43)&gt;0,"Fail","Not Executed")))</f>
        <v>Not Executed</v>
      </c>
      <c r="N18" s="596">
        <f t="shared" si="5"/>
        <v>0</v>
      </c>
      <c r="O18" s="597" t="str">
        <f t="shared" si="6"/>
        <v/>
      </c>
      <c r="P18" s="597"/>
      <c r="Q18" s="596"/>
      <c r="R18" s="583"/>
      <c r="S18" s="602"/>
      <c r="T18" s="295"/>
      <c r="U18" s="346"/>
      <c r="V18" s="347"/>
      <c r="W18" s="347"/>
      <c r="X18" s="347"/>
      <c r="Y18" s="347"/>
      <c r="Z18" s="347"/>
      <c r="AA18" s="347"/>
      <c r="AB18" s="347"/>
      <c r="AC18" s="347"/>
      <c r="AD18" s="347"/>
      <c r="AE18" s="347"/>
      <c r="AF18" s="347"/>
      <c r="AG18" s="347"/>
      <c r="AH18" s="347"/>
      <c r="AI18" s="347"/>
      <c r="AJ18" s="347"/>
      <c r="AK18" s="347"/>
      <c r="AL18" s="347"/>
      <c r="AM18" s="347"/>
      <c r="AN18" s="347"/>
      <c r="AO18" s="347"/>
      <c r="AP18" s="347"/>
      <c r="AQ18" s="347"/>
      <c r="AR18" s="347"/>
      <c r="AS18" s="347"/>
      <c r="AT18" s="347"/>
      <c r="AU18" s="347"/>
      <c r="AV18" s="344"/>
      <c r="AW18" s="347"/>
      <c r="AX18" s="347"/>
      <c r="AY18" s="347"/>
      <c r="AZ18" s="347"/>
      <c r="BA18" s="347"/>
      <c r="BB18" s="347"/>
    </row>
    <row r="19" spans="1:54" ht="15.75" customHeight="1" x14ac:dyDescent="0.25">
      <c r="A19" s="592" t="s">
        <v>954</v>
      </c>
      <c r="B19" s="593" t="s">
        <v>955</v>
      </c>
      <c r="C19" s="593" t="s">
        <v>94</v>
      </c>
      <c r="D19" s="583"/>
      <c r="E19" s="583" t="s">
        <v>26</v>
      </c>
      <c r="F19" s="600" t="str">
        <f t="shared" si="0"/>
        <v/>
      </c>
      <c r="G19" s="596" t="str">
        <f>IF(L19="Not Executed","",INDEX($U$2:$ZX18,1,MATCH(REPT("z",255),$U19:$ZX19)))</f>
        <v/>
      </c>
      <c r="H19" s="596" t="str">
        <f t="shared" si="1"/>
        <v/>
      </c>
      <c r="I19" s="596" t="str">
        <f t="shared" si="2"/>
        <v/>
      </c>
      <c r="J19" s="596" t="str">
        <f t="shared" si="3"/>
        <v/>
      </c>
      <c r="K19" s="596" t="str">
        <f t="shared" si="4"/>
        <v/>
      </c>
      <c r="L19" s="596" t="str">
        <f t="shared" si="7"/>
        <v>Not Executed</v>
      </c>
      <c r="M19" s="596" t="str">
        <f>IF(L19="NA","NA",IF(COUNTIFS(U19:XAA19,"Pass*",$U$3:$XAA$3,[2]Summary!$F$43)&gt;0,"Pass",IF(COUNTIFS(U19:XAA19,"Fail*",$U$3:$XAA$3,[2]Summary!$F$43)&gt;0,"Fail","Not Executed")))</f>
        <v>Not Executed</v>
      </c>
      <c r="N19" s="596">
        <f t="shared" si="5"/>
        <v>0</v>
      </c>
      <c r="O19" s="597" t="str">
        <f t="shared" si="6"/>
        <v/>
      </c>
      <c r="P19" s="597"/>
      <c r="Q19" s="596"/>
      <c r="R19" s="583"/>
      <c r="S19" s="602"/>
      <c r="T19" s="295"/>
      <c r="U19" s="346"/>
      <c r="V19" s="347"/>
      <c r="W19" s="349"/>
      <c r="X19" s="347"/>
      <c r="Y19" s="347"/>
      <c r="Z19" s="347"/>
      <c r="AA19" s="347"/>
      <c r="AB19" s="347"/>
      <c r="AC19" s="347"/>
      <c r="AD19" s="347"/>
      <c r="AE19" s="347"/>
      <c r="AF19" s="347"/>
      <c r="AG19" s="347"/>
      <c r="AH19" s="347"/>
      <c r="AI19" s="347"/>
      <c r="AJ19" s="347"/>
      <c r="AK19" s="347"/>
      <c r="AL19" s="347"/>
      <c r="AM19" s="347"/>
      <c r="AN19" s="347"/>
      <c r="AO19" s="347"/>
      <c r="AP19" s="347"/>
      <c r="AQ19" s="347"/>
      <c r="AR19" s="347"/>
      <c r="AS19" s="347"/>
      <c r="AT19" s="347"/>
      <c r="AU19" s="347"/>
      <c r="AV19" s="344"/>
      <c r="AW19" s="347"/>
      <c r="AX19" s="347"/>
      <c r="AY19" s="347"/>
      <c r="AZ19" s="347"/>
      <c r="BA19" s="347"/>
      <c r="BB19" s="347"/>
    </row>
    <row r="20" spans="1:54" ht="15.75" customHeight="1" x14ac:dyDescent="0.25">
      <c r="A20" s="592" t="s">
        <v>954</v>
      </c>
      <c r="B20" s="593" t="s">
        <v>955</v>
      </c>
      <c r="C20" s="593" t="s">
        <v>99</v>
      </c>
      <c r="D20" s="583"/>
      <c r="E20" s="583" t="s">
        <v>100</v>
      </c>
      <c r="F20" s="600" t="str">
        <f t="shared" si="0"/>
        <v/>
      </c>
      <c r="G20" s="596" t="str">
        <f>IF(L20="Not Executed","",INDEX($U$2:$ZX19,1,MATCH(REPT("z",255),$U20:$ZX20)))</f>
        <v/>
      </c>
      <c r="H20" s="596" t="str">
        <f t="shared" si="1"/>
        <v/>
      </c>
      <c r="I20" s="596" t="str">
        <f t="shared" si="2"/>
        <v/>
      </c>
      <c r="J20" s="596" t="str">
        <f t="shared" si="3"/>
        <v/>
      </c>
      <c r="K20" s="596" t="str">
        <f t="shared" si="4"/>
        <v/>
      </c>
      <c r="L20" s="596" t="str">
        <f t="shared" si="7"/>
        <v>Not Executed</v>
      </c>
      <c r="M20" s="596" t="str">
        <f>IF(L20="NA","NA",IF(COUNTIFS(U20:XAA20,"Pass*",$U$3:$XAA$3,[2]Summary!$F$43)&gt;0,"Pass",IF(COUNTIFS(U20:XAA20,"Fail*",$U$3:$XAA$3,[2]Summary!$F$43)&gt;0,"Fail","Not Executed")))</f>
        <v>Not Executed</v>
      </c>
      <c r="N20" s="596">
        <f t="shared" si="5"/>
        <v>0</v>
      </c>
      <c r="O20" s="597" t="str">
        <f t="shared" si="6"/>
        <v/>
      </c>
      <c r="P20" s="597"/>
      <c r="Q20" s="596"/>
      <c r="R20" s="583"/>
      <c r="S20" s="602"/>
      <c r="T20" s="295"/>
      <c r="U20" s="346"/>
      <c r="V20" s="347"/>
      <c r="W20" s="347"/>
      <c r="X20" s="347"/>
      <c r="Y20" s="347"/>
      <c r="Z20" s="347"/>
      <c r="AA20" s="347"/>
      <c r="AB20" s="347"/>
      <c r="AC20" s="347"/>
      <c r="AD20" s="347"/>
      <c r="AE20" s="347"/>
      <c r="AF20" s="347"/>
      <c r="AG20" s="347"/>
      <c r="AH20" s="347"/>
      <c r="AI20" s="347"/>
      <c r="AJ20" s="347"/>
      <c r="AK20" s="347"/>
      <c r="AL20" s="347"/>
      <c r="AM20" s="347"/>
      <c r="AN20" s="347"/>
      <c r="AO20" s="347"/>
      <c r="AP20" s="347"/>
      <c r="AQ20" s="347"/>
      <c r="AR20" s="347"/>
      <c r="AS20" s="347"/>
      <c r="AT20" s="347"/>
      <c r="AU20" s="347"/>
      <c r="AV20" s="344"/>
      <c r="AW20" s="347"/>
      <c r="AX20" s="347"/>
      <c r="AY20" s="347"/>
      <c r="AZ20" s="347"/>
      <c r="BA20" s="347"/>
      <c r="BB20" s="347"/>
    </row>
    <row r="21" spans="1:54" ht="15.75" customHeight="1" x14ac:dyDescent="0.25">
      <c r="A21" s="592" t="s">
        <v>954</v>
      </c>
      <c r="B21" s="593" t="s">
        <v>955</v>
      </c>
      <c r="C21" s="593" t="s">
        <v>957</v>
      </c>
      <c r="D21" s="583"/>
      <c r="E21" s="583" t="s">
        <v>100</v>
      </c>
      <c r="F21" s="600" t="str">
        <f t="shared" si="0"/>
        <v/>
      </c>
      <c r="G21" s="596" t="str">
        <f>IF(L21="Not Executed","",INDEX($U$2:$ZX20,1,MATCH(REPT("z",255),$U21:$ZX21)))</f>
        <v/>
      </c>
      <c r="H21" s="596" t="str">
        <f t="shared" si="1"/>
        <v/>
      </c>
      <c r="I21" s="596" t="str">
        <f t="shared" si="2"/>
        <v/>
      </c>
      <c r="J21" s="596" t="str">
        <f t="shared" si="3"/>
        <v/>
      </c>
      <c r="K21" s="596" t="str">
        <f t="shared" si="4"/>
        <v/>
      </c>
      <c r="L21" s="596" t="str">
        <f t="shared" si="7"/>
        <v>Not Executed</v>
      </c>
      <c r="M21" s="596" t="str">
        <f>IF(L21="NA","NA",IF(COUNTIFS(U21:XAA21,"Pass*",$U$3:$XAA$3,[2]Summary!$F$43)&gt;0,"Pass",IF(COUNTIFS(U21:XAA21,"Fail*",$U$3:$XAA$3,[2]Summary!$F$43)&gt;0,"Fail","Not Executed")))</f>
        <v>Not Executed</v>
      </c>
      <c r="N21" s="596">
        <f t="shared" si="5"/>
        <v>0</v>
      </c>
      <c r="O21" s="597" t="str">
        <f t="shared" si="6"/>
        <v/>
      </c>
      <c r="P21" s="597"/>
      <c r="Q21" s="596"/>
      <c r="R21" s="583"/>
      <c r="S21" s="602"/>
      <c r="T21" s="295"/>
      <c r="U21" s="346"/>
      <c r="V21" s="347"/>
      <c r="W21" s="347"/>
      <c r="X21" s="347"/>
      <c r="Y21" s="347"/>
      <c r="Z21" s="347"/>
      <c r="AA21" s="347"/>
      <c r="AB21" s="347"/>
      <c r="AC21" s="347"/>
      <c r="AD21" s="347"/>
      <c r="AE21" s="347"/>
      <c r="AF21" s="347"/>
      <c r="AG21" s="347"/>
      <c r="AH21" s="347"/>
      <c r="AI21" s="347"/>
      <c r="AJ21" s="347"/>
      <c r="AK21" s="347"/>
      <c r="AL21" s="347"/>
      <c r="AM21" s="347"/>
      <c r="AN21" s="347"/>
      <c r="AO21" s="347"/>
      <c r="AP21" s="347"/>
      <c r="AQ21" s="347"/>
      <c r="AR21" s="347"/>
      <c r="AS21" s="347"/>
      <c r="AT21" s="347"/>
      <c r="AU21" s="347"/>
      <c r="AV21" s="344"/>
      <c r="AW21" s="347"/>
      <c r="AX21" s="347"/>
      <c r="AY21" s="347"/>
      <c r="AZ21" s="347"/>
      <c r="BA21" s="347"/>
      <c r="BB21" s="347"/>
    </row>
    <row r="22" spans="1:54" ht="15.75" customHeight="1" x14ac:dyDescent="0.25">
      <c r="A22" s="592" t="s">
        <v>954</v>
      </c>
      <c r="B22" s="593" t="s">
        <v>955</v>
      </c>
      <c r="C22" s="593" t="s">
        <v>958</v>
      </c>
      <c r="D22" s="583"/>
      <c r="E22" s="583" t="s">
        <v>100</v>
      </c>
      <c r="F22" s="600" t="str">
        <f t="shared" si="0"/>
        <v/>
      </c>
      <c r="G22" s="596" t="str">
        <f>IF(L22="Not Executed","",INDEX($U$2:$ZX21,1,MATCH(REPT("z",255),$U22:$ZX22)))</f>
        <v/>
      </c>
      <c r="H22" s="596" t="str">
        <f t="shared" si="1"/>
        <v/>
      </c>
      <c r="I22" s="596" t="str">
        <f t="shared" si="2"/>
        <v/>
      </c>
      <c r="J22" s="596" t="str">
        <f t="shared" si="3"/>
        <v/>
      </c>
      <c r="K22" s="596" t="str">
        <f t="shared" si="4"/>
        <v/>
      </c>
      <c r="L22" s="596" t="str">
        <f t="shared" si="7"/>
        <v>Not Executed</v>
      </c>
      <c r="M22" s="596" t="str">
        <f>IF(L22="NA","NA",IF(COUNTIFS(U22:XAA22,"Pass*",$U$3:$XAA$3,[2]Summary!$F$43)&gt;0,"Pass",IF(COUNTIFS(U22:XAA22,"Fail*",$U$3:$XAA$3,[2]Summary!$F$43)&gt;0,"Fail","Not Executed")))</f>
        <v>Not Executed</v>
      </c>
      <c r="N22" s="596">
        <f t="shared" si="5"/>
        <v>0</v>
      </c>
      <c r="O22" s="597" t="str">
        <f t="shared" si="6"/>
        <v/>
      </c>
      <c r="P22" s="597"/>
      <c r="Q22" s="596"/>
      <c r="R22" s="583"/>
      <c r="S22" s="602"/>
      <c r="T22" s="295"/>
      <c r="U22" s="346"/>
      <c r="V22" s="347"/>
      <c r="W22" s="347"/>
      <c r="X22" s="347"/>
      <c r="Y22" s="347"/>
      <c r="Z22" s="347"/>
      <c r="AA22" s="347"/>
      <c r="AB22" s="347"/>
      <c r="AC22" s="347"/>
      <c r="AD22" s="347"/>
      <c r="AE22" s="347"/>
      <c r="AF22" s="347"/>
      <c r="AG22" s="347"/>
      <c r="AH22" s="347"/>
      <c r="AI22" s="347"/>
      <c r="AJ22" s="347"/>
      <c r="AK22" s="347"/>
      <c r="AL22" s="347"/>
      <c r="AM22" s="347"/>
      <c r="AN22" s="347"/>
      <c r="AO22" s="347"/>
      <c r="AP22" s="347"/>
      <c r="AQ22" s="347"/>
      <c r="AR22" s="347"/>
      <c r="AS22" s="347"/>
      <c r="AT22" s="347"/>
      <c r="AU22" s="347"/>
      <c r="AV22" s="344"/>
      <c r="AW22" s="347"/>
      <c r="AX22" s="347"/>
      <c r="AY22" s="347"/>
      <c r="AZ22" s="347"/>
      <c r="BA22" s="347"/>
      <c r="BB22" s="347"/>
    </row>
    <row r="23" spans="1:54" ht="15.75" customHeight="1" thickBot="1" x14ac:dyDescent="0.3">
      <c r="A23" s="603" t="s">
        <v>954</v>
      </c>
      <c r="B23" s="604" t="s">
        <v>955</v>
      </c>
      <c r="C23" s="604" t="s">
        <v>959</v>
      </c>
      <c r="D23" s="605"/>
      <c r="E23" s="583" t="s">
        <v>100</v>
      </c>
      <c r="F23" s="600" t="str">
        <f t="shared" si="0"/>
        <v/>
      </c>
      <c r="G23" s="596" t="str">
        <f>IF(L23="Not Executed","",INDEX($U$2:$ZX22,1,MATCH(REPT("z",255),$U23:$ZX23)))</f>
        <v/>
      </c>
      <c r="H23" s="596" t="str">
        <f t="shared" si="1"/>
        <v/>
      </c>
      <c r="I23" s="596" t="str">
        <f t="shared" si="2"/>
        <v/>
      </c>
      <c r="J23" s="596" t="str">
        <f t="shared" si="3"/>
        <v/>
      </c>
      <c r="K23" s="596" t="str">
        <f t="shared" si="4"/>
        <v/>
      </c>
      <c r="L23" s="596" t="str">
        <f t="shared" si="7"/>
        <v>Not Executed</v>
      </c>
      <c r="M23" s="596" t="str">
        <f>IF(L23="NA","NA",IF(COUNTIFS(U23:XAA23,"Pass*",$U$3:$XAA$3,[2]Summary!$F$43)&gt;0,"Pass",IF(COUNTIFS(U23:XAA23,"Fail*",$U$3:$XAA$3,[2]Summary!$F$43)&gt;0,"Fail","Not Executed")))</f>
        <v>Not Executed</v>
      </c>
      <c r="N23" s="596">
        <f t="shared" si="5"/>
        <v>0</v>
      </c>
      <c r="O23" s="597" t="str">
        <f t="shared" si="6"/>
        <v/>
      </c>
      <c r="P23" s="597"/>
      <c r="Q23" s="596"/>
      <c r="R23" s="605"/>
      <c r="S23" s="606"/>
      <c r="T23" s="607"/>
      <c r="U23" s="608"/>
      <c r="V23" s="609"/>
      <c r="W23" s="609"/>
      <c r="X23" s="609"/>
      <c r="Y23" s="609"/>
      <c r="Z23" s="609"/>
      <c r="AA23" s="609"/>
      <c r="AB23" s="609"/>
      <c r="AC23" s="609"/>
      <c r="AD23" s="609"/>
      <c r="AE23" s="609"/>
      <c r="AF23" s="609"/>
      <c r="AG23" s="609"/>
      <c r="AH23" s="609"/>
      <c r="AI23" s="609"/>
      <c r="AJ23" s="609"/>
      <c r="AK23" s="609"/>
      <c r="AL23" s="609"/>
      <c r="AM23" s="610"/>
      <c r="AN23" s="609"/>
      <c r="AO23" s="609"/>
      <c r="AP23" s="609"/>
      <c r="AQ23" s="610"/>
      <c r="AR23" s="609"/>
      <c r="AS23" s="609"/>
      <c r="AT23" s="611"/>
      <c r="AU23" s="609"/>
      <c r="AV23" s="612"/>
      <c r="AW23" s="609"/>
      <c r="AX23" s="609"/>
      <c r="AY23" s="609"/>
      <c r="AZ23" s="609"/>
      <c r="BA23" s="609"/>
      <c r="BB23" s="609"/>
    </row>
    <row r="24" spans="1:54" ht="15.75" customHeight="1" x14ac:dyDescent="0.25">
      <c r="A24" s="580" t="s">
        <v>954</v>
      </c>
      <c r="B24" s="581" t="s">
        <v>960</v>
      </c>
      <c r="C24" s="581" t="s">
        <v>961</v>
      </c>
      <c r="D24" s="582"/>
      <c r="E24" s="583" t="s">
        <v>100</v>
      </c>
      <c r="F24" s="584" t="e">
        <f t="shared" si="0"/>
        <v>#N/A</v>
      </c>
      <c r="G24" s="582" t="e">
        <f>IF(L24="Not Executed","",INDEX($U2:$ZX$21,1,MATCH(REPT("z",255),$U24:$ZX24)))</f>
        <v>#N/A</v>
      </c>
      <c r="H24" s="582" t="e">
        <f t="shared" si="1"/>
        <v>#N/A</v>
      </c>
      <c r="I24" s="582" t="e">
        <f t="shared" si="2"/>
        <v>#N/A</v>
      </c>
      <c r="J24" s="582" t="e">
        <f t="shared" si="3"/>
        <v>#N/A</v>
      </c>
      <c r="K24" s="582" t="e">
        <f t="shared" si="4"/>
        <v>#N/A</v>
      </c>
      <c r="L24" s="582" t="s">
        <v>249</v>
      </c>
      <c r="M24" s="582" t="str">
        <f>IF(L24="NA","NA",IF(COUNTIFS(U24:XAA24,"Pass*",$U$3:$XAA$3,[2]Summary!$F$43)&gt;0,"Pass",IF(COUNTIFS(U24:XAA24,"Fail*",$U$3:$XAA$3,[2]Summary!$F$43)&gt;0,"Fail","Not Executed")))</f>
        <v>NA</v>
      </c>
      <c r="N24" s="582">
        <f t="shared" si="5"/>
        <v>0</v>
      </c>
      <c r="O24" s="587" t="str">
        <f t="shared" si="6"/>
        <v/>
      </c>
      <c r="P24" s="587"/>
      <c r="Q24" s="596"/>
      <c r="R24" s="582"/>
      <c r="S24" s="588"/>
      <c r="T24" s="589"/>
      <c r="U24" s="590"/>
      <c r="V24" s="591"/>
      <c r="W24" s="591"/>
      <c r="X24" s="591"/>
      <c r="Y24" s="591"/>
      <c r="Z24" s="591"/>
      <c r="AA24" s="591"/>
      <c r="AB24" s="591"/>
      <c r="AC24" s="591"/>
      <c r="AD24" s="591"/>
      <c r="AE24" s="591"/>
      <c r="AF24" s="591"/>
      <c r="AG24" s="591"/>
      <c r="AH24" s="591"/>
      <c r="AI24" s="591"/>
      <c r="AJ24" s="591"/>
      <c r="AK24" s="591"/>
      <c r="AL24" s="591"/>
      <c r="AM24" s="613"/>
      <c r="AN24" s="591"/>
      <c r="AO24" s="591"/>
      <c r="AP24" s="591"/>
      <c r="AQ24" s="591"/>
      <c r="AR24" s="591"/>
      <c r="AS24" s="591"/>
      <c r="AT24" s="591"/>
      <c r="AU24" s="591"/>
      <c r="AV24" s="591"/>
      <c r="AW24" s="591"/>
      <c r="AX24" s="591"/>
      <c r="AY24" s="591"/>
      <c r="AZ24" s="591"/>
      <c r="BA24" s="591"/>
      <c r="BB24" s="591"/>
    </row>
    <row r="25" spans="1:54" ht="15.75" customHeight="1" x14ac:dyDescent="0.25">
      <c r="A25" s="592" t="s">
        <v>954</v>
      </c>
      <c r="B25" s="593" t="s">
        <v>960</v>
      </c>
      <c r="C25" s="593" t="s">
        <v>140</v>
      </c>
      <c r="D25" s="596"/>
      <c r="E25" s="583" t="s">
        <v>100</v>
      </c>
      <c r="F25" s="600" t="str">
        <f t="shared" si="0"/>
        <v/>
      </c>
      <c r="G25" s="596" t="str">
        <f>IF(L25="Not Executed","",INDEX($U$2:$ZX23,1,MATCH(REPT("z",255),$U25:$ZX25)))</f>
        <v/>
      </c>
      <c r="H25" s="596" t="str">
        <f t="shared" si="1"/>
        <v/>
      </c>
      <c r="I25" s="596" t="str">
        <f t="shared" si="2"/>
        <v/>
      </c>
      <c r="J25" s="596" t="str">
        <f t="shared" si="3"/>
        <v/>
      </c>
      <c r="K25" s="596" t="str">
        <f t="shared" si="4"/>
        <v/>
      </c>
      <c r="L25" s="596" t="str">
        <f>IF(ISNA(INDEX($U25:$ZX25,MATCH(REPT("z",255),$U25:$ZX25))),"Not Executed",INDEX($U25:$ZX25,MATCH(REPT("z",255),$U25:$ZX25)))</f>
        <v>Not Executed</v>
      </c>
      <c r="M25" s="596" t="str">
        <f>IF(L25="NA","NA",IF(COUNTIFS(U25:XAA25,"Pass*",$U$3:$XAA$3,[2]Summary!$F$43)&gt;0,"Pass",IF(COUNTIFS(U25:XAA25,"Fail*",$U$3:$XAA$3,[2]Summary!$F$43)&gt;0,"Fail","Not Executed")))</f>
        <v>Not Executed</v>
      </c>
      <c r="N25" s="596">
        <f t="shared" si="5"/>
        <v>0</v>
      </c>
      <c r="O25" s="597" t="str">
        <f t="shared" si="6"/>
        <v/>
      </c>
      <c r="P25" s="597"/>
      <c r="Q25" s="596"/>
      <c r="R25" s="596"/>
      <c r="S25" s="601"/>
      <c r="T25" s="295"/>
      <c r="U25" s="346"/>
      <c r="V25" s="347"/>
      <c r="W25" s="347"/>
      <c r="X25" s="347"/>
      <c r="Y25" s="347"/>
      <c r="Z25" s="347"/>
      <c r="AA25" s="347"/>
      <c r="AB25" s="347"/>
      <c r="AC25" s="347"/>
      <c r="AD25" s="347"/>
      <c r="AE25" s="347"/>
      <c r="AF25" s="347"/>
      <c r="AG25" s="347"/>
      <c r="AH25" s="347"/>
      <c r="AI25" s="347"/>
      <c r="AJ25" s="347"/>
      <c r="AK25" s="347"/>
      <c r="AL25" s="347"/>
      <c r="AM25" s="347"/>
      <c r="AN25" s="347"/>
      <c r="AO25" s="347"/>
      <c r="AP25" s="347"/>
      <c r="AQ25" s="347"/>
      <c r="AR25" s="347"/>
      <c r="AS25" s="347"/>
      <c r="AT25" s="347"/>
      <c r="AU25" s="347"/>
      <c r="AV25" s="344"/>
      <c r="AW25" s="347"/>
      <c r="AX25" s="347"/>
      <c r="AY25" s="347"/>
      <c r="AZ25" s="347"/>
      <c r="BA25" s="347"/>
      <c r="BB25" s="347"/>
    </row>
    <row r="26" spans="1:54" ht="15.75" customHeight="1" x14ac:dyDescent="0.25">
      <c r="A26" s="592" t="s">
        <v>954</v>
      </c>
      <c r="B26" s="593" t="s">
        <v>960</v>
      </c>
      <c r="C26" s="593" t="s">
        <v>105</v>
      </c>
      <c r="D26" s="596"/>
      <c r="E26" s="583" t="s">
        <v>89</v>
      </c>
      <c r="F26" s="600" t="str">
        <f t="shared" si="0"/>
        <v/>
      </c>
      <c r="G26" s="596" t="str">
        <f>IF(L26="Not Executed","",INDEX($U$2:$ZX25,1,MATCH(REPT("z",255),$U26:$ZX26)))</f>
        <v/>
      </c>
      <c r="H26" s="596" t="str">
        <f t="shared" si="1"/>
        <v/>
      </c>
      <c r="I26" s="596" t="str">
        <f t="shared" si="2"/>
        <v/>
      </c>
      <c r="J26" s="596" t="str">
        <f t="shared" si="3"/>
        <v/>
      </c>
      <c r="K26" s="596" t="str">
        <f t="shared" si="4"/>
        <v/>
      </c>
      <c r="L26" s="596" t="str">
        <f>IF(ISNA(INDEX($U26:$ZX26,MATCH(REPT("z",255),$U26:$ZX26))),"Not Executed",INDEX($U26:$ZX26,MATCH(REPT("z",255),$U26:$ZX26)))</f>
        <v>Not Executed</v>
      </c>
      <c r="M26" s="596" t="str">
        <f>IF(L26="NA","NA",IF(COUNTIFS(U26:XAA26,"Pass*",$U$3:$XAA$3,[2]Summary!$F$43)&gt;0,"Pass",IF(COUNTIFS(U26:XAA26,"Fail*",$U$3:$XAA$3,[2]Summary!$F$43)&gt;0,"Fail","Not Executed")))</f>
        <v>Not Executed</v>
      </c>
      <c r="N26" s="596">
        <f t="shared" si="5"/>
        <v>0</v>
      </c>
      <c r="O26" s="597" t="str">
        <f t="shared" si="6"/>
        <v/>
      </c>
      <c r="P26" s="597"/>
      <c r="Q26" s="596"/>
      <c r="R26" s="596"/>
      <c r="S26" s="601"/>
      <c r="T26" s="295"/>
      <c r="U26" s="346"/>
      <c r="V26" s="347"/>
      <c r="W26" s="347"/>
      <c r="X26" s="347"/>
      <c r="Y26" s="347"/>
      <c r="Z26" s="347"/>
      <c r="AA26" s="347"/>
      <c r="AB26" s="347"/>
      <c r="AC26" s="347"/>
      <c r="AD26" s="347"/>
      <c r="AE26" s="347"/>
      <c r="AF26" s="347"/>
      <c r="AG26" s="347"/>
      <c r="AH26" s="347"/>
      <c r="AI26" s="347"/>
      <c r="AJ26" s="347"/>
      <c r="AK26" s="347"/>
      <c r="AL26" s="347"/>
      <c r="AM26" s="347"/>
      <c r="AN26" s="347"/>
      <c r="AO26" s="347"/>
      <c r="AP26" s="347"/>
      <c r="AQ26" s="347"/>
      <c r="AR26" s="347"/>
      <c r="AS26" s="347"/>
      <c r="AT26" s="347"/>
      <c r="AU26" s="347"/>
      <c r="AV26" s="344"/>
      <c r="AW26" s="347"/>
      <c r="AX26" s="347"/>
      <c r="AY26" s="347"/>
      <c r="AZ26" s="347"/>
      <c r="BA26" s="347"/>
      <c r="BB26" s="347"/>
    </row>
    <row r="27" spans="1:54" ht="15.75" customHeight="1" x14ac:dyDescent="0.25">
      <c r="A27" s="592" t="s">
        <v>954</v>
      </c>
      <c r="B27" s="593" t="s">
        <v>960</v>
      </c>
      <c r="C27" s="593" t="s">
        <v>192</v>
      </c>
      <c r="D27" s="596"/>
      <c r="E27" s="583" t="s">
        <v>91</v>
      </c>
      <c r="F27" s="600" t="str">
        <f t="shared" si="0"/>
        <v/>
      </c>
      <c r="G27" s="596" t="str">
        <f>IF(L27="Not Executed","",INDEX($U$2:$ZX26,1,MATCH(REPT("z",255),$U27:$ZX27)))</f>
        <v/>
      </c>
      <c r="H27" s="596" t="str">
        <f t="shared" si="1"/>
        <v/>
      </c>
      <c r="I27" s="596" t="str">
        <f t="shared" si="2"/>
        <v/>
      </c>
      <c r="J27" s="596" t="str">
        <f t="shared" si="3"/>
        <v/>
      </c>
      <c r="K27" s="596" t="str">
        <f t="shared" si="4"/>
        <v/>
      </c>
      <c r="L27" s="596" t="str">
        <f>IF(ISNA(INDEX($U27:$ZX27,MATCH(REPT("z",255),$U27:$ZX27))),"Not Executed",INDEX($U27:$ZX27,MATCH(REPT("z",255),$U27:$ZX27)))</f>
        <v>Not Executed</v>
      </c>
      <c r="M27" s="596" t="str">
        <f>IF(L27="NA","NA",IF(COUNTIFS(U27:XAA27,"Pass*",$U$3:$XAA$3,[2]Summary!$F$43)&gt;0,"Pass",IF(COUNTIFS(U27:XAA27,"Fail*",$U$3:$XAA$3,[2]Summary!$F$43)&gt;0,"Fail","Not Executed")))</f>
        <v>Not Executed</v>
      </c>
      <c r="N27" s="596">
        <f t="shared" si="5"/>
        <v>0</v>
      </c>
      <c r="O27" s="597" t="str">
        <f t="shared" si="6"/>
        <v/>
      </c>
      <c r="P27" s="597"/>
      <c r="Q27" s="596"/>
      <c r="R27" s="596"/>
      <c r="S27" s="601"/>
      <c r="T27" s="295"/>
      <c r="U27" s="346"/>
      <c r="V27" s="347"/>
      <c r="W27" s="347"/>
      <c r="X27" s="347"/>
      <c r="Y27" s="347"/>
      <c r="Z27" s="347"/>
      <c r="AA27" s="347"/>
      <c r="AB27" s="347"/>
      <c r="AC27" s="347"/>
      <c r="AD27" s="347"/>
      <c r="AE27" s="347"/>
      <c r="AF27" s="347"/>
      <c r="AG27" s="347"/>
      <c r="AH27" s="347"/>
      <c r="AI27" s="347"/>
      <c r="AJ27" s="347"/>
      <c r="AK27" s="347"/>
      <c r="AL27" s="347"/>
      <c r="AM27" s="484"/>
      <c r="AN27" s="347"/>
      <c r="AO27" s="347"/>
      <c r="AP27" s="347"/>
      <c r="AQ27" s="484"/>
      <c r="AR27" s="347"/>
      <c r="AS27" s="347"/>
      <c r="AT27" s="573"/>
      <c r="AU27" s="347"/>
      <c r="AV27" s="344"/>
      <c r="AW27" s="347"/>
      <c r="AX27" s="347"/>
      <c r="AY27" s="347"/>
      <c r="AZ27" s="347"/>
      <c r="BA27" s="347"/>
      <c r="BB27" s="347"/>
    </row>
    <row r="28" spans="1:54" ht="15.75" customHeight="1" x14ac:dyDescent="0.25">
      <c r="A28" s="592" t="s">
        <v>954</v>
      </c>
      <c r="B28" s="593" t="s">
        <v>960</v>
      </c>
      <c r="C28" s="593" t="s">
        <v>98</v>
      </c>
      <c r="D28" s="596"/>
      <c r="E28" s="583" t="s">
        <v>91</v>
      </c>
      <c r="F28" s="600" t="str">
        <f t="shared" si="0"/>
        <v/>
      </c>
      <c r="G28" s="596" t="str">
        <f>IF(L28="Not Executed","",INDEX($U$2:$ZX27,1,MATCH(REPT("z",255),$U28:$ZX28)))</f>
        <v/>
      </c>
      <c r="H28" s="596" t="str">
        <f t="shared" si="1"/>
        <v/>
      </c>
      <c r="I28" s="596" t="str">
        <f t="shared" si="2"/>
        <v/>
      </c>
      <c r="J28" s="596" t="str">
        <f t="shared" si="3"/>
        <v/>
      </c>
      <c r="K28" s="596" t="str">
        <f t="shared" si="4"/>
        <v/>
      </c>
      <c r="L28" s="596" t="str">
        <f>IF(ISNA(INDEX($U28:$ZX28,MATCH(REPT("z",255),$U28:$ZX28))),"Not Executed",INDEX($U28:$ZX28,MATCH(REPT("z",255),$U28:$ZX28)))</f>
        <v>Not Executed</v>
      </c>
      <c r="M28" s="596" t="str">
        <f>IF(L28="NA","NA",IF(COUNTIFS(U28:XAA28,"Pass*",$U$3:$XAA$3,[2]Summary!$F$43)&gt;0,"Pass",IF(COUNTIFS(U28:XAA28,"Fail*",$U$3:$XAA$3,[2]Summary!$F$43)&gt;0,"Fail","Not Executed")))</f>
        <v>Not Executed</v>
      </c>
      <c r="N28" s="596">
        <f t="shared" si="5"/>
        <v>0</v>
      </c>
      <c r="O28" s="597" t="str">
        <f t="shared" si="6"/>
        <v/>
      </c>
      <c r="P28" s="597"/>
      <c r="Q28" s="596"/>
      <c r="R28" s="596"/>
      <c r="S28" s="601"/>
      <c r="T28" s="295"/>
      <c r="U28" s="346"/>
      <c r="V28" s="347"/>
      <c r="W28" s="347"/>
      <c r="X28" s="347"/>
      <c r="Y28" s="347"/>
      <c r="Z28" s="347"/>
      <c r="AA28" s="347"/>
      <c r="AB28" s="347"/>
      <c r="AC28" s="347"/>
      <c r="AD28" s="347"/>
      <c r="AE28" s="347"/>
      <c r="AF28" s="347"/>
      <c r="AG28" s="347"/>
      <c r="AH28" s="347"/>
      <c r="AI28" s="347"/>
      <c r="AJ28" s="347"/>
      <c r="AK28" s="347"/>
      <c r="AL28" s="347"/>
      <c r="AM28" s="347"/>
      <c r="AN28" s="347"/>
      <c r="AO28" s="347"/>
      <c r="AP28" s="347"/>
      <c r="AQ28" s="347"/>
      <c r="AR28" s="347"/>
      <c r="AS28" s="347"/>
      <c r="AT28" s="347"/>
      <c r="AU28" s="347"/>
      <c r="AV28" s="344"/>
      <c r="AW28" s="347"/>
      <c r="AX28" s="347"/>
      <c r="AY28" s="347"/>
      <c r="AZ28" s="347"/>
      <c r="BA28" s="347"/>
      <c r="BB28" s="347"/>
    </row>
    <row r="29" spans="1:54" ht="15.75" customHeight="1" x14ac:dyDescent="0.25">
      <c r="A29" s="592" t="s">
        <v>954</v>
      </c>
      <c r="B29" s="593" t="s">
        <v>960</v>
      </c>
      <c r="C29" s="593" t="s">
        <v>102</v>
      </c>
      <c r="D29" s="596"/>
      <c r="E29" s="583" t="s">
        <v>26</v>
      </c>
      <c r="F29" s="600" t="str">
        <f t="shared" si="0"/>
        <v/>
      </c>
      <c r="G29" s="596" t="str">
        <f>IF(L29="Not Executed","",INDEX($U$2:$ZX28,1,MATCH(REPT("z",255),$U29:$ZX29)))</f>
        <v/>
      </c>
      <c r="H29" s="596" t="str">
        <f t="shared" si="1"/>
        <v/>
      </c>
      <c r="I29" s="596" t="str">
        <f t="shared" si="2"/>
        <v/>
      </c>
      <c r="J29" s="596" t="str">
        <f t="shared" si="3"/>
        <v/>
      </c>
      <c r="K29" s="596" t="str">
        <f t="shared" si="4"/>
        <v/>
      </c>
      <c r="L29" s="596" t="str">
        <f>IF(ISNA(INDEX($U29:$ZX29,MATCH(REPT("z",255),$U29:$ZX29))),"Not Executed",INDEX($U29:$ZX29,MATCH(REPT("z",255),$U29:$ZX29)))</f>
        <v>Not Executed</v>
      </c>
      <c r="M29" s="596" t="str">
        <f>IF(L29="NA","NA",IF(COUNTIFS(U29:XAA29,"Pass*",$U$3:$XAA$3,[2]Summary!$F$43)&gt;0,"Pass",IF(COUNTIFS(U29:XAA29,"Fail*",$U$3:$XAA$3,[2]Summary!$F$43)&gt;0,"Fail","Not Executed")))</f>
        <v>Not Executed</v>
      </c>
      <c r="N29" s="596">
        <f t="shared" si="5"/>
        <v>0</v>
      </c>
      <c r="O29" s="597" t="str">
        <f t="shared" si="6"/>
        <v/>
      </c>
      <c r="P29" s="597"/>
      <c r="Q29" s="596"/>
      <c r="R29" s="596"/>
      <c r="S29" s="601"/>
      <c r="T29" s="295"/>
      <c r="U29" s="346"/>
      <c r="V29" s="347"/>
      <c r="W29" s="347"/>
      <c r="X29" s="347"/>
      <c r="Y29" s="347"/>
      <c r="Z29" s="347"/>
      <c r="AA29" s="347"/>
      <c r="AB29" s="347"/>
      <c r="AC29" s="347"/>
      <c r="AD29" s="347"/>
      <c r="AE29" s="347"/>
      <c r="AF29" s="347"/>
      <c r="AG29" s="347"/>
      <c r="AH29" s="347"/>
      <c r="AI29" s="347"/>
      <c r="AJ29" s="347"/>
      <c r="AK29" s="347"/>
      <c r="AL29" s="347"/>
      <c r="AM29" s="347"/>
      <c r="AN29" s="347"/>
      <c r="AO29" s="347"/>
      <c r="AP29" s="347"/>
      <c r="AQ29" s="347"/>
      <c r="AR29" s="347"/>
      <c r="AS29" s="347"/>
      <c r="AT29" s="347"/>
      <c r="AU29" s="347"/>
      <c r="AV29" s="344"/>
      <c r="AW29" s="347"/>
      <c r="AX29" s="347"/>
      <c r="AY29" s="347"/>
      <c r="AZ29" s="347"/>
      <c r="BA29" s="347"/>
      <c r="BB29" s="347"/>
    </row>
    <row r="30" spans="1:54" ht="15.75" customHeight="1" x14ac:dyDescent="0.25">
      <c r="A30" s="592" t="s">
        <v>954</v>
      </c>
      <c r="B30" s="593" t="s">
        <v>960</v>
      </c>
      <c r="C30" s="593" t="s">
        <v>88</v>
      </c>
      <c r="D30" s="596"/>
      <c r="E30" s="583" t="s">
        <v>89</v>
      </c>
      <c r="F30" s="600" t="e">
        <f t="shared" si="0"/>
        <v>#N/A</v>
      </c>
      <c r="G30" s="596" t="e">
        <f>IF(L30="Not Executed","",INDEX($U$2:$ZX29,1,MATCH(REPT("z",255),$U30:$ZX30)))</f>
        <v>#N/A</v>
      </c>
      <c r="H30" s="596" t="e">
        <f t="shared" si="1"/>
        <v>#N/A</v>
      </c>
      <c r="I30" s="596" t="e">
        <f t="shared" si="2"/>
        <v>#N/A</v>
      </c>
      <c r="J30" s="596" t="e">
        <f t="shared" si="3"/>
        <v>#N/A</v>
      </c>
      <c r="K30" s="596" t="e">
        <f t="shared" si="4"/>
        <v>#N/A</v>
      </c>
      <c r="L30" s="596" t="s">
        <v>249</v>
      </c>
      <c r="M30" s="596" t="str">
        <f>IF(L30="NA","NA",IF(COUNTIFS(U30:XAA30,"Pass*",$U$3:$XAA$3,[2]Summary!$F$43)&gt;0,"Pass",IF(COUNTIFS(U30:XAA30,"Fail*",$U$3:$XAA$3,[2]Summary!$F$43)&gt;0,"Fail","Not Executed")))</f>
        <v>NA</v>
      </c>
      <c r="N30" s="596">
        <f t="shared" si="5"/>
        <v>0</v>
      </c>
      <c r="O30" s="597" t="str">
        <f t="shared" si="6"/>
        <v/>
      </c>
      <c r="P30" s="597"/>
      <c r="Q30" s="596"/>
      <c r="R30" s="596"/>
      <c r="S30" s="601"/>
      <c r="T30" s="295"/>
      <c r="U30" s="346"/>
      <c r="V30" s="347"/>
      <c r="W30" s="347"/>
      <c r="X30" s="347"/>
      <c r="Y30" s="347"/>
      <c r="Z30" s="347"/>
      <c r="AA30" s="347"/>
      <c r="AB30" s="347"/>
      <c r="AC30" s="347"/>
      <c r="AD30" s="347"/>
      <c r="AE30" s="347"/>
      <c r="AF30" s="347"/>
      <c r="AG30" s="347"/>
      <c r="AH30" s="347"/>
      <c r="AI30" s="347"/>
      <c r="AJ30" s="347"/>
      <c r="AK30" s="347"/>
      <c r="AL30" s="347"/>
      <c r="AM30" s="347"/>
      <c r="AN30" s="347"/>
      <c r="AO30" s="347"/>
      <c r="AP30" s="347"/>
      <c r="AQ30" s="347"/>
      <c r="AR30" s="347"/>
      <c r="AS30" s="347"/>
      <c r="AT30" s="347"/>
      <c r="AU30" s="347"/>
      <c r="AV30" s="344"/>
      <c r="AW30" s="347"/>
      <c r="AX30" s="347"/>
      <c r="AY30" s="347"/>
      <c r="AZ30" s="347"/>
      <c r="BA30" s="347"/>
      <c r="BB30" s="347"/>
    </row>
    <row r="31" spans="1:54" ht="15.75" customHeight="1" x14ac:dyDescent="0.25">
      <c r="A31" s="592" t="s">
        <v>954</v>
      </c>
      <c r="B31" s="593" t="s">
        <v>960</v>
      </c>
      <c r="C31" s="593" t="s">
        <v>92</v>
      </c>
      <c r="D31" s="596"/>
      <c r="E31" s="583" t="s">
        <v>89</v>
      </c>
      <c r="F31" s="600" t="str">
        <f t="shared" si="0"/>
        <v/>
      </c>
      <c r="G31" s="596" t="str">
        <f>IF(L31="Not Executed","",INDEX($U$2:$ZX29,1,MATCH(REPT("z",255),$U31:$ZX31)))</f>
        <v/>
      </c>
      <c r="H31" s="596" t="str">
        <f t="shared" si="1"/>
        <v/>
      </c>
      <c r="I31" s="596" t="str">
        <f t="shared" si="2"/>
        <v/>
      </c>
      <c r="J31" s="596" t="str">
        <f t="shared" si="3"/>
        <v/>
      </c>
      <c r="K31" s="596" t="str">
        <f t="shared" si="4"/>
        <v/>
      </c>
      <c r="L31" s="596" t="str">
        <f>IF(ISNA(INDEX($U31:$ZX31,MATCH(REPT("z",255),$U31:$ZX31))),"Not Executed",INDEX($U31:$ZX31,MATCH(REPT("z",255),$U31:$ZX31)))</f>
        <v>Not Executed</v>
      </c>
      <c r="M31" s="596" t="str">
        <f>IF(L31="NA","NA",IF(COUNTIFS(U31:XAA31,"Pass*",$U$3:$XAA$3,[2]Summary!$F$43)&gt;0,"Pass",IF(COUNTIFS(U31:XAA31,"Fail*",$U$3:$XAA$3,[2]Summary!$F$43)&gt;0,"Fail","Not Executed")))</f>
        <v>Not Executed</v>
      </c>
      <c r="N31" s="596">
        <f t="shared" si="5"/>
        <v>0</v>
      </c>
      <c r="O31" s="597" t="str">
        <f t="shared" si="6"/>
        <v/>
      </c>
      <c r="P31" s="597"/>
      <c r="Q31" s="596"/>
      <c r="R31" s="596"/>
      <c r="S31" s="601"/>
      <c r="T31" s="295"/>
      <c r="U31" s="346"/>
      <c r="V31" s="347"/>
      <c r="W31" s="347"/>
      <c r="X31" s="347"/>
      <c r="Y31" s="347"/>
      <c r="Z31" s="347"/>
      <c r="AA31" s="347"/>
      <c r="AB31" s="347"/>
      <c r="AC31" s="347"/>
      <c r="AD31" s="347"/>
      <c r="AE31" s="347"/>
      <c r="AF31" s="347"/>
      <c r="AG31" s="347"/>
      <c r="AH31" s="347"/>
      <c r="AI31" s="347"/>
      <c r="AJ31" s="347"/>
      <c r="AK31" s="347"/>
      <c r="AL31" s="347"/>
      <c r="AM31" s="347"/>
      <c r="AN31" s="347"/>
      <c r="AO31" s="347"/>
      <c r="AP31" s="347"/>
      <c r="AQ31" s="347"/>
      <c r="AR31" s="347"/>
      <c r="AS31" s="347"/>
      <c r="AT31" s="347"/>
      <c r="AU31" s="347"/>
      <c r="AV31" s="344"/>
      <c r="AW31" s="347"/>
      <c r="AX31" s="347"/>
      <c r="AY31" s="347"/>
      <c r="AZ31" s="347"/>
      <c r="BA31" s="347"/>
      <c r="BB31" s="347"/>
    </row>
    <row r="32" spans="1:54" ht="15.75" customHeight="1" x14ac:dyDescent="0.25">
      <c r="A32" s="592" t="s">
        <v>954</v>
      </c>
      <c r="B32" s="593" t="s">
        <v>960</v>
      </c>
      <c r="C32" s="593" t="s">
        <v>95</v>
      </c>
      <c r="D32" s="596"/>
      <c r="E32" s="583" t="s">
        <v>89</v>
      </c>
      <c r="F32" s="600" t="str">
        <f t="shared" si="0"/>
        <v/>
      </c>
      <c r="G32" s="596" t="str">
        <f>IF(L32="Not Executed","",INDEX($U$2:$ZX31,1,MATCH(REPT("z",255),$U32:$ZX32)))</f>
        <v/>
      </c>
      <c r="H32" s="596" t="str">
        <f t="shared" si="1"/>
        <v/>
      </c>
      <c r="I32" s="596" t="str">
        <f t="shared" si="2"/>
        <v/>
      </c>
      <c r="J32" s="596" t="str">
        <f t="shared" si="3"/>
        <v/>
      </c>
      <c r="K32" s="596" t="str">
        <f t="shared" si="4"/>
        <v/>
      </c>
      <c r="L32" s="596" t="str">
        <f>IF(ISNA(INDEX($U32:$ZX32,MATCH(REPT("z",255),$U32:$ZX32))),"Not Executed",INDEX($U32:$ZX32,MATCH(REPT("z",255),$U32:$ZX32)))</f>
        <v>Not Executed</v>
      </c>
      <c r="M32" s="596" t="str">
        <f>IF(L32="NA","NA",IF(COUNTIFS(U32:XAA32,"Pass*",$U$3:$XAA$3,[2]Summary!$F$43)&gt;0,"Pass",IF(COUNTIFS(U32:XAA32,"Fail*",$U$3:$XAA$3,[2]Summary!$F$43)&gt;0,"Fail","Not Executed")))</f>
        <v>Not Executed</v>
      </c>
      <c r="N32" s="596">
        <f t="shared" si="5"/>
        <v>0</v>
      </c>
      <c r="O32" s="597" t="str">
        <f t="shared" si="6"/>
        <v/>
      </c>
      <c r="P32" s="597"/>
      <c r="Q32" s="596"/>
      <c r="R32" s="596"/>
      <c r="S32" s="601"/>
      <c r="T32" s="295"/>
      <c r="U32" s="346"/>
      <c r="V32" s="347"/>
      <c r="W32" s="347"/>
      <c r="X32" s="347"/>
      <c r="Y32" s="347"/>
      <c r="Z32" s="347"/>
      <c r="AA32" s="347"/>
      <c r="AB32" s="347"/>
      <c r="AC32" s="347"/>
      <c r="AD32" s="347"/>
      <c r="AE32" s="347"/>
      <c r="AF32" s="347"/>
      <c r="AG32" s="347"/>
      <c r="AH32" s="347"/>
      <c r="AI32" s="347"/>
      <c r="AJ32" s="347"/>
      <c r="AK32" s="347"/>
      <c r="AL32" s="347"/>
      <c r="AM32" s="484"/>
      <c r="AN32" s="347"/>
      <c r="AO32" s="347"/>
      <c r="AP32" s="347"/>
      <c r="AQ32" s="347"/>
      <c r="AR32" s="347"/>
      <c r="AS32" s="347"/>
      <c r="AT32" s="347"/>
      <c r="AU32" s="347"/>
      <c r="AV32" s="344"/>
      <c r="AW32" s="347"/>
      <c r="AX32" s="347"/>
      <c r="AY32" s="347"/>
      <c r="AZ32" s="347"/>
      <c r="BA32" s="347"/>
      <c r="BB32" s="347"/>
    </row>
    <row r="33" spans="1:54" ht="15.75" customHeight="1" x14ac:dyDescent="0.25">
      <c r="A33" s="592" t="s">
        <v>954</v>
      </c>
      <c r="B33" s="593" t="s">
        <v>960</v>
      </c>
      <c r="C33" s="593" t="s">
        <v>96</v>
      </c>
      <c r="D33" s="596"/>
      <c r="E33" s="583" t="s">
        <v>97</v>
      </c>
      <c r="F33" s="600" t="str">
        <f t="shared" si="0"/>
        <v/>
      </c>
      <c r="G33" s="596" t="str">
        <f>IF(L33="Not Executed","",INDEX($U$2:$ZX32,1,MATCH(REPT("z",255),$U33:$ZX33)))</f>
        <v/>
      </c>
      <c r="H33" s="596" t="str">
        <f t="shared" si="1"/>
        <v/>
      </c>
      <c r="I33" s="596" t="str">
        <f t="shared" si="2"/>
        <v/>
      </c>
      <c r="J33" s="596" t="str">
        <f t="shared" si="3"/>
        <v/>
      </c>
      <c r="K33" s="596" t="str">
        <f t="shared" si="4"/>
        <v/>
      </c>
      <c r="L33" s="596" t="str">
        <f>IF(ISNA(INDEX($U33:$ZX33,MATCH(REPT("z",255),$U33:$ZX33))),"Not Executed",INDEX($U33:$ZX33,MATCH(REPT("z",255),$U33:$ZX33)))</f>
        <v>Not Executed</v>
      </c>
      <c r="M33" s="596" t="str">
        <f>IF(L33="NA","NA",IF(COUNTIFS(U33:XAA33,"Pass*",$U$3:$XAA$3,[2]Summary!$F$43)&gt;0,"Pass",IF(COUNTIFS(U33:XAA33,"Fail*",$U$3:$XAA$3,[2]Summary!$F$43)&gt;0,"Fail","Not Executed")))</f>
        <v>Not Executed</v>
      </c>
      <c r="N33" s="596">
        <f t="shared" si="5"/>
        <v>0</v>
      </c>
      <c r="O33" s="597" t="str">
        <f t="shared" si="6"/>
        <v/>
      </c>
      <c r="P33" s="597"/>
      <c r="Q33" s="596"/>
      <c r="R33" s="596"/>
      <c r="S33" s="601"/>
      <c r="T33" s="295"/>
      <c r="U33" s="346"/>
      <c r="V33" s="347"/>
      <c r="W33" s="347"/>
      <c r="X33" s="347"/>
      <c r="Y33" s="347"/>
      <c r="Z33" s="347"/>
      <c r="AA33" s="347"/>
      <c r="AB33" s="347"/>
      <c r="AC33" s="347"/>
      <c r="AD33" s="347"/>
      <c r="AE33" s="347"/>
      <c r="AF33" s="347"/>
      <c r="AG33" s="347"/>
      <c r="AH33" s="347"/>
      <c r="AI33" s="347"/>
      <c r="AJ33" s="347"/>
      <c r="AK33" s="347"/>
      <c r="AL33" s="347"/>
      <c r="AM33" s="347"/>
      <c r="AN33" s="347"/>
      <c r="AO33" s="347"/>
      <c r="AP33" s="347"/>
      <c r="AQ33" s="347"/>
      <c r="AR33" s="347"/>
      <c r="AS33" s="347"/>
      <c r="AT33" s="347"/>
      <c r="AU33" s="347"/>
      <c r="AV33" s="344"/>
      <c r="AW33" s="347"/>
      <c r="AX33" s="347"/>
      <c r="AY33" s="347"/>
      <c r="AZ33" s="347"/>
      <c r="BA33" s="347"/>
      <c r="BB33" s="347"/>
    </row>
    <row r="34" spans="1:54" ht="15.75" customHeight="1" x14ac:dyDescent="0.25">
      <c r="A34" s="592" t="s">
        <v>954</v>
      </c>
      <c r="B34" s="593" t="s">
        <v>960</v>
      </c>
      <c r="C34" s="593" t="s">
        <v>90</v>
      </c>
      <c r="D34" s="596"/>
      <c r="E34" s="583" t="s">
        <v>91</v>
      </c>
      <c r="F34" s="600" t="str">
        <f t="shared" si="0"/>
        <v/>
      </c>
      <c r="G34" s="596" t="str">
        <f>IF(L34="Not Executed","",INDEX($U$2:$ZX33,1,MATCH(REPT("z",255),$U34:$ZX34)))</f>
        <v/>
      </c>
      <c r="H34" s="596" t="str">
        <f t="shared" si="1"/>
        <v/>
      </c>
      <c r="I34" s="596" t="str">
        <f t="shared" si="2"/>
        <v/>
      </c>
      <c r="J34" s="596" t="str">
        <f t="shared" si="3"/>
        <v/>
      </c>
      <c r="K34" s="596" t="str">
        <f t="shared" si="4"/>
        <v/>
      </c>
      <c r="L34" s="596" t="str">
        <f>IF(ISNA(INDEX($U34:$ZX34,MATCH(REPT("z",255),$U34:$ZX34))),"Not Executed",INDEX($U34:$ZX34,MATCH(REPT("z",255),$U34:$ZX34)))</f>
        <v>Not Executed</v>
      </c>
      <c r="M34" s="596" t="str">
        <f>IF(L34="NA","NA",IF(COUNTIFS(U34:XAA34,"Pass*",$U$3:$XAA$3,[2]Summary!$F$43)&gt;0,"Pass",IF(COUNTIFS(U34:XAA34,"Fail*",$U$3:$XAA$3,[2]Summary!$F$43)&gt;0,"Fail","Not Executed")))</f>
        <v>Not Executed</v>
      </c>
      <c r="N34" s="596">
        <f t="shared" si="5"/>
        <v>0</v>
      </c>
      <c r="O34" s="597" t="str">
        <f t="shared" si="6"/>
        <v/>
      </c>
      <c r="P34" s="597"/>
      <c r="Q34" s="596"/>
      <c r="R34" s="596"/>
      <c r="S34" s="601"/>
      <c r="T34" s="295"/>
      <c r="U34" s="346"/>
      <c r="V34" s="347"/>
      <c r="W34" s="347"/>
      <c r="X34" s="347"/>
      <c r="Y34" s="347"/>
      <c r="Z34" s="347"/>
      <c r="AA34" s="347"/>
      <c r="AB34" s="347"/>
      <c r="AC34" s="347"/>
      <c r="AD34" s="347"/>
      <c r="AE34" s="347"/>
      <c r="AF34" s="382"/>
      <c r="AG34" s="347"/>
      <c r="AH34" s="347"/>
      <c r="AI34" s="347"/>
      <c r="AJ34" s="347"/>
      <c r="AK34" s="347"/>
      <c r="AL34" s="347"/>
      <c r="AM34" s="347"/>
      <c r="AN34" s="347"/>
      <c r="AO34" s="347"/>
      <c r="AP34" s="347"/>
      <c r="AQ34" s="347"/>
      <c r="AR34" s="347"/>
      <c r="AS34" s="347"/>
      <c r="AT34" s="347"/>
      <c r="AU34" s="347"/>
      <c r="AV34" s="344"/>
      <c r="AW34" s="347"/>
      <c r="AX34" s="347"/>
      <c r="AY34" s="347"/>
      <c r="AZ34" s="347"/>
      <c r="BA34" s="347"/>
      <c r="BB34" s="347"/>
    </row>
    <row r="35" spans="1:54" ht="15.75" customHeight="1" x14ac:dyDescent="0.25">
      <c r="A35" s="592" t="s">
        <v>954</v>
      </c>
      <c r="B35" s="593" t="s">
        <v>960</v>
      </c>
      <c r="C35" s="593" t="s">
        <v>577</v>
      </c>
      <c r="D35" s="596"/>
      <c r="E35" s="583" t="s">
        <v>100</v>
      </c>
      <c r="F35" s="600" t="str">
        <f t="shared" si="0"/>
        <v/>
      </c>
      <c r="G35" s="596" t="str">
        <f>IF(L35="Not Executed","",INDEX($U$2:$ZX33,1,MATCH(REPT("z",255),$U35:$ZX35)))</f>
        <v/>
      </c>
      <c r="H35" s="596" t="str">
        <f t="shared" si="1"/>
        <v/>
      </c>
      <c r="I35" s="596" t="str">
        <f t="shared" si="2"/>
        <v/>
      </c>
      <c r="J35" s="596" t="str">
        <f t="shared" si="3"/>
        <v/>
      </c>
      <c r="K35" s="596" t="str">
        <f t="shared" si="4"/>
        <v/>
      </c>
      <c r="L35" s="596" t="str">
        <f>IF(ISNA(INDEX($U35:$ZX35,MATCH(REPT("z",255),$U35:$ZX35))),"Not Executed",INDEX($U35:$ZX35,MATCH(REPT("z",255),$U35:$ZX35)))</f>
        <v>Not Executed</v>
      </c>
      <c r="M35" s="596" t="str">
        <f>IF(L35="NA","NA",IF(COUNTIFS(U35:XAA35,"Pass*",$U$3:$XAA$3,[2]Summary!$F$43)&gt;0,"Pass",IF(COUNTIFS(U35:XAA35,"Fail*",$U$3:$XAA$3,[2]Summary!$F$43)&gt;0,"Fail","Not Executed")))</f>
        <v>Not Executed</v>
      </c>
      <c r="N35" s="596">
        <f t="shared" si="5"/>
        <v>0</v>
      </c>
      <c r="O35" s="597" t="str">
        <f t="shared" si="6"/>
        <v/>
      </c>
      <c r="P35" s="597"/>
      <c r="Q35" s="596"/>
      <c r="R35" s="596"/>
      <c r="S35" s="601"/>
      <c r="T35" s="295"/>
      <c r="U35" s="346"/>
      <c r="V35" s="347"/>
      <c r="W35" s="347"/>
      <c r="X35" s="347"/>
      <c r="Y35" s="347"/>
      <c r="Z35" s="347"/>
      <c r="AA35" s="347"/>
      <c r="AB35" s="347"/>
      <c r="AC35" s="347"/>
      <c r="AD35" s="347"/>
      <c r="AE35" s="347"/>
      <c r="AF35" s="347"/>
      <c r="AG35" s="347"/>
      <c r="AH35" s="347"/>
      <c r="AI35" s="347"/>
      <c r="AJ35" s="347"/>
      <c r="AK35" s="347"/>
      <c r="AL35" s="347"/>
      <c r="AM35" s="347"/>
      <c r="AN35" s="347"/>
      <c r="AO35" s="347"/>
      <c r="AP35" s="347"/>
      <c r="AQ35" s="347"/>
      <c r="AR35" s="347"/>
      <c r="AS35" s="347"/>
      <c r="AT35" s="347"/>
      <c r="AU35" s="347"/>
      <c r="AV35" s="344"/>
      <c r="AW35" s="347"/>
      <c r="AX35" s="347"/>
      <c r="AY35" s="347"/>
      <c r="AZ35" s="347"/>
      <c r="BA35" s="347"/>
      <c r="BB35" s="347"/>
    </row>
    <row r="36" spans="1:54" ht="15.75" customHeight="1" x14ac:dyDescent="0.25">
      <c r="A36" s="592" t="s">
        <v>954</v>
      </c>
      <c r="B36" s="593" t="s">
        <v>960</v>
      </c>
      <c r="C36" s="593" t="s">
        <v>103</v>
      </c>
      <c r="D36" s="596"/>
      <c r="E36" s="583" t="s">
        <v>89</v>
      </c>
      <c r="F36" s="600" t="e">
        <f t="shared" si="0"/>
        <v>#N/A</v>
      </c>
      <c r="G36" s="596" t="e">
        <f>IF(L36="Not Executed","",INDEX($U$2:$ZX35,1,MATCH(REPT("z",255),$U36:$ZX36)))</f>
        <v>#N/A</v>
      </c>
      <c r="H36" s="596" t="e">
        <f t="shared" si="1"/>
        <v>#N/A</v>
      </c>
      <c r="I36" s="596" t="e">
        <f t="shared" si="2"/>
        <v>#N/A</v>
      </c>
      <c r="J36" s="596" t="e">
        <f t="shared" si="3"/>
        <v>#N/A</v>
      </c>
      <c r="K36" s="596" t="e">
        <f t="shared" si="4"/>
        <v>#N/A</v>
      </c>
      <c r="L36" s="596" t="s">
        <v>249</v>
      </c>
      <c r="M36" s="596" t="str">
        <f>IF(L36="NA","NA",IF(COUNTIFS(U36:XAA36,"Pass*",$U$3:$XAA$3,[2]Summary!$F$43)&gt;0,"Pass",IF(COUNTIFS(U36:XAA36,"Fail*",$U$3:$XAA$3,[2]Summary!$F$43)&gt;0,"Fail","Not Executed")))</f>
        <v>NA</v>
      </c>
      <c r="N36" s="596">
        <f t="shared" si="5"/>
        <v>0</v>
      </c>
      <c r="O36" s="597" t="str">
        <f t="shared" si="6"/>
        <v/>
      </c>
      <c r="P36" s="597"/>
      <c r="Q36" s="596"/>
      <c r="R36" s="596"/>
      <c r="S36" s="614"/>
      <c r="T36" s="296"/>
      <c r="U36" s="381"/>
      <c r="V36" s="382"/>
      <c r="W36" s="382"/>
      <c r="X36" s="382"/>
      <c r="Y36" s="382"/>
      <c r="Z36" s="382"/>
      <c r="AA36" s="382"/>
      <c r="AB36" s="382"/>
      <c r="AC36" s="382"/>
      <c r="AD36" s="382"/>
      <c r="AE36" s="382"/>
      <c r="AF36" s="382"/>
      <c r="AG36" s="382"/>
      <c r="AH36" s="382"/>
      <c r="AI36" s="382"/>
      <c r="AJ36" s="382"/>
      <c r="AK36" s="382"/>
      <c r="AL36" s="382"/>
      <c r="AM36" s="382"/>
      <c r="AN36" s="382"/>
      <c r="AO36" s="382"/>
      <c r="AP36" s="382"/>
      <c r="AQ36" s="347"/>
      <c r="AR36" s="382"/>
      <c r="AS36" s="382"/>
      <c r="AT36" s="347"/>
      <c r="AU36" s="382"/>
      <c r="AV36" s="344"/>
      <c r="AW36" s="382"/>
      <c r="AX36" s="382"/>
      <c r="AY36" s="382"/>
      <c r="AZ36" s="382"/>
      <c r="BA36" s="382"/>
      <c r="BB36" s="382"/>
    </row>
    <row r="37" spans="1:54" ht="15.75" customHeight="1" x14ac:dyDescent="0.25">
      <c r="A37" s="592" t="s">
        <v>954</v>
      </c>
      <c r="B37" s="593" t="s">
        <v>960</v>
      </c>
      <c r="C37" s="593" t="s">
        <v>104</v>
      </c>
      <c r="D37" s="596"/>
      <c r="E37" s="583" t="s">
        <v>89</v>
      </c>
      <c r="F37" s="600" t="str">
        <f t="shared" si="0"/>
        <v/>
      </c>
      <c r="G37" s="596" t="str">
        <f>IF(L37="Not Executed","",INDEX($U$2:$ZX36,1,MATCH(REPT("z",255),$U37:$ZX37)))</f>
        <v/>
      </c>
      <c r="H37" s="596" t="str">
        <f t="shared" ref="H37:H68" si="8">IF($L37="Not Executed","",VLOOKUP($G37,Config_Table,3))</f>
        <v/>
      </c>
      <c r="I37" s="596" t="str">
        <f t="shared" ref="I37:I68" si="9">IF($L37="Not Executed","",VLOOKUP($G37,Config_Table,4))</f>
        <v/>
      </c>
      <c r="J37" s="596" t="str">
        <f t="shared" ref="J37:J68" si="10">IF($L37="Not Executed","",VLOOKUP($G37,Config_Table,5))</f>
        <v/>
      </c>
      <c r="K37" s="596" t="str">
        <f t="shared" ref="K37:K68" si="11">IF($L37="Not Executed","",IF(ISBLANK(VLOOKUP($G37,Config_Table,11)),VLOOKUP($G37,Config_Table,7),VLOOKUP($G37,Config_Table,11)))</f>
        <v/>
      </c>
      <c r="L37" s="596" t="str">
        <f t="shared" ref="L37:L42" si="12">IF(ISNA(INDEX($U37:$ZX37,MATCH(REPT("z",255),$U37:$ZX37))),"Not Executed",INDEX($U37:$ZX37,MATCH(REPT("z",255),$U37:$ZX37)))</f>
        <v>Not Executed</v>
      </c>
      <c r="M37" s="596" t="str">
        <f>IF(L37="NA","NA",IF(COUNTIFS(U37:XAA37,"Pass*",$U$3:$XAA$3,[2]Summary!$F$43)&gt;0,"Pass",IF(COUNTIFS(U37:XAA37,"Fail*",$U$3:$XAA$3,[2]Summary!$F$43)&gt;0,"Fail","Not Executed")))</f>
        <v>Not Executed</v>
      </c>
      <c r="N37" s="596">
        <f t="shared" si="5"/>
        <v>0</v>
      </c>
      <c r="O37" s="597" t="str">
        <f t="shared" si="6"/>
        <v/>
      </c>
      <c r="P37" s="597"/>
      <c r="Q37" s="596"/>
      <c r="R37" s="596"/>
      <c r="S37" s="614"/>
      <c r="T37" s="296"/>
      <c r="U37" s="381"/>
      <c r="V37" s="382"/>
      <c r="W37" s="382"/>
      <c r="X37" s="382"/>
      <c r="Y37" s="382"/>
      <c r="Z37" s="382"/>
      <c r="AA37" s="382"/>
      <c r="AB37" s="382"/>
      <c r="AC37" s="382"/>
      <c r="AD37" s="382"/>
      <c r="AE37" s="382"/>
      <c r="AF37" s="382"/>
      <c r="AG37" s="382"/>
      <c r="AH37" s="382"/>
      <c r="AI37" s="382"/>
      <c r="AJ37" s="382"/>
      <c r="AK37" s="382"/>
      <c r="AL37" s="382"/>
      <c r="AM37" s="382"/>
      <c r="AN37" s="382"/>
      <c r="AO37" s="382"/>
      <c r="AP37" s="382"/>
      <c r="AQ37" s="347"/>
      <c r="AR37" s="382"/>
      <c r="AS37" s="382"/>
      <c r="AT37" s="347"/>
      <c r="AU37" s="382"/>
      <c r="AV37" s="344"/>
      <c r="AW37" s="382"/>
      <c r="AX37" s="382"/>
      <c r="AY37" s="382"/>
      <c r="AZ37" s="382"/>
      <c r="BA37" s="382"/>
      <c r="BB37" s="382"/>
    </row>
    <row r="38" spans="1:54" ht="15.75" customHeight="1" x14ac:dyDescent="0.25">
      <c r="A38" s="592" t="s">
        <v>954</v>
      </c>
      <c r="B38" s="593" t="s">
        <v>960</v>
      </c>
      <c r="C38" s="593" t="s">
        <v>93</v>
      </c>
      <c r="D38" s="596"/>
      <c r="E38" s="583" t="s">
        <v>89</v>
      </c>
      <c r="F38" s="600" t="str">
        <f t="shared" si="0"/>
        <v/>
      </c>
      <c r="G38" s="596" t="str">
        <f>IF(L38="Not Executed","",INDEX($U$2:$ZX37,1,MATCH(REPT("z",255),$U38:$ZX38)))</f>
        <v/>
      </c>
      <c r="H38" s="596" t="str">
        <f t="shared" si="8"/>
        <v/>
      </c>
      <c r="I38" s="596" t="str">
        <f t="shared" si="9"/>
        <v/>
      </c>
      <c r="J38" s="596" t="str">
        <f t="shared" si="10"/>
        <v/>
      </c>
      <c r="K38" s="596" t="str">
        <f t="shared" si="11"/>
        <v/>
      </c>
      <c r="L38" s="596" t="str">
        <f t="shared" si="12"/>
        <v>Not Executed</v>
      </c>
      <c r="M38" s="596" t="str">
        <f>IF(L38="NA","NA",IF(COUNTIFS(U38:XAA38,"Pass*",$U$3:$XAA$3,[2]Summary!$F$43)&gt;0,"Pass",IF(COUNTIFS(U38:XAA38,"Fail*",$U$3:$XAA$3,[2]Summary!$F$43)&gt;0,"Fail","Not Executed")))</f>
        <v>Not Executed</v>
      </c>
      <c r="N38" s="596">
        <f t="shared" si="5"/>
        <v>0</v>
      </c>
      <c r="O38" s="597" t="str">
        <f t="shared" si="6"/>
        <v/>
      </c>
      <c r="P38" s="597"/>
      <c r="Q38" s="596"/>
      <c r="R38" s="596"/>
      <c r="S38" s="614"/>
      <c r="T38" s="296"/>
      <c r="U38" s="381"/>
      <c r="V38" s="382"/>
      <c r="W38" s="382"/>
      <c r="X38" s="382"/>
      <c r="Y38" s="382"/>
      <c r="Z38" s="382"/>
      <c r="AA38" s="382"/>
      <c r="AB38" s="382"/>
      <c r="AC38" s="382"/>
      <c r="AD38" s="382"/>
      <c r="AE38" s="382"/>
      <c r="AF38" s="382"/>
      <c r="AG38" s="382"/>
      <c r="AH38" s="382"/>
      <c r="AI38" s="382"/>
      <c r="AJ38" s="382"/>
      <c r="AK38" s="382"/>
      <c r="AL38" s="382"/>
      <c r="AM38" s="382"/>
      <c r="AN38" s="382"/>
      <c r="AO38" s="382"/>
      <c r="AP38" s="382"/>
      <c r="AQ38" s="347"/>
      <c r="AR38" s="382"/>
      <c r="AS38" s="382"/>
      <c r="AT38" s="347"/>
      <c r="AU38" s="382"/>
      <c r="AV38" s="344"/>
      <c r="AW38" s="382"/>
      <c r="AX38" s="382"/>
      <c r="AY38" s="382"/>
      <c r="AZ38" s="382"/>
      <c r="BA38" s="382"/>
      <c r="BB38" s="382"/>
    </row>
    <row r="39" spans="1:54" ht="15.75" customHeight="1" x14ac:dyDescent="0.25">
      <c r="A39" s="592" t="s">
        <v>954</v>
      </c>
      <c r="B39" s="593" t="s">
        <v>960</v>
      </c>
      <c r="C39" s="593" t="s">
        <v>185</v>
      </c>
      <c r="D39" s="615"/>
      <c r="E39" s="583" t="s">
        <v>100</v>
      </c>
      <c r="F39" s="616" t="str">
        <f t="shared" si="0"/>
        <v/>
      </c>
      <c r="G39" s="615" t="str">
        <f>IF(L39="Not Executed","",INDEX($U$2:$ZX38,1,MATCH(REPT("z",255),$U39:$ZX39)))</f>
        <v/>
      </c>
      <c r="H39" s="615" t="str">
        <f t="shared" si="8"/>
        <v/>
      </c>
      <c r="I39" s="615" t="str">
        <f t="shared" si="9"/>
        <v/>
      </c>
      <c r="J39" s="615" t="str">
        <f t="shared" si="10"/>
        <v/>
      </c>
      <c r="K39" s="615" t="str">
        <f t="shared" si="11"/>
        <v/>
      </c>
      <c r="L39" s="615" t="str">
        <f t="shared" si="12"/>
        <v>Not Executed</v>
      </c>
      <c r="M39" s="615" t="str">
        <f>IF(L39="NA","NA",IF(COUNTIFS(U39:XAA39,"Pass*",$U$3:$XAA$3,[2]Summary!$F$43)&gt;0,"Pass",IF(COUNTIFS(U39:XAA39,"Fail*",$U$3:$XAA$3,[2]Summary!$F$43)&gt;0,"Fail","Not Executed")))</f>
        <v>Not Executed</v>
      </c>
      <c r="N39" s="615">
        <f t="shared" si="5"/>
        <v>0</v>
      </c>
      <c r="O39" s="617" t="str">
        <f t="shared" si="6"/>
        <v/>
      </c>
      <c r="P39" s="617"/>
      <c r="Q39" s="596"/>
      <c r="R39" s="615"/>
      <c r="S39" s="614"/>
      <c r="T39" s="296"/>
      <c r="U39" s="381"/>
      <c r="V39" s="382"/>
      <c r="W39" s="382"/>
      <c r="X39" s="382"/>
      <c r="Y39" s="382"/>
      <c r="Z39" s="382"/>
      <c r="AA39" s="382"/>
      <c r="AB39" s="382"/>
      <c r="AC39" s="382"/>
      <c r="AD39" s="382"/>
      <c r="AE39" s="382"/>
      <c r="AF39" s="382"/>
      <c r="AG39" s="382"/>
      <c r="AH39" s="382"/>
      <c r="AI39" s="382"/>
      <c r="AJ39" s="382"/>
      <c r="AK39" s="382"/>
      <c r="AL39" s="382"/>
      <c r="AM39" s="382"/>
      <c r="AN39" s="382"/>
      <c r="AO39" s="382"/>
      <c r="AP39" s="382"/>
      <c r="AQ39" s="382"/>
      <c r="AR39" s="382"/>
      <c r="AS39" s="382"/>
      <c r="AT39" s="382"/>
      <c r="AU39" s="382"/>
      <c r="AV39" s="382"/>
      <c r="AW39" s="382"/>
      <c r="AX39" s="382"/>
      <c r="AY39" s="382"/>
      <c r="AZ39" s="382"/>
      <c r="BA39" s="382"/>
      <c r="BB39" s="382"/>
    </row>
    <row r="40" spans="1:54" ht="15.75" customHeight="1" x14ac:dyDescent="0.25">
      <c r="A40" s="592" t="s">
        <v>954</v>
      </c>
      <c r="B40" s="593" t="s">
        <v>960</v>
      </c>
      <c r="C40" s="593" t="s">
        <v>183</v>
      </c>
      <c r="D40" s="596"/>
      <c r="E40" s="583" t="s">
        <v>100</v>
      </c>
      <c r="F40" s="600" t="str">
        <f t="shared" si="0"/>
        <v/>
      </c>
      <c r="G40" s="596" t="str">
        <f>IF(L40="Not Executed","",INDEX($U$2:$ZX39,1,MATCH(REPT("z",255),$U40:$ZX40)))</f>
        <v/>
      </c>
      <c r="H40" s="596" t="str">
        <f t="shared" si="8"/>
        <v/>
      </c>
      <c r="I40" s="596" t="str">
        <f t="shared" si="9"/>
        <v/>
      </c>
      <c r="J40" s="596" t="str">
        <f t="shared" si="10"/>
        <v/>
      </c>
      <c r="K40" s="596" t="str">
        <f t="shared" si="11"/>
        <v/>
      </c>
      <c r="L40" s="596" t="str">
        <f t="shared" si="12"/>
        <v>Not Executed</v>
      </c>
      <c r="M40" s="596" t="str">
        <f>IF(L40="NA","NA",IF(COUNTIFS(U40:XAA40,"Pass*",$U$3:$XAA$3,[2]Summary!$F$43)&gt;0,"Pass",IF(COUNTIFS(U40:XAA40,"Fail*",$U$3:$XAA$3,[2]Summary!$F$43)&gt;0,"Fail","Not Executed")))</f>
        <v>Not Executed</v>
      </c>
      <c r="N40" s="596">
        <f t="shared" si="5"/>
        <v>0</v>
      </c>
      <c r="O40" s="597" t="str">
        <f t="shared" si="6"/>
        <v/>
      </c>
      <c r="P40" s="597"/>
      <c r="Q40" s="596"/>
      <c r="R40" s="596"/>
      <c r="S40" s="601"/>
      <c r="T40" s="295"/>
      <c r="U40" s="346"/>
      <c r="V40" s="347"/>
      <c r="W40" s="347"/>
      <c r="X40" s="347"/>
      <c r="Y40" s="347"/>
      <c r="Z40" s="347"/>
      <c r="AA40" s="347"/>
      <c r="AB40" s="347"/>
      <c r="AC40" s="347"/>
      <c r="AD40" s="347"/>
      <c r="AE40" s="347"/>
      <c r="AF40" s="347"/>
      <c r="AG40" s="347"/>
      <c r="AH40" s="347"/>
      <c r="AI40" s="347"/>
      <c r="AJ40" s="347"/>
      <c r="AK40" s="347"/>
      <c r="AL40" s="347"/>
      <c r="AM40" s="484"/>
      <c r="AN40" s="347"/>
      <c r="AO40" s="347"/>
      <c r="AP40" s="347"/>
      <c r="AQ40" s="347"/>
      <c r="AR40" s="347"/>
      <c r="AS40" s="347"/>
      <c r="AT40" s="347"/>
      <c r="AU40" s="347"/>
      <c r="AV40" s="347"/>
      <c r="AW40" s="347"/>
      <c r="AX40" s="347"/>
      <c r="AY40" s="347"/>
      <c r="AZ40" s="347"/>
      <c r="BA40" s="347"/>
      <c r="BB40" s="347"/>
    </row>
    <row r="41" spans="1:54" ht="15.75" customHeight="1" x14ac:dyDescent="0.25">
      <c r="A41" s="592" t="s">
        <v>954</v>
      </c>
      <c r="B41" s="593" t="s">
        <v>960</v>
      </c>
      <c r="C41" s="593" t="s">
        <v>184</v>
      </c>
      <c r="D41" s="596"/>
      <c r="E41" s="583" t="s">
        <v>100</v>
      </c>
      <c r="F41" s="600" t="str">
        <f t="shared" si="0"/>
        <v/>
      </c>
      <c r="G41" s="596" t="str">
        <f>IF(L41="Not Executed","",INDEX($U$2:$ZX40,1,MATCH(REPT("z",255),$U41:$ZX41)))</f>
        <v/>
      </c>
      <c r="H41" s="596" t="str">
        <f t="shared" si="8"/>
        <v/>
      </c>
      <c r="I41" s="596" t="str">
        <f t="shared" si="9"/>
        <v/>
      </c>
      <c r="J41" s="596" t="str">
        <f t="shared" si="10"/>
        <v/>
      </c>
      <c r="K41" s="596" t="str">
        <f t="shared" si="11"/>
        <v/>
      </c>
      <c r="L41" s="596" t="str">
        <f t="shared" si="12"/>
        <v>Not Executed</v>
      </c>
      <c r="M41" s="596" t="str">
        <f>IF(L41="NA","NA",IF(COUNTIFS(U41:XAA41,"Pass*",$U$3:$XAA$3,[2]Summary!$F$43)&gt;0,"Pass",IF(COUNTIFS(U41:XAA41,"Fail*",$U$3:$XAA$3,[2]Summary!$F$43)&gt;0,"Fail","Not Executed")))</f>
        <v>Not Executed</v>
      </c>
      <c r="N41" s="596">
        <f t="shared" si="5"/>
        <v>0</v>
      </c>
      <c r="O41" s="597" t="str">
        <f t="shared" si="6"/>
        <v/>
      </c>
      <c r="P41" s="597"/>
      <c r="Q41" s="596"/>
      <c r="R41" s="596"/>
      <c r="S41" s="601"/>
      <c r="T41" s="295"/>
      <c r="U41" s="346"/>
      <c r="V41" s="347"/>
      <c r="W41" s="347"/>
      <c r="X41" s="347"/>
      <c r="Y41" s="347"/>
      <c r="Z41" s="347"/>
      <c r="AA41" s="347"/>
      <c r="AB41" s="347"/>
      <c r="AC41" s="347"/>
      <c r="AD41" s="347"/>
      <c r="AE41" s="347"/>
      <c r="AF41" s="347"/>
      <c r="AG41" s="347"/>
      <c r="AH41" s="347"/>
      <c r="AI41" s="347"/>
      <c r="AJ41" s="347"/>
      <c r="AK41" s="347"/>
      <c r="AL41" s="347"/>
      <c r="AM41" s="484"/>
      <c r="AN41" s="347"/>
      <c r="AO41" s="347"/>
      <c r="AP41" s="347"/>
      <c r="AQ41" s="347"/>
      <c r="AR41" s="347"/>
      <c r="AS41" s="347"/>
      <c r="AT41" s="347"/>
      <c r="AU41" s="347"/>
      <c r="AV41" s="347"/>
      <c r="AW41" s="347"/>
      <c r="AX41" s="347"/>
      <c r="AY41" s="347"/>
      <c r="AZ41" s="347"/>
      <c r="BA41" s="347"/>
      <c r="BB41" s="347"/>
    </row>
    <row r="42" spans="1:54" ht="15.75" customHeight="1" x14ac:dyDescent="0.25">
      <c r="A42" s="592" t="s">
        <v>954</v>
      </c>
      <c r="B42" s="593" t="s">
        <v>960</v>
      </c>
      <c r="C42" s="593" t="s">
        <v>578</v>
      </c>
      <c r="D42" s="596"/>
      <c r="E42" s="583" t="s">
        <v>100</v>
      </c>
      <c r="F42" s="600" t="str">
        <f t="shared" si="0"/>
        <v/>
      </c>
      <c r="G42" s="596" t="str">
        <f>IF(L42="Not Executed","",INDEX($U$2:$ZX41,1,MATCH(REPT("z",255),$U42:$ZX42)))</f>
        <v/>
      </c>
      <c r="H42" s="596" t="str">
        <f t="shared" si="8"/>
        <v/>
      </c>
      <c r="I42" s="596" t="str">
        <f t="shared" si="9"/>
        <v/>
      </c>
      <c r="J42" s="596" t="str">
        <f t="shared" si="10"/>
        <v/>
      </c>
      <c r="K42" s="596" t="str">
        <f t="shared" si="11"/>
        <v/>
      </c>
      <c r="L42" s="596" t="str">
        <f t="shared" si="12"/>
        <v>Not Executed</v>
      </c>
      <c r="M42" s="596" t="str">
        <f>IF(L42="NA","NA",IF(COUNTIFS(U42:XAA42,"Pass*",$U$3:$XAA$3,[2]Summary!$F$43)&gt;0,"Pass",IF(COUNTIFS(U42:XAA42,"Fail*",$U$3:$XAA$3,[2]Summary!$F$43)&gt;0,"Fail","Not Executed")))</f>
        <v>Not Executed</v>
      </c>
      <c r="N42" s="596">
        <f t="shared" si="5"/>
        <v>0</v>
      </c>
      <c r="O42" s="597" t="str">
        <f t="shared" si="6"/>
        <v/>
      </c>
      <c r="P42" s="597"/>
      <c r="Q42" s="596"/>
      <c r="R42" s="596"/>
      <c r="S42" s="601"/>
      <c r="T42" s="295"/>
      <c r="U42" s="346"/>
      <c r="V42" s="347"/>
      <c r="W42" s="347"/>
      <c r="X42" s="347"/>
      <c r="Y42" s="347"/>
      <c r="Z42" s="347"/>
      <c r="AA42" s="347"/>
      <c r="AB42" s="347"/>
      <c r="AC42" s="347"/>
      <c r="AD42" s="347"/>
      <c r="AE42" s="347"/>
      <c r="AF42" s="347"/>
      <c r="AG42" s="347"/>
      <c r="AH42" s="347"/>
      <c r="AI42" s="347"/>
      <c r="AJ42" s="347"/>
      <c r="AK42" s="347"/>
      <c r="AL42" s="347"/>
      <c r="AM42" s="347"/>
      <c r="AN42" s="347"/>
      <c r="AO42" s="347"/>
      <c r="AP42" s="347"/>
      <c r="AQ42" s="347"/>
      <c r="AR42" s="347"/>
      <c r="AS42" s="347"/>
      <c r="AT42" s="347"/>
      <c r="AU42" s="347"/>
      <c r="AV42" s="347"/>
      <c r="AW42" s="347"/>
      <c r="AX42" s="347"/>
      <c r="AY42" s="347"/>
      <c r="AZ42" s="347"/>
      <c r="BA42" s="347"/>
      <c r="BB42" s="347"/>
    </row>
    <row r="43" spans="1:54" ht="15.75" customHeight="1" x14ac:dyDescent="0.25">
      <c r="A43" s="592" t="s">
        <v>954</v>
      </c>
      <c r="B43" s="593" t="s">
        <v>960</v>
      </c>
      <c r="C43" s="593" t="s">
        <v>159</v>
      </c>
      <c r="D43" s="596"/>
      <c r="E43" s="583" t="s">
        <v>100</v>
      </c>
      <c r="F43" s="600" t="e">
        <f t="shared" si="0"/>
        <v>#N/A</v>
      </c>
      <c r="G43" s="596" t="e">
        <f>IF(L43="Not Executed","",INDEX($U$2:$ZX42,1,MATCH(REPT("z",255),$U43:$ZX43)))</f>
        <v>#N/A</v>
      </c>
      <c r="H43" s="596" t="e">
        <f t="shared" si="8"/>
        <v>#N/A</v>
      </c>
      <c r="I43" s="596" t="e">
        <f t="shared" si="9"/>
        <v>#N/A</v>
      </c>
      <c r="J43" s="596" t="e">
        <f t="shared" si="10"/>
        <v>#N/A</v>
      </c>
      <c r="K43" s="596" t="e">
        <f t="shared" si="11"/>
        <v>#N/A</v>
      </c>
      <c r="L43" s="596" t="s">
        <v>249</v>
      </c>
      <c r="M43" s="596" t="str">
        <f>IF(L43="NA","NA",IF(COUNTIFS(U43:XAA43,"Pass*",$U$3:$XAA$3,[2]Summary!$F$43)&gt;0,"Pass",IF(COUNTIFS(U43:XAA43,"Fail*",$U$3:$XAA$3,[2]Summary!$F$43)&gt;0,"Fail","Not Executed")))</f>
        <v>NA</v>
      </c>
      <c r="N43" s="596">
        <f t="shared" si="5"/>
        <v>0</v>
      </c>
      <c r="O43" s="597" t="str">
        <f t="shared" si="6"/>
        <v/>
      </c>
      <c r="P43" s="597"/>
      <c r="Q43" s="596"/>
      <c r="R43" s="596"/>
      <c r="S43" s="601"/>
      <c r="T43" s="295"/>
      <c r="U43" s="346"/>
      <c r="V43" s="347"/>
      <c r="W43" s="347"/>
      <c r="X43" s="347"/>
      <c r="Y43" s="347"/>
      <c r="Z43" s="347"/>
      <c r="AA43" s="347"/>
      <c r="AB43" s="347"/>
      <c r="AC43" s="347"/>
      <c r="AD43" s="347"/>
      <c r="AE43" s="347"/>
      <c r="AF43" s="347"/>
      <c r="AG43" s="347"/>
      <c r="AH43" s="347"/>
      <c r="AI43" s="347"/>
      <c r="AJ43" s="347"/>
      <c r="AK43" s="347"/>
      <c r="AL43" s="347"/>
      <c r="AM43" s="347"/>
      <c r="AN43" s="347"/>
      <c r="AO43" s="347"/>
      <c r="AP43" s="347"/>
      <c r="AQ43" s="347"/>
      <c r="AR43" s="347"/>
      <c r="AS43" s="347"/>
      <c r="AT43" s="347"/>
      <c r="AU43" s="347"/>
      <c r="AV43" s="347"/>
      <c r="AW43" s="347"/>
      <c r="AX43" s="347"/>
      <c r="AY43" s="347"/>
      <c r="AZ43" s="347"/>
      <c r="BA43" s="347"/>
      <c r="BB43" s="347"/>
    </row>
    <row r="44" spans="1:54" ht="15.75" customHeight="1" x14ac:dyDescent="0.25">
      <c r="A44" s="592" t="s">
        <v>954</v>
      </c>
      <c r="B44" s="593" t="s">
        <v>960</v>
      </c>
      <c r="C44" s="593" t="s">
        <v>160</v>
      </c>
      <c r="D44" s="596"/>
      <c r="E44" s="583" t="s">
        <v>100</v>
      </c>
      <c r="F44" s="600" t="str">
        <f t="shared" si="0"/>
        <v/>
      </c>
      <c r="G44" s="596" t="str">
        <f>IF(L44="Not Executed","",INDEX($U$2:$ZX43,1,MATCH(REPT("z",255),$U44:$ZX44)))</f>
        <v/>
      </c>
      <c r="H44" s="596" t="str">
        <f t="shared" si="8"/>
        <v/>
      </c>
      <c r="I44" s="596" t="str">
        <f t="shared" si="9"/>
        <v/>
      </c>
      <c r="J44" s="596" t="str">
        <f t="shared" si="10"/>
        <v/>
      </c>
      <c r="K44" s="596" t="str">
        <f t="shared" si="11"/>
        <v/>
      </c>
      <c r="L44" s="596" t="str">
        <f t="shared" ref="L44:L74" si="13">IF(ISNA(INDEX($U44:$ZX44,MATCH(REPT("z",255),$U44:$ZX44))),"Not Executed",INDEX($U44:$ZX44,MATCH(REPT("z",255),$U44:$ZX44)))</f>
        <v>Not Executed</v>
      </c>
      <c r="M44" s="596" t="str">
        <f>IF(L44="NA","NA",IF(COUNTIFS(U44:XAA44,"Pass*",$U$3:$XAA$3,[2]Summary!$F$43)&gt;0,"Pass",IF(COUNTIFS(U44:XAA44,"Fail*",$U$3:$XAA$3,[2]Summary!$F$43)&gt;0,"Fail","Not Executed")))</f>
        <v>Not Executed</v>
      </c>
      <c r="N44" s="596">
        <f t="shared" si="5"/>
        <v>0</v>
      </c>
      <c r="O44" s="597" t="str">
        <f t="shared" si="6"/>
        <v/>
      </c>
      <c r="P44" s="597"/>
      <c r="Q44" s="596"/>
      <c r="R44" s="596"/>
      <c r="S44" s="601"/>
      <c r="T44" s="295"/>
      <c r="U44" s="346"/>
      <c r="V44" s="347"/>
      <c r="W44" s="347"/>
      <c r="X44" s="347"/>
      <c r="Y44" s="347"/>
      <c r="Z44" s="347"/>
      <c r="AA44" s="347"/>
      <c r="AB44" s="347"/>
      <c r="AC44" s="347"/>
      <c r="AD44" s="347"/>
      <c r="AE44" s="347"/>
      <c r="AF44" s="347"/>
      <c r="AG44" s="347"/>
      <c r="AH44" s="347"/>
      <c r="AI44" s="347"/>
      <c r="AJ44" s="347"/>
      <c r="AK44" s="347"/>
      <c r="AL44" s="347"/>
      <c r="AM44" s="347"/>
      <c r="AN44" s="347"/>
      <c r="AO44" s="347"/>
      <c r="AP44" s="347"/>
      <c r="AQ44" s="347"/>
      <c r="AR44" s="347"/>
      <c r="AS44" s="347"/>
      <c r="AT44" s="347"/>
      <c r="AU44" s="347"/>
      <c r="AV44" s="347"/>
      <c r="AW44" s="347"/>
      <c r="AX44" s="347"/>
      <c r="AY44" s="347"/>
      <c r="AZ44" s="347"/>
      <c r="BA44" s="347"/>
      <c r="BB44" s="347"/>
    </row>
    <row r="45" spans="1:54" ht="15.75" customHeight="1" x14ac:dyDescent="0.25">
      <c r="A45" s="592" t="s">
        <v>954</v>
      </c>
      <c r="B45" s="593" t="s">
        <v>960</v>
      </c>
      <c r="C45" s="593" t="s">
        <v>161</v>
      </c>
      <c r="D45" s="596"/>
      <c r="E45" s="583" t="s">
        <v>100</v>
      </c>
      <c r="F45" s="600" t="str">
        <f t="shared" si="0"/>
        <v/>
      </c>
      <c r="G45" s="596" t="str">
        <f>IF(L45="Not Executed","",INDEX($U$2:$ZX44,1,MATCH(REPT("z",255),$U45:$ZX45)))</f>
        <v/>
      </c>
      <c r="H45" s="596" t="str">
        <f t="shared" si="8"/>
        <v/>
      </c>
      <c r="I45" s="596" t="str">
        <f t="shared" si="9"/>
        <v/>
      </c>
      <c r="J45" s="596" t="str">
        <f t="shared" si="10"/>
        <v/>
      </c>
      <c r="K45" s="596" t="str">
        <f t="shared" si="11"/>
        <v/>
      </c>
      <c r="L45" s="596" t="str">
        <f t="shared" si="13"/>
        <v>Not Executed</v>
      </c>
      <c r="M45" s="596" t="str">
        <f>IF(L45="NA","NA",IF(COUNTIFS(U45:XAA45,"Pass*",$U$3:$XAA$3,[2]Summary!$F$43)&gt;0,"Pass",IF(COUNTIFS(U45:XAA45,"Fail*",$U$3:$XAA$3,[2]Summary!$F$43)&gt;0,"Fail","Not Executed")))</f>
        <v>Not Executed</v>
      </c>
      <c r="N45" s="596">
        <f t="shared" si="5"/>
        <v>0</v>
      </c>
      <c r="O45" s="597" t="str">
        <f t="shared" si="6"/>
        <v/>
      </c>
      <c r="P45" s="597"/>
      <c r="Q45" s="596"/>
      <c r="R45" s="596"/>
      <c r="S45" s="601"/>
      <c r="T45" s="295"/>
      <c r="U45" s="346"/>
      <c r="V45" s="347"/>
      <c r="W45" s="347"/>
      <c r="X45" s="347"/>
      <c r="Y45" s="347"/>
      <c r="Z45" s="347"/>
      <c r="AA45" s="347"/>
      <c r="AB45" s="347"/>
      <c r="AC45" s="347"/>
      <c r="AD45" s="347"/>
      <c r="AE45" s="347"/>
      <c r="AF45" s="347"/>
      <c r="AG45" s="347"/>
      <c r="AH45" s="347"/>
      <c r="AI45" s="347"/>
      <c r="AJ45" s="347"/>
      <c r="AK45" s="347"/>
      <c r="AL45" s="347"/>
      <c r="AM45" s="347"/>
      <c r="AN45" s="347"/>
      <c r="AO45" s="347"/>
      <c r="AP45" s="347"/>
      <c r="AQ45" s="347"/>
      <c r="AR45" s="347"/>
      <c r="AS45" s="347"/>
      <c r="AT45" s="347"/>
      <c r="AU45" s="347"/>
      <c r="AV45" s="347"/>
      <c r="AW45" s="347"/>
      <c r="AX45" s="347"/>
      <c r="AY45" s="347"/>
      <c r="AZ45" s="347"/>
      <c r="BA45" s="347"/>
      <c r="BB45" s="347"/>
    </row>
    <row r="46" spans="1:54" ht="15.75" customHeight="1" x14ac:dyDescent="0.25">
      <c r="A46" s="592" t="s">
        <v>954</v>
      </c>
      <c r="B46" s="593" t="s">
        <v>960</v>
      </c>
      <c r="C46" s="593" t="s">
        <v>579</v>
      </c>
      <c r="D46" s="596"/>
      <c r="E46" s="583" t="s">
        <v>100</v>
      </c>
      <c r="F46" s="600" t="str">
        <f t="shared" si="0"/>
        <v/>
      </c>
      <c r="G46" s="596" t="str">
        <f>IF(L46="Not Executed","",INDEX($U$2:$ZX45,1,MATCH(REPT("z",255),$U46:$ZX46)))</f>
        <v/>
      </c>
      <c r="H46" s="596" t="str">
        <f t="shared" si="8"/>
        <v/>
      </c>
      <c r="I46" s="596" t="str">
        <f t="shared" si="9"/>
        <v/>
      </c>
      <c r="J46" s="596" t="str">
        <f t="shared" si="10"/>
        <v/>
      </c>
      <c r="K46" s="596" t="str">
        <f t="shared" si="11"/>
        <v/>
      </c>
      <c r="L46" s="596" t="str">
        <f t="shared" si="13"/>
        <v>Not Executed</v>
      </c>
      <c r="M46" s="596" t="str">
        <f>IF(L46="NA","NA",IF(COUNTIFS(U46:XAA46,"Pass*",$U$3:$XAA$3,[2]Summary!$F$43)&gt;0,"Pass",IF(COUNTIFS(U46:XAA46,"Fail*",$U$3:$XAA$3,[2]Summary!$F$43)&gt;0,"Fail","Not Executed")))</f>
        <v>Not Executed</v>
      </c>
      <c r="N46" s="596">
        <f t="shared" si="5"/>
        <v>0</v>
      </c>
      <c r="O46" s="597" t="str">
        <f t="shared" si="6"/>
        <v/>
      </c>
      <c r="P46" s="597"/>
      <c r="Q46" s="596"/>
      <c r="R46" s="596"/>
      <c r="S46" s="601"/>
      <c r="T46" s="295"/>
      <c r="U46" s="346"/>
      <c r="V46" s="347"/>
      <c r="W46" s="347"/>
      <c r="X46" s="347"/>
      <c r="Y46" s="347"/>
      <c r="Z46" s="347"/>
      <c r="AA46" s="347"/>
      <c r="AB46" s="347"/>
      <c r="AC46" s="347"/>
      <c r="AD46" s="347"/>
      <c r="AE46" s="347"/>
      <c r="AF46" s="347"/>
      <c r="AG46" s="347"/>
      <c r="AH46" s="347"/>
      <c r="AI46" s="347"/>
      <c r="AJ46" s="347"/>
      <c r="AK46" s="347"/>
      <c r="AL46" s="347"/>
      <c r="AM46" s="347"/>
      <c r="AN46" s="347"/>
      <c r="AO46" s="347"/>
      <c r="AP46" s="347"/>
      <c r="AQ46" s="347"/>
      <c r="AR46" s="347"/>
      <c r="AS46" s="347"/>
      <c r="AT46" s="347"/>
      <c r="AU46" s="347"/>
      <c r="AV46" s="347"/>
      <c r="AW46" s="347"/>
      <c r="AX46" s="347"/>
      <c r="AY46" s="347"/>
      <c r="AZ46" s="347"/>
      <c r="BA46" s="347"/>
      <c r="BB46" s="347"/>
    </row>
    <row r="47" spans="1:54" ht="15.75" customHeight="1" x14ac:dyDescent="0.25">
      <c r="A47" s="592" t="s">
        <v>954</v>
      </c>
      <c r="B47" s="593" t="s">
        <v>960</v>
      </c>
      <c r="C47" s="593" t="s">
        <v>158</v>
      </c>
      <c r="D47" s="596"/>
      <c r="E47" s="583" t="s">
        <v>100</v>
      </c>
      <c r="F47" s="600" t="str">
        <f t="shared" si="0"/>
        <v/>
      </c>
      <c r="G47" s="596" t="str">
        <f>IF(L47="Not Executed","",INDEX($U$2:$ZX46,1,MATCH(REPT("z",255),$U47:$ZX47)))</f>
        <v/>
      </c>
      <c r="H47" s="596" t="str">
        <f t="shared" si="8"/>
        <v/>
      </c>
      <c r="I47" s="596" t="str">
        <f t="shared" si="9"/>
        <v/>
      </c>
      <c r="J47" s="596" t="str">
        <f t="shared" si="10"/>
        <v/>
      </c>
      <c r="K47" s="596" t="str">
        <f t="shared" si="11"/>
        <v/>
      </c>
      <c r="L47" s="596" t="str">
        <f t="shared" si="13"/>
        <v>Not Executed</v>
      </c>
      <c r="M47" s="596" t="str">
        <f>IF(L47="NA","NA",IF(COUNTIFS(U47:XAA47,"Pass*",$U$3:$XAA$3,[2]Summary!$F$43)&gt;0,"Pass",IF(COUNTIFS(U47:XAA47,"Fail*",$U$3:$XAA$3,[2]Summary!$F$43)&gt;0,"Fail","Not Executed")))</f>
        <v>Not Executed</v>
      </c>
      <c r="N47" s="596">
        <f t="shared" si="5"/>
        <v>0</v>
      </c>
      <c r="O47" s="597" t="str">
        <f t="shared" si="6"/>
        <v/>
      </c>
      <c r="P47" s="597"/>
      <c r="Q47" s="596"/>
      <c r="R47" s="596"/>
      <c r="S47" s="601"/>
      <c r="T47" s="295"/>
      <c r="U47" s="346"/>
      <c r="V47" s="347"/>
      <c r="W47" s="347"/>
      <c r="X47" s="347"/>
      <c r="Y47" s="347"/>
      <c r="Z47" s="347"/>
      <c r="AA47" s="347"/>
      <c r="AB47" s="347"/>
      <c r="AC47" s="347"/>
      <c r="AD47" s="347"/>
      <c r="AE47" s="347"/>
      <c r="AF47" s="347"/>
      <c r="AG47" s="347"/>
      <c r="AH47" s="347"/>
      <c r="AI47" s="347"/>
      <c r="AJ47" s="347"/>
      <c r="AK47" s="347"/>
      <c r="AL47" s="347"/>
      <c r="AM47" s="347"/>
      <c r="AN47" s="347"/>
      <c r="AO47" s="347"/>
      <c r="AP47" s="347"/>
      <c r="AQ47" s="347"/>
      <c r="AR47" s="347"/>
      <c r="AS47" s="347"/>
      <c r="AT47" s="347"/>
      <c r="AU47" s="347"/>
      <c r="AV47" s="347"/>
      <c r="AW47" s="347"/>
      <c r="AX47" s="347"/>
      <c r="AY47" s="347"/>
      <c r="AZ47" s="347"/>
      <c r="BA47" s="347"/>
      <c r="BB47" s="347"/>
    </row>
    <row r="48" spans="1:54" ht="15.75" customHeight="1" x14ac:dyDescent="0.25">
      <c r="A48" s="592" t="s">
        <v>954</v>
      </c>
      <c r="B48" s="593" t="s">
        <v>960</v>
      </c>
      <c r="C48" s="593" t="s">
        <v>156</v>
      </c>
      <c r="D48" s="596"/>
      <c r="E48" s="583" t="s">
        <v>100</v>
      </c>
      <c r="F48" s="600" t="str">
        <f t="shared" si="0"/>
        <v/>
      </c>
      <c r="G48" s="596" t="str">
        <f>IF(L48="Not Executed","",INDEX($U$2:$ZX47,1,MATCH(REPT("z",255),$U48:$ZX48)))</f>
        <v/>
      </c>
      <c r="H48" s="596" t="str">
        <f t="shared" si="8"/>
        <v/>
      </c>
      <c r="I48" s="596" t="str">
        <f t="shared" si="9"/>
        <v/>
      </c>
      <c r="J48" s="596" t="str">
        <f t="shared" si="10"/>
        <v/>
      </c>
      <c r="K48" s="596" t="str">
        <f t="shared" si="11"/>
        <v/>
      </c>
      <c r="L48" s="596" t="str">
        <f t="shared" si="13"/>
        <v>Not Executed</v>
      </c>
      <c r="M48" s="596" t="str">
        <f>IF(L48="NA","NA",IF(COUNTIFS(U48:XAA48,"Pass*",$U$3:$XAA$3,[2]Summary!$F$43)&gt;0,"Pass",IF(COUNTIFS(U48:XAA48,"Fail*",$U$3:$XAA$3,[2]Summary!$F$43)&gt;0,"Fail","Not Executed")))</f>
        <v>Not Executed</v>
      </c>
      <c r="N48" s="596">
        <f t="shared" si="5"/>
        <v>0</v>
      </c>
      <c r="O48" s="597" t="str">
        <f t="shared" si="6"/>
        <v/>
      </c>
      <c r="P48" s="597"/>
      <c r="Q48" s="596"/>
      <c r="R48" s="596"/>
      <c r="S48" s="601"/>
      <c r="T48" s="295"/>
      <c r="U48" s="346"/>
      <c r="V48" s="347"/>
      <c r="W48" s="347"/>
      <c r="X48" s="347"/>
      <c r="Y48" s="347"/>
      <c r="Z48" s="347"/>
      <c r="AA48" s="347"/>
      <c r="AB48" s="347"/>
      <c r="AC48" s="347"/>
      <c r="AD48" s="347"/>
      <c r="AE48" s="347"/>
      <c r="AF48" s="347"/>
      <c r="AG48" s="347"/>
      <c r="AH48" s="347"/>
      <c r="AI48" s="347"/>
      <c r="AJ48" s="347"/>
      <c r="AK48" s="347"/>
      <c r="AL48" s="347"/>
      <c r="AM48" s="347"/>
      <c r="AN48" s="347"/>
      <c r="AO48" s="347"/>
      <c r="AP48" s="347"/>
      <c r="AQ48" s="347"/>
      <c r="AR48" s="347"/>
      <c r="AS48" s="347"/>
      <c r="AT48" s="347"/>
      <c r="AU48" s="347"/>
      <c r="AV48" s="347"/>
      <c r="AW48" s="347"/>
      <c r="AX48" s="347"/>
      <c r="AY48" s="347"/>
      <c r="AZ48" s="347"/>
      <c r="BA48" s="347"/>
      <c r="BB48" s="347"/>
    </row>
    <row r="49" spans="1:54" ht="15.75" customHeight="1" x14ac:dyDescent="0.25">
      <c r="A49" s="592" t="s">
        <v>954</v>
      </c>
      <c r="B49" s="593" t="s">
        <v>960</v>
      </c>
      <c r="C49" s="593" t="s">
        <v>157</v>
      </c>
      <c r="D49" s="596"/>
      <c r="E49" s="583" t="s">
        <v>100</v>
      </c>
      <c r="F49" s="600" t="str">
        <f t="shared" si="0"/>
        <v/>
      </c>
      <c r="G49" s="596" t="str">
        <f>IF(L49="Not Executed","",INDEX($U$2:$ZX48,1,MATCH(REPT("z",255),$U49:$ZX49)))</f>
        <v/>
      </c>
      <c r="H49" s="596" t="str">
        <f t="shared" si="8"/>
        <v/>
      </c>
      <c r="I49" s="596" t="str">
        <f t="shared" si="9"/>
        <v/>
      </c>
      <c r="J49" s="596" t="str">
        <f t="shared" si="10"/>
        <v/>
      </c>
      <c r="K49" s="596" t="str">
        <f t="shared" si="11"/>
        <v/>
      </c>
      <c r="L49" s="596" t="str">
        <f t="shared" si="13"/>
        <v>Not Executed</v>
      </c>
      <c r="M49" s="596" t="str">
        <f>IF(L49="NA","NA",IF(COUNTIFS(U49:XAA49,"Pass*",$U$3:$XAA$3,[2]Summary!$F$43)&gt;0,"Pass",IF(COUNTIFS(U49:XAA49,"Fail*",$U$3:$XAA$3,[2]Summary!$F$43)&gt;0,"Fail","Not Executed")))</f>
        <v>Not Executed</v>
      </c>
      <c r="N49" s="596">
        <f t="shared" si="5"/>
        <v>0</v>
      </c>
      <c r="O49" s="597" t="str">
        <f t="shared" si="6"/>
        <v/>
      </c>
      <c r="P49" s="597"/>
      <c r="Q49" s="596"/>
      <c r="R49" s="596"/>
      <c r="S49" s="601"/>
      <c r="T49" s="295"/>
      <c r="U49" s="346"/>
      <c r="V49" s="347"/>
      <c r="W49" s="347"/>
      <c r="X49" s="347"/>
      <c r="Y49" s="347"/>
      <c r="Z49" s="347"/>
      <c r="AA49" s="347"/>
      <c r="AB49" s="347"/>
      <c r="AC49" s="347"/>
      <c r="AD49" s="347"/>
      <c r="AE49" s="347"/>
      <c r="AF49" s="347"/>
      <c r="AG49" s="347"/>
      <c r="AH49" s="347"/>
      <c r="AI49" s="347"/>
      <c r="AJ49" s="347"/>
      <c r="AK49" s="347"/>
      <c r="AL49" s="347"/>
      <c r="AM49" s="347"/>
      <c r="AN49" s="347"/>
      <c r="AO49" s="347"/>
      <c r="AP49" s="347"/>
      <c r="AQ49" s="347"/>
      <c r="AR49" s="347"/>
      <c r="AS49" s="347"/>
      <c r="AT49" s="347"/>
      <c r="AU49" s="347"/>
      <c r="AV49" s="347"/>
      <c r="AW49" s="347"/>
      <c r="AX49" s="347"/>
      <c r="AY49" s="347"/>
      <c r="AZ49" s="347"/>
      <c r="BA49" s="347"/>
      <c r="BB49" s="347"/>
    </row>
    <row r="50" spans="1:54" ht="15.75" customHeight="1" x14ac:dyDescent="0.25">
      <c r="A50" s="592" t="s">
        <v>954</v>
      </c>
      <c r="B50" s="593" t="s">
        <v>960</v>
      </c>
      <c r="C50" s="593" t="s">
        <v>162</v>
      </c>
      <c r="D50" s="596"/>
      <c r="E50" s="583" t="s">
        <v>100</v>
      </c>
      <c r="F50" s="600" t="str">
        <f t="shared" si="0"/>
        <v/>
      </c>
      <c r="G50" s="596" t="str">
        <f>IF(L50="Not Executed","",INDEX($U$2:$ZX49,1,MATCH(REPT("z",255),$U50:$ZX50)))</f>
        <v/>
      </c>
      <c r="H50" s="596" t="str">
        <f t="shared" si="8"/>
        <v/>
      </c>
      <c r="I50" s="596" t="str">
        <f t="shared" si="9"/>
        <v/>
      </c>
      <c r="J50" s="596" t="str">
        <f t="shared" si="10"/>
        <v/>
      </c>
      <c r="K50" s="596" t="str">
        <f t="shared" si="11"/>
        <v/>
      </c>
      <c r="L50" s="596" t="str">
        <f t="shared" si="13"/>
        <v>Not Executed</v>
      </c>
      <c r="M50" s="596" t="str">
        <f>IF(L50="NA","NA",IF(COUNTIFS(U50:XAA50,"Pass*",$U$3:$XAA$3,[2]Summary!$F$43)&gt;0,"Pass",IF(COUNTIFS(U50:XAA50,"Fail*",$U$3:$XAA$3,[2]Summary!$F$43)&gt;0,"Fail","Not Executed")))</f>
        <v>Not Executed</v>
      </c>
      <c r="N50" s="596">
        <f t="shared" si="5"/>
        <v>0</v>
      </c>
      <c r="O50" s="597" t="str">
        <f t="shared" si="6"/>
        <v/>
      </c>
      <c r="P50" s="597"/>
      <c r="Q50" s="596"/>
      <c r="R50" s="583"/>
      <c r="S50" s="602"/>
      <c r="T50" s="295"/>
      <c r="U50" s="346"/>
      <c r="V50" s="347"/>
      <c r="W50" s="347"/>
      <c r="X50" s="347"/>
      <c r="Y50" s="347"/>
      <c r="Z50" s="347"/>
      <c r="AA50" s="347"/>
      <c r="AB50" s="347"/>
      <c r="AC50" s="347"/>
      <c r="AD50" s="347"/>
      <c r="AE50" s="347"/>
      <c r="AF50" s="347"/>
      <c r="AG50" s="347"/>
      <c r="AH50" s="347"/>
      <c r="AI50" s="347"/>
      <c r="AJ50" s="347"/>
      <c r="AK50" s="347"/>
      <c r="AL50" s="347"/>
      <c r="AM50" s="347"/>
      <c r="AN50" s="347"/>
      <c r="AO50" s="347"/>
      <c r="AP50" s="347"/>
      <c r="AQ50" s="347"/>
      <c r="AR50" s="347"/>
      <c r="AS50" s="347"/>
      <c r="AT50" s="347"/>
      <c r="AU50" s="347"/>
      <c r="AV50" s="347"/>
      <c r="AW50" s="347"/>
      <c r="AX50" s="347"/>
      <c r="AY50" s="347"/>
      <c r="AZ50" s="347"/>
      <c r="BA50" s="347"/>
      <c r="BB50" s="347"/>
    </row>
    <row r="51" spans="1:54" ht="15.75" customHeight="1" x14ac:dyDescent="0.25">
      <c r="A51" s="592" t="s">
        <v>954</v>
      </c>
      <c r="B51" s="593" t="s">
        <v>960</v>
      </c>
      <c r="C51" s="593" t="s">
        <v>101</v>
      </c>
      <c r="D51" s="596"/>
      <c r="E51" s="583" t="s">
        <v>89</v>
      </c>
      <c r="F51" s="600" t="str">
        <f t="shared" si="0"/>
        <v/>
      </c>
      <c r="G51" s="596" t="str">
        <f>IF(L51="Not Executed","",INDEX($U$2:$ZX50,1,MATCH(REPT("z",255),$U51:$ZX51)))</f>
        <v/>
      </c>
      <c r="H51" s="596" t="str">
        <f t="shared" si="8"/>
        <v/>
      </c>
      <c r="I51" s="596" t="str">
        <f t="shared" si="9"/>
        <v/>
      </c>
      <c r="J51" s="596" t="str">
        <f t="shared" si="10"/>
        <v/>
      </c>
      <c r="K51" s="596" t="str">
        <f t="shared" si="11"/>
        <v/>
      </c>
      <c r="L51" s="596" t="str">
        <f t="shared" si="13"/>
        <v>Not Executed</v>
      </c>
      <c r="M51" s="596" t="str">
        <f>IF(L51="NA","NA",IF(COUNTIFS(U51:XAA51,"Pass*",$U$3:$XAA$3,[2]Summary!$F$43)&gt;0,"Pass",IF(COUNTIFS(U51:XAA51,"Fail*",$U$3:$XAA$3,[2]Summary!$F$43)&gt;0,"Fail","Not Executed")))</f>
        <v>Not Executed</v>
      </c>
      <c r="N51" s="596">
        <f t="shared" si="5"/>
        <v>0</v>
      </c>
      <c r="O51" s="597" t="str">
        <f t="shared" si="6"/>
        <v/>
      </c>
      <c r="P51" s="597"/>
      <c r="Q51" s="596"/>
      <c r="R51" s="583"/>
      <c r="S51" s="602"/>
      <c r="T51" s="295"/>
      <c r="U51" s="346"/>
      <c r="V51" s="347"/>
      <c r="W51" s="350"/>
      <c r="X51" s="347"/>
      <c r="Y51" s="347"/>
      <c r="Z51" s="347"/>
      <c r="AA51" s="347"/>
      <c r="AB51" s="347"/>
      <c r="AC51" s="347"/>
      <c r="AD51" s="347"/>
      <c r="AE51" s="347"/>
      <c r="AF51" s="347"/>
      <c r="AG51" s="347"/>
      <c r="AH51" s="347"/>
      <c r="AI51" s="347"/>
      <c r="AJ51" s="347"/>
      <c r="AK51" s="347"/>
      <c r="AL51" s="347"/>
      <c r="AM51" s="347"/>
      <c r="AN51" s="347"/>
      <c r="AO51" s="347"/>
      <c r="AP51" s="347"/>
      <c r="AQ51" s="347"/>
      <c r="AR51" s="347"/>
      <c r="AS51" s="347"/>
      <c r="AT51" s="347"/>
      <c r="AU51" s="347"/>
      <c r="AV51" s="347"/>
      <c r="AW51" s="347"/>
      <c r="AX51" s="347"/>
      <c r="AY51" s="347"/>
      <c r="AZ51" s="347"/>
      <c r="BA51" s="347"/>
      <c r="BB51" s="347"/>
    </row>
    <row r="52" spans="1:54" ht="15.75" customHeight="1" x14ac:dyDescent="0.25">
      <c r="A52" s="592" t="s">
        <v>954</v>
      </c>
      <c r="B52" s="593" t="s">
        <v>960</v>
      </c>
      <c r="C52" s="593" t="s">
        <v>94</v>
      </c>
      <c r="D52" s="596"/>
      <c r="E52" s="583" t="s">
        <v>26</v>
      </c>
      <c r="F52" s="600" t="str">
        <f t="shared" si="0"/>
        <v/>
      </c>
      <c r="G52" s="596" t="str">
        <f>IF(L52="Not Executed","",INDEX($U$2:$ZX51,1,MATCH(REPT("z",255),$U52:$ZX52)))</f>
        <v/>
      </c>
      <c r="H52" s="596" t="str">
        <f t="shared" si="8"/>
        <v/>
      </c>
      <c r="I52" s="596" t="str">
        <f t="shared" si="9"/>
        <v/>
      </c>
      <c r="J52" s="596" t="str">
        <f t="shared" si="10"/>
        <v/>
      </c>
      <c r="K52" s="596" t="str">
        <f t="shared" si="11"/>
        <v/>
      </c>
      <c r="L52" s="596" t="str">
        <f t="shared" si="13"/>
        <v>Not Executed</v>
      </c>
      <c r="M52" s="596" t="str">
        <f>IF(L52="NA","NA",IF(COUNTIFS(U52:XAA52,"Pass*",$U$3:$XAA$3,[2]Summary!$F$43)&gt;0,"Pass",IF(COUNTIFS(U52:XAA52,"Fail*",$U$3:$XAA$3,[2]Summary!$F$43)&gt;0,"Fail","Not Executed")))</f>
        <v>Not Executed</v>
      </c>
      <c r="N52" s="596">
        <f t="shared" si="5"/>
        <v>0</v>
      </c>
      <c r="O52" s="597" t="str">
        <f t="shared" si="6"/>
        <v/>
      </c>
      <c r="P52" s="597"/>
      <c r="Q52" s="596"/>
      <c r="R52" s="583"/>
      <c r="S52" s="602"/>
      <c r="T52" s="295"/>
      <c r="U52" s="346"/>
      <c r="V52" s="347"/>
      <c r="W52" s="347"/>
      <c r="X52" s="347"/>
      <c r="Y52" s="347"/>
      <c r="Z52" s="347"/>
      <c r="AA52" s="347"/>
      <c r="AB52" s="347"/>
      <c r="AC52" s="347"/>
      <c r="AD52" s="347"/>
      <c r="AE52" s="347"/>
      <c r="AF52" s="347"/>
      <c r="AG52" s="347"/>
      <c r="AH52" s="347"/>
      <c r="AI52" s="347"/>
      <c r="AJ52" s="347"/>
      <c r="AK52" s="347"/>
      <c r="AL52" s="347"/>
      <c r="AM52" s="347"/>
      <c r="AN52" s="347"/>
      <c r="AO52" s="347"/>
      <c r="AP52" s="347"/>
      <c r="AQ52" s="347"/>
      <c r="AR52" s="347"/>
      <c r="AS52" s="347"/>
      <c r="AT52" s="347"/>
      <c r="AU52" s="347"/>
      <c r="AV52" s="347"/>
      <c r="AW52" s="347"/>
      <c r="AX52" s="347"/>
      <c r="AY52" s="347"/>
      <c r="AZ52" s="347"/>
      <c r="BA52" s="347"/>
      <c r="BB52" s="347"/>
    </row>
    <row r="53" spans="1:54" ht="15.75" customHeight="1" x14ac:dyDescent="0.25">
      <c r="A53" s="592" t="s">
        <v>954</v>
      </c>
      <c r="B53" s="593" t="s">
        <v>960</v>
      </c>
      <c r="C53" s="593" t="s">
        <v>580</v>
      </c>
      <c r="D53" s="596"/>
      <c r="E53" s="583" t="s">
        <v>100</v>
      </c>
      <c r="F53" s="600" t="str">
        <f t="shared" si="0"/>
        <v/>
      </c>
      <c r="G53" s="596" t="str">
        <f>IF(L53="Not Executed","",INDEX($U$2:$ZX52,1,MATCH(REPT("z",255),$U53:$ZX53)))</f>
        <v/>
      </c>
      <c r="H53" s="596" t="str">
        <f t="shared" si="8"/>
        <v/>
      </c>
      <c r="I53" s="596" t="str">
        <f t="shared" si="9"/>
        <v/>
      </c>
      <c r="J53" s="596" t="str">
        <f t="shared" si="10"/>
        <v/>
      </c>
      <c r="K53" s="596" t="str">
        <f t="shared" si="11"/>
        <v/>
      </c>
      <c r="L53" s="596" t="str">
        <f t="shared" si="13"/>
        <v>Not Executed</v>
      </c>
      <c r="M53" s="596" t="str">
        <f>IF(L53="NA","NA",IF(COUNTIFS(U53:XAA53,"Pass*",$U$3:$XAA$3,[2]Summary!$F$43)&gt;0,"Pass",IF(COUNTIFS(U53:XAA53,"Fail*",$U$3:$XAA$3,[2]Summary!$F$43)&gt;0,"Fail","Not Executed")))</f>
        <v>Not Executed</v>
      </c>
      <c r="N53" s="596">
        <f t="shared" si="5"/>
        <v>0</v>
      </c>
      <c r="O53" s="597" t="str">
        <f t="shared" si="6"/>
        <v/>
      </c>
      <c r="P53" s="597"/>
      <c r="Q53" s="596"/>
      <c r="R53" s="583"/>
      <c r="S53" s="602"/>
      <c r="T53" s="295"/>
      <c r="U53" s="346"/>
      <c r="V53" s="347"/>
      <c r="W53" s="347"/>
      <c r="X53" s="347"/>
      <c r="Y53" s="347"/>
      <c r="Z53" s="347"/>
      <c r="AA53" s="347"/>
      <c r="AB53" s="347"/>
      <c r="AC53" s="347"/>
      <c r="AD53" s="347"/>
      <c r="AE53" s="347"/>
      <c r="AF53" s="347"/>
      <c r="AG53" s="347"/>
      <c r="AH53" s="347"/>
      <c r="AI53" s="347"/>
      <c r="AJ53" s="347"/>
      <c r="AK53" s="347"/>
      <c r="AL53" s="347"/>
      <c r="AM53" s="484"/>
      <c r="AN53" s="347"/>
      <c r="AO53" s="347"/>
      <c r="AP53" s="347"/>
      <c r="AQ53" s="347"/>
      <c r="AR53" s="347"/>
      <c r="AS53" s="347"/>
      <c r="AT53" s="347"/>
      <c r="AU53" s="347"/>
      <c r="AV53" s="347"/>
      <c r="AW53" s="347"/>
      <c r="AX53" s="347"/>
      <c r="AY53" s="347"/>
      <c r="AZ53" s="347"/>
      <c r="BA53" s="347"/>
      <c r="BB53" s="347"/>
    </row>
    <row r="54" spans="1:54" ht="15.75" customHeight="1" x14ac:dyDescent="0.25">
      <c r="A54" s="592" t="s">
        <v>954</v>
      </c>
      <c r="B54" s="593" t="s">
        <v>960</v>
      </c>
      <c r="C54" s="593" t="s">
        <v>99</v>
      </c>
      <c r="D54" s="596"/>
      <c r="E54" s="583" t="s">
        <v>100</v>
      </c>
      <c r="F54" s="600" t="str">
        <f t="shared" si="0"/>
        <v/>
      </c>
      <c r="G54" s="596" t="str">
        <f>IF(L54="Not Executed","",INDEX($U$2:$ZX53,1,MATCH(REPT("z",255),$U54:$ZX54)))</f>
        <v/>
      </c>
      <c r="H54" s="596" t="str">
        <f t="shared" si="8"/>
        <v/>
      </c>
      <c r="I54" s="596" t="str">
        <f t="shared" si="9"/>
        <v/>
      </c>
      <c r="J54" s="596" t="str">
        <f t="shared" si="10"/>
        <v/>
      </c>
      <c r="K54" s="596" t="str">
        <f t="shared" si="11"/>
        <v/>
      </c>
      <c r="L54" s="596" t="str">
        <f t="shared" si="13"/>
        <v>Not Executed</v>
      </c>
      <c r="M54" s="596" t="str">
        <f>IF(L54="NA","NA",IF(COUNTIFS(U54:XAA54,"Pass*",$U$3:$XAA$3,[2]Summary!$F$43)&gt;0,"Pass",IF(COUNTIFS(U54:XAA54,"Fail*",$U$3:$XAA$3,[2]Summary!$F$43)&gt;0,"Fail","Not Executed")))</f>
        <v>Not Executed</v>
      </c>
      <c r="N54" s="596">
        <f t="shared" si="5"/>
        <v>0</v>
      </c>
      <c r="O54" s="597" t="str">
        <f t="shared" si="6"/>
        <v/>
      </c>
      <c r="P54" s="597"/>
      <c r="Q54" s="596"/>
      <c r="R54" s="583"/>
      <c r="S54" s="602"/>
      <c r="T54" s="295"/>
      <c r="U54" s="346"/>
      <c r="V54" s="347"/>
      <c r="W54" s="347"/>
      <c r="X54" s="347"/>
      <c r="Y54" s="347"/>
      <c r="Z54" s="347"/>
      <c r="AA54" s="347"/>
      <c r="AB54" s="347"/>
      <c r="AC54" s="347"/>
      <c r="AD54" s="347"/>
      <c r="AE54" s="347"/>
      <c r="AF54" s="347"/>
      <c r="AG54" s="347"/>
      <c r="AH54" s="347"/>
      <c r="AI54" s="347"/>
      <c r="AJ54" s="347"/>
      <c r="AK54" s="347"/>
      <c r="AL54" s="347"/>
      <c r="AM54" s="347"/>
      <c r="AN54" s="347"/>
      <c r="AO54" s="347"/>
      <c r="AP54" s="347"/>
      <c r="AQ54" s="347"/>
      <c r="AR54" s="347"/>
      <c r="AS54" s="347"/>
      <c r="AT54" s="347"/>
      <c r="AU54" s="347"/>
      <c r="AV54" s="347"/>
      <c r="AW54" s="347"/>
      <c r="AX54" s="347"/>
      <c r="AY54" s="347"/>
      <c r="AZ54" s="347"/>
      <c r="BA54" s="347"/>
      <c r="BB54" s="347"/>
    </row>
    <row r="55" spans="1:54" ht="15.75" customHeight="1" x14ac:dyDescent="0.25">
      <c r="A55" s="592" t="s">
        <v>954</v>
      </c>
      <c r="B55" s="593" t="s">
        <v>960</v>
      </c>
      <c r="C55" s="593" t="s">
        <v>581</v>
      </c>
      <c r="D55" s="596"/>
      <c r="E55" s="583" t="s">
        <v>100</v>
      </c>
      <c r="F55" s="600" t="str">
        <f t="shared" si="0"/>
        <v/>
      </c>
      <c r="G55" s="596" t="str">
        <f>IF(L55="Not Executed","",INDEX($U$2:$ZX54,1,MATCH(REPT("z",255),$U55:$ZX55)))</f>
        <v/>
      </c>
      <c r="H55" s="596" t="str">
        <f t="shared" si="8"/>
        <v/>
      </c>
      <c r="I55" s="596" t="str">
        <f t="shared" si="9"/>
        <v/>
      </c>
      <c r="J55" s="596" t="str">
        <f t="shared" si="10"/>
        <v/>
      </c>
      <c r="K55" s="596" t="str">
        <f t="shared" si="11"/>
        <v/>
      </c>
      <c r="L55" s="596" t="str">
        <f t="shared" si="13"/>
        <v>Not Executed</v>
      </c>
      <c r="M55" s="596" t="str">
        <f>IF(L55="NA","NA",IF(COUNTIFS(U55:XAA55,"Pass*",$U$3:$XAA$3,[2]Summary!$F$43)&gt;0,"Pass",IF(COUNTIFS(U55:XAA55,"Fail*",$U$3:$XAA$3,[2]Summary!$F$43)&gt;0,"Fail","Not Executed")))</f>
        <v>Not Executed</v>
      </c>
      <c r="N55" s="596">
        <f t="shared" si="5"/>
        <v>0</v>
      </c>
      <c r="O55" s="597" t="str">
        <f t="shared" si="6"/>
        <v/>
      </c>
      <c r="P55" s="597"/>
      <c r="Q55" s="596"/>
      <c r="R55" s="583"/>
      <c r="S55" s="602"/>
      <c r="T55" s="295"/>
      <c r="U55" s="346"/>
      <c r="V55" s="347"/>
      <c r="W55" s="347"/>
      <c r="X55" s="347"/>
      <c r="Y55" s="347"/>
      <c r="Z55" s="347"/>
      <c r="AA55" s="347"/>
      <c r="AB55" s="347"/>
      <c r="AC55" s="347"/>
      <c r="AD55" s="347"/>
      <c r="AE55" s="347"/>
      <c r="AF55" s="347"/>
      <c r="AG55" s="347"/>
      <c r="AH55" s="347"/>
      <c r="AI55" s="347"/>
      <c r="AJ55" s="347"/>
      <c r="AK55" s="347"/>
      <c r="AL55" s="347"/>
      <c r="AM55" s="347"/>
      <c r="AN55" s="347"/>
      <c r="AO55" s="347"/>
      <c r="AP55" s="347"/>
      <c r="AQ55" s="347"/>
      <c r="AR55" s="347"/>
      <c r="AS55" s="347"/>
      <c r="AT55" s="347"/>
      <c r="AU55" s="347"/>
      <c r="AV55" s="347"/>
      <c r="AW55" s="347"/>
      <c r="AX55" s="347"/>
      <c r="AY55" s="347"/>
      <c r="AZ55" s="347"/>
      <c r="BA55" s="347"/>
      <c r="BB55" s="347"/>
    </row>
    <row r="56" spans="1:54" ht="15.75" customHeight="1" x14ac:dyDescent="0.25">
      <c r="A56" s="592" t="s">
        <v>954</v>
      </c>
      <c r="B56" s="593" t="s">
        <v>960</v>
      </c>
      <c r="C56" s="593" t="s">
        <v>582</v>
      </c>
      <c r="D56" s="596"/>
      <c r="E56" s="583" t="s">
        <v>100</v>
      </c>
      <c r="F56" s="600" t="str">
        <f t="shared" si="0"/>
        <v/>
      </c>
      <c r="G56" s="596" t="str">
        <f>IF(L56="Not Executed","",INDEX($U$2:$ZX55,1,MATCH(REPT("z",255),$U56:$ZX56)))</f>
        <v/>
      </c>
      <c r="H56" s="596" t="str">
        <f t="shared" si="8"/>
        <v/>
      </c>
      <c r="I56" s="596" t="str">
        <f t="shared" si="9"/>
        <v/>
      </c>
      <c r="J56" s="596" t="str">
        <f t="shared" si="10"/>
        <v/>
      </c>
      <c r="K56" s="596" t="str">
        <f t="shared" si="11"/>
        <v/>
      </c>
      <c r="L56" s="596" t="str">
        <f t="shared" si="13"/>
        <v>Not Executed</v>
      </c>
      <c r="M56" s="596" t="str">
        <f>IF(L56="NA","NA",IF(COUNTIFS(U56:XAA56,"Pass*",$U$3:$XAA$3,[2]Summary!$F$43)&gt;0,"Pass",IF(COUNTIFS(U56:XAA56,"Fail*",$U$3:$XAA$3,[2]Summary!$F$43)&gt;0,"Fail","Not Executed")))</f>
        <v>Not Executed</v>
      </c>
      <c r="N56" s="596">
        <f t="shared" si="5"/>
        <v>0</v>
      </c>
      <c r="O56" s="597" t="str">
        <f t="shared" si="6"/>
        <v/>
      </c>
      <c r="P56" s="597"/>
      <c r="Q56" s="596"/>
      <c r="R56" s="583"/>
      <c r="S56" s="602"/>
      <c r="T56" s="295"/>
      <c r="U56" s="346"/>
      <c r="V56" s="347"/>
      <c r="W56" s="347"/>
      <c r="X56" s="347"/>
      <c r="Y56" s="347"/>
      <c r="Z56" s="347"/>
      <c r="AA56" s="347"/>
      <c r="AB56" s="347"/>
      <c r="AC56" s="347"/>
      <c r="AD56" s="347"/>
      <c r="AE56" s="347"/>
      <c r="AF56" s="347"/>
      <c r="AG56" s="347"/>
      <c r="AH56" s="347"/>
      <c r="AI56" s="347"/>
      <c r="AJ56" s="347"/>
      <c r="AK56" s="347"/>
      <c r="AL56" s="347"/>
      <c r="AM56" s="347"/>
      <c r="AN56" s="347"/>
      <c r="AO56" s="347"/>
      <c r="AP56" s="347"/>
      <c r="AQ56" s="347"/>
      <c r="AR56" s="347"/>
      <c r="AS56" s="347"/>
      <c r="AT56" s="347"/>
      <c r="AU56" s="347"/>
      <c r="AV56" s="347"/>
      <c r="AW56" s="347"/>
      <c r="AX56" s="347"/>
      <c r="AY56" s="347"/>
      <c r="AZ56" s="347"/>
      <c r="BA56" s="347"/>
      <c r="BB56" s="347"/>
    </row>
    <row r="57" spans="1:54" ht="15.75" customHeight="1" thickBot="1" x14ac:dyDescent="0.3">
      <c r="A57" s="603" t="s">
        <v>954</v>
      </c>
      <c r="B57" s="604" t="s">
        <v>960</v>
      </c>
      <c r="C57" s="604" t="s">
        <v>583</v>
      </c>
      <c r="D57" s="618"/>
      <c r="E57" s="619" t="s">
        <v>100</v>
      </c>
      <c r="F57" s="620" t="str">
        <f t="shared" si="0"/>
        <v/>
      </c>
      <c r="G57" s="618" t="str">
        <f>IF(L57="Not Executed","",INDEX($U$2:$ZX56,1,MATCH(REPT("z",255),$U57:$ZX57)))</f>
        <v/>
      </c>
      <c r="H57" s="618" t="str">
        <f t="shared" si="8"/>
        <v/>
      </c>
      <c r="I57" s="618" t="str">
        <f t="shared" si="9"/>
        <v/>
      </c>
      <c r="J57" s="618" t="str">
        <f t="shared" si="10"/>
        <v/>
      </c>
      <c r="K57" s="618" t="str">
        <f t="shared" si="11"/>
        <v/>
      </c>
      <c r="L57" s="618" t="str">
        <f t="shared" si="13"/>
        <v>Not Executed</v>
      </c>
      <c r="M57" s="618" t="str">
        <f>IF(L57="NA","NA",IF(COUNTIFS(U57:XAA57,"Pass*",$U$3:$XAA$3,[2]Summary!$F$43)&gt;0,"Pass",IF(COUNTIFS(U57:XAA57,"Fail*",$U$3:$XAA$3,[2]Summary!$F$43)&gt;0,"Fail","Not Executed")))</f>
        <v>Not Executed</v>
      </c>
      <c r="N57" s="596">
        <f t="shared" si="5"/>
        <v>0</v>
      </c>
      <c r="O57" s="597" t="str">
        <f t="shared" si="6"/>
        <v/>
      </c>
      <c r="P57" s="597"/>
      <c r="Q57" s="596"/>
      <c r="R57" s="605"/>
      <c r="S57" s="606"/>
      <c r="T57" s="607"/>
      <c r="U57" s="608"/>
      <c r="V57" s="609"/>
      <c r="W57" s="609"/>
      <c r="X57" s="609"/>
      <c r="Y57" s="609"/>
      <c r="Z57" s="609"/>
      <c r="AA57" s="609"/>
      <c r="AB57" s="609"/>
      <c r="AC57" s="609"/>
      <c r="AD57" s="609"/>
      <c r="AE57" s="609"/>
      <c r="AF57" s="609"/>
      <c r="AG57" s="609"/>
      <c r="AH57" s="609"/>
      <c r="AI57" s="609"/>
      <c r="AJ57" s="609"/>
      <c r="AK57" s="609"/>
      <c r="AL57" s="609"/>
      <c r="AM57" s="609"/>
      <c r="AN57" s="609"/>
      <c r="AO57" s="609"/>
      <c r="AP57" s="609"/>
      <c r="AQ57" s="609"/>
      <c r="AR57" s="609"/>
      <c r="AS57" s="609"/>
      <c r="AT57" s="609"/>
      <c r="AU57" s="609"/>
      <c r="AV57" s="609"/>
      <c r="AW57" s="609"/>
      <c r="AX57" s="609"/>
      <c r="AY57" s="609"/>
      <c r="AZ57" s="609"/>
      <c r="BA57" s="609"/>
      <c r="BB57" s="609"/>
    </row>
    <row r="58" spans="1:54" ht="15.75" customHeight="1" x14ac:dyDescent="0.25">
      <c r="A58" s="580" t="s">
        <v>954</v>
      </c>
      <c r="B58" s="581" t="s">
        <v>962</v>
      </c>
      <c r="C58" s="581" t="s">
        <v>124</v>
      </c>
      <c r="D58" s="582"/>
      <c r="E58" s="583" t="s">
        <v>100</v>
      </c>
      <c r="F58" s="584" t="str">
        <f t="shared" si="0"/>
        <v/>
      </c>
      <c r="G58" s="582" t="str">
        <f>IF(L58="Not Executed","",INDEX($U$2:$ZX57,1,MATCH(REPT("z",255),$U58:$ZX58)))</f>
        <v/>
      </c>
      <c r="H58" s="582" t="str">
        <f t="shared" si="8"/>
        <v/>
      </c>
      <c r="I58" s="582" t="str">
        <f t="shared" si="9"/>
        <v/>
      </c>
      <c r="J58" s="582" t="str">
        <f t="shared" si="10"/>
        <v/>
      </c>
      <c r="K58" s="582" t="str">
        <f t="shared" si="11"/>
        <v/>
      </c>
      <c r="L58" s="582" t="str">
        <f t="shared" si="13"/>
        <v>Not Executed</v>
      </c>
      <c r="M58" s="582" t="str">
        <f>IF(L58="NA","NA",IF(COUNTIFS(U58:XAA58,"Pass*",$U$3:$XAA$3,[2]Summary!$F$43)&gt;0,"Pass",IF(COUNTIFS(U58:XAA58,"Fail*",$U$3:$XAA$3,[2]Summary!$F$43)&gt;0,"Fail","Not Executed")))</f>
        <v>Not Executed</v>
      </c>
      <c r="N58" s="596">
        <f t="shared" si="5"/>
        <v>0</v>
      </c>
      <c r="O58" s="597" t="str">
        <f t="shared" si="6"/>
        <v/>
      </c>
      <c r="P58" s="597"/>
      <c r="Q58" s="596"/>
      <c r="R58" s="621"/>
      <c r="S58" s="622"/>
      <c r="T58" s="589"/>
      <c r="U58" s="590"/>
      <c r="V58" s="591"/>
      <c r="W58" s="591"/>
      <c r="X58" s="591"/>
      <c r="Y58" s="591"/>
      <c r="Z58" s="591"/>
      <c r="AA58" s="591"/>
      <c r="AB58" s="591"/>
      <c r="AC58" s="591"/>
      <c r="AD58" s="591"/>
      <c r="AE58" s="591"/>
      <c r="AF58" s="591"/>
      <c r="AG58" s="591"/>
      <c r="AH58" s="591"/>
      <c r="AI58" s="591"/>
      <c r="AJ58" s="591"/>
      <c r="AK58" s="591"/>
      <c r="AL58" s="591"/>
      <c r="AM58" s="591"/>
      <c r="AN58" s="591"/>
      <c r="AO58" s="591"/>
      <c r="AP58" s="591"/>
      <c r="AQ58" s="591"/>
      <c r="AR58" s="591"/>
      <c r="AS58" s="591"/>
      <c r="AT58" s="591"/>
      <c r="AU58" s="591"/>
      <c r="AV58" s="591"/>
      <c r="AW58" s="591"/>
      <c r="AX58" s="591"/>
      <c r="AY58" s="591"/>
      <c r="AZ58" s="591"/>
      <c r="BA58" s="591"/>
      <c r="BB58" s="591"/>
    </row>
    <row r="59" spans="1:54" ht="15.75" customHeight="1" x14ac:dyDescent="0.25">
      <c r="A59" s="592" t="s">
        <v>954</v>
      </c>
      <c r="B59" s="593" t="s">
        <v>962</v>
      </c>
      <c r="C59" s="593" t="s">
        <v>105</v>
      </c>
      <c r="D59" s="596"/>
      <c r="E59" s="583" t="s">
        <v>89</v>
      </c>
      <c r="F59" s="600" t="str">
        <f t="shared" si="0"/>
        <v/>
      </c>
      <c r="G59" s="596" t="str">
        <f>IF(L59="Not Executed","",INDEX($U$2:$ZX58,1,MATCH(REPT("z",255),$U59:$ZX59)))</f>
        <v/>
      </c>
      <c r="H59" s="596" t="str">
        <f t="shared" si="8"/>
        <v/>
      </c>
      <c r="I59" s="596" t="str">
        <f t="shared" si="9"/>
        <v/>
      </c>
      <c r="J59" s="596" t="str">
        <f t="shared" si="10"/>
        <v/>
      </c>
      <c r="K59" s="596" t="str">
        <f t="shared" si="11"/>
        <v/>
      </c>
      <c r="L59" s="596" t="str">
        <f t="shared" si="13"/>
        <v>Not Executed</v>
      </c>
      <c r="M59" s="596" t="str">
        <f>IF(L59="NA","NA",IF(COUNTIFS(U59:XAA59,"Pass*",$U$3:$XAA$3,[2]Summary!$F$43)&gt;0,"Pass",IF(COUNTIFS(U59:XAA59,"Fail*",$U$3:$XAA$3,[2]Summary!$F$43)&gt;0,"Fail","Not Executed")))</f>
        <v>Not Executed</v>
      </c>
      <c r="N59" s="596">
        <f t="shared" si="5"/>
        <v>0</v>
      </c>
      <c r="O59" s="597" t="str">
        <f t="shared" si="6"/>
        <v/>
      </c>
      <c r="P59" s="597"/>
      <c r="Q59" s="596"/>
      <c r="R59" s="583"/>
      <c r="S59" s="602"/>
      <c r="T59" s="295"/>
      <c r="U59" s="346"/>
      <c r="V59" s="347"/>
      <c r="W59" s="347"/>
      <c r="X59" s="347"/>
      <c r="Y59" s="347"/>
      <c r="Z59" s="347"/>
      <c r="AA59" s="347"/>
      <c r="AB59" s="347"/>
      <c r="AC59" s="347"/>
      <c r="AD59" s="347"/>
      <c r="AE59" s="347"/>
      <c r="AF59" s="347"/>
      <c r="AG59" s="347"/>
      <c r="AH59" s="347"/>
      <c r="AI59" s="347"/>
      <c r="AJ59" s="347"/>
      <c r="AK59" s="347"/>
      <c r="AL59" s="347"/>
      <c r="AM59" s="347"/>
      <c r="AN59" s="347"/>
      <c r="AO59" s="347"/>
      <c r="AP59" s="347"/>
      <c r="AQ59" s="347"/>
      <c r="AR59" s="347"/>
      <c r="AS59" s="347"/>
      <c r="AT59" s="347"/>
      <c r="AU59" s="347"/>
      <c r="AV59" s="347"/>
      <c r="AW59" s="347"/>
      <c r="AX59" s="347"/>
      <c r="AY59" s="347"/>
      <c r="AZ59" s="347"/>
      <c r="BA59" s="347"/>
      <c r="BB59" s="347"/>
    </row>
    <row r="60" spans="1:54" ht="15.75" customHeight="1" x14ac:dyDescent="0.25">
      <c r="A60" s="592" t="s">
        <v>954</v>
      </c>
      <c r="B60" s="593" t="s">
        <v>962</v>
      </c>
      <c r="C60" s="593" t="s">
        <v>192</v>
      </c>
      <c r="D60" s="596"/>
      <c r="E60" s="583" t="s">
        <v>91</v>
      </c>
      <c r="F60" s="600" t="str">
        <f t="shared" si="0"/>
        <v/>
      </c>
      <c r="G60" s="596" t="str">
        <f>IF(L60="Not Executed","",INDEX($U$2:$ZX59,1,MATCH(REPT("z",255),$U60:$ZX60)))</f>
        <v/>
      </c>
      <c r="H60" s="596" t="str">
        <f t="shared" si="8"/>
        <v/>
      </c>
      <c r="I60" s="596" t="str">
        <f t="shared" si="9"/>
        <v/>
      </c>
      <c r="J60" s="596" t="str">
        <f t="shared" si="10"/>
        <v/>
      </c>
      <c r="K60" s="596" t="str">
        <f t="shared" si="11"/>
        <v/>
      </c>
      <c r="L60" s="596" t="str">
        <f t="shared" si="13"/>
        <v>Not Executed</v>
      </c>
      <c r="M60" s="596" t="str">
        <f>IF(L60="NA","NA",IF(COUNTIFS(U60:XAA60,"Pass*",$U$3:$XAA$3,[2]Summary!$F$43)&gt;0,"Pass",IF(COUNTIFS(U60:XAA60,"Fail*",$U$3:$XAA$3,[2]Summary!$F$43)&gt;0,"Fail","Not Executed")))</f>
        <v>Not Executed</v>
      </c>
      <c r="N60" s="596">
        <f t="shared" si="5"/>
        <v>0</v>
      </c>
      <c r="O60" s="597" t="str">
        <f t="shared" si="6"/>
        <v/>
      </c>
      <c r="P60" s="597"/>
      <c r="Q60" s="596"/>
      <c r="R60" s="583"/>
      <c r="S60" s="602"/>
      <c r="T60" s="295"/>
      <c r="U60" s="346"/>
      <c r="V60" s="347"/>
      <c r="W60" s="347"/>
      <c r="X60" s="347"/>
      <c r="Y60" s="347"/>
      <c r="Z60" s="347"/>
      <c r="AA60" s="347"/>
      <c r="AB60" s="347"/>
      <c r="AC60" s="347"/>
      <c r="AD60" s="347"/>
      <c r="AE60" s="347"/>
      <c r="AF60" s="347"/>
      <c r="AG60" s="347"/>
      <c r="AH60" s="347"/>
      <c r="AI60" s="347"/>
      <c r="AJ60" s="347"/>
      <c r="AK60" s="347"/>
      <c r="AL60" s="347"/>
      <c r="AM60" s="347"/>
      <c r="AN60" s="347"/>
      <c r="AO60" s="347"/>
      <c r="AP60" s="347"/>
      <c r="AQ60" s="347"/>
      <c r="AR60" s="347"/>
      <c r="AS60" s="347"/>
      <c r="AT60" s="347"/>
      <c r="AU60" s="347"/>
      <c r="AV60" s="347"/>
      <c r="AW60" s="347"/>
      <c r="AX60" s="347"/>
      <c r="AY60" s="347"/>
      <c r="AZ60" s="347"/>
      <c r="BA60" s="347"/>
      <c r="BB60" s="347"/>
    </row>
    <row r="61" spans="1:54" ht="15.75" customHeight="1" x14ac:dyDescent="0.25">
      <c r="A61" s="592" t="s">
        <v>954</v>
      </c>
      <c r="B61" s="593" t="s">
        <v>962</v>
      </c>
      <c r="C61" s="593" t="s">
        <v>98</v>
      </c>
      <c r="D61" s="596"/>
      <c r="E61" s="583" t="s">
        <v>91</v>
      </c>
      <c r="F61" s="600" t="str">
        <f t="shared" si="0"/>
        <v/>
      </c>
      <c r="G61" s="596" t="str">
        <f>IF(L61="Not Executed","",INDEX($U$2:$ZX60,1,MATCH(REPT("z",255),$U61:$ZX61)))</f>
        <v/>
      </c>
      <c r="H61" s="596" t="str">
        <f t="shared" si="8"/>
        <v/>
      </c>
      <c r="I61" s="596" t="str">
        <f t="shared" si="9"/>
        <v/>
      </c>
      <c r="J61" s="596" t="str">
        <f t="shared" si="10"/>
        <v/>
      </c>
      <c r="K61" s="596" t="str">
        <f t="shared" si="11"/>
        <v/>
      </c>
      <c r="L61" s="596" t="str">
        <f t="shared" si="13"/>
        <v>Not Executed</v>
      </c>
      <c r="M61" s="596" t="str">
        <f>IF(L61="NA","NA",IF(COUNTIFS(U61:XAA61,"Pass*",$U$3:$XAA$3,[2]Summary!$F$43)&gt;0,"Pass",IF(COUNTIFS(U61:XAA61,"Fail*",$U$3:$XAA$3,[2]Summary!$F$43)&gt;0,"Fail","Not Executed")))</f>
        <v>Not Executed</v>
      </c>
      <c r="N61" s="596">
        <f t="shared" si="5"/>
        <v>0</v>
      </c>
      <c r="O61" s="597" t="str">
        <f t="shared" si="6"/>
        <v/>
      </c>
      <c r="P61" s="597"/>
      <c r="Q61" s="596"/>
      <c r="R61" s="583"/>
      <c r="S61" s="602"/>
      <c r="T61" s="295"/>
      <c r="U61" s="346"/>
      <c r="V61" s="347"/>
      <c r="W61" s="347"/>
      <c r="X61" s="347"/>
      <c r="Y61" s="347"/>
      <c r="Z61" s="347"/>
      <c r="AA61" s="347"/>
      <c r="AB61" s="347"/>
      <c r="AC61" s="347"/>
      <c r="AD61" s="347"/>
      <c r="AE61" s="347"/>
      <c r="AF61" s="347"/>
      <c r="AG61" s="347"/>
      <c r="AH61" s="347"/>
      <c r="AI61" s="347"/>
      <c r="AJ61" s="347"/>
      <c r="AK61" s="347"/>
      <c r="AL61" s="347"/>
      <c r="AM61" s="347"/>
      <c r="AN61" s="347"/>
      <c r="AO61" s="347"/>
      <c r="AP61" s="347"/>
      <c r="AQ61" s="347"/>
      <c r="AR61" s="347"/>
      <c r="AS61" s="347"/>
      <c r="AT61" s="347"/>
      <c r="AU61" s="347"/>
      <c r="AV61" s="347"/>
      <c r="AW61" s="347"/>
      <c r="AX61" s="347"/>
      <c r="AY61" s="347"/>
      <c r="AZ61" s="347"/>
      <c r="BA61" s="347"/>
      <c r="BB61" s="347"/>
    </row>
    <row r="62" spans="1:54" ht="15.75" customHeight="1" x14ac:dyDescent="0.25">
      <c r="A62" s="592" t="s">
        <v>954</v>
      </c>
      <c r="B62" s="593" t="s">
        <v>962</v>
      </c>
      <c r="C62" s="593" t="s">
        <v>102</v>
      </c>
      <c r="D62" s="596"/>
      <c r="E62" s="583" t="s">
        <v>26</v>
      </c>
      <c r="F62" s="600" t="str">
        <f t="shared" si="0"/>
        <v/>
      </c>
      <c r="G62" s="596" t="str">
        <f>IF(L62="Not Executed","",INDEX($U$2:$ZX61,1,MATCH(REPT("z",255),$U62:$ZX62)))</f>
        <v/>
      </c>
      <c r="H62" s="596" t="str">
        <f t="shared" si="8"/>
        <v/>
      </c>
      <c r="I62" s="596" t="str">
        <f t="shared" si="9"/>
        <v/>
      </c>
      <c r="J62" s="596" t="str">
        <f t="shared" si="10"/>
        <v/>
      </c>
      <c r="K62" s="596" t="str">
        <f t="shared" si="11"/>
        <v/>
      </c>
      <c r="L62" s="596" t="str">
        <f t="shared" si="13"/>
        <v>Not Executed</v>
      </c>
      <c r="M62" s="596" t="str">
        <f>IF(L62="NA","NA",IF(COUNTIFS(U62:XAA62,"Pass*",$U$3:$XAA$3,[2]Summary!$F$43)&gt;0,"Pass",IF(COUNTIFS(U62:XAA62,"Fail*",$U$3:$XAA$3,[2]Summary!$F$43)&gt;0,"Fail","Not Executed")))</f>
        <v>Not Executed</v>
      </c>
      <c r="N62" s="596">
        <f t="shared" si="5"/>
        <v>0</v>
      </c>
      <c r="O62" s="597" t="str">
        <f t="shared" si="6"/>
        <v/>
      </c>
      <c r="P62" s="597"/>
      <c r="Q62" s="596"/>
      <c r="R62" s="583"/>
      <c r="S62" s="602"/>
      <c r="T62" s="295"/>
      <c r="U62" s="346"/>
      <c r="V62" s="347"/>
      <c r="W62" s="347"/>
      <c r="X62" s="347"/>
      <c r="Y62" s="347"/>
      <c r="Z62" s="347"/>
      <c r="AA62" s="347"/>
      <c r="AB62" s="347"/>
      <c r="AC62" s="347"/>
      <c r="AD62" s="347"/>
      <c r="AE62" s="347"/>
      <c r="AF62" s="347"/>
      <c r="AG62" s="347"/>
      <c r="AH62" s="347"/>
      <c r="AI62" s="347"/>
      <c r="AJ62" s="347"/>
      <c r="AK62" s="347"/>
      <c r="AL62" s="347"/>
      <c r="AM62" s="347"/>
      <c r="AN62" s="347"/>
      <c r="AO62" s="347"/>
      <c r="AP62" s="347"/>
      <c r="AQ62" s="347"/>
      <c r="AR62" s="347"/>
      <c r="AS62" s="347"/>
      <c r="AT62" s="347"/>
      <c r="AU62" s="347"/>
      <c r="AV62" s="347"/>
      <c r="AW62" s="347"/>
      <c r="AX62" s="347"/>
      <c r="AY62" s="347"/>
      <c r="AZ62" s="347"/>
      <c r="BA62" s="347"/>
      <c r="BB62" s="347"/>
    </row>
    <row r="63" spans="1:54" ht="15.75" customHeight="1" x14ac:dyDescent="0.25">
      <c r="A63" s="592" t="s">
        <v>954</v>
      </c>
      <c r="B63" s="593" t="s">
        <v>962</v>
      </c>
      <c r="C63" s="593" t="s">
        <v>88</v>
      </c>
      <c r="D63" s="596"/>
      <c r="E63" s="583" t="s">
        <v>89</v>
      </c>
      <c r="F63" s="600" t="str">
        <f t="shared" si="0"/>
        <v/>
      </c>
      <c r="G63" s="596" t="str">
        <f>IF(L63="Not Executed","",INDEX($U$2:$ZX62,1,MATCH(REPT("z",255),$U63:$ZX63)))</f>
        <v/>
      </c>
      <c r="H63" s="596" t="str">
        <f t="shared" si="8"/>
        <v/>
      </c>
      <c r="I63" s="596" t="str">
        <f t="shared" si="9"/>
        <v/>
      </c>
      <c r="J63" s="596" t="str">
        <f t="shared" si="10"/>
        <v/>
      </c>
      <c r="K63" s="596" t="str">
        <f t="shared" si="11"/>
        <v/>
      </c>
      <c r="L63" s="596" t="str">
        <f t="shared" si="13"/>
        <v>Not Executed</v>
      </c>
      <c r="M63" s="596" t="str">
        <f>IF(L63="NA","NA",IF(COUNTIFS(U63:XAA63,"Pass*",$U$3:$XAA$3,[2]Summary!$F$43)&gt;0,"Pass",IF(COUNTIFS(U63:XAA63,"Fail*",$U$3:$XAA$3,[2]Summary!$F$43)&gt;0,"Fail","Not Executed")))</f>
        <v>Not Executed</v>
      </c>
      <c r="N63" s="596">
        <f t="shared" si="5"/>
        <v>0</v>
      </c>
      <c r="O63" s="597" t="str">
        <f t="shared" si="6"/>
        <v/>
      </c>
      <c r="P63" s="597"/>
      <c r="Q63" s="596"/>
      <c r="R63" s="583"/>
      <c r="S63" s="602"/>
      <c r="T63" s="295"/>
      <c r="U63" s="346"/>
      <c r="V63" s="347"/>
      <c r="W63" s="347"/>
      <c r="X63" s="347"/>
      <c r="Y63" s="347"/>
      <c r="Z63" s="347"/>
      <c r="AA63" s="347"/>
      <c r="AB63" s="347"/>
      <c r="AC63" s="347"/>
      <c r="AD63" s="347"/>
      <c r="AE63" s="347"/>
      <c r="AF63" s="347"/>
      <c r="AG63" s="347"/>
      <c r="AH63" s="347"/>
      <c r="AI63" s="347"/>
      <c r="AJ63" s="347"/>
      <c r="AK63" s="347"/>
      <c r="AL63" s="347"/>
      <c r="AM63" s="347"/>
      <c r="AN63" s="347"/>
      <c r="AO63" s="347"/>
      <c r="AP63" s="347"/>
      <c r="AQ63" s="347"/>
      <c r="AR63" s="347"/>
      <c r="AS63" s="347"/>
      <c r="AT63" s="347"/>
      <c r="AU63" s="347"/>
      <c r="AV63" s="347"/>
      <c r="AW63" s="347"/>
      <c r="AX63" s="347"/>
      <c r="AY63" s="347"/>
      <c r="AZ63" s="347"/>
      <c r="BA63" s="347"/>
      <c r="BB63" s="347"/>
    </row>
    <row r="64" spans="1:54" ht="15.75" customHeight="1" x14ac:dyDescent="0.25">
      <c r="A64" s="592" t="s">
        <v>954</v>
      </c>
      <c r="B64" s="593" t="s">
        <v>962</v>
      </c>
      <c r="C64" s="593" t="s">
        <v>92</v>
      </c>
      <c r="D64" s="596"/>
      <c r="E64" s="583" t="s">
        <v>89</v>
      </c>
      <c r="F64" s="600" t="str">
        <f t="shared" si="0"/>
        <v/>
      </c>
      <c r="G64" s="596" t="str">
        <f>IF(L64="Not Executed","",INDEX($U$2:$ZX63,1,MATCH(REPT("z",255),$U64:$ZX64)))</f>
        <v/>
      </c>
      <c r="H64" s="596" t="str">
        <f t="shared" si="8"/>
        <v/>
      </c>
      <c r="I64" s="596" t="str">
        <f t="shared" si="9"/>
        <v/>
      </c>
      <c r="J64" s="596" t="str">
        <f t="shared" si="10"/>
        <v/>
      </c>
      <c r="K64" s="596" t="str">
        <f t="shared" si="11"/>
        <v/>
      </c>
      <c r="L64" s="596" t="str">
        <f t="shared" si="13"/>
        <v>Not Executed</v>
      </c>
      <c r="M64" s="596" t="str">
        <f>IF(L64="NA","NA",IF(COUNTIFS(U64:XAA64,"Pass*",$U$3:$XAA$3,[2]Summary!$F$43)&gt;0,"Pass",IF(COUNTIFS(U64:XAA64,"Fail*",$U$3:$XAA$3,[2]Summary!$F$43)&gt;0,"Fail","Not Executed")))</f>
        <v>Not Executed</v>
      </c>
      <c r="N64" s="596">
        <f t="shared" si="5"/>
        <v>0</v>
      </c>
      <c r="O64" s="597" t="str">
        <f t="shared" si="6"/>
        <v/>
      </c>
      <c r="P64" s="597"/>
      <c r="Q64" s="596"/>
      <c r="R64" s="583"/>
      <c r="S64" s="602"/>
      <c r="T64" s="295"/>
      <c r="U64" s="346"/>
      <c r="V64" s="347"/>
      <c r="W64" s="347"/>
      <c r="X64" s="347"/>
      <c r="Y64" s="347"/>
      <c r="Z64" s="347"/>
      <c r="AA64" s="347"/>
      <c r="AB64" s="347"/>
      <c r="AC64" s="347"/>
      <c r="AD64" s="347"/>
      <c r="AE64" s="347"/>
      <c r="AF64" s="347"/>
      <c r="AG64" s="347"/>
      <c r="AH64" s="347"/>
      <c r="AI64" s="347"/>
      <c r="AJ64" s="347"/>
      <c r="AK64" s="347"/>
      <c r="AL64" s="347"/>
      <c r="AM64" s="347"/>
      <c r="AN64" s="347"/>
      <c r="AO64" s="347"/>
      <c r="AP64" s="347"/>
      <c r="AQ64" s="347"/>
      <c r="AR64" s="347"/>
      <c r="AS64" s="347"/>
      <c r="AT64" s="347"/>
      <c r="AU64" s="347"/>
      <c r="AV64" s="347"/>
      <c r="AW64" s="347"/>
      <c r="AX64" s="347"/>
      <c r="AY64" s="347"/>
      <c r="AZ64" s="347"/>
      <c r="BA64" s="347"/>
      <c r="BB64" s="347"/>
    </row>
    <row r="65" spans="1:54" ht="15.75" customHeight="1" x14ac:dyDescent="0.25">
      <c r="A65" s="592" t="s">
        <v>954</v>
      </c>
      <c r="B65" s="593" t="s">
        <v>962</v>
      </c>
      <c r="C65" s="593" t="s">
        <v>95</v>
      </c>
      <c r="D65" s="596"/>
      <c r="E65" s="583" t="s">
        <v>89</v>
      </c>
      <c r="F65" s="600" t="str">
        <f t="shared" si="0"/>
        <v/>
      </c>
      <c r="G65" s="596" t="str">
        <f>IF(L65="Not Executed","",INDEX($U$2:$ZX64,1,MATCH(REPT("z",255),$U65:$ZX65)))</f>
        <v/>
      </c>
      <c r="H65" s="596" t="str">
        <f t="shared" si="8"/>
        <v/>
      </c>
      <c r="I65" s="596" t="str">
        <f t="shared" si="9"/>
        <v/>
      </c>
      <c r="J65" s="596" t="str">
        <f t="shared" si="10"/>
        <v/>
      </c>
      <c r="K65" s="596" t="str">
        <f t="shared" si="11"/>
        <v/>
      </c>
      <c r="L65" s="596" t="str">
        <f t="shared" si="13"/>
        <v>Not Executed</v>
      </c>
      <c r="M65" s="596" t="str">
        <f>IF(L65="NA","NA",IF(COUNTIFS(U65:XAA65,"Pass*",$U$3:$XAA$3,[2]Summary!$F$43)&gt;0,"Pass",IF(COUNTIFS(U65:XAA65,"Fail*",$U$3:$XAA$3,[2]Summary!$F$43)&gt;0,"Fail","Not Executed")))</f>
        <v>Not Executed</v>
      </c>
      <c r="N65" s="596">
        <f t="shared" si="5"/>
        <v>0</v>
      </c>
      <c r="O65" s="597" t="str">
        <f t="shared" si="6"/>
        <v/>
      </c>
      <c r="P65" s="597"/>
      <c r="Q65" s="596"/>
      <c r="R65" s="583"/>
      <c r="S65" s="602"/>
      <c r="T65" s="295"/>
      <c r="U65" s="346"/>
      <c r="V65" s="347"/>
      <c r="W65" s="347"/>
      <c r="X65" s="347"/>
      <c r="Y65" s="347"/>
      <c r="Z65" s="347"/>
      <c r="AA65" s="347"/>
      <c r="AB65" s="347"/>
      <c r="AC65" s="347"/>
      <c r="AD65" s="347"/>
      <c r="AE65" s="347"/>
      <c r="AF65" s="347"/>
      <c r="AG65" s="347"/>
      <c r="AH65" s="347"/>
      <c r="AI65" s="347"/>
      <c r="AJ65" s="347"/>
      <c r="AK65" s="347"/>
      <c r="AL65" s="347"/>
      <c r="AM65" s="347"/>
      <c r="AN65" s="347"/>
      <c r="AO65" s="347"/>
      <c r="AP65" s="347"/>
      <c r="AQ65" s="347"/>
      <c r="AR65" s="347"/>
      <c r="AS65" s="347"/>
      <c r="AT65" s="347"/>
      <c r="AU65" s="347"/>
      <c r="AV65" s="347"/>
      <c r="AW65" s="347"/>
      <c r="AX65" s="347"/>
      <c r="AY65" s="347"/>
      <c r="AZ65" s="347"/>
      <c r="BA65" s="347"/>
      <c r="BB65" s="347"/>
    </row>
    <row r="66" spans="1:54" ht="15.75" customHeight="1" x14ac:dyDescent="0.25">
      <c r="A66" s="592" t="s">
        <v>954</v>
      </c>
      <c r="B66" s="593" t="s">
        <v>962</v>
      </c>
      <c r="C66" s="593" t="s">
        <v>96</v>
      </c>
      <c r="D66" s="596"/>
      <c r="E66" s="583" t="s">
        <v>97</v>
      </c>
      <c r="F66" s="600" t="str">
        <f t="shared" si="0"/>
        <v/>
      </c>
      <c r="G66" s="596" t="str">
        <f>IF(L66="Not Executed","",INDEX($U$2:$ZX65,1,MATCH(REPT("z",255),$U66:$ZX66)))</f>
        <v/>
      </c>
      <c r="H66" s="596" t="str">
        <f t="shared" si="8"/>
        <v/>
      </c>
      <c r="I66" s="596" t="str">
        <f t="shared" si="9"/>
        <v/>
      </c>
      <c r="J66" s="596" t="str">
        <f t="shared" si="10"/>
        <v/>
      </c>
      <c r="K66" s="596" t="str">
        <f t="shared" si="11"/>
        <v/>
      </c>
      <c r="L66" s="596" t="str">
        <f t="shared" si="13"/>
        <v>Not Executed</v>
      </c>
      <c r="M66" s="596" t="str">
        <f>IF(L66="NA","NA",IF(COUNTIFS(U66:XAA66,"Pass*",$U$3:$XAA$3,[2]Summary!$F$43)&gt;0,"Pass",IF(COUNTIFS(U66:XAA66,"Fail*",$U$3:$XAA$3,[2]Summary!$F$43)&gt;0,"Fail","Not Executed")))</f>
        <v>Not Executed</v>
      </c>
      <c r="N66" s="596">
        <f t="shared" si="5"/>
        <v>0</v>
      </c>
      <c r="O66" s="597" t="str">
        <f t="shared" si="6"/>
        <v/>
      </c>
      <c r="P66" s="597"/>
      <c r="Q66" s="596"/>
      <c r="R66" s="583"/>
      <c r="S66" s="602"/>
      <c r="T66" s="295"/>
      <c r="U66" s="346"/>
      <c r="V66" s="347"/>
      <c r="W66" s="347"/>
      <c r="X66" s="347"/>
      <c r="Y66" s="347"/>
      <c r="Z66" s="347"/>
      <c r="AA66" s="347"/>
      <c r="AB66" s="347"/>
      <c r="AC66" s="347"/>
      <c r="AD66" s="347"/>
      <c r="AE66" s="347"/>
      <c r="AF66" s="347"/>
      <c r="AG66" s="347"/>
      <c r="AH66" s="347"/>
      <c r="AI66" s="347"/>
      <c r="AJ66" s="347"/>
      <c r="AK66" s="347"/>
      <c r="AL66" s="347"/>
      <c r="AM66" s="347"/>
      <c r="AN66" s="347"/>
      <c r="AO66" s="347"/>
      <c r="AP66" s="347"/>
      <c r="AQ66" s="347"/>
      <c r="AR66" s="347"/>
      <c r="AS66" s="347"/>
      <c r="AT66" s="347"/>
      <c r="AU66" s="347"/>
      <c r="AV66" s="347"/>
      <c r="AW66" s="347"/>
      <c r="AX66" s="347"/>
      <c r="AY66" s="347"/>
      <c r="AZ66" s="347"/>
      <c r="BA66" s="347"/>
      <c r="BB66" s="347"/>
    </row>
    <row r="67" spans="1:54" ht="15.75" customHeight="1" x14ac:dyDescent="0.25">
      <c r="A67" s="592" t="s">
        <v>954</v>
      </c>
      <c r="B67" s="593" t="s">
        <v>962</v>
      </c>
      <c r="C67" s="593" t="s">
        <v>90</v>
      </c>
      <c r="D67" s="596"/>
      <c r="E67" s="583" t="s">
        <v>91</v>
      </c>
      <c r="F67" s="600" t="str">
        <f t="shared" si="0"/>
        <v/>
      </c>
      <c r="G67" s="596" t="str">
        <f>IF(L67="Not Executed","",INDEX($U$2:$ZX66,1,MATCH(REPT("z",255),$U67:$ZX67)))</f>
        <v/>
      </c>
      <c r="H67" s="596" t="str">
        <f t="shared" si="8"/>
        <v/>
      </c>
      <c r="I67" s="596" t="str">
        <f t="shared" si="9"/>
        <v/>
      </c>
      <c r="J67" s="596" t="str">
        <f t="shared" si="10"/>
        <v/>
      </c>
      <c r="K67" s="596" t="str">
        <f t="shared" si="11"/>
        <v/>
      </c>
      <c r="L67" s="596" t="str">
        <f t="shared" si="13"/>
        <v>Not Executed</v>
      </c>
      <c r="M67" s="596" t="str">
        <f>IF(L67="NA","NA",IF(COUNTIFS(U67:XAA67,"Pass*",$U$3:$XAA$3,[2]Summary!$F$43)&gt;0,"Pass",IF(COUNTIFS(U67:XAA67,"Fail*",$U$3:$XAA$3,[2]Summary!$F$43)&gt;0,"Fail","Not Executed")))</f>
        <v>Not Executed</v>
      </c>
      <c r="N67" s="596">
        <f t="shared" si="5"/>
        <v>0</v>
      </c>
      <c r="O67" s="597" t="str">
        <f t="shared" si="6"/>
        <v/>
      </c>
      <c r="P67" s="597"/>
      <c r="Q67" s="596"/>
      <c r="R67" s="583"/>
      <c r="S67" s="602"/>
      <c r="T67" s="295"/>
      <c r="U67" s="346"/>
      <c r="V67" s="347"/>
      <c r="W67" s="347"/>
      <c r="X67" s="347"/>
      <c r="Y67" s="347"/>
      <c r="Z67" s="347"/>
      <c r="AA67" s="347"/>
      <c r="AB67" s="347"/>
      <c r="AC67" s="347"/>
      <c r="AD67" s="347"/>
      <c r="AE67" s="347"/>
      <c r="AF67" s="347"/>
      <c r="AG67" s="347"/>
      <c r="AH67" s="347"/>
      <c r="AI67" s="347"/>
      <c r="AJ67" s="347"/>
      <c r="AK67" s="347"/>
      <c r="AL67" s="347"/>
      <c r="AM67" s="347"/>
      <c r="AN67" s="347"/>
      <c r="AO67" s="347"/>
      <c r="AP67" s="347"/>
      <c r="AQ67" s="347"/>
      <c r="AR67" s="347"/>
      <c r="AS67" s="347"/>
      <c r="AT67" s="347"/>
      <c r="AU67" s="347"/>
      <c r="AV67" s="347"/>
      <c r="AW67" s="347"/>
      <c r="AX67" s="347"/>
      <c r="AY67" s="347"/>
      <c r="AZ67" s="347"/>
      <c r="BA67" s="347"/>
      <c r="BB67" s="347"/>
    </row>
    <row r="68" spans="1:54" ht="15.75" customHeight="1" x14ac:dyDescent="0.25">
      <c r="A68" s="592" t="s">
        <v>954</v>
      </c>
      <c r="B68" s="593" t="s">
        <v>962</v>
      </c>
      <c r="C68" s="593" t="s">
        <v>103</v>
      </c>
      <c r="D68" s="596"/>
      <c r="E68" s="583" t="s">
        <v>89</v>
      </c>
      <c r="F68" s="600" t="str">
        <f t="shared" si="0"/>
        <v/>
      </c>
      <c r="G68" s="596" t="str">
        <f>IF(L68="Not Executed","",INDEX($U$2:$ZX67,1,MATCH(REPT("z",255),$U68:$ZX68)))</f>
        <v/>
      </c>
      <c r="H68" s="596" t="str">
        <f t="shared" si="8"/>
        <v/>
      </c>
      <c r="I68" s="596" t="str">
        <f t="shared" si="9"/>
        <v/>
      </c>
      <c r="J68" s="596" t="str">
        <f t="shared" si="10"/>
        <v/>
      </c>
      <c r="K68" s="596" t="str">
        <f t="shared" si="11"/>
        <v/>
      </c>
      <c r="L68" s="596" t="str">
        <f t="shared" si="13"/>
        <v>Not Executed</v>
      </c>
      <c r="M68" s="596" t="str">
        <f>IF(L68="NA","NA",IF(COUNTIFS(U68:XAA68,"Pass*",$U$3:$XAA$3,[2]Summary!$F$43)&gt;0,"Pass",IF(COUNTIFS(U68:XAA68,"Fail*",$U$3:$XAA$3,[2]Summary!$F$43)&gt;0,"Fail","Not Executed")))</f>
        <v>Not Executed</v>
      </c>
      <c r="N68" s="596">
        <f t="shared" si="5"/>
        <v>0</v>
      </c>
      <c r="O68" s="597" t="str">
        <f t="shared" si="6"/>
        <v/>
      </c>
      <c r="P68" s="597"/>
      <c r="Q68" s="596"/>
      <c r="R68" s="583"/>
      <c r="S68" s="602"/>
      <c r="T68" s="295"/>
      <c r="U68" s="346"/>
      <c r="V68" s="347"/>
      <c r="W68" s="347"/>
      <c r="X68" s="347"/>
      <c r="Y68" s="347"/>
      <c r="Z68" s="347"/>
      <c r="AA68" s="347"/>
      <c r="AB68" s="347"/>
      <c r="AC68" s="347"/>
      <c r="AD68" s="347"/>
      <c r="AE68" s="347"/>
      <c r="AF68" s="347"/>
      <c r="AG68" s="347"/>
      <c r="AH68" s="347"/>
      <c r="AI68" s="347"/>
      <c r="AJ68" s="347"/>
      <c r="AK68" s="347"/>
      <c r="AL68" s="347"/>
      <c r="AM68" s="347"/>
      <c r="AN68" s="347"/>
      <c r="AO68" s="347"/>
      <c r="AP68" s="347"/>
      <c r="AQ68" s="347"/>
      <c r="AR68" s="347"/>
      <c r="AS68" s="347"/>
      <c r="AT68" s="347"/>
      <c r="AU68" s="347"/>
      <c r="AV68" s="347"/>
      <c r="AW68" s="347"/>
      <c r="AX68" s="347"/>
      <c r="AY68" s="347"/>
      <c r="AZ68" s="347"/>
      <c r="BA68" s="347"/>
      <c r="BB68" s="347"/>
    </row>
    <row r="69" spans="1:54" ht="15.75" customHeight="1" x14ac:dyDescent="0.25">
      <c r="A69" s="592" t="s">
        <v>954</v>
      </c>
      <c r="B69" s="593" t="s">
        <v>962</v>
      </c>
      <c r="C69" s="593" t="s">
        <v>104</v>
      </c>
      <c r="D69" s="596"/>
      <c r="E69" s="583" t="s">
        <v>89</v>
      </c>
      <c r="F69" s="600" t="str">
        <f t="shared" ref="F69:F74" si="14">IF(L69="Not Executed","",INDEX($U$1:$ZX$1,1,MATCH(REPT("z",255),$U69:$ZX69)))</f>
        <v/>
      </c>
      <c r="G69" s="596" t="str">
        <f>IF(L69="Not Executed","",INDEX($U$2:$ZX68,1,MATCH(REPT("z",255),$U69:$ZX69)))</f>
        <v/>
      </c>
      <c r="H69" s="596" t="str">
        <f t="shared" ref="H69:H74" si="15">IF($L69="Not Executed","",VLOOKUP($G69,Config_Table,3))</f>
        <v/>
      </c>
      <c r="I69" s="596" t="str">
        <f t="shared" ref="I69:I74" si="16">IF($L69="Not Executed","",VLOOKUP($G69,Config_Table,4))</f>
        <v/>
      </c>
      <c r="J69" s="596" t="str">
        <f t="shared" ref="J69:J74" si="17">IF($L69="Not Executed","",VLOOKUP($G69,Config_Table,5))</f>
        <v/>
      </c>
      <c r="K69" s="596" t="str">
        <f t="shared" ref="K69:K74" si="18">IF($L69="Not Executed","",IF(ISBLANK(VLOOKUP($G69,Config_Table,11)),VLOOKUP($G69,Config_Table,7),VLOOKUP($G69,Config_Table,11)))</f>
        <v/>
      </c>
      <c r="L69" s="596" t="str">
        <f t="shared" si="13"/>
        <v>Not Executed</v>
      </c>
      <c r="M69" s="596" t="str">
        <f>IF(L69="NA","NA",IF(COUNTIFS(U69:XAA69,"Pass*",$U$3:$XAA$3,[2]Summary!$F$43)&gt;0,"Pass",IF(COUNTIFS(U69:XAA69,"Fail*",$U$3:$XAA$3,[2]Summary!$F$43)&gt;0,"Fail","Not Executed")))</f>
        <v>Not Executed</v>
      </c>
      <c r="N69" s="596">
        <f t="shared" ref="N69:N74" si="19">COUNTIF(U69:CB69,"Pass")+COUNTIF(U69:CB69,"Fail")</f>
        <v>0</v>
      </c>
      <c r="O69" s="597" t="str">
        <f t="shared" ref="O69:O74" si="20">IF(N69&gt;0,COUNTIF(U69:CB69,"Pass")/N69,"")</f>
        <v/>
      </c>
      <c r="P69" s="597"/>
      <c r="Q69" s="596"/>
      <c r="R69" s="583"/>
      <c r="S69" s="602"/>
      <c r="T69" s="295"/>
      <c r="U69" s="346"/>
      <c r="V69" s="347"/>
      <c r="W69" s="347"/>
      <c r="X69" s="347"/>
      <c r="Y69" s="347"/>
      <c r="Z69" s="347"/>
      <c r="AA69" s="347"/>
      <c r="AB69" s="347"/>
      <c r="AC69" s="347"/>
      <c r="AD69" s="347"/>
      <c r="AE69" s="347"/>
      <c r="AF69" s="347"/>
      <c r="AG69" s="347"/>
      <c r="AH69" s="347"/>
      <c r="AI69" s="347"/>
      <c r="AJ69" s="347"/>
      <c r="AK69" s="347"/>
      <c r="AL69" s="347"/>
      <c r="AM69" s="347"/>
      <c r="AN69" s="347"/>
      <c r="AO69" s="347"/>
      <c r="AP69" s="347"/>
      <c r="AQ69" s="347"/>
      <c r="AR69" s="347"/>
      <c r="AS69" s="347"/>
      <c r="AT69" s="347"/>
      <c r="AU69" s="347"/>
      <c r="AV69" s="347"/>
      <c r="AW69" s="347"/>
      <c r="AX69" s="347"/>
      <c r="AY69" s="347"/>
      <c r="AZ69" s="347"/>
      <c r="BA69" s="347"/>
      <c r="BB69" s="347"/>
    </row>
    <row r="70" spans="1:54" ht="15.75" customHeight="1" x14ac:dyDescent="0.25">
      <c r="A70" s="592" t="s">
        <v>954</v>
      </c>
      <c r="B70" s="593" t="s">
        <v>962</v>
      </c>
      <c r="C70" s="593" t="s">
        <v>93</v>
      </c>
      <c r="D70" s="596"/>
      <c r="E70" s="583" t="s">
        <v>89</v>
      </c>
      <c r="F70" s="600" t="str">
        <f t="shared" si="14"/>
        <v/>
      </c>
      <c r="G70" s="596" t="str">
        <f>IF(L70="Not Executed","",INDEX($U$2:$ZX69,1,MATCH(REPT("z",255),$U70:$ZX70)))</f>
        <v/>
      </c>
      <c r="H70" s="596" t="str">
        <f t="shared" si="15"/>
        <v/>
      </c>
      <c r="I70" s="596" t="str">
        <f t="shared" si="16"/>
        <v/>
      </c>
      <c r="J70" s="596" t="str">
        <f t="shared" si="17"/>
        <v/>
      </c>
      <c r="K70" s="596" t="str">
        <f t="shared" si="18"/>
        <v/>
      </c>
      <c r="L70" s="596" t="str">
        <f t="shared" si="13"/>
        <v>Not Executed</v>
      </c>
      <c r="M70" s="596" t="str">
        <f>IF(L70="NA","NA",IF(COUNTIFS(U70:XAA70,"Pass*",$U$3:$XAA$3,[2]Summary!$F$43)&gt;0,"Pass",IF(COUNTIFS(U70:XAA70,"Fail*",$U$3:$XAA$3,[2]Summary!$F$43)&gt;0,"Fail","Not Executed")))</f>
        <v>Not Executed</v>
      </c>
      <c r="N70" s="596">
        <f t="shared" si="19"/>
        <v>0</v>
      </c>
      <c r="O70" s="597" t="str">
        <f t="shared" si="20"/>
        <v/>
      </c>
      <c r="P70" s="597"/>
      <c r="Q70" s="596"/>
      <c r="R70" s="583"/>
      <c r="S70" s="602"/>
      <c r="T70" s="295"/>
      <c r="U70" s="346"/>
      <c r="V70" s="347"/>
      <c r="W70" s="347"/>
      <c r="X70" s="347"/>
      <c r="Y70" s="347"/>
      <c r="Z70" s="347"/>
      <c r="AA70" s="347"/>
      <c r="AB70" s="347"/>
      <c r="AC70" s="347"/>
      <c r="AD70" s="347"/>
      <c r="AE70" s="347"/>
      <c r="AF70" s="347"/>
      <c r="AG70" s="347"/>
      <c r="AH70" s="347"/>
      <c r="AI70" s="347"/>
      <c r="AJ70" s="347"/>
      <c r="AK70" s="347"/>
      <c r="AL70" s="347"/>
      <c r="AM70" s="347"/>
      <c r="AN70" s="347"/>
      <c r="AO70" s="347"/>
      <c r="AP70" s="347"/>
      <c r="AQ70" s="347"/>
      <c r="AR70" s="347"/>
      <c r="AS70" s="347"/>
      <c r="AT70" s="347"/>
      <c r="AU70" s="347"/>
      <c r="AV70" s="347"/>
      <c r="AW70" s="347"/>
      <c r="AX70" s="347"/>
      <c r="AY70" s="347"/>
      <c r="AZ70" s="347"/>
      <c r="BA70" s="347"/>
      <c r="BB70" s="347"/>
    </row>
    <row r="71" spans="1:54" ht="15.75" customHeight="1" x14ac:dyDescent="0.25">
      <c r="A71" s="592" t="s">
        <v>954</v>
      </c>
      <c r="B71" s="593" t="s">
        <v>962</v>
      </c>
      <c r="C71" s="593" t="s">
        <v>101</v>
      </c>
      <c r="D71" s="596"/>
      <c r="E71" s="583" t="s">
        <v>89</v>
      </c>
      <c r="F71" s="600" t="str">
        <f t="shared" si="14"/>
        <v/>
      </c>
      <c r="G71" s="596" t="str">
        <f>IF(L71="Not Executed","",INDEX($U$2:$ZX70,1,MATCH(REPT("z",255),$U71:$ZX71)))</f>
        <v/>
      </c>
      <c r="H71" s="596" t="str">
        <f t="shared" si="15"/>
        <v/>
      </c>
      <c r="I71" s="596" t="str">
        <f t="shared" si="16"/>
        <v/>
      </c>
      <c r="J71" s="596" t="str">
        <f t="shared" si="17"/>
        <v/>
      </c>
      <c r="K71" s="596" t="str">
        <f t="shared" si="18"/>
        <v/>
      </c>
      <c r="L71" s="596" t="str">
        <f t="shared" si="13"/>
        <v>Not Executed</v>
      </c>
      <c r="M71" s="596" t="str">
        <f>IF(L71="NA","NA",IF(COUNTIFS(U71:XAA71,"Pass*",$U$3:$XAA$3,[2]Summary!$F$43)&gt;0,"Pass",IF(COUNTIFS(U71:XAA71,"Fail*",$U$3:$XAA$3,[2]Summary!$F$43)&gt;0,"Fail","Not Executed")))</f>
        <v>Not Executed</v>
      </c>
      <c r="N71" s="596">
        <f t="shared" si="19"/>
        <v>0</v>
      </c>
      <c r="O71" s="597" t="str">
        <f t="shared" si="20"/>
        <v/>
      </c>
      <c r="P71" s="597"/>
      <c r="Q71" s="596"/>
      <c r="R71" s="583"/>
      <c r="S71" s="602"/>
      <c r="T71" s="295"/>
      <c r="U71" s="346"/>
      <c r="V71" s="347"/>
      <c r="W71" s="347"/>
      <c r="X71" s="347"/>
      <c r="Y71" s="347"/>
      <c r="Z71" s="347"/>
      <c r="AA71" s="347"/>
      <c r="AB71" s="347"/>
      <c r="AC71" s="347"/>
      <c r="AD71" s="347"/>
      <c r="AE71" s="347"/>
      <c r="AF71" s="347"/>
      <c r="AG71" s="347"/>
      <c r="AH71" s="347"/>
      <c r="AI71" s="347"/>
      <c r="AJ71" s="347"/>
      <c r="AK71" s="347"/>
      <c r="AL71" s="347"/>
      <c r="AM71" s="347"/>
      <c r="AN71" s="347"/>
      <c r="AO71" s="347"/>
      <c r="AP71" s="347"/>
      <c r="AQ71" s="347"/>
      <c r="AR71" s="347"/>
      <c r="AS71" s="347"/>
      <c r="AT71" s="347"/>
      <c r="AU71" s="347"/>
      <c r="AV71" s="347"/>
      <c r="AW71" s="347"/>
      <c r="AX71" s="347"/>
      <c r="AY71" s="347"/>
      <c r="AZ71" s="347"/>
      <c r="BA71" s="347"/>
      <c r="BB71" s="347"/>
    </row>
    <row r="72" spans="1:54" ht="15.75" customHeight="1" x14ac:dyDescent="0.25">
      <c r="A72" s="592" t="s">
        <v>954</v>
      </c>
      <c r="B72" s="593" t="s">
        <v>962</v>
      </c>
      <c r="C72" s="593" t="s">
        <v>94</v>
      </c>
      <c r="D72" s="596"/>
      <c r="E72" s="583" t="s">
        <v>26</v>
      </c>
      <c r="F72" s="600" t="str">
        <f t="shared" si="14"/>
        <v/>
      </c>
      <c r="G72" s="596" t="str">
        <f>IF(L72="Not Executed","",INDEX($U$2:$ZX71,1,MATCH(REPT("z",255),$U72:$ZX72)))</f>
        <v/>
      </c>
      <c r="H72" s="596" t="str">
        <f t="shared" si="15"/>
        <v/>
      </c>
      <c r="I72" s="596" t="str">
        <f t="shared" si="16"/>
        <v/>
      </c>
      <c r="J72" s="596" t="str">
        <f t="shared" si="17"/>
        <v/>
      </c>
      <c r="K72" s="596" t="str">
        <f t="shared" si="18"/>
        <v/>
      </c>
      <c r="L72" s="596" t="str">
        <f t="shared" si="13"/>
        <v>Not Executed</v>
      </c>
      <c r="M72" s="596" t="str">
        <f>IF(L72="NA","NA",IF(COUNTIFS(U72:XAA72,"Pass*",$U$3:$XAA$3,[2]Summary!$F$43)&gt;0,"Pass",IF(COUNTIFS(U72:XAA72,"Fail*",$U$3:$XAA$3,[2]Summary!$F$43)&gt;0,"Fail","Not Executed")))</f>
        <v>Not Executed</v>
      </c>
      <c r="N72" s="596">
        <f t="shared" si="19"/>
        <v>0</v>
      </c>
      <c r="O72" s="597" t="str">
        <f t="shared" si="20"/>
        <v/>
      </c>
      <c r="P72" s="597"/>
      <c r="Q72" s="596"/>
      <c r="R72" s="583"/>
      <c r="S72" s="602"/>
      <c r="T72" s="295"/>
      <c r="U72" s="346"/>
      <c r="V72" s="347"/>
      <c r="W72" s="347"/>
      <c r="X72" s="347"/>
      <c r="Y72" s="347"/>
      <c r="Z72" s="347"/>
      <c r="AA72" s="347"/>
      <c r="AB72" s="347"/>
      <c r="AC72" s="347"/>
      <c r="AD72" s="347"/>
      <c r="AE72" s="347"/>
      <c r="AF72" s="347"/>
      <c r="AG72" s="347"/>
      <c r="AH72" s="347"/>
      <c r="AI72" s="347"/>
      <c r="AJ72" s="347"/>
      <c r="AK72" s="347"/>
      <c r="AL72" s="347"/>
      <c r="AM72" s="347"/>
      <c r="AN72" s="347"/>
      <c r="AO72" s="347"/>
      <c r="AP72" s="347"/>
      <c r="AQ72" s="347"/>
      <c r="AR72" s="347"/>
      <c r="AS72" s="347"/>
      <c r="AT72" s="347"/>
      <c r="AU72" s="347"/>
      <c r="AV72" s="347"/>
      <c r="AW72" s="347"/>
      <c r="AX72" s="347"/>
      <c r="AY72" s="347"/>
      <c r="AZ72" s="347"/>
      <c r="BA72" s="347"/>
      <c r="BB72" s="347"/>
    </row>
    <row r="73" spans="1:54" ht="15.75" customHeight="1" x14ac:dyDescent="0.25">
      <c r="A73" s="592" t="s">
        <v>954</v>
      </c>
      <c r="B73" s="593" t="s">
        <v>962</v>
      </c>
      <c r="C73" s="593" t="s">
        <v>99</v>
      </c>
      <c r="D73" s="596"/>
      <c r="E73" s="583" t="s">
        <v>100</v>
      </c>
      <c r="F73" s="600" t="str">
        <f t="shared" si="14"/>
        <v/>
      </c>
      <c r="G73" s="596" t="str">
        <f>IF(L73="Not Executed","",INDEX($U$2:$ZX72,1,MATCH(REPT("z",255),$U73:$ZX73)))</f>
        <v/>
      </c>
      <c r="H73" s="596" t="str">
        <f t="shared" si="15"/>
        <v/>
      </c>
      <c r="I73" s="596" t="str">
        <f t="shared" si="16"/>
        <v/>
      </c>
      <c r="J73" s="596" t="str">
        <f t="shared" si="17"/>
        <v/>
      </c>
      <c r="K73" s="596" t="str">
        <f t="shared" si="18"/>
        <v/>
      </c>
      <c r="L73" s="596" t="str">
        <f t="shared" si="13"/>
        <v>Not Executed</v>
      </c>
      <c r="M73" s="596" t="str">
        <f>IF(L73="NA","NA",IF(COUNTIFS(U73:XAA73,"Pass*",$U$3:$XAA$3,[2]Summary!$F$43)&gt;0,"Pass",IF(COUNTIFS(U73:XAA73,"Fail*",$U$3:$XAA$3,[2]Summary!$F$43)&gt;0,"Fail","Not Executed")))</f>
        <v>Not Executed</v>
      </c>
      <c r="N73" s="596">
        <f t="shared" si="19"/>
        <v>0</v>
      </c>
      <c r="O73" s="597" t="str">
        <f t="shared" si="20"/>
        <v/>
      </c>
      <c r="P73" s="597"/>
      <c r="Q73" s="596"/>
      <c r="R73" s="583"/>
      <c r="S73" s="602"/>
      <c r="T73" s="295"/>
      <c r="U73" s="346"/>
      <c r="V73" s="347"/>
      <c r="W73" s="347"/>
      <c r="X73" s="347"/>
      <c r="Y73" s="347"/>
      <c r="Z73" s="347"/>
      <c r="AA73" s="347"/>
      <c r="AB73" s="347"/>
      <c r="AC73" s="347"/>
      <c r="AD73" s="347"/>
      <c r="AE73" s="347"/>
      <c r="AF73" s="347"/>
      <c r="AG73" s="347"/>
      <c r="AH73" s="347"/>
      <c r="AI73" s="347"/>
      <c r="AJ73" s="347"/>
      <c r="AK73" s="347"/>
      <c r="AL73" s="347"/>
      <c r="AM73" s="347"/>
      <c r="AN73" s="347"/>
      <c r="AO73" s="347"/>
      <c r="AP73" s="347"/>
      <c r="AQ73" s="347"/>
      <c r="AR73" s="347"/>
      <c r="AS73" s="347"/>
      <c r="AT73" s="347"/>
      <c r="AU73" s="347"/>
      <c r="AV73" s="347"/>
      <c r="AW73" s="347"/>
      <c r="AX73" s="347"/>
      <c r="AY73" s="347"/>
      <c r="AZ73" s="347"/>
      <c r="BA73" s="347"/>
      <c r="BB73" s="347"/>
    </row>
    <row r="74" spans="1:54" ht="15.75" customHeight="1" thickBot="1" x14ac:dyDescent="0.3">
      <c r="A74" s="603" t="s">
        <v>954</v>
      </c>
      <c r="B74" s="604" t="s">
        <v>962</v>
      </c>
      <c r="C74" s="604" t="s">
        <v>125</v>
      </c>
      <c r="D74" s="618"/>
      <c r="E74" s="623" t="s">
        <v>126</v>
      </c>
      <c r="F74" s="620" t="str">
        <f t="shared" si="14"/>
        <v/>
      </c>
      <c r="G74" s="618" t="str">
        <f>IF(L74="Not Executed","",INDEX($U$2:$ZX73,1,MATCH(REPT("z",255),$U74:$ZX74)))</f>
        <v/>
      </c>
      <c r="H74" s="618" t="str">
        <f t="shared" si="15"/>
        <v/>
      </c>
      <c r="I74" s="618" t="str">
        <f t="shared" si="16"/>
        <v/>
      </c>
      <c r="J74" s="618" t="str">
        <f t="shared" si="17"/>
        <v/>
      </c>
      <c r="K74" s="618" t="str">
        <f t="shared" si="18"/>
        <v/>
      </c>
      <c r="L74" s="618" t="str">
        <f t="shared" si="13"/>
        <v>Not Executed</v>
      </c>
      <c r="M74" s="618" t="str">
        <f>IF(L74="NA","NA",IF(COUNTIFS(U74:XAA74,"Pass*",$U$3:$XAA$3,[2]Summary!$F$43)&gt;0,"Pass",IF(COUNTIFS(U74:XAA74,"Fail*",$U$3:$XAA$3,[2]Summary!$F$43)&gt;0,"Fail","Not Executed")))</f>
        <v>Not Executed</v>
      </c>
      <c r="N74" s="596">
        <f t="shared" si="19"/>
        <v>0</v>
      </c>
      <c r="O74" s="597" t="str">
        <f t="shared" si="20"/>
        <v/>
      </c>
      <c r="P74" s="597"/>
      <c r="Q74" s="596"/>
      <c r="R74" s="605"/>
      <c r="S74" s="606"/>
      <c r="T74" s="607"/>
      <c r="U74" s="608"/>
      <c r="V74" s="609"/>
      <c r="W74" s="609"/>
      <c r="X74" s="609"/>
      <c r="Y74" s="609"/>
      <c r="Z74" s="609"/>
      <c r="AA74" s="609"/>
      <c r="AB74" s="609"/>
      <c r="AC74" s="609"/>
      <c r="AD74" s="609"/>
      <c r="AE74" s="609"/>
      <c r="AF74" s="609"/>
      <c r="AG74" s="609"/>
      <c r="AH74" s="609"/>
      <c r="AI74" s="609"/>
      <c r="AJ74" s="609"/>
      <c r="AK74" s="609"/>
      <c r="AL74" s="609"/>
      <c r="AM74" s="609"/>
      <c r="AN74" s="609"/>
      <c r="AO74" s="609"/>
      <c r="AP74" s="609"/>
      <c r="AQ74" s="609"/>
      <c r="AR74" s="609"/>
      <c r="AS74" s="609"/>
      <c r="AT74" s="609"/>
      <c r="AU74" s="609"/>
      <c r="AV74" s="609"/>
      <c r="AW74" s="609"/>
      <c r="AX74" s="609"/>
      <c r="AY74" s="609"/>
      <c r="AZ74" s="609"/>
      <c r="BA74" s="609"/>
      <c r="BB74" s="609"/>
    </row>
  </sheetData>
  <mergeCells count="19">
    <mergeCell ref="L1:L4"/>
    <mergeCell ref="A1:A4"/>
    <mergeCell ref="B1:B4"/>
    <mergeCell ref="C1:C4"/>
    <mergeCell ref="D1:D4"/>
    <mergeCell ref="E1:E4"/>
    <mergeCell ref="F1:F4"/>
    <mergeCell ref="G1:G4"/>
    <mergeCell ref="H1:H4"/>
    <mergeCell ref="I1:I4"/>
    <mergeCell ref="J1:J4"/>
    <mergeCell ref="K1:K4"/>
    <mergeCell ref="S1:S4"/>
    <mergeCell ref="M1:M4"/>
    <mergeCell ref="N1:N4"/>
    <mergeCell ref="O1:O4"/>
    <mergeCell ref="P1:P4"/>
    <mergeCell ref="Q1:Q4"/>
    <mergeCell ref="R1:R4"/>
  </mergeCells>
  <conditionalFormatting sqref="L1:T1 L5:T13 L14:P39 R14:T39 R41:T74 Q14:Q74 L41:P74">
    <cfRule type="expression" dxfId="106" priority="41">
      <formula>INDIRECT("L"&amp;ROW())="Not Executed"</formula>
    </cfRule>
    <cfRule type="expression" dxfId="105" priority="43">
      <formula>INDIRECT("L"&amp;ROW())="In Progress"</formula>
    </cfRule>
    <cfRule type="expression" dxfId="104" priority="44">
      <formula>INDIRECT("L"&amp;ROW())="Fail"</formula>
    </cfRule>
    <cfRule type="expression" dxfId="103" priority="45">
      <formula>INDIRECT("L"&amp;ROW())="Pass"</formula>
    </cfRule>
  </conditionalFormatting>
  <conditionalFormatting sqref="F1:T1 F5:BB13 F14:P39 R14:BB39 R41:BB74 Q14:Q74 F41:P74">
    <cfRule type="expression" dxfId="102" priority="42">
      <formula>INDIRECT("L"&amp;ROW())="NA"</formula>
    </cfRule>
  </conditionalFormatting>
  <conditionalFormatting sqref="U5:BB39 U41:BB74">
    <cfRule type="containsText" dxfId="101" priority="39" operator="containsText" text="Fail">
      <formula>NOT(ISERROR(SEARCH("Fail",U5)))</formula>
    </cfRule>
    <cfRule type="containsText" dxfId="100" priority="40" operator="containsText" text="Pass">
      <formula>NOT(ISERROR(SEARCH("Pass",U5)))</formula>
    </cfRule>
  </conditionalFormatting>
  <conditionalFormatting sqref="N5:P39 N41:P74">
    <cfRule type="expression" dxfId="99" priority="35">
      <formula>INDIRECT("L"&amp;ROW())="In Progress"</formula>
    </cfRule>
    <cfRule type="expression" dxfId="98" priority="36">
      <formula>INDIRECT("L"&amp;ROW())="Not Executed"</formula>
    </cfRule>
    <cfRule type="expression" dxfId="97" priority="37">
      <formula>INDIRECT("L"&amp;ROW())="Fail"</formula>
    </cfRule>
    <cfRule type="expression" dxfId="96" priority="38">
      <formula>INDIRECT("L"&amp;ROW())="Pass"</formula>
    </cfRule>
  </conditionalFormatting>
  <conditionalFormatting sqref="U41:BB74 U1:BB39">
    <cfRule type="containsText" dxfId="95" priority="34" operator="containsText" text="NA">
      <formula>NOT(ISERROR(SEARCH("NA",U1)))</formula>
    </cfRule>
  </conditionalFormatting>
  <conditionalFormatting sqref="T1">
    <cfRule type="expression" dxfId="94" priority="29">
      <formula>INDIRECT("L"&amp;ROW())="Not Executed"</formula>
    </cfRule>
    <cfRule type="expression" dxfId="93" priority="30">
      <formula>INDIRECT("L"&amp;ROW())="In Progress"</formula>
    </cfRule>
    <cfRule type="expression" dxfId="92" priority="31">
      <formula>INDIRECT("L"&amp;ROW())="NA"</formula>
    </cfRule>
    <cfRule type="expression" dxfId="91" priority="32">
      <formula>INDIRECT("L"&amp;ROW())="Fail"</formula>
    </cfRule>
    <cfRule type="expression" dxfId="90" priority="33">
      <formula>INDIRECT("L"&amp;ROW())="Pass"</formula>
    </cfRule>
  </conditionalFormatting>
  <conditionalFormatting sqref="T1">
    <cfRule type="expression" dxfId="89" priority="28">
      <formula>INDIRECT("L"&amp;ROW())="Blue Screen"</formula>
    </cfRule>
  </conditionalFormatting>
  <conditionalFormatting sqref="A1:A6">
    <cfRule type="containsText" dxfId="88" priority="27" operator="containsText" text=" *">
      <formula>NOT(ISERROR(SEARCH(" *",A1)))</formula>
    </cfRule>
  </conditionalFormatting>
  <conditionalFormatting sqref="M1">
    <cfRule type="expression" dxfId="87" priority="19">
      <formula>INDIRECT("L"&amp;ROW())="Fail-Filter"</formula>
    </cfRule>
    <cfRule type="expression" dxfId="86" priority="20">
      <formula>INDIRECT("L"&amp;ROW())="Pass-Filter"</formula>
    </cfRule>
    <cfRule type="expression" dxfId="85" priority="21">
      <formula>INDIRECT("L"&amp;ROW())="Not Executed"</formula>
    </cfRule>
    <cfRule type="expression" dxfId="84" priority="22">
      <formula>INDIRECT("L"&amp;ROW())="Not Executed"</formula>
    </cfRule>
    <cfRule type="expression" dxfId="83" priority="23">
      <formula>INDIRECT("L"&amp;ROW())="In Progress"</formula>
    </cfRule>
    <cfRule type="expression" dxfId="82" priority="24">
      <formula>INDIRECT("L"&amp;ROW())="NA"</formula>
    </cfRule>
    <cfRule type="expression" dxfId="81" priority="25">
      <formula>INDIRECT("L"&amp;ROW())="Fail"</formula>
    </cfRule>
    <cfRule type="expression" dxfId="80" priority="26">
      <formula>INDIRECT("L"&amp;ROW())="Pass"</formula>
    </cfRule>
  </conditionalFormatting>
  <conditionalFormatting sqref="M1">
    <cfRule type="expression" dxfId="79" priority="16">
      <formula>INDIRECT("L"&amp;ROW())="In Progress"</formula>
    </cfRule>
    <cfRule type="expression" dxfId="78" priority="17">
      <formula>INDIRECT("L"&amp;ROW())="Fail"</formula>
    </cfRule>
    <cfRule type="expression" dxfId="77" priority="18">
      <formula>INDIRECT("L"&amp;ROW())="Pass"</formula>
    </cfRule>
  </conditionalFormatting>
  <conditionalFormatting sqref="M1">
    <cfRule type="expression" dxfId="76" priority="15">
      <formula>INDIRECT("L"&amp;ROW())="NA"</formula>
    </cfRule>
  </conditionalFormatting>
  <conditionalFormatting sqref="L40:P40 R40:T40">
    <cfRule type="expression" dxfId="75" priority="10">
      <formula>INDIRECT("L"&amp;ROW())="Not Executed"</formula>
    </cfRule>
    <cfRule type="expression" dxfId="74" priority="12">
      <formula>INDIRECT("L"&amp;ROW())="In Progress"</formula>
    </cfRule>
    <cfRule type="expression" dxfId="73" priority="13">
      <formula>INDIRECT("L"&amp;ROW())="Fail"</formula>
    </cfRule>
    <cfRule type="expression" dxfId="72" priority="14">
      <formula>INDIRECT("L"&amp;ROW())="Pass"</formula>
    </cfRule>
  </conditionalFormatting>
  <conditionalFormatting sqref="F40:P40 R40:BB40">
    <cfRule type="expression" dxfId="71" priority="11">
      <formula>INDIRECT("L"&amp;ROW())="NA"</formula>
    </cfRule>
  </conditionalFormatting>
  <conditionalFormatting sqref="U40:BB40">
    <cfRule type="containsText" dxfId="70" priority="8" operator="containsText" text="Fail">
      <formula>NOT(ISERROR(SEARCH("Fail",U40)))</formula>
    </cfRule>
    <cfRule type="containsText" dxfId="69" priority="9" operator="containsText" text="Pass">
      <formula>NOT(ISERROR(SEARCH("Pass",U40)))</formula>
    </cfRule>
  </conditionalFormatting>
  <conditionalFormatting sqref="N40:P40">
    <cfRule type="expression" dxfId="68" priority="4">
      <formula>INDIRECT("L"&amp;ROW())="In Progress"</formula>
    </cfRule>
    <cfRule type="expression" dxfId="67" priority="5">
      <formula>INDIRECT("L"&amp;ROW())="Not Executed"</formula>
    </cfRule>
    <cfRule type="expression" dxfId="66" priority="6">
      <formula>INDIRECT("L"&amp;ROW())="Fail"</formula>
    </cfRule>
    <cfRule type="expression" dxfId="65" priority="7">
      <formula>INDIRECT("L"&amp;ROW())="Pass"</formula>
    </cfRule>
  </conditionalFormatting>
  <conditionalFormatting sqref="U40:BB40">
    <cfRule type="containsText" dxfId="64" priority="3" operator="containsText" text="NA">
      <formula>NOT(ISERROR(SEARCH("NA",U40)))</formula>
    </cfRule>
  </conditionalFormatting>
  <conditionalFormatting sqref="A7:A74">
    <cfRule type="containsText" dxfId="63" priority="2" operator="containsText" text=" *">
      <formula>NOT(ISERROR(SEARCH(" *",A7)))</formula>
    </cfRule>
  </conditionalFormatting>
  <conditionalFormatting sqref="E74">
    <cfRule type="expression" dxfId="62" priority="1">
      <formula>INDIRECT("L"&amp;ROW())="NA"</formula>
    </cfRule>
  </conditionalFormatting>
  <dataValidations count="2">
    <dataValidation type="list" allowBlank="1" showInputMessage="1" showErrorMessage="1" sqref="L1">
      <formula1>ValidStatus</formula1>
    </dataValidation>
    <dataValidation type="list" allowBlank="1" showInputMessage="1" showErrorMessage="1" sqref="G5:G74">
      <formula1>Config</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00B050"/>
  </sheetPr>
  <dimension ref="A1:K20"/>
  <sheetViews>
    <sheetView zoomScaleNormal="100" workbookViewId="0">
      <pane xSplit="3" ySplit="1" topLeftCell="D2" activePane="bottomRight" state="frozenSplit"/>
      <selection pane="topRight" activeCell="C1" sqref="C1"/>
      <selection pane="bottomLeft"/>
      <selection pane="bottomRight" activeCell="D5" sqref="D5"/>
    </sheetView>
  </sheetViews>
  <sheetFormatPr defaultRowHeight="15" x14ac:dyDescent="0.25"/>
  <cols>
    <col min="1" max="1" width="26.7109375" style="56" bestFit="1" customWidth="1"/>
    <col min="2" max="2" width="9.28515625" style="226" bestFit="1" customWidth="1"/>
    <col min="3" max="3" width="36.28515625" style="56" bestFit="1" customWidth="1"/>
    <col min="4" max="6" width="11.7109375" style="196" customWidth="1"/>
    <col min="7" max="7" width="11.7109375" style="56" customWidth="1"/>
    <col min="8" max="8" width="11.7109375" style="190" customWidth="1"/>
    <col min="9" max="9" width="37" style="60" bestFit="1" customWidth="1"/>
    <col min="10" max="10" width="9.7109375" style="196" bestFit="1" customWidth="1"/>
    <col min="11" max="11" width="9.140625" style="187"/>
    <col min="12" max="16384" width="9.140625" style="56"/>
  </cols>
  <sheetData>
    <row r="1" spans="1:11" ht="46.5" thickTop="1" thickBot="1" x14ac:dyDescent="0.3">
      <c r="A1" s="149" t="s">
        <v>277</v>
      </c>
      <c r="B1" s="227" t="s">
        <v>368</v>
      </c>
      <c r="C1" s="150" t="s">
        <v>278</v>
      </c>
      <c r="D1" s="191" t="s">
        <v>467</v>
      </c>
      <c r="E1" s="191" t="s">
        <v>468</v>
      </c>
      <c r="F1" s="191" t="s">
        <v>469</v>
      </c>
      <c r="G1" s="150" t="s">
        <v>279</v>
      </c>
      <c r="H1" s="191" t="s">
        <v>306</v>
      </c>
      <c r="I1" s="150" t="s">
        <v>240</v>
      </c>
      <c r="J1" s="198" t="s">
        <v>259</v>
      </c>
      <c r="K1" s="188" t="s">
        <v>361</v>
      </c>
    </row>
    <row r="2" spans="1:11" s="143" customFormat="1" ht="22.5" thickTop="1" thickBot="1" x14ac:dyDescent="0.3">
      <c r="A2" s="369" t="s">
        <v>489</v>
      </c>
      <c r="B2" s="233" t="s">
        <v>403</v>
      </c>
      <c r="C2" s="161" t="s">
        <v>345</v>
      </c>
      <c r="D2" s="200">
        <v>15</v>
      </c>
      <c r="E2" s="200">
        <f>COUNTIF(BT!L15:L29,"Pass*")</f>
        <v>15</v>
      </c>
      <c r="F2" s="200">
        <f>D2-E2</f>
        <v>0</v>
      </c>
      <c r="G2" s="146">
        <f>IF(D2=0,"",E2/D2)</f>
        <v>1</v>
      </c>
      <c r="H2" s="192">
        <f>IF(SUM(D2:D2)=0,"",SUM(E2:E2)/SUM(D2:D2))</f>
        <v>1</v>
      </c>
      <c r="I2" s="145"/>
      <c r="J2" s="217">
        <f>MAX(BT!F15:F29)</f>
        <v>41184</v>
      </c>
      <c r="K2" s="189">
        <f>E2-COUNTIF(BT!L15:L29,"Pass*")</f>
        <v>0</v>
      </c>
    </row>
    <row r="3" spans="1:11" s="143" customFormat="1" ht="15.75" thickTop="1" x14ac:dyDescent="0.25">
      <c r="A3" s="690" t="s">
        <v>338</v>
      </c>
      <c r="B3" s="233">
        <f>ROW(INDEX(BT!C$5:C$29,MATCH(C3,BT!C$5:C$29)))</f>
        <v>5</v>
      </c>
      <c r="C3" s="161" t="s">
        <v>106</v>
      </c>
      <c r="D3" s="200">
        <v>4</v>
      </c>
      <c r="E3" s="209">
        <v>4</v>
      </c>
      <c r="F3" s="209">
        <v>0</v>
      </c>
      <c r="G3" s="146">
        <f t="shared" ref="G3:G12" si="0">IF(D3=0,"",E3/D3)</f>
        <v>1</v>
      </c>
      <c r="H3" s="693">
        <f>IF(SUM(D3:D7)=0,"",SUM(E3:E7)/SUM(D3:D7))</f>
        <v>1</v>
      </c>
      <c r="I3" s="145"/>
      <c r="J3" s="217">
        <f>LOOKUP(C3,BT!C$5:C$29,BT!F$5:F$29)</f>
        <v>41184</v>
      </c>
      <c r="K3" s="189">
        <f>IF(G3=1,1,0)-COUNTIFS(BT!C$5:C$29,C3,BT!L$5:L$29,"Pass*")</f>
        <v>0</v>
      </c>
    </row>
    <row r="4" spans="1:11" s="143" customFormat="1" x14ac:dyDescent="0.25">
      <c r="A4" s="691"/>
      <c r="B4" s="238">
        <f>ROW(INDEX(BT!C$5:C$29,MATCH(C4,BT!C$5:C$29)))</f>
        <v>7</v>
      </c>
      <c r="C4" s="162" t="s">
        <v>116</v>
      </c>
      <c r="D4" s="202">
        <v>3</v>
      </c>
      <c r="E4" s="210">
        <v>3</v>
      </c>
      <c r="F4" s="210">
        <v>0</v>
      </c>
      <c r="G4" s="67">
        <f t="shared" si="0"/>
        <v>1</v>
      </c>
      <c r="H4" s="694"/>
      <c r="I4" s="144"/>
      <c r="J4" s="219">
        <f>LOOKUP(C4,BT!C$5:C$29,BT!F$5:F$29)</f>
        <v>41184</v>
      </c>
      <c r="K4" s="189">
        <f>IF(G4=1,1,0)-COUNTIFS(BT!C$5:C$29,C4,BT!L$5:L$29,"Pass*")</f>
        <v>0</v>
      </c>
    </row>
    <row r="5" spans="1:11" s="143" customFormat="1" x14ac:dyDescent="0.25">
      <c r="A5" s="691"/>
      <c r="B5" s="238">
        <f>ROW(INDEX(BT!C$5:C$29,MATCH(C5,BT!C$5:C$29)))</f>
        <v>8</v>
      </c>
      <c r="C5" s="162" t="s">
        <v>109</v>
      </c>
      <c r="D5" s="202">
        <v>2</v>
      </c>
      <c r="E5" s="210">
        <v>2</v>
      </c>
      <c r="F5" s="210">
        <v>0</v>
      </c>
      <c r="G5" s="67">
        <f t="shared" si="0"/>
        <v>1</v>
      </c>
      <c r="H5" s="694"/>
      <c r="I5" s="144"/>
      <c r="J5" s="219">
        <f>LOOKUP(C5,BT!C$5:C$29,BT!F$5:F$29)</f>
        <v>41184</v>
      </c>
      <c r="K5" s="189">
        <f>IF(G5=1,1,0)-COUNTIFS(BT!C$5:C$29,C5,BT!L$5:L$29,"Pass*")</f>
        <v>0</v>
      </c>
    </row>
    <row r="6" spans="1:11" s="143" customFormat="1" x14ac:dyDescent="0.25">
      <c r="A6" s="691"/>
      <c r="B6" s="238">
        <f>ROW(INDEX(BT!C$5:C$29,MATCH(C6,BT!C$5:C$29)))</f>
        <v>10</v>
      </c>
      <c r="C6" s="162" t="s">
        <v>119</v>
      </c>
      <c r="D6" s="202">
        <v>4</v>
      </c>
      <c r="E6" s="210">
        <v>4</v>
      </c>
      <c r="F6" s="210">
        <v>0</v>
      </c>
      <c r="G6" s="67">
        <f t="shared" si="0"/>
        <v>1</v>
      </c>
      <c r="H6" s="694"/>
      <c r="I6" s="144"/>
      <c r="J6" s="219">
        <f>LOOKUP(C6,BT!C$5:C$29,BT!F$5:F$29)</f>
        <v>41184</v>
      </c>
      <c r="K6" s="189">
        <f>IF(G6=1,1,0)-COUNTIFS(BT!C$5:C$29,C6,BT!L$5:L$29,"Pass*")</f>
        <v>0</v>
      </c>
    </row>
    <row r="7" spans="1:11" s="143" customFormat="1" ht="15.75" thickBot="1" x14ac:dyDescent="0.3">
      <c r="A7" s="692"/>
      <c r="B7" s="239">
        <f>ROW(INDEX(BT!C$5:C$29,MATCH(C7,BT!C$5:C$29)))</f>
        <v>12</v>
      </c>
      <c r="C7" s="163" t="s">
        <v>118</v>
      </c>
      <c r="D7" s="201">
        <v>2</v>
      </c>
      <c r="E7" s="211">
        <v>2</v>
      </c>
      <c r="F7" s="211">
        <v>0</v>
      </c>
      <c r="G7" s="148">
        <f t="shared" si="0"/>
        <v>1</v>
      </c>
      <c r="H7" s="695"/>
      <c r="I7" s="147"/>
      <c r="J7" s="218">
        <f>LOOKUP(C7,BT!C$5:C$29,BT!F$5:F$29)</f>
        <v>41184</v>
      </c>
      <c r="K7" s="189">
        <f>IF(G7=1,1,0)-COUNTIFS(BT!C$5:C$29,C7,BT!L$5:L$29,"Pass*")</f>
        <v>0</v>
      </c>
    </row>
    <row r="8" spans="1:11" s="143" customFormat="1" ht="15.75" thickTop="1" x14ac:dyDescent="0.25">
      <c r="A8" s="690" t="s">
        <v>337</v>
      </c>
      <c r="B8" s="233">
        <f>ROW(INDEX(BT!C$5:C$29,MATCH(C8,BT!C$5:C$29)))</f>
        <v>6</v>
      </c>
      <c r="C8" s="161" t="s">
        <v>117</v>
      </c>
      <c r="D8" s="200">
        <v>4</v>
      </c>
      <c r="E8" s="209">
        <v>4</v>
      </c>
      <c r="F8" s="209">
        <v>0</v>
      </c>
      <c r="G8" s="146">
        <f t="shared" si="0"/>
        <v>1</v>
      </c>
      <c r="H8" s="693">
        <f>IF(SUM(D8:D12)=0,"",SUM(E8:E12)/SUM(D8:D12))</f>
        <v>1</v>
      </c>
      <c r="I8" s="145"/>
      <c r="J8" s="217">
        <f>LOOKUP(C8,BT!C$5:C$29,BT!F$5:F$29)</f>
        <v>41184</v>
      </c>
      <c r="K8" s="189">
        <f>IF(G8=1,1,0)-COUNTIFS(BT!C$5:C$29,C8,BT!L$5:L$29,"Pass*")</f>
        <v>0</v>
      </c>
    </row>
    <row r="9" spans="1:11" s="143" customFormat="1" x14ac:dyDescent="0.25">
      <c r="A9" s="691"/>
      <c r="B9" s="238">
        <f>ROW(INDEX(BT!C$5:C$29,MATCH(C9,BT!C$5:C$29)))</f>
        <v>9</v>
      </c>
      <c r="C9" s="162" t="s">
        <v>115</v>
      </c>
      <c r="D9" s="202">
        <v>2</v>
      </c>
      <c r="E9" s="210">
        <v>2</v>
      </c>
      <c r="F9" s="210">
        <v>0</v>
      </c>
      <c r="G9" s="67">
        <f t="shared" si="0"/>
        <v>1</v>
      </c>
      <c r="H9" s="694"/>
      <c r="I9" s="144"/>
      <c r="J9" s="219">
        <f>LOOKUP(C9,BT!C$5:C$29,BT!F$5:F$29)</f>
        <v>41184</v>
      </c>
      <c r="K9" s="189">
        <f>IF(G9=1,1,0)-COUNTIFS(BT!C$5:C$29,C9,BT!L$5:L$29,"Pass*")</f>
        <v>0</v>
      </c>
    </row>
    <row r="10" spans="1:11" s="143" customFormat="1" x14ac:dyDescent="0.25">
      <c r="A10" s="691"/>
      <c r="B10" s="238">
        <f>ROW(INDEX(BT!C$5:C$29,MATCH(C10,BT!C$5:C$29)))</f>
        <v>11</v>
      </c>
      <c r="C10" s="162" t="s">
        <v>111</v>
      </c>
      <c r="D10" s="202">
        <v>4</v>
      </c>
      <c r="E10" s="210">
        <v>4</v>
      </c>
      <c r="F10" s="210">
        <v>0</v>
      </c>
      <c r="G10" s="67">
        <f t="shared" si="0"/>
        <v>1</v>
      </c>
      <c r="H10" s="694"/>
      <c r="I10" s="144"/>
      <c r="J10" s="219">
        <f>LOOKUP(C10,BT!C$5:C$29,BT!F$5:F$29)</f>
        <v>41184</v>
      </c>
      <c r="K10" s="189">
        <f>IF(G10=1,1,0)-COUNTIFS(BT!C$5:C$29,C10,BT!L$5:L$29,"Pass*")</f>
        <v>0</v>
      </c>
    </row>
    <row r="11" spans="1:11" s="143" customFormat="1" x14ac:dyDescent="0.25">
      <c r="A11" s="691"/>
      <c r="B11" s="238">
        <f>ROW(INDEX(BT!C$5:C$29,MATCH(C11,BT!C$5:C$29)))</f>
        <v>13</v>
      </c>
      <c r="C11" s="162" t="s">
        <v>112</v>
      </c>
      <c r="D11" s="202">
        <v>3</v>
      </c>
      <c r="E11" s="210">
        <v>3</v>
      </c>
      <c r="F11" s="210">
        <v>0</v>
      </c>
      <c r="G11" s="67">
        <f t="shared" si="0"/>
        <v>1</v>
      </c>
      <c r="H11" s="694"/>
      <c r="I11" s="144"/>
      <c r="J11" s="219">
        <f>LOOKUP(C11,BT!C$5:C$29,BT!F$5:F$29)</f>
        <v>41184</v>
      </c>
      <c r="K11" s="189">
        <f>IF(G11=1,1,0)-COUNTIFS(BT!C$5:C$29,C11,BT!L$5:L$29,"Pass*")</f>
        <v>0</v>
      </c>
    </row>
    <row r="12" spans="1:11" s="143" customFormat="1" ht="15.75" thickBot="1" x14ac:dyDescent="0.3">
      <c r="A12" s="692"/>
      <c r="B12" s="239">
        <f>ROW(INDEX(BT!C$5:C$29,MATCH(C12,BT!C$5:C$29)))</f>
        <v>14</v>
      </c>
      <c r="C12" s="163" t="s">
        <v>110</v>
      </c>
      <c r="D12" s="201">
        <v>2</v>
      </c>
      <c r="E12" s="211">
        <v>2</v>
      </c>
      <c r="F12" s="211">
        <v>0</v>
      </c>
      <c r="G12" s="148">
        <f t="shared" si="0"/>
        <v>1</v>
      </c>
      <c r="H12" s="695"/>
      <c r="I12" s="147"/>
      <c r="J12" s="218">
        <f>LOOKUP(C12,BT!C$5:C$29,BT!F$5:F$29)</f>
        <v>41184</v>
      </c>
      <c r="K12" s="189">
        <f>IF(G12=1,1,0)-COUNTIFS(BT!C$5:C$29,C12,BT!L$5:L$29,"Pass*")</f>
        <v>0</v>
      </c>
    </row>
    <row r="13" spans="1:11" s="143" customFormat="1" ht="22.5" thickTop="1" thickBot="1" x14ac:dyDescent="0.3">
      <c r="A13" s="164" t="s">
        <v>490</v>
      </c>
      <c r="B13" s="208" t="s">
        <v>491</v>
      </c>
      <c r="C13" s="165" t="s">
        <v>345</v>
      </c>
      <c r="D13" s="208">
        <v>16</v>
      </c>
      <c r="E13" s="330">
        <f>COUNTIF(BT!L30:L46,"Pass*")</f>
        <v>16</v>
      </c>
      <c r="F13" s="330">
        <f>D13-E13</f>
        <v>0</v>
      </c>
      <c r="G13" s="152">
        <f>IF(D13=0,"",E13/D13)</f>
        <v>1</v>
      </c>
      <c r="H13" s="331">
        <f>IF(SUM(D13:D13)=0,"",SUM(E13:E13)/SUM(D13:D13))</f>
        <v>1</v>
      </c>
      <c r="I13" s="151"/>
      <c r="J13" s="286">
        <f>MAX(BT!F30:F46)</f>
        <v>41184</v>
      </c>
      <c r="K13" s="189">
        <f>E13-COUNTIF(BT!L30:L46,"Pass*")</f>
        <v>0</v>
      </c>
    </row>
    <row r="14" spans="1:11" s="143" customFormat="1" ht="16.5" thickTop="1" thickBot="1" x14ac:dyDescent="0.3">
      <c r="A14" s="142"/>
      <c r="B14" s="193"/>
      <c r="C14" s="142"/>
      <c r="D14" s="193"/>
      <c r="E14" s="193"/>
      <c r="F14" s="193"/>
      <c r="G14" s="142"/>
      <c r="H14" s="193"/>
      <c r="I14" s="142"/>
      <c r="J14" s="193"/>
      <c r="K14" s="189"/>
    </row>
    <row r="15" spans="1:11" ht="17.25" thickTop="1" thickBot="1" x14ac:dyDescent="0.3">
      <c r="C15" s="167" t="s">
        <v>305</v>
      </c>
      <c r="D15" s="213">
        <f>SUM(D2:D13)</f>
        <v>61</v>
      </c>
      <c r="E15" s="204">
        <f>SUM(E2:E13)</f>
        <v>61</v>
      </c>
      <c r="F15" s="205">
        <f>SUM(F2:F13)</f>
        <v>0</v>
      </c>
      <c r="G15" s="168">
        <f>IF(D15=0,"",E15/D15)</f>
        <v>1</v>
      </c>
    </row>
    <row r="16" spans="1:11" ht="16.5" thickTop="1" x14ac:dyDescent="0.25">
      <c r="C16" s="173"/>
      <c r="D16" s="214"/>
      <c r="E16" s="215"/>
      <c r="F16" s="216"/>
      <c r="G16" s="174"/>
    </row>
    <row r="17" spans="1:11" s="143" customFormat="1" x14ac:dyDescent="0.25">
      <c r="A17" s="171" t="s">
        <v>354</v>
      </c>
      <c r="B17" s="228"/>
      <c r="C17" s="142"/>
      <c r="D17" s="193"/>
      <c r="E17" s="193"/>
      <c r="F17" s="193"/>
      <c r="G17" s="179"/>
      <c r="H17" s="189"/>
      <c r="I17" s="142"/>
      <c r="J17" s="193"/>
      <c r="K17" s="189"/>
    </row>
    <row r="18" spans="1:11" x14ac:dyDescent="0.25">
      <c r="A18" s="172" t="s">
        <v>355</v>
      </c>
      <c r="B18" s="229"/>
      <c r="C18" s="141"/>
      <c r="D18" s="194"/>
      <c r="E18" s="194"/>
      <c r="F18" s="194"/>
      <c r="G18" s="141"/>
      <c r="H18" s="194"/>
      <c r="I18" s="141"/>
      <c r="J18" s="194"/>
    </row>
    <row r="19" spans="1:11" x14ac:dyDescent="0.25">
      <c r="G19" s="180"/>
    </row>
    <row r="20" spans="1:11" x14ac:dyDescent="0.25">
      <c r="D20" s="265">
        <f>Summary!C16-D2-COUNT(G3:G12)-D13</f>
        <v>0</v>
      </c>
      <c r="E20" s="265">
        <f>Summary!C22-E2-COUNTIF(G3:G12,1)-E13</f>
        <v>0</v>
      </c>
      <c r="F20" s="265">
        <f>Summary!C23-F2-(COUNT(G3:G12)-COUNTIF(G3:G12,1))-F13</f>
        <v>0</v>
      </c>
      <c r="G20" s="56" t="s">
        <v>360</v>
      </c>
    </row>
  </sheetData>
  <mergeCells count="4">
    <mergeCell ref="A3:A7"/>
    <mergeCell ref="A8:A12"/>
    <mergeCell ref="H8:H12"/>
    <mergeCell ref="H3:H7"/>
  </mergeCells>
  <conditionalFormatting sqref="G2:G13">
    <cfRule type="cellIs" dxfId="61" priority="6" operator="equal">
      <formula>1</formula>
    </cfRule>
    <cfRule type="cellIs" dxfId="60" priority="7" operator="between">
      <formula>0.5</formula>
      <formula>1</formula>
    </cfRule>
    <cfRule type="cellIs" dxfId="59" priority="8" operator="lessThan">
      <formula>0.5</formula>
    </cfRule>
  </conditionalFormatting>
  <conditionalFormatting sqref="D20:F20">
    <cfRule type="cellIs" dxfId="58" priority="2" operator="notEqual">
      <formula>0</formula>
    </cfRule>
  </conditionalFormatting>
  <conditionalFormatting sqref="K2:K13">
    <cfRule type="cellIs" dxfId="57" priority="1" operator="notEqual">
      <formula>0</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00B050"/>
  </sheetPr>
  <dimension ref="A1:K44"/>
  <sheetViews>
    <sheetView topLeftCell="A10" zoomScaleNormal="100" workbookViewId="0">
      <selection activeCell="H8" sqref="H8"/>
    </sheetView>
  </sheetViews>
  <sheetFormatPr defaultRowHeight="15" x14ac:dyDescent="0.25"/>
  <cols>
    <col min="1" max="1" width="26.7109375" bestFit="1" customWidth="1"/>
    <col min="2" max="2" width="9.28515625" style="226" bestFit="1" customWidth="1"/>
    <col min="3" max="3" width="36.28515625" bestFit="1" customWidth="1"/>
    <col min="4" max="8" width="11.7109375" style="226" customWidth="1"/>
    <col min="9" max="9" width="37" style="60" bestFit="1" customWidth="1"/>
    <col min="10" max="10" width="9.7109375" bestFit="1" customWidth="1"/>
    <col min="11" max="11" width="7.7109375" style="183" bestFit="1" customWidth="1"/>
  </cols>
  <sheetData>
    <row r="1" spans="1:11" ht="18.75" x14ac:dyDescent="0.3">
      <c r="A1" s="57" t="s">
        <v>265</v>
      </c>
      <c r="B1" s="240"/>
      <c r="C1" s="59"/>
      <c r="D1" s="59"/>
      <c r="E1" s="65" t="s">
        <v>266</v>
      </c>
      <c r="F1" s="59"/>
      <c r="G1" s="56"/>
      <c r="H1"/>
    </row>
    <row r="2" spans="1:11" ht="18.75" x14ac:dyDescent="0.3">
      <c r="A2" s="57" t="s">
        <v>267</v>
      </c>
      <c r="B2" s="240"/>
      <c r="C2" s="59"/>
      <c r="D2" s="59"/>
      <c r="E2" s="62"/>
      <c r="F2" s="59" t="s">
        <v>268</v>
      </c>
      <c r="G2" s="56"/>
      <c r="H2"/>
    </row>
    <row r="3" spans="1:11" ht="18.75" x14ac:dyDescent="0.3">
      <c r="A3" s="57" t="s">
        <v>269</v>
      </c>
      <c r="B3" s="240"/>
      <c r="C3" s="59"/>
      <c r="D3" s="59"/>
      <c r="E3" s="63"/>
      <c r="F3" s="59" t="s">
        <v>270</v>
      </c>
      <c r="G3" s="56"/>
      <c r="H3"/>
    </row>
    <row r="4" spans="1:11" ht="18.75" x14ac:dyDescent="0.3">
      <c r="A4" s="57" t="s">
        <v>271</v>
      </c>
      <c r="B4" s="240"/>
      <c r="C4" s="59"/>
      <c r="D4" s="59"/>
      <c r="E4" s="64"/>
      <c r="F4" s="59" t="s">
        <v>272</v>
      </c>
      <c r="G4" s="56"/>
      <c r="H4"/>
    </row>
    <row r="5" spans="1:11" ht="18.75" x14ac:dyDescent="0.3">
      <c r="A5" s="57" t="s">
        <v>273</v>
      </c>
      <c r="B5" s="240"/>
      <c r="C5" s="59"/>
      <c r="D5" s="59"/>
      <c r="E5" s="59"/>
      <c r="F5" s="59"/>
      <c r="G5" s="56"/>
      <c r="H5"/>
    </row>
    <row r="6" spans="1:11" ht="18.75" x14ac:dyDescent="0.3">
      <c r="A6" s="57" t="s">
        <v>274</v>
      </c>
      <c r="B6" s="240"/>
      <c r="C6" s="59"/>
      <c r="D6" s="59"/>
      <c r="E6" s="59"/>
      <c r="F6" s="59"/>
      <c r="G6" s="56"/>
      <c r="H6"/>
    </row>
    <row r="7" spans="1:11" ht="18.75" x14ac:dyDescent="0.3">
      <c r="A7" s="57"/>
      <c r="B7" s="240"/>
      <c r="C7" s="59"/>
      <c r="D7" s="59"/>
      <c r="E7" s="59"/>
      <c r="F7" s="59"/>
      <c r="G7" s="56"/>
      <c r="H7"/>
    </row>
    <row r="8" spans="1:11" ht="126" x14ac:dyDescent="0.25">
      <c r="A8" s="56"/>
      <c r="C8" s="56"/>
      <c r="D8" s="60" t="s">
        <v>275</v>
      </c>
      <c r="E8" s="61" t="s">
        <v>276</v>
      </c>
      <c r="F8" s="61"/>
      <c r="G8" s="56"/>
      <c r="H8"/>
    </row>
    <row r="9" spans="1:11" ht="45" x14ac:dyDescent="0.25">
      <c r="A9" s="58" t="s">
        <v>277</v>
      </c>
      <c r="B9" s="184" t="s">
        <v>369</v>
      </c>
      <c r="C9" s="58" t="s">
        <v>278</v>
      </c>
      <c r="D9" s="184" t="s">
        <v>467</v>
      </c>
      <c r="E9" s="184" t="s">
        <v>468</v>
      </c>
      <c r="F9" s="184" t="s">
        <v>469</v>
      </c>
      <c r="G9" s="184" t="s">
        <v>279</v>
      </c>
      <c r="H9" s="184" t="s">
        <v>306</v>
      </c>
      <c r="I9" s="58" t="s">
        <v>240</v>
      </c>
      <c r="J9" s="58" t="s">
        <v>259</v>
      </c>
      <c r="K9" s="184" t="s">
        <v>361</v>
      </c>
    </row>
    <row r="10" spans="1:11" x14ac:dyDescent="0.25">
      <c r="A10" s="230" t="s">
        <v>280</v>
      </c>
      <c r="B10" s="202">
        <f>ROW(INDEX(WIFI!C$5:C$124,MATCH(C10,WIFI!C$5:C$124)))</f>
        <v>40</v>
      </c>
      <c r="C10" s="244" t="s">
        <v>56</v>
      </c>
      <c r="D10" s="66">
        <v>9</v>
      </c>
      <c r="E10" s="66">
        <v>9</v>
      </c>
      <c r="F10" s="66">
        <v>0</v>
      </c>
      <c r="G10" s="67">
        <f t="shared" ref="G10:G12" si="0">E10/D10</f>
        <v>1</v>
      </c>
      <c r="H10" s="175">
        <f>IF(D10=0,"",G10)</f>
        <v>1</v>
      </c>
      <c r="I10" s="72"/>
      <c r="J10" s="221">
        <f>LOOKUP(C10,WIFI!C$5:C$124,WIFI!F$5:F$124)</f>
        <v>41185</v>
      </c>
      <c r="K10" s="183">
        <f>IF(G10=1,1,0)-IF(WIFI!L40="Pass",1,0)</f>
        <v>0</v>
      </c>
    </row>
    <row r="11" spans="1:11" x14ac:dyDescent="0.25">
      <c r="A11" s="696" t="s">
        <v>281</v>
      </c>
      <c r="B11" s="202">
        <f>ROW(INDEX(WIFI!C$5:C$124,MATCH(C11,WIFI!C$5:C$124)))</f>
        <v>27</v>
      </c>
      <c r="C11" s="244" t="s">
        <v>282</v>
      </c>
      <c r="D11" s="66">
        <v>33</v>
      </c>
      <c r="E11" s="66">
        <v>33</v>
      </c>
      <c r="F11" s="66">
        <v>0</v>
      </c>
      <c r="G11" s="68">
        <f t="shared" si="0"/>
        <v>1</v>
      </c>
      <c r="H11" s="702">
        <f>IF(SUM(D11:D12)=0,"",SUM(E11:E12)/SUM(D11:D12))</f>
        <v>1</v>
      </c>
      <c r="I11" s="72"/>
      <c r="J11" s="221">
        <f>LOOKUP(C11,WIFI!C$5:C$124,WIFI!F$5:F$124)</f>
        <v>41185</v>
      </c>
      <c r="K11" s="183">
        <f>IF(G11=1,1,0)-IF(WIFI!L27="Pass",1,0)</f>
        <v>0</v>
      </c>
    </row>
    <row r="12" spans="1:11" x14ac:dyDescent="0.25">
      <c r="A12" s="698"/>
      <c r="B12" s="202">
        <f>ROW(INDEX(WIFI!C$5:C$124,MATCH(C12,WIFI!C$5:C$124)))</f>
        <v>33</v>
      </c>
      <c r="C12" s="244" t="s">
        <v>181</v>
      </c>
      <c r="D12" s="66">
        <v>15</v>
      </c>
      <c r="E12" s="66">
        <v>15</v>
      </c>
      <c r="F12" s="66">
        <v>0</v>
      </c>
      <c r="G12" s="69">
        <f t="shared" si="0"/>
        <v>1</v>
      </c>
      <c r="H12" s="703"/>
      <c r="I12" s="72"/>
      <c r="J12" s="221">
        <f>LOOKUP(C12,WIFI!C$5:C$124,WIFI!F$5:F$124)</f>
        <v>41185</v>
      </c>
      <c r="K12" s="183">
        <f>IF(G12=1,1,0)-IF(WIFI!L33="Pass",1,0)</f>
        <v>0</v>
      </c>
    </row>
    <row r="13" spans="1:11" x14ac:dyDescent="0.25">
      <c r="A13" s="699" t="s">
        <v>283</v>
      </c>
      <c r="B13" s="202">
        <f>ROW(INDEX(WIFI!C$5:C$124,MATCH(C13,WIFI!C$5:C$124)))</f>
        <v>35</v>
      </c>
      <c r="C13" s="244" t="s">
        <v>284</v>
      </c>
      <c r="D13" s="66">
        <v>4</v>
      </c>
      <c r="E13" s="66">
        <v>4</v>
      </c>
      <c r="F13" s="66">
        <v>0</v>
      </c>
      <c r="G13" s="68">
        <f>E13/D13</f>
        <v>1</v>
      </c>
      <c r="H13" s="702">
        <f>IF(SUM(D13:D16)=0,"",SUM(E13:E16)/SUM(D13:D16))</f>
        <v>0.875</v>
      </c>
      <c r="I13" s="72"/>
      <c r="J13" s="221">
        <f>LOOKUP(C13,WIFI!C$5:C$124,WIFI!F$5:F$124)</f>
        <v>41185</v>
      </c>
      <c r="K13" s="183">
        <f>IF(G13=1,1,0)-IF(WIFI!L35="Pass",1,0)</f>
        <v>0</v>
      </c>
    </row>
    <row r="14" spans="1:11" x14ac:dyDescent="0.25">
      <c r="A14" s="700"/>
      <c r="B14" s="202">
        <f>ROW(INDEX(WIFI!C$5:C$124,MATCH(C14,WIFI!C$5:C$124)))</f>
        <v>34</v>
      </c>
      <c r="C14" s="244" t="s">
        <v>285</v>
      </c>
      <c r="D14" s="66">
        <v>2</v>
      </c>
      <c r="E14" s="66">
        <v>1</v>
      </c>
      <c r="F14" s="66">
        <v>1</v>
      </c>
      <c r="G14" s="70">
        <f t="shared" ref="G14:G33" si="1">E14/D14</f>
        <v>0.5</v>
      </c>
      <c r="H14" s="704"/>
      <c r="I14" s="72"/>
      <c r="J14" s="221">
        <f>LOOKUP(C14,WIFI!C$5:C$124,WIFI!F$5:F$124)</f>
        <v>41185</v>
      </c>
      <c r="K14" s="183">
        <f>IF(G14=1,1,0)-IF(WIFI!L34="Pass",1,0)</f>
        <v>-1</v>
      </c>
    </row>
    <row r="15" spans="1:11" x14ac:dyDescent="0.25">
      <c r="A15" s="700"/>
      <c r="B15" s="202">
        <f>ROW(INDEX(WIFI!C$5:C$124,MATCH(C15,WIFI!C$5:C$124)))</f>
        <v>25</v>
      </c>
      <c r="C15" s="244" t="s">
        <v>286</v>
      </c>
      <c r="D15" s="66">
        <v>1</v>
      </c>
      <c r="E15" s="66">
        <v>1</v>
      </c>
      <c r="F15" s="66">
        <v>0</v>
      </c>
      <c r="G15" s="70">
        <f t="shared" si="1"/>
        <v>1</v>
      </c>
      <c r="H15" s="704"/>
      <c r="I15" s="72"/>
      <c r="J15" s="221">
        <f>LOOKUP(C15,WIFI!C$5:C$124,WIFI!F$5:F$124)</f>
        <v>41185</v>
      </c>
      <c r="K15" s="183">
        <f>IF(G15=1,1,0)-IF(WIFI!L25="Pass",1,0)</f>
        <v>0</v>
      </c>
    </row>
    <row r="16" spans="1:11" x14ac:dyDescent="0.25">
      <c r="A16" s="701"/>
      <c r="B16" s="202">
        <f>ROW(INDEX(WIFI!C$5:C$124,MATCH(C16,WIFI!C$5:C$124)))</f>
        <v>29</v>
      </c>
      <c r="C16" s="244" t="s">
        <v>113</v>
      </c>
      <c r="D16" s="66">
        <v>1</v>
      </c>
      <c r="E16" s="66">
        <v>1</v>
      </c>
      <c r="F16" s="66">
        <v>0</v>
      </c>
      <c r="G16" s="69">
        <f t="shared" si="1"/>
        <v>1</v>
      </c>
      <c r="H16" s="703"/>
      <c r="I16" s="72"/>
      <c r="J16" s="221">
        <f>LOOKUP(C16,WIFI!C$5:C$124,WIFI!F$5:F$124)</f>
        <v>41185</v>
      </c>
      <c r="K16" s="183">
        <f>IF(G16=1,1,0)-IF(WIFI!L29="Pass",1,0)</f>
        <v>0</v>
      </c>
    </row>
    <row r="17" spans="1:11" x14ac:dyDescent="0.25">
      <c r="A17" s="230" t="s">
        <v>287</v>
      </c>
      <c r="B17" s="202">
        <f>ROW(INDEX(WIFI!C$5:C$124,MATCH(C17,WIFI!C$5:C$124)))</f>
        <v>23</v>
      </c>
      <c r="C17" s="244" t="s">
        <v>163</v>
      </c>
      <c r="D17" s="66">
        <v>1</v>
      </c>
      <c r="E17" s="66">
        <v>1</v>
      </c>
      <c r="F17" s="66">
        <v>0</v>
      </c>
      <c r="G17" s="67">
        <f t="shared" si="1"/>
        <v>1</v>
      </c>
      <c r="H17" s="175">
        <f>IF(D17=0,"",G17)</f>
        <v>1</v>
      </c>
      <c r="I17" s="72"/>
      <c r="J17" s="222">
        <f>LOOKUP(C17,WIFI!C$5:C$124,WIFI!F$5:F$124)</f>
        <v>41185</v>
      </c>
      <c r="K17" s="183">
        <f>IF(G17=1,1,0)-IF(WIFI!L23="Pass",1,0)</f>
        <v>0</v>
      </c>
    </row>
    <row r="18" spans="1:11" x14ac:dyDescent="0.25">
      <c r="A18" s="230" t="s">
        <v>288</v>
      </c>
      <c r="B18" s="202">
        <f>ROW(INDEX(WIFI!C$5:C$124,MATCH(C18,WIFI!C$5:C$124)))</f>
        <v>20</v>
      </c>
      <c r="C18" s="244" t="s">
        <v>166</v>
      </c>
      <c r="D18" s="66">
        <v>1</v>
      </c>
      <c r="E18" s="66">
        <v>1</v>
      </c>
      <c r="F18" s="66">
        <v>0</v>
      </c>
      <c r="G18" s="67">
        <f t="shared" si="1"/>
        <v>1</v>
      </c>
      <c r="H18" s="175">
        <f>IF(D18=0,"",G18)</f>
        <v>1</v>
      </c>
      <c r="I18" s="72"/>
      <c r="J18" s="221">
        <f>LOOKUP(C18,WIFI!C$5:C$124,WIFI!F$5:F$124)</f>
        <v>41185</v>
      </c>
      <c r="K18" s="183">
        <f>IF(G18=1,1,0)-IF(WIFI!L20="Pass",1,0)</f>
        <v>0</v>
      </c>
    </row>
    <row r="19" spans="1:11" x14ac:dyDescent="0.25">
      <c r="A19" s="696" t="s">
        <v>289</v>
      </c>
      <c r="B19" s="202">
        <f>ROW(INDEX(WIFI!C$5:C$124,MATCH(C19,WIFI!C$5:C$124)))</f>
        <v>26</v>
      </c>
      <c r="C19" s="245" t="s">
        <v>290</v>
      </c>
      <c r="D19" s="71">
        <v>15</v>
      </c>
      <c r="E19" s="71">
        <v>15</v>
      </c>
      <c r="F19" s="66">
        <v>0</v>
      </c>
      <c r="G19" s="68">
        <f t="shared" si="1"/>
        <v>1</v>
      </c>
      <c r="H19" s="702">
        <f>IF(SUM(D19:D24)=0,"",SUM(E19:E24)/SUM(D19:D24))</f>
        <v>1</v>
      </c>
      <c r="I19" s="72"/>
      <c r="J19" s="221">
        <f>LOOKUP(C19,WIFI!C$5:C$124,WIFI!F$5:F$124)</f>
        <v>41185</v>
      </c>
      <c r="K19" s="183">
        <f>IF(G19=1,1,0)-IF(WIFI!L26="Pass",1,0)</f>
        <v>0</v>
      </c>
    </row>
    <row r="20" spans="1:11" x14ac:dyDescent="0.25">
      <c r="A20" s="697"/>
      <c r="B20" s="202">
        <f>ROW(INDEX(WIFI!C$5:C$124,MATCH(C20,WIFI!C$5:C$124)))</f>
        <v>24</v>
      </c>
      <c r="C20" s="245" t="s">
        <v>39</v>
      </c>
      <c r="D20" s="71">
        <v>2</v>
      </c>
      <c r="E20" s="71">
        <v>2</v>
      </c>
      <c r="F20" s="66">
        <v>0</v>
      </c>
      <c r="G20" s="70">
        <f t="shared" si="1"/>
        <v>1</v>
      </c>
      <c r="H20" s="704"/>
      <c r="I20" s="72"/>
      <c r="J20" s="221">
        <f>LOOKUP(C20,WIFI!C$5:C$124,WIFI!F$5:F$124)</f>
        <v>41185</v>
      </c>
      <c r="K20" s="183">
        <f>IF(G20=1,1,0)-IF(WIFI!L24="Pass",1,0)</f>
        <v>0</v>
      </c>
    </row>
    <row r="21" spans="1:11" x14ac:dyDescent="0.25">
      <c r="A21" s="697"/>
      <c r="B21" s="202">
        <f>ROW(INDEX(WIFI!C$5:C$124,MATCH(C21,WIFI!C$5:C$124)))</f>
        <v>36</v>
      </c>
      <c r="C21" s="245" t="s">
        <v>291</v>
      </c>
      <c r="D21" s="71">
        <v>3</v>
      </c>
      <c r="E21" s="71">
        <v>3</v>
      </c>
      <c r="F21" s="66">
        <v>0</v>
      </c>
      <c r="G21" s="70">
        <f t="shared" si="1"/>
        <v>1</v>
      </c>
      <c r="H21" s="704"/>
      <c r="I21" s="72"/>
      <c r="J21" s="221">
        <f>LOOKUP(C21,WIFI!C$5:C$124,WIFI!F$5:F$124)</f>
        <v>41185</v>
      </c>
      <c r="K21" s="183">
        <f>IF(G21=1,1,0)-IF(WIFI!L28="Pass",1,0)</f>
        <v>0</v>
      </c>
    </row>
    <row r="22" spans="1:11" x14ac:dyDescent="0.25">
      <c r="A22" s="697"/>
      <c r="B22" s="202">
        <f>ROW(INDEX(WIFI!C$5:C$124,MATCH(C22,WIFI!C$5:C$124)))</f>
        <v>36</v>
      </c>
      <c r="C22" s="245" t="s">
        <v>292</v>
      </c>
      <c r="D22" s="71">
        <v>5</v>
      </c>
      <c r="E22" s="71">
        <v>5</v>
      </c>
      <c r="F22" s="66">
        <v>0</v>
      </c>
      <c r="G22" s="70">
        <f t="shared" si="1"/>
        <v>1</v>
      </c>
      <c r="H22" s="704"/>
      <c r="I22" s="72"/>
      <c r="J22" s="221">
        <f>LOOKUP(C22,WIFI!C$5:C$124,WIFI!F$5:F$124)</f>
        <v>41185</v>
      </c>
      <c r="K22" s="183">
        <f>IF(G22=1,1,0)-IF(WIFI!L31="Pass",1,0)</f>
        <v>0</v>
      </c>
    </row>
    <row r="23" spans="1:11" x14ac:dyDescent="0.25">
      <c r="A23" s="697"/>
      <c r="B23" s="202">
        <f>ROW(INDEX(WIFI!C$5:C$124,MATCH(C23,WIFI!C$5:C$124)))</f>
        <v>36</v>
      </c>
      <c r="C23" s="245" t="s">
        <v>293</v>
      </c>
      <c r="D23" s="71">
        <v>1</v>
      </c>
      <c r="E23" s="71">
        <v>1</v>
      </c>
      <c r="F23" s="66">
        <v>0</v>
      </c>
      <c r="G23" s="70">
        <f t="shared" si="1"/>
        <v>1</v>
      </c>
      <c r="H23" s="704"/>
      <c r="I23" s="72"/>
      <c r="J23" s="221">
        <f>LOOKUP(C23,WIFI!C$5:C$124,WIFI!F$5:F$124)</f>
        <v>41185</v>
      </c>
      <c r="K23" s="183">
        <f>IF(G23=1,1,0)-IF(WIFI!L32="Pass",1,0)</f>
        <v>0</v>
      </c>
    </row>
    <row r="24" spans="1:11" x14ac:dyDescent="0.25">
      <c r="A24" s="698"/>
      <c r="B24" s="202">
        <f>ROW(INDEX(WIFI!C$5:C$124,MATCH(C24,WIFI!C$5:C$124)))</f>
        <v>45</v>
      </c>
      <c r="C24" s="245" t="s">
        <v>294</v>
      </c>
      <c r="D24" s="71">
        <v>1</v>
      </c>
      <c r="E24" s="71">
        <v>1</v>
      </c>
      <c r="F24" s="66">
        <v>0</v>
      </c>
      <c r="G24" s="69">
        <f t="shared" si="1"/>
        <v>1</v>
      </c>
      <c r="H24" s="703"/>
      <c r="I24" s="72"/>
      <c r="J24" s="223">
        <f>LOOKUP(C24,WIFI!C$5:C$124,WIFI!F$5:F$124)</f>
        <v>41185</v>
      </c>
      <c r="K24" s="183">
        <f>IF(G24=1,1,0)-IF(WIFI!L45="Pass",1,0)</f>
        <v>1</v>
      </c>
    </row>
    <row r="25" spans="1:11" x14ac:dyDescent="0.25">
      <c r="A25" s="230" t="s">
        <v>295</v>
      </c>
      <c r="B25" s="202">
        <f>ROW(INDEX(WIFI!C$5:C$124,MATCH(C25,WIFI!C$5:C$124)))</f>
        <v>21</v>
      </c>
      <c r="C25" s="245" t="s">
        <v>169</v>
      </c>
      <c r="D25" s="71">
        <v>1</v>
      </c>
      <c r="E25" s="71">
        <v>1</v>
      </c>
      <c r="F25" s="66">
        <v>0</v>
      </c>
      <c r="G25" s="67">
        <f t="shared" si="1"/>
        <v>1</v>
      </c>
      <c r="H25" s="175">
        <f t="shared" ref="H25:H26" si="2">IF(D25=0,"",G25)</f>
        <v>1</v>
      </c>
      <c r="I25" s="72"/>
      <c r="J25" s="221">
        <f>LOOKUP(C25,WIFI!C$5:C$124,WIFI!F$5:F$124)</f>
        <v>41185</v>
      </c>
      <c r="K25" s="183">
        <f>IF(G25=1,1,0)-IF(WIFI!L21="Pass",1,0)</f>
        <v>0</v>
      </c>
    </row>
    <row r="26" spans="1:11" x14ac:dyDescent="0.25">
      <c r="A26" s="230" t="s">
        <v>296</v>
      </c>
      <c r="B26" s="202">
        <f>ROW(INDEX(WIFI!C$5:C$124,MATCH(C26,WIFI!C$5:C$124)))</f>
        <v>30</v>
      </c>
      <c r="C26" s="245" t="s">
        <v>120</v>
      </c>
      <c r="D26" s="71">
        <v>1</v>
      </c>
      <c r="E26" s="71">
        <v>1</v>
      </c>
      <c r="F26" s="66">
        <v>0</v>
      </c>
      <c r="G26" s="67">
        <f t="shared" si="1"/>
        <v>1</v>
      </c>
      <c r="H26" s="175">
        <f t="shared" si="2"/>
        <v>1</v>
      </c>
      <c r="I26" s="72"/>
      <c r="J26" s="221">
        <f>LOOKUP(C26,WIFI!C$5:C$124,WIFI!F$5:F$124)</f>
        <v>41185</v>
      </c>
      <c r="K26" s="183">
        <f>IF(G26=1,1,0)-IF(WIFI!L30="Pass",1,0)</f>
        <v>0</v>
      </c>
    </row>
    <row r="27" spans="1:11" x14ac:dyDescent="0.25">
      <c r="A27" s="696" t="s">
        <v>297</v>
      </c>
      <c r="B27" s="202">
        <f>ROW(INDEX(WIFI!C$5:C$124,MATCH(C27,WIFI!C$5:C$124)))</f>
        <v>36</v>
      </c>
      <c r="C27" s="245" t="s">
        <v>171</v>
      </c>
      <c r="D27" s="71">
        <v>13</v>
      </c>
      <c r="E27" s="71">
        <v>12</v>
      </c>
      <c r="F27" s="66">
        <v>1</v>
      </c>
      <c r="G27" s="68">
        <f t="shared" si="1"/>
        <v>0.92307692307692313</v>
      </c>
      <c r="H27" s="702">
        <f>IF(SUM(D27:D30)=0,"",SUM(E27:E30)/SUM(D27:D30))</f>
        <v>0.78021978021978022</v>
      </c>
      <c r="I27" s="72"/>
      <c r="J27" s="224">
        <f>LOOKUP(C27,WIFI!C$5:C$124,WIFI!F$5:F$124)</f>
        <v>41185</v>
      </c>
      <c r="K27" s="183">
        <f>IF(G27=1,1,0)-IF(WIFI!L36="Pass",1,0)-IF(WIFI!L36="Pass-Filter",1,0)</f>
        <v>0</v>
      </c>
    </row>
    <row r="28" spans="1:11" ht="21" x14ac:dyDescent="0.25">
      <c r="A28" s="697"/>
      <c r="B28" s="202" t="s">
        <v>367</v>
      </c>
      <c r="C28" s="245" t="s">
        <v>298</v>
      </c>
      <c r="D28" s="71">
        <v>12</v>
      </c>
      <c r="E28" s="246">
        <f>COUNTIF(WIFI!L47:L54,"Pass*")+COUNTIF(WIFI!L121:L124,"Pass*")</f>
        <v>12</v>
      </c>
      <c r="F28" s="202">
        <f>COUNTIF(WIFI!L47:L54,"Fail")+COUNTIF(WIFI!L121:L124,"Fail")</f>
        <v>0</v>
      </c>
      <c r="G28" s="70">
        <f t="shared" si="1"/>
        <v>1</v>
      </c>
      <c r="H28" s="704"/>
      <c r="I28" s="72"/>
      <c r="J28" s="221">
        <f>MAX(WIFI!F47:F54,WIFI!F121:F124)</f>
        <v>41185</v>
      </c>
      <c r="K28" s="183">
        <f>G28*D28-(COUNTIF(WIFI!L47:L54,"Pass")+COUNTIF(WIFI!L121:L124,"Pass"))</f>
        <v>8</v>
      </c>
    </row>
    <row r="29" spans="1:11" x14ac:dyDescent="0.25">
      <c r="A29" s="697"/>
      <c r="B29" s="202" t="s">
        <v>365</v>
      </c>
      <c r="C29" s="245" t="s">
        <v>299</v>
      </c>
      <c r="D29" s="71">
        <v>3</v>
      </c>
      <c r="E29" s="246">
        <f>COUNTIF(WIFI!L55:L57,"Pass*")</f>
        <v>3</v>
      </c>
      <c r="F29" s="202">
        <f>COUNTIF(WIFI!L55:L57,"Fail")</f>
        <v>0</v>
      </c>
      <c r="G29" s="70">
        <f t="shared" si="1"/>
        <v>1</v>
      </c>
      <c r="H29" s="704"/>
      <c r="I29" s="72"/>
      <c r="J29" s="221">
        <f>MAX(WIFI!F55:F57)</f>
        <v>41185</v>
      </c>
      <c r="K29" s="183">
        <f>G29*D29-COUNTIF(WIFI!L55:L57,"Pass")</f>
        <v>0</v>
      </c>
    </row>
    <row r="30" spans="1:11" x14ac:dyDescent="0.25">
      <c r="A30" s="698"/>
      <c r="B30" s="202" t="s">
        <v>366</v>
      </c>
      <c r="C30" s="245" t="s">
        <v>300</v>
      </c>
      <c r="D30" s="71">
        <v>63</v>
      </c>
      <c r="E30" s="246">
        <f>COUNTIF(WIFI!L58:L120,"Pass*")</f>
        <v>44</v>
      </c>
      <c r="F30" s="202">
        <f>D30-E30</f>
        <v>19</v>
      </c>
      <c r="G30" s="69">
        <f t="shared" si="1"/>
        <v>0.69841269841269837</v>
      </c>
      <c r="H30" s="703"/>
      <c r="I30" s="371"/>
      <c r="J30" s="221">
        <f>MAX(WIFI!F59:F120)</f>
        <v>41185</v>
      </c>
      <c r="K30" s="183">
        <f>G30*D30-COUNTIF(WIFI!L58:L120,"Pass*")</f>
        <v>0</v>
      </c>
    </row>
    <row r="31" spans="1:11" x14ac:dyDescent="0.25">
      <c r="A31" s="230" t="s">
        <v>301</v>
      </c>
      <c r="B31" s="202">
        <f>ROW(INDEX(WIFI!C$5:C$124,MATCH(C31,WIFI!C$5:C$124)))</f>
        <v>14</v>
      </c>
      <c r="C31" s="245" t="s">
        <v>60</v>
      </c>
      <c r="D31" s="71">
        <v>1</v>
      </c>
      <c r="E31" s="71">
        <v>1</v>
      </c>
      <c r="F31" s="66">
        <v>0</v>
      </c>
      <c r="G31" s="67">
        <f>IF(D31&gt;0,E31/D31,0)</f>
        <v>1</v>
      </c>
      <c r="H31" s="175">
        <f>IF(D31=0,"",G31)</f>
        <v>1</v>
      </c>
      <c r="I31" s="72"/>
      <c r="J31" s="221">
        <f>LOOKUP(C31,WIFI!C$5:C$124,WIFI!F$5:F$124)</f>
        <v>41185</v>
      </c>
      <c r="K31" s="183">
        <f>IF(G31=1,1,0)-IF(WIFI!L14="Pass",1,0)</f>
        <v>0</v>
      </c>
    </row>
    <row r="32" spans="1:11" x14ac:dyDescent="0.25">
      <c r="A32" s="230" t="s">
        <v>302</v>
      </c>
      <c r="B32" s="202">
        <f>ROW(INDEX(WIFI!C$5:C$124,MATCH(C32,WIFI!C$5:C$124)))</f>
        <v>15</v>
      </c>
      <c r="C32" s="245" t="s">
        <v>62</v>
      </c>
      <c r="D32" s="71">
        <v>1</v>
      </c>
      <c r="E32" s="71">
        <v>0</v>
      </c>
      <c r="F32" s="66">
        <v>1</v>
      </c>
      <c r="G32" s="67">
        <f t="shared" si="1"/>
        <v>0</v>
      </c>
      <c r="H32" s="175">
        <f>IF(D32=0,"",G32)</f>
        <v>0</v>
      </c>
      <c r="I32" s="72"/>
      <c r="J32" s="222">
        <f>LOOKUP(C32,WIFI!C$5:C$124,WIFI!F$5:F$124)</f>
        <v>41185</v>
      </c>
      <c r="K32" s="183">
        <f>IF(G32=1,1,0)-IF(WIFI!L15="Pass",1,0)</f>
        <v>0</v>
      </c>
    </row>
    <row r="33" spans="1:11" x14ac:dyDescent="0.25">
      <c r="A33" s="230" t="s">
        <v>303</v>
      </c>
      <c r="B33" s="202">
        <f>ROW(INDEX(WIFI!C$5:C$124,MATCH(C33,WIFI!C$5:C$124)))</f>
        <v>36</v>
      </c>
      <c r="C33" s="245" t="s">
        <v>304</v>
      </c>
      <c r="D33" s="71">
        <v>1</v>
      </c>
      <c r="E33" s="71">
        <v>1</v>
      </c>
      <c r="F33" s="66">
        <v>0</v>
      </c>
      <c r="G33" s="67">
        <f t="shared" si="1"/>
        <v>1</v>
      </c>
      <c r="H33" s="175">
        <f>IF(D33=0,"",G33)</f>
        <v>1</v>
      </c>
      <c r="I33" s="72"/>
      <c r="J33" s="221">
        <f>LOOKUP(C33,WIFI!C$5:C$124,WIFI!F$5:F$124)</f>
        <v>41185</v>
      </c>
      <c r="K33" s="183">
        <f>IF(G33=1,1,0)-IF(WIFI!L22="Pass",1,0)</f>
        <v>0</v>
      </c>
    </row>
    <row r="34" spans="1:11" ht="15.75" thickBot="1" x14ac:dyDescent="0.3"/>
    <row r="35" spans="1:11" ht="17.25" thickTop="1" thickBot="1" x14ac:dyDescent="0.3">
      <c r="A35" s="56"/>
      <c r="C35" s="77" t="s">
        <v>305</v>
      </c>
      <c r="D35" s="356">
        <f>SUM(D10:D33)</f>
        <v>190</v>
      </c>
      <c r="E35" s="204">
        <f>SUM(E10:E33)</f>
        <v>168</v>
      </c>
      <c r="F35" s="205">
        <f>SUM(F10:F33)</f>
        <v>22</v>
      </c>
      <c r="G35" s="357">
        <f>IF(D35=0,"",E35/D35)</f>
        <v>0.88421052631578945</v>
      </c>
    </row>
    <row r="36" spans="1:11" s="56" customFormat="1" ht="16.5" thickTop="1" x14ac:dyDescent="0.25">
      <c r="B36" s="226"/>
      <c r="C36" s="177"/>
      <c r="D36" s="214"/>
      <c r="E36" s="215"/>
      <c r="F36" s="216"/>
      <c r="G36" s="358"/>
      <c r="H36" s="226"/>
      <c r="I36" s="60"/>
      <c r="K36" s="183"/>
    </row>
    <row r="37" spans="1:11" x14ac:dyDescent="0.25">
      <c r="A37" s="176" t="s">
        <v>358</v>
      </c>
      <c r="B37" s="241"/>
      <c r="F37" s="193"/>
      <c r="G37" s="207"/>
    </row>
    <row r="39" spans="1:11" ht="18.75" x14ac:dyDescent="0.3">
      <c r="A39" s="73" t="s">
        <v>312</v>
      </c>
      <c r="B39" s="242"/>
    </row>
    <row r="40" spans="1:11" x14ac:dyDescent="0.25">
      <c r="A40" s="74" t="s">
        <v>313</v>
      </c>
      <c r="B40" s="243"/>
    </row>
    <row r="41" spans="1:11" x14ac:dyDescent="0.25">
      <c r="A41" s="75" t="s">
        <v>314</v>
      </c>
      <c r="B41" s="243"/>
    </row>
    <row r="42" spans="1:11" x14ac:dyDescent="0.25">
      <c r="A42" s="74" t="s">
        <v>315</v>
      </c>
      <c r="B42" s="243"/>
    </row>
    <row r="43" spans="1:11" x14ac:dyDescent="0.25">
      <c r="A43" s="75" t="s">
        <v>316</v>
      </c>
      <c r="B43" s="243"/>
    </row>
    <row r="44" spans="1:11" x14ac:dyDescent="0.25">
      <c r="A44" s="56"/>
    </row>
  </sheetData>
  <sortState ref="O10:R33">
    <sortCondition ref="O10"/>
  </sortState>
  <customSheetViews>
    <customSheetView guid="{CABAA38C-8313-4129-9117-ABE81A0F79D7}">
      <selection activeCell="B5" sqref="B5"/>
      <pageMargins left="0.7" right="0.7" top="0.75" bottom="0.75" header="0.3" footer="0.3"/>
      <pageSetup orientation="portrait" r:id="rId1"/>
    </customSheetView>
  </customSheetViews>
  <mergeCells count="8">
    <mergeCell ref="A19:A24"/>
    <mergeCell ref="A27:A30"/>
    <mergeCell ref="A13:A16"/>
    <mergeCell ref="A11:A12"/>
    <mergeCell ref="H11:H12"/>
    <mergeCell ref="H13:H16"/>
    <mergeCell ref="H19:H24"/>
    <mergeCell ref="H27:H30"/>
  </mergeCells>
  <conditionalFormatting sqref="G10:G33">
    <cfRule type="cellIs" dxfId="56" priority="2" operator="equal">
      <formula>1</formula>
    </cfRule>
    <cfRule type="cellIs" dxfId="55" priority="3" operator="between">
      <formula>0.5</formula>
      <formula>1</formula>
    </cfRule>
    <cfRule type="cellIs" dxfId="54" priority="4" operator="lessThan">
      <formula>0.5</formula>
    </cfRule>
  </conditionalFormatting>
  <conditionalFormatting sqref="K10:K33">
    <cfRule type="cellIs" dxfId="53" priority="1" operator="notEqual">
      <formula>0</formula>
    </cfRule>
  </conditionalFormatting>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00B050"/>
  </sheetPr>
  <dimension ref="A1:L79"/>
  <sheetViews>
    <sheetView zoomScaleNormal="100" workbookViewId="0">
      <pane xSplit="3" ySplit="1" topLeftCell="D2" activePane="bottomRight" state="frozenSplit"/>
      <selection pane="topRight" activeCell="C1" sqref="C1"/>
      <selection pane="bottomLeft"/>
      <selection pane="bottomRight" activeCell="M2" sqref="M2:N2"/>
    </sheetView>
  </sheetViews>
  <sheetFormatPr defaultRowHeight="15" x14ac:dyDescent="0.25"/>
  <cols>
    <col min="1" max="1" width="22.85546875" style="56" customWidth="1"/>
    <col min="2" max="2" width="9.28515625" style="226" bestFit="1" customWidth="1"/>
    <col min="3" max="3" width="40.7109375" style="56" customWidth="1"/>
    <col min="4" max="7" width="11.7109375" style="196" customWidth="1"/>
    <col min="8" max="8" width="11.7109375" style="154" customWidth="1"/>
    <col min="9" max="9" width="37" style="60" bestFit="1" customWidth="1"/>
    <col min="10" max="10" width="9.7109375" style="196" bestFit="1" customWidth="1"/>
    <col min="11" max="11" width="9.140625" style="190"/>
    <col min="12" max="12" width="9.7109375" style="56" bestFit="1" customWidth="1"/>
    <col min="13" max="16384" width="9.140625" style="56"/>
  </cols>
  <sheetData>
    <row r="1" spans="1:12" ht="46.5" thickTop="1" thickBot="1" x14ac:dyDescent="0.3">
      <c r="A1" s="149" t="s">
        <v>277</v>
      </c>
      <c r="B1" s="227" t="s">
        <v>370</v>
      </c>
      <c r="C1" s="150" t="s">
        <v>278</v>
      </c>
      <c r="D1" s="191" t="s">
        <v>467</v>
      </c>
      <c r="E1" s="191" t="s">
        <v>468</v>
      </c>
      <c r="F1" s="191" t="s">
        <v>470</v>
      </c>
      <c r="G1" s="191" t="s">
        <v>279</v>
      </c>
      <c r="H1" s="153" t="s">
        <v>306</v>
      </c>
      <c r="I1" s="150" t="s">
        <v>240</v>
      </c>
      <c r="J1" s="198" t="s">
        <v>259</v>
      </c>
      <c r="K1" s="188" t="s">
        <v>361</v>
      </c>
    </row>
    <row r="2" spans="1:12" s="143" customFormat="1" ht="22.5" thickTop="1" thickBot="1" x14ac:dyDescent="0.3">
      <c r="A2" s="359" t="s">
        <v>482</v>
      </c>
      <c r="B2" s="237" t="s">
        <v>478</v>
      </c>
      <c r="C2" s="161" t="s">
        <v>345</v>
      </c>
      <c r="D2" s="200">
        <v>15</v>
      </c>
      <c r="E2" s="200">
        <f>COUNTIF(NFC!L89:L104,"Pass*")</f>
        <v>15</v>
      </c>
      <c r="F2" s="200">
        <f>COUNTIF(NFC!L89:L104,"Fail*")</f>
        <v>0</v>
      </c>
      <c r="G2" s="146">
        <f>IF(D2=0,"",E2/D2)</f>
        <v>1</v>
      </c>
      <c r="H2" s="169">
        <f>IF(SUM(D2:D2)=0,"",SUM(E2:E2)/SUM(D2:D2))</f>
        <v>1</v>
      </c>
      <c r="I2" s="145"/>
      <c r="J2" s="217">
        <f>MAX(NFC!F89:F104)</f>
        <v>41184</v>
      </c>
      <c r="K2" s="189">
        <f>E2-COUNTIF(NFC!L89:L104,"Pass*")</f>
        <v>0</v>
      </c>
    </row>
    <row r="3" spans="1:12" s="143" customFormat="1" ht="33" thickTop="1" thickBot="1" x14ac:dyDescent="0.3">
      <c r="A3" s="359" t="s">
        <v>483</v>
      </c>
      <c r="B3" s="237" t="s">
        <v>484</v>
      </c>
      <c r="C3" s="161" t="s">
        <v>345</v>
      </c>
      <c r="D3" s="200">
        <v>17</v>
      </c>
      <c r="E3" s="200">
        <f>COUNTIF(NFC!L173:L189,"Pass*")</f>
        <v>16</v>
      </c>
      <c r="F3" s="200">
        <f>COUNTIF(NFC!L173:L189,"Fail*")</f>
        <v>0</v>
      </c>
      <c r="G3" s="146">
        <f>IF(D3=0,"",E3/D3)</f>
        <v>0.94117647058823528</v>
      </c>
      <c r="H3" s="169">
        <f>IF(SUM(D3:D3)=0,"",SUM(E3:E3)/SUM(D3:D3))</f>
        <v>0.94117647058823528</v>
      </c>
      <c r="I3" s="145"/>
      <c r="J3" s="217">
        <f>MAX(NFC!F173:F189)</f>
        <v>41184</v>
      </c>
      <c r="K3" s="189">
        <f>E3-COUNTIF(NFC!L173:L189,"Pass*")</f>
        <v>0</v>
      </c>
    </row>
    <row r="4" spans="1:12" s="143" customFormat="1" ht="16.5" thickTop="1" thickBot="1" x14ac:dyDescent="0.3">
      <c r="A4" s="160" t="s">
        <v>339</v>
      </c>
      <c r="B4" s="233" t="s">
        <v>479</v>
      </c>
      <c r="C4" s="161" t="s">
        <v>349</v>
      </c>
      <c r="D4" s="200">
        <v>5</v>
      </c>
      <c r="E4" s="200">
        <f>COUNTIF(NFC!L105:L109,"Pass*")</f>
        <v>5</v>
      </c>
      <c r="F4" s="200">
        <f>COUNTIF(NFC!L105:L109,"Fail")</f>
        <v>0</v>
      </c>
      <c r="G4" s="146">
        <f t="shared" ref="G4:G38" si="0">IF(D4=0,"",E4/D4)</f>
        <v>1</v>
      </c>
      <c r="H4" s="169">
        <f>IF(SUM(D4:D4)=0,"",SUM(E4:E4)/SUM(D4:D4))</f>
        <v>1</v>
      </c>
      <c r="I4" s="145"/>
      <c r="J4" s="217">
        <f>MAX(NFC!F105:F109)</f>
        <v>41184</v>
      </c>
      <c r="K4" s="189">
        <f>E4-COUNTIF(NFC!L105:L109,"Pass*")</f>
        <v>0</v>
      </c>
      <c r="L4" s="197"/>
    </row>
    <row r="5" spans="1:12" s="143" customFormat="1" ht="22.5" thickTop="1" thickBot="1" x14ac:dyDescent="0.3">
      <c r="A5" s="160" t="s">
        <v>346</v>
      </c>
      <c r="B5" s="233" t="s">
        <v>480</v>
      </c>
      <c r="C5" s="161" t="s">
        <v>350</v>
      </c>
      <c r="D5" s="200">
        <v>4</v>
      </c>
      <c r="E5" s="208">
        <f>COUNTIF(NFC!L110:L111,"Pass*")+COUNTIF(NFC!L143:L144,"Pass*")</f>
        <v>4</v>
      </c>
      <c r="F5" s="208">
        <f>COUNTIF(NFC!L110:L111,"Fail")+COUNTIF(NFC!L143:L144,"Fail")</f>
        <v>0</v>
      </c>
      <c r="G5" s="146">
        <f t="shared" si="0"/>
        <v>1</v>
      </c>
      <c r="H5" s="170">
        <f>IF(SUM(D5:D5)=0,"",SUM(E5:E5)/SUM(D5:D5))</f>
        <v>1</v>
      </c>
      <c r="I5" s="145"/>
      <c r="J5" s="217">
        <f>MAX(NFC!F110,NFC!F111,NFC!F143,NFC!F144)</f>
        <v>41184</v>
      </c>
      <c r="K5" s="189">
        <f>E5-COUNTIF(NFC!L110:L111,"Pass*")-COUNTIF(NFC!L143:L144,"Pass*")</f>
        <v>0</v>
      </c>
    </row>
    <row r="6" spans="1:12" s="143" customFormat="1" ht="21.75" customHeight="1" thickTop="1" x14ac:dyDescent="0.25">
      <c r="A6" s="705" t="s">
        <v>348</v>
      </c>
      <c r="B6" s="200">
        <f>ROW(INDEX(NFC!C$5:C$194,MATCH(C6,NFC!C$5:C$194)))</f>
        <v>135</v>
      </c>
      <c r="C6" s="161" t="s">
        <v>219</v>
      </c>
      <c r="D6" s="209">
        <v>2</v>
      </c>
      <c r="E6" s="209">
        <v>2</v>
      </c>
      <c r="F6" s="209">
        <v>0</v>
      </c>
      <c r="G6" s="146">
        <f t="shared" si="0"/>
        <v>1</v>
      </c>
      <c r="H6" s="708">
        <f>IF(SUM(D6:D14)=0,"",SUM(E6:E14)/SUM(D6:D14))</f>
        <v>1</v>
      </c>
      <c r="I6" s="145"/>
      <c r="J6" s="217">
        <f>LOOKUP(C6,NFC!C89:C172,NFC!F89:F172)</f>
        <v>41184</v>
      </c>
      <c r="K6" s="189">
        <f>IF(G6=1,1,0)-COUNTIFS(NFC!C89:C194,C6,NFC!L89:L194,"Pass*")</f>
        <v>0</v>
      </c>
    </row>
    <row r="7" spans="1:12" s="143" customFormat="1" x14ac:dyDescent="0.25">
      <c r="A7" s="706"/>
      <c r="B7" s="202">
        <f>ROW(INDEX(NFC!C$5:C$194,MATCH(C7,NFC!C$5:C$194)))</f>
        <v>136</v>
      </c>
      <c r="C7" s="162" t="s">
        <v>218</v>
      </c>
      <c r="D7" s="210">
        <v>2</v>
      </c>
      <c r="E7" s="210">
        <v>2</v>
      </c>
      <c r="F7" s="210">
        <v>0</v>
      </c>
      <c r="G7" s="67">
        <f t="shared" si="0"/>
        <v>1</v>
      </c>
      <c r="H7" s="714"/>
      <c r="I7" s="144"/>
      <c r="J7" s="219">
        <f>LOOKUP(C7,NFC!C90:C173,NFC!F90:F173)</f>
        <v>41184</v>
      </c>
      <c r="K7" s="189">
        <f>IF(G7=1,1,0)-COUNTIFS(NFC!C89:C194,C7,NFC!L89:L194,"Pass*")</f>
        <v>0</v>
      </c>
    </row>
    <row r="8" spans="1:12" s="143" customFormat="1" x14ac:dyDescent="0.25">
      <c r="A8" s="706"/>
      <c r="B8" s="202">
        <f>ROW(INDEX(NFC!C$5:C$194,MATCH(C8,NFC!C$5:C$194)))</f>
        <v>137</v>
      </c>
      <c r="C8" s="162" t="s">
        <v>145</v>
      </c>
      <c r="D8" s="202">
        <v>1</v>
      </c>
      <c r="E8" s="202">
        <f>COUNTIFS(NFC!C$89:C$194,C8,NFC!L$89:L$194,"Pass*")</f>
        <v>1</v>
      </c>
      <c r="F8" s="202">
        <f>COUNTIFS(NFC!C$5:C$194,C8,NFC!L$5:L$194,"Fail")</f>
        <v>0</v>
      </c>
      <c r="G8" s="67">
        <f t="shared" si="0"/>
        <v>1</v>
      </c>
      <c r="H8" s="714"/>
      <c r="I8" s="144"/>
      <c r="J8" s="219">
        <f>LOOKUP(C8,NFC!C91:C174,NFC!F91:F174)</f>
        <v>41184</v>
      </c>
      <c r="K8" s="189">
        <f>IF(G8=1,1,0)-COUNTIFS(NFC!C89:C194,C8,NFC!L89:L194,"Pass*")</f>
        <v>0</v>
      </c>
      <c r="L8" s="197"/>
    </row>
    <row r="9" spans="1:12" s="143" customFormat="1" x14ac:dyDescent="0.25">
      <c r="A9" s="706"/>
      <c r="B9" s="202">
        <f>ROW(INDEX(NFC!C$5:C$194,MATCH(C9,NFC!C$5:C$194)))</f>
        <v>138</v>
      </c>
      <c r="C9" s="162" t="s">
        <v>135</v>
      </c>
      <c r="D9" s="202">
        <v>1</v>
      </c>
      <c r="E9" s="202">
        <f>COUNTIFS(NFC!C$89:C$194,C9,NFC!L$89:L$194,"Pass*")</f>
        <v>1</v>
      </c>
      <c r="F9" s="202">
        <f>COUNTIFS(NFC!C$5:C$194,C9,NFC!L$5:L$194,"Fail")</f>
        <v>0</v>
      </c>
      <c r="G9" s="67">
        <f t="shared" si="0"/>
        <v>1</v>
      </c>
      <c r="H9" s="714"/>
      <c r="I9" s="144"/>
      <c r="J9" s="219">
        <f>LOOKUP(C9,NFC!C92:C175,NFC!F92:F175)</f>
        <v>41184</v>
      </c>
      <c r="K9" s="189">
        <f>IF(G9=1,1,0)-COUNTIFS(NFC!C89:C194,C9,NFC!L89:L194,"Pass*")</f>
        <v>0</v>
      </c>
    </row>
    <row r="10" spans="1:12" s="143" customFormat="1" x14ac:dyDescent="0.25">
      <c r="A10" s="706"/>
      <c r="B10" s="202">
        <f>ROW(INDEX(NFC!C$5:C$194,MATCH(C10,NFC!C$5:C$194)))</f>
        <v>139</v>
      </c>
      <c r="C10" s="162" t="s">
        <v>147</v>
      </c>
      <c r="D10" s="202">
        <v>1</v>
      </c>
      <c r="E10" s="202">
        <f>COUNTIFS(NFC!C$89:C$194,C10,NFC!L$89:L$194,"Pass*")</f>
        <v>1</v>
      </c>
      <c r="F10" s="202">
        <f>COUNTIFS(NFC!C$5:C$194,C10,NFC!L$5:L$194,"Fail")</f>
        <v>0</v>
      </c>
      <c r="G10" s="67">
        <f t="shared" si="0"/>
        <v>1</v>
      </c>
      <c r="H10" s="714"/>
      <c r="I10" s="144"/>
      <c r="J10" s="219">
        <f>LOOKUP(C10,NFC!C93:C176,NFC!F93:F176)</f>
        <v>41184</v>
      </c>
      <c r="K10" s="189">
        <f>IF(G10=1,1,0)-COUNTIFS(NFC!C89:C194,C10,NFC!L89:L194,"Pass*")</f>
        <v>0</v>
      </c>
    </row>
    <row r="11" spans="1:12" s="143" customFormat="1" x14ac:dyDescent="0.25">
      <c r="A11" s="706"/>
      <c r="B11" s="202">
        <f>ROW(INDEX(NFC!C$5:C$194,MATCH(C11,NFC!C$5:C$194)))</f>
        <v>140</v>
      </c>
      <c r="C11" s="162" t="s">
        <v>146</v>
      </c>
      <c r="D11" s="202">
        <v>1</v>
      </c>
      <c r="E11" s="202">
        <f>COUNTIFS(NFC!C$89:C$194,C11,NFC!L$89:L$194,"Pass*")</f>
        <v>1</v>
      </c>
      <c r="F11" s="202">
        <f>COUNTIFS(NFC!C$5:C$194,C11,NFC!L$5:L$194,"Fail")</f>
        <v>0</v>
      </c>
      <c r="G11" s="67">
        <f t="shared" si="0"/>
        <v>1</v>
      </c>
      <c r="H11" s="714"/>
      <c r="I11" s="144"/>
      <c r="J11" s="219">
        <f>LOOKUP(C11,NFC!C94:C177,NFC!F94:F177)</f>
        <v>41184</v>
      </c>
      <c r="K11" s="189">
        <f>IF(G11=1,1,0)-COUNTIFS(NFC!C89:C194,C11,NFC!L89:L194,"Pass*")</f>
        <v>0</v>
      </c>
    </row>
    <row r="12" spans="1:12" s="143" customFormat="1" x14ac:dyDescent="0.25">
      <c r="A12" s="706"/>
      <c r="B12" s="202">
        <f>ROW(INDEX(NFC!C$5:C$194,MATCH(C12,NFC!C$5:C$194)))</f>
        <v>141</v>
      </c>
      <c r="C12" s="162" t="s">
        <v>222</v>
      </c>
      <c r="D12" s="210">
        <v>2</v>
      </c>
      <c r="E12" s="210">
        <v>2</v>
      </c>
      <c r="F12" s="210">
        <v>0</v>
      </c>
      <c r="G12" s="67">
        <f t="shared" si="0"/>
        <v>1</v>
      </c>
      <c r="H12" s="714"/>
      <c r="I12" s="144"/>
      <c r="J12" s="219">
        <f>LOOKUP(C12,NFC!C95:C178,NFC!F95:F178)</f>
        <v>41184</v>
      </c>
      <c r="K12" s="189">
        <f>IF(G12=1,1,0)-COUNTIFS(NFC!C89:C194,C12,NFC!L89:L194,"Pass*")</f>
        <v>0</v>
      </c>
    </row>
    <row r="13" spans="1:12" s="143" customFormat="1" x14ac:dyDescent="0.25">
      <c r="A13" s="706"/>
      <c r="B13" s="202">
        <f>ROW(INDEX(NFC!C$5:C$194,MATCH(C13,NFC!C$5:C$194)))</f>
        <v>161</v>
      </c>
      <c r="C13" s="162" t="s">
        <v>221</v>
      </c>
      <c r="D13" s="210">
        <v>2</v>
      </c>
      <c r="E13" s="210">
        <v>2</v>
      </c>
      <c r="F13" s="210">
        <v>0</v>
      </c>
      <c r="G13" s="67">
        <f t="shared" si="0"/>
        <v>1</v>
      </c>
      <c r="H13" s="714"/>
      <c r="I13" s="144"/>
      <c r="J13" s="219">
        <f>LOOKUP(C13,NFC!C96:C179,NFC!F96:F179)</f>
        <v>41184</v>
      </c>
      <c r="K13" s="189">
        <f>IF(G13=1,1,0)-COUNTIFS(NFC!C89:C194,C13,NFC!L89:L194,"Pass*")</f>
        <v>0</v>
      </c>
    </row>
    <row r="14" spans="1:12" s="143" customFormat="1" ht="15.75" thickBot="1" x14ac:dyDescent="0.3">
      <c r="A14" s="707"/>
      <c r="B14" s="201">
        <f>ROW(INDEX(NFC!C$5:C$194,MATCH(C14,NFC!C$5:C$194)))</f>
        <v>162</v>
      </c>
      <c r="C14" s="163" t="s">
        <v>220</v>
      </c>
      <c r="D14" s="211">
        <v>2</v>
      </c>
      <c r="E14" s="210">
        <v>2</v>
      </c>
      <c r="F14" s="210">
        <v>0</v>
      </c>
      <c r="G14" s="148">
        <f t="shared" si="0"/>
        <v>1</v>
      </c>
      <c r="H14" s="715"/>
      <c r="I14" s="147"/>
      <c r="J14" s="218">
        <f>LOOKUP(C14,NFC!C97:C180,NFC!F97:F180)</f>
        <v>41184</v>
      </c>
      <c r="K14" s="189">
        <f>IF(G14=1,1,0)-COUNTIFS(NFC!C89:C194,C14,NFC!L89:L194,"Pass*")</f>
        <v>0</v>
      </c>
    </row>
    <row r="15" spans="1:12" s="143" customFormat="1" ht="21.75" customHeight="1" thickTop="1" x14ac:dyDescent="0.25">
      <c r="A15" s="705" t="s">
        <v>347</v>
      </c>
      <c r="B15" s="200">
        <f>ROW(INDEX(NFC!C$5:C$194,MATCH(C15,NFC!C$5:C$194)))</f>
        <v>132</v>
      </c>
      <c r="C15" s="161" t="s">
        <v>198</v>
      </c>
      <c r="D15" s="200">
        <v>1</v>
      </c>
      <c r="E15" s="200">
        <f>COUNTIFS(NFC!C$89:C$194,C15,NFC!L$89:L$194,"Pass*")</f>
        <v>1</v>
      </c>
      <c r="F15" s="200">
        <f>COUNTIFS(NFC!C$5:C$194,C15,NFC!L$5:L$194,"Fail")</f>
        <v>1</v>
      </c>
      <c r="G15" s="146">
        <f t="shared" si="0"/>
        <v>1</v>
      </c>
      <c r="H15" s="708">
        <f>IF(SUM(D15:D19)=0,"",SUM(E15:E19)/SUM(D15:D19))</f>
        <v>1</v>
      </c>
      <c r="I15" s="145"/>
      <c r="J15" s="217">
        <f>LOOKUP(C15,NFC!C98:C181,NFC!F98:F181)</f>
        <v>41184</v>
      </c>
      <c r="K15" s="189">
        <f>IF(G15=1,1,0)-COUNTIFS(NFC!C89:C194,C15,NFC!L89:L194,"Pass*")</f>
        <v>0</v>
      </c>
    </row>
    <row r="16" spans="1:12" s="143" customFormat="1" x14ac:dyDescent="0.25">
      <c r="A16" s="706"/>
      <c r="B16" s="202">
        <f>ROW(INDEX(NFC!C$5:C$194,MATCH(C16,NFC!C$5:C$194)))</f>
        <v>133</v>
      </c>
      <c r="C16" s="162" t="s">
        <v>205</v>
      </c>
      <c r="D16" s="202">
        <v>1</v>
      </c>
      <c r="E16" s="202">
        <f>COUNTIFS(NFC!C$89:C$194,C16,NFC!L$89:L$194,"Pass*")</f>
        <v>1</v>
      </c>
      <c r="F16" s="202">
        <f>COUNTIFS(NFC!C$5:C$194,C16,NFC!L$5:L$194,"Fail")</f>
        <v>0</v>
      </c>
      <c r="G16" s="67">
        <f t="shared" si="0"/>
        <v>1</v>
      </c>
      <c r="H16" s="714"/>
      <c r="I16" s="144"/>
      <c r="J16" s="219">
        <f>LOOKUP(C16,NFC!C99:C182,NFC!F99:F182)</f>
        <v>41184</v>
      </c>
      <c r="K16" s="189">
        <f>IF(G16=1,1,0)-COUNTIFS(NFC!C89:C194,C16,NFC!L89:L194,"Pass*")</f>
        <v>0</v>
      </c>
    </row>
    <row r="17" spans="1:11" s="143" customFormat="1" x14ac:dyDescent="0.25">
      <c r="A17" s="706"/>
      <c r="B17" s="202">
        <f>ROW(INDEX(NFC!C$5:C$194,MATCH(C17,NFC!C$5:C$194)))</f>
        <v>142</v>
      </c>
      <c r="C17" s="162" t="s">
        <v>201</v>
      </c>
      <c r="D17" s="202">
        <v>1</v>
      </c>
      <c r="E17" s="202">
        <f>COUNTIFS(NFC!C$89:C$194,C17,NFC!L$89:L$194,"Pass*")</f>
        <v>1</v>
      </c>
      <c r="F17" s="202">
        <f>COUNTIFS(NFC!C$5:C$194,C17,NFC!L$5:L$194,"Fail")</f>
        <v>0</v>
      </c>
      <c r="G17" s="67">
        <f t="shared" si="0"/>
        <v>1</v>
      </c>
      <c r="H17" s="714"/>
      <c r="I17" s="144"/>
      <c r="J17" s="219">
        <f>LOOKUP(C17,NFC!C100:C183,NFC!F100:F183)</f>
        <v>41184</v>
      </c>
      <c r="K17" s="189">
        <f>IF(G17=1,1,0)-COUNTIFS(NFC!C89:C194,C17,NFC!L89:L194,"Pass*")</f>
        <v>0</v>
      </c>
    </row>
    <row r="18" spans="1:11" s="143" customFormat="1" x14ac:dyDescent="0.25">
      <c r="A18" s="706"/>
      <c r="B18" s="202">
        <f>ROW(INDEX(NFC!C$5:C$194,MATCH(C18,NFC!C$5:C$194)))</f>
        <v>160</v>
      </c>
      <c r="C18" s="162" t="s">
        <v>152</v>
      </c>
      <c r="D18" s="202">
        <v>1</v>
      </c>
      <c r="E18" s="202">
        <f>COUNTIFS(NFC!C$89:C$194,C18,NFC!L$89:L$194,"Pass*")</f>
        <v>1</v>
      </c>
      <c r="F18" s="202">
        <f>COUNTIFS(NFC!C$5:C$194,C18,NFC!L$5:L$194,"Fail")</f>
        <v>0</v>
      </c>
      <c r="G18" s="67">
        <f t="shared" si="0"/>
        <v>1</v>
      </c>
      <c r="H18" s="714"/>
      <c r="I18" s="144"/>
      <c r="J18" s="219">
        <f>LOOKUP(C18,NFC!C101:C184,NFC!F101:F184)</f>
        <v>41184</v>
      </c>
      <c r="K18" s="189">
        <f>IF(G18=1,1,0)-COUNTIFS(NFC!C89:C194,C18,NFC!L89:L194,"Pass*")</f>
        <v>0</v>
      </c>
    </row>
    <row r="19" spans="1:11" s="143" customFormat="1" ht="15.75" thickBot="1" x14ac:dyDescent="0.3">
      <c r="A19" s="707"/>
      <c r="B19" s="201">
        <f>ROW(INDEX(NFC!C$5:C$194,MATCH(C19,NFC!C$5:C$194)))</f>
        <v>145</v>
      </c>
      <c r="C19" s="163" t="s">
        <v>204</v>
      </c>
      <c r="D19" s="211">
        <v>2</v>
      </c>
      <c r="E19" s="211">
        <v>2</v>
      </c>
      <c r="F19" s="211">
        <v>0</v>
      </c>
      <c r="G19" s="148">
        <f t="shared" si="0"/>
        <v>1</v>
      </c>
      <c r="H19" s="715"/>
      <c r="I19" s="147"/>
      <c r="J19" s="218">
        <f>LOOKUP(C19,NFC!C102:C185,NFC!F102:F185)</f>
        <v>41184</v>
      </c>
      <c r="K19" s="189">
        <f>IF(G19=1,1,0)-COUNTIFS(NFC!C89:C194,C19,NFC!L89:L194,"Pass*")</f>
        <v>0</v>
      </c>
    </row>
    <row r="20" spans="1:11" s="143" customFormat="1" ht="15.75" thickTop="1" x14ac:dyDescent="0.25">
      <c r="A20" s="705" t="s">
        <v>344</v>
      </c>
      <c r="B20" s="200">
        <f>ROW(INDEX(NFC!C$5:C$194,MATCH(C20,NFC!C$5:C$194)))</f>
        <v>112</v>
      </c>
      <c r="C20" s="161" t="s">
        <v>123</v>
      </c>
      <c r="D20" s="200">
        <v>1</v>
      </c>
      <c r="E20" s="200">
        <f>COUNTIFS(NFC!C$89:C$194,C20,NFC!L$89:L$194,"Pass*")</f>
        <v>1</v>
      </c>
      <c r="F20" s="200">
        <f>COUNTIFS(NFC!C$5:C$194,C20,NFC!L$5:L$194,"Fail")</f>
        <v>0</v>
      </c>
      <c r="G20" s="146">
        <f t="shared" si="0"/>
        <v>1</v>
      </c>
      <c r="H20" s="708">
        <f>IF(SUM(D20:D38)=0,"",SUM(E20:E38)/SUM(D20:D38))</f>
        <v>1</v>
      </c>
      <c r="I20" s="145"/>
      <c r="J20" s="217">
        <f>LOOKUP(C20,NFC!C103:C186,NFC!F103:F186)</f>
        <v>41184</v>
      </c>
      <c r="K20" s="189">
        <f>IF(G20=1,1,0)-COUNTIFS(NFC!C89:C194,C20,NFC!L89:L194,"Pass*")</f>
        <v>0</v>
      </c>
    </row>
    <row r="21" spans="1:11" s="143" customFormat="1" x14ac:dyDescent="0.25">
      <c r="A21" s="706"/>
      <c r="B21" s="202">
        <f>ROW(INDEX(NFC!C$5:C$194,MATCH(C21,NFC!C$5:C$194)))</f>
        <v>113</v>
      </c>
      <c r="C21" s="162" t="s">
        <v>127</v>
      </c>
      <c r="D21" s="202">
        <v>1</v>
      </c>
      <c r="E21" s="202">
        <f>COUNTIFS(NFC!C$89:C$194,C21,NFC!L$89:L$194,"Pass*")</f>
        <v>1</v>
      </c>
      <c r="F21" s="202">
        <f>COUNTIFS(NFC!C$5:C$194,C21,NFC!L$5:L$194,"Fail")</f>
        <v>0</v>
      </c>
      <c r="G21" s="67">
        <f t="shared" si="0"/>
        <v>1</v>
      </c>
      <c r="H21" s="714"/>
      <c r="I21" s="144"/>
      <c r="J21" s="219">
        <f>LOOKUP(C21,NFC!C104:C187,NFC!F104:F187)</f>
        <v>41184</v>
      </c>
      <c r="K21" s="189">
        <f>IF(G21=1,1,0)-COUNTIFS(NFC!C89:C194,C21,NFC!L89:L194,"Pass*")</f>
        <v>0</v>
      </c>
    </row>
    <row r="22" spans="1:11" s="143" customFormat="1" x14ac:dyDescent="0.25">
      <c r="A22" s="706"/>
      <c r="B22" s="202">
        <f>ROW(INDEX(NFC!C$5:C$194,MATCH(C22,NFC!C$5:C$194)))</f>
        <v>114</v>
      </c>
      <c r="C22" s="162" t="s">
        <v>137</v>
      </c>
      <c r="D22" s="202">
        <v>1</v>
      </c>
      <c r="E22" s="202">
        <f>COUNTIFS(NFC!C$89:C$194,C22,NFC!L$89:L$194,"Pass*")</f>
        <v>1</v>
      </c>
      <c r="F22" s="202">
        <f>COUNTIFS(NFC!C$5:C$194,C22,NFC!L$5:L$194,"Fail")</f>
        <v>0</v>
      </c>
      <c r="G22" s="67">
        <f t="shared" si="0"/>
        <v>1</v>
      </c>
      <c r="H22" s="714"/>
      <c r="I22" s="144"/>
      <c r="J22" s="219">
        <f>LOOKUP(C22,NFC!C105:C188,NFC!F105:F188)</f>
        <v>41184</v>
      </c>
      <c r="K22" s="189">
        <f>IF(G22=1,1,0)-COUNTIFS(NFC!C89:C194,C22,NFC!L89:L194,"Pass*")</f>
        <v>0</v>
      </c>
    </row>
    <row r="23" spans="1:11" s="143" customFormat="1" x14ac:dyDescent="0.25">
      <c r="A23" s="706"/>
      <c r="B23" s="202">
        <f>ROW(INDEX(NFC!C$5:C$194,MATCH(C23,NFC!C$5:C$194)))</f>
        <v>115</v>
      </c>
      <c r="C23" s="162" t="s">
        <v>132</v>
      </c>
      <c r="D23" s="202">
        <v>1</v>
      </c>
      <c r="E23" s="202">
        <f>COUNTIFS(NFC!C$89:C$194,C23,NFC!L$89:L$194,"Pass*")</f>
        <v>1</v>
      </c>
      <c r="F23" s="202">
        <f>COUNTIFS(NFC!C$5:C$194,C23,NFC!L$5:L$194,"Fail")</f>
        <v>0</v>
      </c>
      <c r="G23" s="67">
        <f t="shared" si="0"/>
        <v>1</v>
      </c>
      <c r="H23" s="714"/>
      <c r="I23" s="144"/>
      <c r="J23" s="219">
        <f>LOOKUP(C23,NFC!C106:C189,NFC!F106:F189)</f>
        <v>41184</v>
      </c>
      <c r="K23" s="189">
        <f>IF(G23=1,1,0)-COUNTIFS(NFC!C89:C194,C23,NFC!L89:L194,"Pass*")</f>
        <v>0</v>
      </c>
    </row>
    <row r="24" spans="1:11" s="143" customFormat="1" x14ac:dyDescent="0.25">
      <c r="A24" s="706"/>
      <c r="B24" s="202">
        <f>ROW(INDEX(NFC!C$5:C$194,MATCH(C24,NFC!C$5:C$194)))</f>
        <v>116</v>
      </c>
      <c r="C24" s="162" t="s">
        <v>194</v>
      </c>
      <c r="D24" s="202">
        <v>1</v>
      </c>
      <c r="E24" s="202">
        <f>COUNTIFS(NFC!C$89:C$194,C24,NFC!L$89:L$194,"Pass*")</f>
        <v>1</v>
      </c>
      <c r="F24" s="202">
        <f>COUNTIFS(NFC!C$5:C$194,C24,NFC!L$5:L$194,"Fail")</f>
        <v>1</v>
      </c>
      <c r="G24" s="67">
        <f t="shared" si="0"/>
        <v>1</v>
      </c>
      <c r="H24" s="714"/>
      <c r="I24" s="144"/>
      <c r="J24" s="219">
        <f>LOOKUP(C24,NFC!C107:C191,NFC!F107:F191)</f>
        <v>41184</v>
      </c>
      <c r="K24" s="189">
        <f>IF(G24=1,1,0)-COUNTIFS(NFC!C89:C194,C24,NFC!L89:L194,"Pass*")</f>
        <v>0</v>
      </c>
    </row>
    <row r="25" spans="1:11" s="143" customFormat="1" x14ac:dyDescent="0.25">
      <c r="A25" s="706"/>
      <c r="B25" s="202">
        <f>ROW(INDEX(NFC!C$5:C$194,MATCH(C25,NFC!C$5:C$194)))</f>
        <v>117</v>
      </c>
      <c r="C25" s="162" t="s">
        <v>138</v>
      </c>
      <c r="D25" s="202">
        <v>1</v>
      </c>
      <c r="E25" s="202">
        <f>COUNTIFS(NFC!C$89:C$194,C25,NFC!L$89:L$194,"Pass*")</f>
        <v>1</v>
      </c>
      <c r="F25" s="202">
        <f>COUNTIFS(NFC!C$5:C$194,C25,NFC!L$5:L$194,"Fail")</f>
        <v>0</v>
      </c>
      <c r="G25" s="67">
        <f t="shared" si="0"/>
        <v>1</v>
      </c>
      <c r="H25" s="714"/>
      <c r="I25" s="144"/>
      <c r="J25" s="219">
        <f>LOOKUP(C25,NFC!C108:C192,NFC!F108:F192)</f>
        <v>41184</v>
      </c>
      <c r="K25" s="189">
        <f>IF(G25=1,1,0)-COUNTIFS(NFC!C89:C194,C25,NFC!L89:L194,"Pass*")</f>
        <v>0</v>
      </c>
    </row>
    <row r="26" spans="1:11" s="143" customFormat="1" x14ac:dyDescent="0.25">
      <c r="A26" s="706"/>
      <c r="B26" s="202">
        <f>ROW(INDEX(NFC!C$5:C$194,MATCH(C26,NFC!C$5:C$194)))</f>
        <v>118</v>
      </c>
      <c r="C26" s="162" t="s">
        <v>136</v>
      </c>
      <c r="D26" s="202">
        <v>1</v>
      </c>
      <c r="E26" s="202">
        <f>COUNTIFS(NFC!C$89:C$194,C26,NFC!L$89:L$194,"Pass*")</f>
        <v>1</v>
      </c>
      <c r="F26" s="202">
        <f>COUNTIFS(NFC!C$5:C$194,C26,NFC!L$5:L$194,"Fail")</f>
        <v>0</v>
      </c>
      <c r="G26" s="67">
        <f t="shared" si="0"/>
        <v>1</v>
      </c>
      <c r="H26" s="714"/>
      <c r="I26" s="144"/>
      <c r="J26" s="219">
        <f>LOOKUP(C26,NFC!C109:C193,NFC!F109:F193)</f>
        <v>41184</v>
      </c>
      <c r="K26" s="189">
        <f>IF(G26=1,1,0)-COUNTIFS(NFC!C89:C194,C26,NFC!L89:L194,"Pass*")</f>
        <v>0</v>
      </c>
    </row>
    <row r="27" spans="1:11" s="143" customFormat="1" x14ac:dyDescent="0.25">
      <c r="A27" s="706"/>
      <c r="B27" s="202">
        <f>ROW(INDEX(NFC!C$5:C$194,MATCH(C27,NFC!C$5:C$194)))</f>
        <v>119</v>
      </c>
      <c r="C27" s="162" t="s">
        <v>134</v>
      </c>
      <c r="D27" s="212">
        <v>1</v>
      </c>
      <c r="E27" s="212">
        <f>COUNTIFS(NFC!C$89:C$194,C27,NFC!L$89:L$194,"Pass*")</f>
        <v>1</v>
      </c>
      <c r="F27" s="212">
        <f>COUNTIFS(NFC!C$5:C$194,C27,NFC!L$5:L$194,"Fail")</f>
        <v>0</v>
      </c>
      <c r="G27" s="67">
        <f t="shared" si="0"/>
        <v>1</v>
      </c>
      <c r="H27" s="714"/>
      <c r="I27" s="178"/>
      <c r="J27" s="220">
        <f>LOOKUP(C27,NFC!C110:C194,NFC!F110:F194)</f>
        <v>41184</v>
      </c>
      <c r="K27" s="189">
        <f>IF(G27=1,1,0)-COUNTIFS(NFC!C89:C194,C27,NFC!L89:L194,"Pass*")</f>
        <v>0</v>
      </c>
    </row>
    <row r="28" spans="1:11" s="143" customFormat="1" x14ac:dyDescent="0.25">
      <c r="A28" s="706"/>
      <c r="B28" s="202">
        <f>ROW(INDEX(NFC!C$5:C$194,MATCH(C28,NFC!C$5:C$194)))</f>
        <v>120</v>
      </c>
      <c r="C28" s="162" t="s">
        <v>139</v>
      </c>
      <c r="D28" s="212">
        <v>1</v>
      </c>
      <c r="E28" s="212">
        <f>COUNTIFS(NFC!C$89:C$194,C28,NFC!L$89:L$194,"Pass*")</f>
        <v>1</v>
      </c>
      <c r="F28" s="212">
        <f>COUNTIFS(NFC!C$5:C$194,C28,NFC!L$5:L$194,"Fail")</f>
        <v>0</v>
      </c>
      <c r="G28" s="67">
        <f t="shared" si="0"/>
        <v>1</v>
      </c>
      <c r="H28" s="714"/>
      <c r="I28" s="178"/>
      <c r="J28" s="220">
        <f>LOOKUP(C28,NFC!C111:C197,NFC!F111:F197)</f>
        <v>41184</v>
      </c>
      <c r="K28" s="189">
        <f>IF(G28=1,1,0)-COUNTIFS(NFC!C89:C194,C28,NFC!L89:L194,"Pass*")</f>
        <v>0</v>
      </c>
    </row>
    <row r="29" spans="1:11" s="143" customFormat="1" x14ac:dyDescent="0.25">
      <c r="A29" s="706"/>
      <c r="B29" s="202">
        <f>ROW(INDEX(NFC!C$5:C$194,MATCH(C29,NFC!C$5:C$194)))</f>
        <v>121</v>
      </c>
      <c r="C29" s="162" t="s">
        <v>133</v>
      </c>
      <c r="D29" s="212">
        <v>1</v>
      </c>
      <c r="E29" s="212">
        <f>COUNTIFS(NFC!C$89:C$194,C29,NFC!L$89:L$194,"Pass*")</f>
        <v>1</v>
      </c>
      <c r="F29" s="212">
        <f>COUNTIFS(NFC!C$5:C$194,C29,NFC!L$5:L$194,"Fail")</f>
        <v>0</v>
      </c>
      <c r="G29" s="67">
        <f t="shared" si="0"/>
        <v>1</v>
      </c>
      <c r="H29" s="714"/>
      <c r="I29" s="178"/>
      <c r="J29" s="220">
        <f>LOOKUP(C29,NFC!C112:C198,NFC!F112:F198)</f>
        <v>41184</v>
      </c>
      <c r="K29" s="189">
        <f>IF(G29=1,1,0)-COUNTIFS(NFC!C89:C194,C29,NFC!L89:L194,"Pass*")</f>
        <v>0</v>
      </c>
    </row>
    <row r="30" spans="1:11" s="143" customFormat="1" x14ac:dyDescent="0.25">
      <c r="A30" s="706"/>
      <c r="B30" s="202">
        <f>ROW(INDEX(NFC!C$5:C$194,MATCH(C30,NFC!C$5:C$194)))</f>
        <v>122</v>
      </c>
      <c r="C30" s="162" t="s">
        <v>196</v>
      </c>
      <c r="D30" s="212">
        <v>1</v>
      </c>
      <c r="E30" s="212">
        <f>COUNTIFS(NFC!C$89:C$194,C30,NFC!L$89:L$194,"Pass*")</f>
        <v>1</v>
      </c>
      <c r="F30" s="212">
        <f>COUNTIFS(NFC!C$5:C$194,C30,NFC!L$5:L$194,"Fail")</f>
        <v>0</v>
      </c>
      <c r="G30" s="67">
        <f t="shared" si="0"/>
        <v>1</v>
      </c>
      <c r="H30" s="714"/>
      <c r="I30" s="178"/>
      <c r="J30" s="220">
        <f>LOOKUP(C30,NFC!C113:C199,NFC!F113:F199)</f>
        <v>41184</v>
      </c>
      <c r="K30" s="189">
        <f>IF(G30=1,1,0)-COUNTIFS(NFC!C89:C194,C30,NFC!L89:L194,"Pass*")</f>
        <v>0</v>
      </c>
    </row>
    <row r="31" spans="1:11" s="143" customFormat="1" x14ac:dyDescent="0.25">
      <c r="A31" s="706"/>
      <c r="B31" s="202">
        <f>ROW(INDEX(NFC!C$5:C$194,MATCH(C31,NFC!C$5:C$194)))</f>
        <v>123</v>
      </c>
      <c r="C31" s="162" t="s">
        <v>148</v>
      </c>
      <c r="D31" s="212">
        <v>1</v>
      </c>
      <c r="E31" s="212">
        <f>COUNTIFS(NFC!C$89:C$194,C31,NFC!L$89:L$194,"Pass*")</f>
        <v>1</v>
      </c>
      <c r="F31" s="212">
        <f>COUNTIFS(NFC!C$5:C$194,C31,NFC!L$5:L$194,"Fail")</f>
        <v>0</v>
      </c>
      <c r="G31" s="67">
        <f t="shared" si="0"/>
        <v>1</v>
      </c>
      <c r="H31" s="714"/>
      <c r="I31" s="178"/>
      <c r="J31" s="220">
        <f>LOOKUP(C31,NFC!C114:C200,NFC!F114:F200)</f>
        <v>41184</v>
      </c>
      <c r="K31" s="189">
        <f>IF(G31=1,1,0)-COUNTIFS(NFC!C89:C194,C31,NFC!L89:L194,"Pass*")</f>
        <v>0</v>
      </c>
    </row>
    <row r="32" spans="1:11" s="143" customFormat="1" x14ac:dyDescent="0.25">
      <c r="A32" s="706"/>
      <c r="B32" s="202">
        <f>ROW(INDEX(NFC!C$5:C$194,MATCH(C32,NFC!C$5:C$194)))</f>
        <v>134</v>
      </c>
      <c r="C32" s="162" t="s">
        <v>153</v>
      </c>
      <c r="D32" s="202">
        <v>1</v>
      </c>
      <c r="E32" s="202">
        <f>COUNTIFS(NFC!C$89:C$194,C32,NFC!L$89:L$194,"Pass*")</f>
        <v>1</v>
      </c>
      <c r="F32" s="202">
        <f>COUNTIFS(NFC!C$5:C$194,C32,NFC!L$5:L$194,"Fail")</f>
        <v>0</v>
      </c>
      <c r="G32" s="67">
        <f t="shared" si="0"/>
        <v>1</v>
      </c>
      <c r="H32" s="714"/>
      <c r="I32" s="144"/>
      <c r="J32" s="219">
        <f>LOOKUP(C32,NFC!C115:C201,NFC!F115:F201)</f>
        <v>41184</v>
      </c>
      <c r="K32" s="189">
        <f>IF(G32=1,1,0)-COUNTIFS(NFC!C89:C194,C32,NFC!L89:L194,"Pass*")</f>
        <v>0</v>
      </c>
    </row>
    <row r="33" spans="1:11" s="143" customFormat="1" x14ac:dyDescent="0.25">
      <c r="A33" s="706"/>
      <c r="B33" s="202">
        <f>ROW(INDEX(NFC!C$5:C$194,MATCH(C33,NFC!C$5:C$194)))</f>
        <v>146</v>
      </c>
      <c r="C33" s="162" t="s">
        <v>149</v>
      </c>
      <c r="D33" s="202">
        <v>1</v>
      </c>
      <c r="E33" s="202">
        <f>COUNTIFS(NFC!C$89:C$194,C33,NFC!L$89:L$194,"Pass*")</f>
        <v>1</v>
      </c>
      <c r="F33" s="202">
        <f>COUNTIFS(NFC!C$5:C$194,C33,NFC!L$5:L$194,"Fail")</f>
        <v>0</v>
      </c>
      <c r="G33" s="67">
        <f t="shared" si="0"/>
        <v>1</v>
      </c>
      <c r="H33" s="714"/>
      <c r="I33" s="144"/>
      <c r="J33" s="219">
        <f>LOOKUP(C33,NFC!C116:C202,NFC!F116:F202)</f>
        <v>41184</v>
      </c>
      <c r="K33" s="189">
        <f>IF(G33=1,1,0)-COUNTIFS(NFC!C89:C194,C33,NFC!L89:L194,"Pass*")</f>
        <v>0</v>
      </c>
    </row>
    <row r="34" spans="1:11" s="143" customFormat="1" x14ac:dyDescent="0.25">
      <c r="A34" s="706"/>
      <c r="B34" s="202">
        <f>ROW(INDEX(NFC!C$5:C$194,MATCH(C34,NFC!C$5:C$194)))</f>
        <v>147</v>
      </c>
      <c r="C34" s="162" t="s">
        <v>202</v>
      </c>
      <c r="D34" s="202">
        <v>1</v>
      </c>
      <c r="E34" s="202">
        <f>COUNTIFS(NFC!C$89:C$194,C34,NFC!L$89:L$194,"Pass*")</f>
        <v>1</v>
      </c>
      <c r="F34" s="202">
        <f>COUNTIFS(NFC!C$5:C$194,C34,NFC!L$5:L$194,"Fail")</f>
        <v>0</v>
      </c>
      <c r="G34" s="67">
        <f t="shared" si="0"/>
        <v>1</v>
      </c>
      <c r="H34" s="714"/>
      <c r="I34" s="144"/>
      <c r="J34" s="219">
        <f>LOOKUP(C34,NFC!C117:C203,NFC!F117:F203)</f>
        <v>41184</v>
      </c>
      <c r="K34" s="189">
        <f>IF(G34=1,1,0)-COUNTIFS(NFC!C89:C194,C34,NFC!L89:L194,"Pass*")</f>
        <v>0</v>
      </c>
    </row>
    <row r="35" spans="1:11" s="143" customFormat="1" x14ac:dyDescent="0.25">
      <c r="A35" s="706"/>
      <c r="B35" s="202">
        <f>ROW(INDEX(NFC!C$5:C$194,MATCH(C35,NFC!C$5:C$194)))</f>
        <v>148</v>
      </c>
      <c r="C35" s="162" t="s">
        <v>199</v>
      </c>
      <c r="D35" s="210">
        <v>2</v>
      </c>
      <c r="E35" s="210">
        <v>2</v>
      </c>
      <c r="F35" s="210">
        <v>0</v>
      </c>
      <c r="G35" s="67">
        <f t="shared" si="0"/>
        <v>1</v>
      </c>
      <c r="H35" s="714"/>
      <c r="I35" s="144"/>
      <c r="J35" s="219">
        <f>LOOKUP(C35,NFC!C118:C204,NFC!F118:F204)</f>
        <v>41184</v>
      </c>
      <c r="K35" s="189">
        <f>IF(G35=1,1,0)-COUNTIFS(NFC!C89:C194,C35,NFC!L89:L194,"Pass*")</f>
        <v>0</v>
      </c>
    </row>
    <row r="36" spans="1:11" s="143" customFormat="1" x14ac:dyDescent="0.25">
      <c r="A36" s="706"/>
      <c r="B36" s="202">
        <f>ROW(INDEX(NFC!C$5:C$194,MATCH(C36,NFC!C$5:C$194)))</f>
        <v>149</v>
      </c>
      <c r="C36" s="162" t="s">
        <v>216</v>
      </c>
      <c r="D36" s="202">
        <v>1</v>
      </c>
      <c r="E36" s="202">
        <f>COUNTIFS(NFC!C$89:C$194,C36,NFC!L$89:L$194,"Pass*")</f>
        <v>1</v>
      </c>
      <c r="F36" s="202">
        <f>COUNTIFS(NFC!C$5:C$194,C36,NFC!L$5:L$194,"Fail")</f>
        <v>0</v>
      </c>
      <c r="G36" s="67">
        <f t="shared" si="0"/>
        <v>1</v>
      </c>
      <c r="H36" s="714"/>
      <c r="I36" s="144"/>
      <c r="J36" s="219">
        <f>LOOKUP(C36,NFC!C119:C205,NFC!F119:F205)</f>
        <v>41184</v>
      </c>
      <c r="K36" s="189">
        <f>IF(G36=1,1,0)-COUNTIFS(NFC!C89:C194,C36,NFC!L89:L194,"Pass*")</f>
        <v>0</v>
      </c>
    </row>
    <row r="37" spans="1:11" s="143" customFormat="1" x14ac:dyDescent="0.25">
      <c r="A37" s="706"/>
      <c r="B37" s="202">
        <f>ROW(INDEX(NFC!C$5:C$194,MATCH(C37,NFC!C$5:C$194)))</f>
        <v>150</v>
      </c>
      <c r="C37" s="162" t="s">
        <v>191</v>
      </c>
      <c r="D37" s="210">
        <v>2</v>
      </c>
      <c r="E37" s="210">
        <v>2</v>
      </c>
      <c r="F37" s="210">
        <v>0</v>
      </c>
      <c r="G37" s="67">
        <f t="shared" si="0"/>
        <v>1</v>
      </c>
      <c r="H37" s="714"/>
      <c r="I37" s="144"/>
      <c r="J37" s="219">
        <f>LOOKUP(C37,NFC!C120:C206,NFC!F120:F206)</f>
        <v>41184</v>
      </c>
      <c r="K37" s="189">
        <f>IF(G37=1,1,0)-COUNTIFS(NFC!C89:C194,C37,NFC!L89:L194,"Pass*")</f>
        <v>0</v>
      </c>
    </row>
    <row r="38" spans="1:11" s="143" customFormat="1" ht="15.75" thickBot="1" x14ac:dyDescent="0.3">
      <c r="A38" s="707"/>
      <c r="B38" s="201">
        <f>ROW(INDEX(NFC!C$5:C$194,MATCH(C38,NFC!C$5:C$194)))</f>
        <v>151</v>
      </c>
      <c r="C38" s="162" t="s">
        <v>193</v>
      </c>
      <c r="D38" s="210">
        <v>2</v>
      </c>
      <c r="E38" s="210">
        <v>2</v>
      </c>
      <c r="F38" s="210">
        <v>0</v>
      </c>
      <c r="G38" s="67">
        <f t="shared" si="0"/>
        <v>1</v>
      </c>
      <c r="H38" s="715"/>
      <c r="I38" s="144"/>
      <c r="J38" s="219">
        <f>LOOKUP(C38,NFC!C121:C207,NFC!F121:F207)</f>
        <v>41184</v>
      </c>
      <c r="K38" s="189">
        <f>IF(G38=1,1,0)-COUNTIFS(NFC!C89:C194,C38,NFC!L89:L194,"Pass*")</f>
        <v>0</v>
      </c>
    </row>
    <row r="39" spans="1:11" ht="15.75" thickTop="1" x14ac:dyDescent="0.25">
      <c r="A39" s="711" t="s">
        <v>340</v>
      </c>
      <c r="B39" s="200">
        <f>ROW(INDEX(NFC!C$5:C$194,MATCH(C39,NFC!C$5:C$194)))</f>
        <v>124</v>
      </c>
      <c r="C39" s="161" t="s">
        <v>150</v>
      </c>
      <c r="D39" s="200">
        <v>1</v>
      </c>
      <c r="E39" s="200">
        <f>COUNTIFS(NFC!C$89:C$194,C39,NFC!L$89:L$194,"Pass*")</f>
        <v>1</v>
      </c>
      <c r="F39" s="200">
        <f>COUNTIFS(NFC!C$5:C$194,C39,NFC!L$5:L$194,"Fail")</f>
        <v>0</v>
      </c>
      <c r="G39" s="146">
        <f>IF(D39=0,"",E39/D39)</f>
        <v>1</v>
      </c>
      <c r="H39" s="708">
        <f>IF(SUM(D39:D46)=0,"",SUM(E39:E46)/SUM(D39:D46))</f>
        <v>1</v>
      </c>
      <c r="I39" s="145"/>
      <c r="J39" s="217">
        <f>LOOKUP(C39,NFC!C122:C208,NFC!F122:F208)</f>
        <v>41184</v>
      </c>
      <c r="K39" s="189">
        <f>IF(G39=1,1,0)-COUNTIFS(NFC!C89:C194,C39,NFC!L89:L194,"Pass*")</f>
        <v>0</v>
      </c>
    </row>
    <row r="40" spans="1:11" x14ac:dyDescent="0.25">
      <c r="A40" s="712"/>
      <c r="B40" s="234">
        <f>ROW(INDEX(NFC!C$5:C$194,MATCH(C40,NFC!C$5:C$194)))</f>
        <v>125</v>
      </c>
      <c r="C40" s="162" t="s">
        <v>121</v>
      </c>
      <c r="D40" s="202">
        <v>1</v>
      </c>
      <c r="E40" s="202">
        <f>COUNTIFS(NFC!C$89:C$194,C40,NFC!L$89:L$194,"Pass*")</f>
        <v>1</v>
      </c>
      <c r="F40" s="202">
        <f>COUNTIFS(NFC!C$5:C$194,C40,NFC!L$5:L$194,"Fail")</f>
        <v>0</v>
      </c>
      <c r="G40" s="67">
        <f>IF(D40=0,"",E40/D40)</f>
        <v>1</v>
      </c>
      <c r="H40" s="709"/>
      <c r="I40" s="144"/>
      <c r="J40" s="219">
        <f>LOOKUP(C40,NFC!C123:C209,NFC!F123:F209)</f>
        <v>41184</v>
      </c>
      <c r="K40" s="189">
        <f>IF(G40=1,1,0)-COUNTIFS(NFC!C89:C194,C40,NFC!L89:L194,"Pass*")</f>
        <v>0</v>
      </c>
    </row>
    <row r="41" spans="1:11" x14ac:dyDescent="0.25">
      <c r="A41" s="712"/>
      <c r="B41" s="234">
        <f>ROW(INDEX(NFC!C$5:C$194,MATCH(C41,NFC!C$5:C$194)))</f>
        <v>126</v>
      </c>
      <c r="C41" s="162" t="s">
        <v>195</v>
      </c>
      <c r="D41" s="210">
        <v>2</v>
      </c>
      <c r="E41" s="210">
        <v>2</v>
      </c>
      <c r="F41" s="210">
        <v>0</v>
      </c>
      <c r="G41" s="67">
        <f t="shared" ref="G41:G46" si="1">IF(D41=0,"",E41/D41)</f>
        <v>1</v>
      </c>
      <c r="H41" s="709"/>
      <c r="I41" s="144"/>
      <c r="J41" s="219">
        <f>LOOKUP(C41,NFC!C124:C210,NFC!F124:F210)</f>
        <v>41184</v>
      </c>
      <c r="K41" s="189">
        <f>IF(G41=1,1,0)-COUNTIFS(NFC!C89:C194,C41,NFC!L89:L194,"Pass*")</f>
        <v>0</v>
      </c>
    </row>
    <row r="42" spans="1:11" x14ac:dyDescent="0.25">
      <c r="A42" s="712"/>
      <c r="B42" s="234">
        <f>ROW(INDEX(NFC!C$5:C$194,MATCH(C42,NFC!C$5:C$194)))</f>
        <v>127</v>
      </c>
      <c r="C42" s="162" t="s">
        <v>186</v>
      </c>
      <c r="D42" s="210">
        <v>2</v>
      </c>
      <c r="E42" s="210">
        <v>2</v>
      </c>
      <c r="F42" s="210">
        <v>0</v>
      </c>
      <c r="G42" s="67">
        <f t="shared" si="1"/>
        <v>1</v>
      </c>
      <c r="H42" s="709"/>
      <c r="I42" s="144"/>
      <c r="J42" s="219">
        <f>LOOKUP(C42,NFC!C125:C211,NFC!F125:F211)</f>
        <v>41184</v>
      </c>
      <c r="K42" s="189">
        <f>IF(G42=1,1,0)-COUNTIFS(NFC!C89:C194,C42,NFC!L89:L194,"Pass*")</f>
        <v>0</v>
      </c>
    </row>
    <row r="43" spans="1:11" x14ac:dyDescent="0.25">
      <c r="A43" s="712"/>
      <c r="B43" s="234">
        <f>ROW(INDEX(NFC!C$5:C$194,MATCH(C43,NFC!C$5:C$194)))</f>
        <v>128</v>
      </c>
      <c r="C43" s="162" t="s">
        <v>197</v>
      </c>
      <c r="D43" s="210">
        <v>2</v>
      </c>
      <c r="E43" s="210">
        <v>2</v>
      </c>
      <c r="F43" s="210">
        <v>0</v>
      </c>
      <c r="G43" s="67">
        <f t="shared" si="1"/>
        <v>1</v>
      </c>
      <c r="H43" s="709"/>
      <c r="I43" s="144"/>
      <c r="J43" s="219">
        <f>LOOKUP(C43,NFC!C126:C212,NFC!F126:F212)</f>
        <v>41184</v>
      </c>
      <c r="K43" s="189">
        <f>IF(G43=1,1,0)-COUNTIFS(NFC!C89:C194,C43,NFC!L89:L194,"Pass*")</f>
        <v>0</v>
      </c>
    </row>
    <row r="44" spans="1:11" x14ac:dyDescent="0.25">
      <c r="A44" s="712"/>
      <c r="B44" s="234">
        <f>ROW(INDEX(NFC!C$5:C$194,MATCH(C44,NFC!C$5:C$194)))</f>
        <v>129</v>
      </c>
      <c r="C44" s="162" t="s">
        <v>187</v>
      </c>
      <c r="D44" s="210">
        <v>2</v>
      </c>
      <c r="E44" s="210">
        <v>2</v>
      </c>
      <c r="F44" s="210">
        <v>0</v>
      </c>
      <c r="G44" s="67">
        <f t="shared" si="1"/>
        <v>1</v>
      </c>
      <c r="H44" s="709"/>
      <c r="I44" s="144"/>
      <c r="J44" s="219">
        <f>LOOKUP(C44,NFC!C127:C213,NFC!F127:F213)</f>
        <v>41184</v>
      </c>
      <c r="K44" s="189">
        <f>IF(G44=1,1,0)-COUNTIFS(NFC!C89:C194,C44,NFC!L89:L194,"Pass*")</f>
        <v>0</v>
      </c>
    </row>
    <row r="45" spans="1:11" x14ac:dyDescent="0.25">
      <c r="A45" s="712"/>
      <c r="B45" s="234">
        <f>ROW(INDEX(NFC!C$5:C$194,MATCH(C45,NFC!C$5:C$194)))</f>
        <v>130</v>
      </c>
      <c r="C45" s="162" t="s">
        <v>190</v>
      </c>
      <c r="D45" s="210">
        <v>2</v>
      </c>
      <c r="E45" s="210">
        <v>2</v>
      </c>
      <c r="F45" s="210">
        <v>0</v>
      </c>
      <c r="G45" s="67">
        <f t="shared" si="1"/>
        <v>1</v>
      </c>
      <c r="H45" s="709"/>
      <c r="I45" s="144"/>
      <c r="J45" s="219">
        <f>LOOKUP(C45,NFC!C128:C214,NFC!F128:F214)</f>
        <v>41184</v>
      </c>
      <c r="K45" s="189">
        <f>IF(G45=1,1,0)-COUNTIFS(NFC!C89:C194,C45,NFC!L89:L194,"Pass*")</f>
        <v>0</v>
      </c>
    </row>
    <row r="46" spans="1:11" ht="15.75" thickBot="1" x14ac:dyDescent="0.3">
      <c r="A46" s="713"/>
      <c r="B46" s="235">
        <f>ROW(INDEX(NFC!C$5:C$194,MATCH(C46,NFC!C$5:C$194)))</f>
        <v>131</v>
      </c>
      <c r="C46" s="163" t="s">
        <v>189</v>
      </c>
      <c r="D46" s="211">
        <v>2</v>
      </c>
      <c r="E46" s="211">
        <v>2</v>
      </c>
      <c r="F46" s="211">
        <v>0</v>
      </c>
      <c r="G46" s="67">
        <f t="shared" si="1"/>
        <v>1</v>
      </c>
      <c r="H46" s="710"/>
      <c r="I46" s="147"/>
      <c r="J46" s="218">
        <f>LOOKUP(C46,NFC!C129:C215,NFC!F129:F215)</f>
        <v>41184</v>
      </c>
      <c r="K46" s="189">
        <f>IF(G46=1,1,0)-COUNTIFS(NFC!C89:C194,C46,NFC!L89:L194,"Pass*")</f>
        <v>0</v>
      </c>
    </row>
    <row r="47" spans="1:11" ht="22.5" thickTop="1" thickBot="1" x14ac:dyDescent="0.3">
      <c r="A47" s="164" t="s">
        <v>341</v>
      </c>
      <c r="B47" s="236" t="s">
        <v>481</v>
      </c>
      <c r="C47" s="165" t="s">
        <v>351</v>
      </c>
      <c r="D47" s="208">
        <v>9</v>
      </c>
      <c r="E47" s="208">
        <v>6</v>
      </c>
      <c r="F47" s="208">
        <f>COUNTIF(NFC!L152:L159,"Fail*")+COUNTIF(NFC!L172,"Fail*")</f>
        <v>0</v>
      </c>
      <c r="G47" s="152">
        <f t="shared" ref="G47:G56" si="2">IF(D47=0,"",E47/D47)</f>
        <v>0.66666666666666663</v>
      </c>
      <c r="H47" s="169">
        <f t="shared" ref="H47" si="3">G47</f>
        <v>0.66666666666666663</v>
      </c>
      <c r="I47" s="151"/>
      <c r="J47" s="286">
        <f>MAX(NFC!F68:F75, NFC!F88)</f>
        <v>41138</v>
      </c>
      <c r="K47" s="189">
        <f>E47-COUNTIF(NFC!L152:L159,"Pass*")-COUNTIF(NFC!L172:L172,"Pass*")</f>
        <v>-3</v>
      </c>
    </row>
    <row r="48" spans="1:11" ht="15.75" thickTop="1" x14ac:dyDescent="0.25">
      <c r="A48" s="705" t="s">
        <v>342</v>
      </c>
      <c r="B48" s="200">
        <f>ROW(INDEX(NFC!C$5:C$194,MATCH(C48,NFC!C$5:C$194)))</f>
        <v>163</v>
      </c>
      <c r="C48" s="161" t="s">
        <v>207</v>
      </c>
      <c r="D48" s="209">
        <v>2</v>
      </c>
      <c r="E48" s="209">
        <v>2</v>
      </c>
      <c r="F48" s="209">
        <v>0</v>
      </c>
      <c r="G48" s="146">
        <f t="shared" si="2"/>
        <v>1</v>
      </c>
      <c r="H48" s="708">
        <f>IF(SUM(D48:D53)=0,"",SUM(E48:E53)/SUM(D48:D53))</f>
        <v>1</v>
      </c>
      <c r="I48" s="145"/>
      <c r="J48" s="217">
        <f>LOOKUP(C48,NFC!C131:C217,NFC!F131:F217)</f>
        <v>41184</v>
      </c>
      <c r="K48" s="189">
        <f>IF(G48=1,1,0)-COUNTIFS(NFC!C89:C194,C48,NFC!L89:L194,"Pass*")</f>
        <v>0</v>
      </c>
    </row>
    <row r="49" spans="1:11" x14ac:dyDescent="0.25">
      <c r="A49" s="706"/>
      <c r="B49" s="202">
        <f>ROW(INDEX(NFC!C$5:C$194,MATCH(C49,NFC!C$5:C$194)))</f>
        <v>164</v>
      </c>
      <c r="C49" s="162" t="s">
        <v>215</v>
      </c>
      <c r="D49" s="210">
        <v>2</v>
      </c>
      <c r="E49" s="210">
        <v>2</v>
      </c>
      <c r="F49" s="210">
        <v>0</v>
      </c>
      <c r="G49" s="67">
        <f t="shared" si="2"/>
        <v>1</v>
      </c>
      <c r="H49" s="709"/>
      <c r="I49" s="144"/>
      <c r="J49" s="219">
        <f>LOOKUP(C49,NFC!C132:C218,NFC!F132:F218)</f>
        <v>41184</v>
      </c>
      <c r="K49" s="189">
        <f>IF(G49=1,1,0)-COUNTIFS(NFC!C89:C194,C49,NFC!L89:L194,"Pass*")</f>
        <v>0</v>
      </c>
    </row>
    <row r="50" spans="1:11" x14ac:dyDescent="0.25">
      <c r="A50" s="706"/>
      <c r="B50" s="202">
        <f>ROW(INDEX(NFC!C$5:C$194,MATCH(C50,NFC!C$5:C$194)))</f>
        <v>165</v>
      </c>
      <c r="C50" s="162" t="s">
        <v>214</v>
      </c>
      <c r="D50" s="210">
        <v>2</v>
      </c>
      <c r="E50" s="210">
        <v>2</v>
      </c>
      <c r="F50" s="210">
        <v>0</v>
      </c>
      <c r="G50" s="67">
        <f t="shared" si="2"/>
        <v>1</v>
      </c>
      <c r="H50" s="709"/>
      <c r="I50" s="144"/>
      <c r="J50" s="219">
        <f>LOOKUP(C50,NFC!C133:C219,NFC!F133:F219)</f>
        <v>41184</v>
      </c>
      <c r="K50" s="189">
        <f>IF(G50=1,1,0)-COUNTIFS(NFC!C89:C194,C50,NFC!L89:L194,"Pass*")</f>
        <v>0</v>
      </c>
    </row>
    <row r="51" spans="1:11" x14ac:dyDescent="0.25">
      <c r="A51" s="706"/>
      <c r="B51" s="202">
        <f>ROW(INDEX(NFC!C$5:C$194,MATCH(C51,NFC!C$5:C$194)))</f>
        <v>166</v>
      </c>
      <c r="C51" s="162" t="s">
        <v>208</v>
      </c>
      <c r="D51" s="210">
        <v>2</v>
      </c>
      <c r="E51" s="210">
        <v>2</v>
      </c>
      <c r="F51" s="210">
        <v>0</v>
      </c>
      <c r="G51" s="67">
        <f t="shared" si="2"/>
        <v>1</v>
      </c>
      <c r="H51" s="709"/>
      <c r="I51" s="144"/>
      <c r="J51" s="219">
        <f>LOOKUP(C51,NFC!C134:C220,NFC!F134:F220)</f>
        <v>41184</v>
      </c>
      <c r="K51" s="189">
        <f>IF(G51=1,1,0)-COUNTIFS(NFC!C89:C194,C51,NFC!L89:L194,"Pass*")</f>
        <v>0</v>
      </c>
    </row>
    <row r="52" spans="1:11" x14ac:dyDescent="0.25">
      <c r="A52" s="706"/>
      <c r="B52" s="202">
        <f>ROW(INDEX(NFC!C$5:C$194,MATCH(C52,NFC!C$5:C$194)))</f>
        <v>167</v>
      </c>
      <c r="C52" s="162" t="s">
        <v>206</v>
      </c>
      <c r="D52" s="210">
        <v>2</v>
      </c>
      <c r="E52" s="210">
        <v>2</v>
      </c>
      <c r="F52" s="210">
        <v>0</v>
      </c>
      <c r="G52" s="67">
        <f t="shared" si="2"/>
        <v>1</v>
      </c>
      <c r="H52" s="709"/>
      <c r="I52" s="144"/>
      <c r="J52" s="219">
        <f>LOOKUP(C52,NFC!C135:C221,NFC!F135:F221)</f>
        <v>41184</v>
      </c>
      <c r="K52" s="189">
        <f>IF(G52=1,1,0)-COUNTIFS(NFC!C89:C194,C52,NFC!L89:L194,"Pass*")</f>
        <v>0</v>
      </c>
    </row>
    <row r="53" spans="1:11" ht="15.75" thickBot="1" x14ac:dyDescent="0.3">
      <c r="A53" s="707"/>
      <c r="B53" s="201">
        <f>ROW(INDEX(NFC!C$5:C$194,MATCH(C53,NFC!C$5:C$194)))</f>
        <v>168</v>
      </c>
      <c r="C53" s="163" t="s">
        <v>211</v>
      </c>
      <c r="D53" s="211">
        <v>2</v>
      </c>
      <c r="E53" s="211">
        <v>2</v>
      </c>
      <c r="F53" s="211">
        <v>0</v>
      </c>
      <c r="G53" s="148">
        <f t="shared" si="2"/>
        <v>1</v>
      </c>
      <c r="H53" s="710"/>
      <c r="I53" s="147"/>
      <c r="J53" s="218">
        <f>LOOKUP(C53,NFC!C136:C222,NFC!F136:F222)</f>
        <v>41184</v>
      </c>
      <c r="K53" s="189">
        <f>IF(G53=1,1,0)-COUNTIFS(NFC!C89:C194,C53,NFC!L89:L194,"Pass*")</f>
        <v>0</v>
      </c>
    </row>
    <row r="54" spans="1:11" ht="15.75" thickTop="1" x14ac:dyDescent="0.25">
      <c r="A54" s="705" t="s">
        <v>343</v>
      </c>
      <c r="B54" s="200">
        <f>ROW(INDEX(NFC!C$5:C$194,MATCH(C54,NFC!C$5:C$194)))</f>
        <v>169</v>
      </c>
      <c r="C54" s="161" t="s">
        <v>210</v>
      </c>
      <c r="D54" s="209">
        <v>2</v>
      </c>
      <c r="E54" s="209">
        <v>2</v>
      </c>
      <c r="F54" s="209">
        <v>0</v>
      </c>
      <c r="G54" s="146">
        <f t="shared" si="2"/>
        <v>1</v>
      </c>
      <c r="H54" s="708">
        <f>IF(SUM(D54:D56)=0,"",SUM(E54:E56)/SUM(D54:D56))</f>
        <v>1</v>
      </c>
      <c r="I54" s="145"/>
      <c r="J54" s="217">
        <f>LOOKUP(C54,NFC!C137:C223,NFC!F137:F223)</f>
        <v>41184</v>
      </c>
      <c r="K54" s="189">
        <f>IF(G54=1,1,0)-COUNTIFS(NFC!C89:C194,C54,NFC!L89:L194,"Pass*")</f>
        <v>0</v>
      </c>
    </row>
    <row r="55" spans="1:11" x14ac:dyDescent="0.25">
      <c r="A55" s="706"/>
      <c r="B55" s="202">
        <f>ROW(INDEX(NFC!C$5:C$194,MATCH(C55,NFC!C$5:C$194)))</f>
        <v>170</v>
      </c>
      <c r="C55" s="162" t="s">
        <v>209</v>
      </c>
      <c r="D55" s="210">
        <v>2</v>
      </c>
      <c r="E55" s="210">
        <v>2</v>
      </c>
      <c r="F55" s="210">
        <v>0</v>
      </c>
      <c r="G55" s="67">
        <f t="shared" si="2"/>
        <v>1</v>
      </c>
      <c r="H55" s="709"/>
      <c r="I55" s="144"/>
      <c r="J55" s="219">
        <f>LOOKUP(C55,NFC!C138:C224,NFC!F138:F224)</f>
        <v>41184</v>
      </c>
      <c r="K55" s="189">
        <f>IF(G55=1,1,0)-COUNTIFS(NFC!C89:C194,C55,NFC!L89:L194,"Pass*")</f>
        <v>0</v>
      </c>
    </row>
    <row r="56" spans="1:11" ht="15.75" thickBot="1" x14ac:dyDescent="0.3">
      <c r="A56" s="707"/>
      <c r="B56" s="201">
        <f>ROW(INDEX(NFC!C$5:C$194,MATCH(C56,NFC!C$5:C$194)))</f>
        <v>171</v>
      </c>
      <c r="C56" s="163" t="s">
        <v>217</v>
      </c>
      <c r="D56" s="211">
        <v>2</v>
      </c>
      <c r="E56" s="211">
        <v>2</v>
      </c>
      <c r="F56" s="211">
        <v>0</v>
      </c>
      <c r="G56" s="148">
        <f t="shared" si="2"/>
        <v>1</v>
      </c>
      <c r="H56" s="710"/>
      <c r="I56" s="147"/>
      <c r="J56" s="218">
        <f>LOOKUP(C56,NFC!C139:C225,NFC!F139:F225)</f>
        <v>41184</v>
      </c>
      <c r="K56" s="189">
        <f>IF(G56=1,1,0)-COUNTIFS(NFC!C89:C194,C56,NFC!L89:L194,"Pass*")</f>
        <v>0</v>
      </c>
    </row>
    <row r="57" spans="1:11" ht="16.5" thickTop="1" thickBot="1" x14ac:dyDescent="0.3">
      <c r="A57" s="157"/>
      <c r="B57" s="231"/>
      <c r="C57" s="158"/>
      <c r="D57" s="203"/>
      <c r="E57" s="203"/>
      <c r="F57" s="203"/>
      <c r="G57" s="203"/>
      <c r="H57" s="159"/>
      <c r="I57" s="158"/>
      <c r="J57" s="199"/>
    </row>
    <row r="58" spans="1:11" ht="17.25" thickTop="1" thickBot="1" x14ac:dyDescent="0.3">
      <c r="C58" s="167" t="s">
        <v>305</v>
      </c>
      <c r="D58" s="213">
        <f>SUM(D2:D56)</f>
        <v>124</v>
      </c>
      <c r="E58" s="204">
        <f>SUM(E2:E56)</f>
        <v>120</v>
      </c>
      <c r="F58" s="205">
        <f>SUM(F2:F56)</f>
        <v>2</v>
      </c>
      <c r="G58" s="206">
        <f>IF(D58=0,"",E58/D58)</f>
        <v>0.967741935483871</v>
      </c>
    </row>
    <row r="59" spans="1:11" s="143" customFormat="1" ht="15.75" thickTop="1" x14ac:dyDescent="0.25">
      <c r="B59" s="189"/>
      <c r="C59" s="142"/>
      <c r="D59" s="193"/>
      <c r="E59" s="193"/>
      <c r="F59" s="193"/>
      <c r="G59" s="193"/>
      <c r="H59" s="155"/>
      <c r="I59" s="142"/>
      <c r="J59" s="193"/>
      <c r="K59" s="189"/>
    </row>
    <row r="60" spans="1:11" x14ac:dyDescent="0.25">
      <c r="A60" s="166" t="s">
        <v>357</v>
      </c>
      <c r="B60" s="232"/>
      <c r="C60" s="141"/>
      <c r="D60" s="194"/>
      <c r="E60" s="194"/>
      <c r="F60" s="193"/>
      <c r="G60" s="207"/>
      <c r="H60" s="182"/>
      <c r="I60" s="141"/>
      <c r="J60" s="194"/>
    </row>
    <row r="61" spans="1:11" x14ac:dyDescent="0.25">
      <c r="D61" s="265">
        <f>Summary!E16-D2-D3-D4-D5-D47-COUNT(G6:G38)-COUNT(G39:G46)-COUNT(G48:G56)</f>
        <v>4</v>
      </c>
      <c r="E61" s="265">
        <f>Summary!E22-(E2+E3+E4+E5+E47+(COUNTIF(G6:G38,1)+COUNTIF(G39:G46,1)+COUNTIF(G48:G56,1)))</f>
        <v>8</v>
      </c>
      <c r="F61" s="265">
        <f>Summary!E23-(F2+F3+F4+F5+F47+COUNT(G6:G38)+COUNT(G39:G46)+COUNT(G48:G56)-(COUNTIF(G6:G38,1)+COUNTIF(G39:G46,1)+COUNTIF(G48:G56,1)))</f>
        <v>0</v>
      </c>
      <c r="G61" s="196" t="s">
        <v>359</v>
      </c>
    </row>
    <row r="63" spans="1:11" x14ac:dyDescent="0.25">
      <c r="D63" s="370"/>
      <c r="E63" s="370"/>
      <c r="F63" s="370"/>
    </row>
    <row r="64" spans="1:11" x14ac:dyDescent="0.25">
      <c r="D64" s="370"/>
      <c r="E64" s="370"/>
      <c r="F64" s="370"/>
    </row>
    <row r="65" spans="1:7" x14ac:dyDescent="0.25">
      <c r="D65" s="370"/>
      <c r="E65" s="370"/>
      <c r="F65" s="370"/>
    </row>
    <row r="66" spans="1:7" x14ac:dyDescent="0.25">
      <c r="D66" s="370"/>
      <c r="E66" s="370"/>
      <c r="F66" s="370"/>
    </row>
    <row r="67" spans="1:7" x14ac:dyDescent="0.25">
      <c r="D67" s="370"/>
      <c r="E67" s="370"/>
      <c r="F67" s="370"/>
    </row>
    <row r="68" spans="1:7" x14ac:dyDescent="0.25">
      <c r="D68" s="370"/>
      <c r="E68" s="370"/>
      <c r="F68" s="370"/>
    </row>
    <row r="69" spans="1:7" x14ac:dyDescent="0.25">
      <c r="D69" s="370"/>
      <c r="E69" s="370"/>
      <c r="F69" s="370"/>
    </row>
    <row r="70" spans="1:7" x14ac:dyDescent="0.25">
      <c r="D70" s="370"/>
      <c r="E70" s="370"/>
      <c r="F70" s="370"/>
    </row>
    <row r="71" spans="1:7" x14ac:dyDescent="0.25">
      <c r="D71" s="370"/>
      <c r="E71" s="370"/>
      <c r="F71" s="370"/>
    </row>
    <row r="72" spans="1:7" x14ac:dyDescent="0.25">
      <c r="A72" s="185"/>
      <c r="B72" s="225"/>
      <c r="C72" s="185"/>
      <c r="D72" s="195"/>
      <c r="E72" s="195"/>
      <c r="F72" s="195"/>
      <c r="G72" s="195"/>
    </row>
    <row r="73" spans="1:7" x14ac:dyDescent="0.25">
      <c r="A73" s="185"/>
      <c r="B73" s="225"/>
      <c r="C73" s="185"/>
      <c r="D73" s="195"/>
      <c r="E73" s="195"/>
      <c r="F73" s="195"/>
      <c r="G73" s="195"/>
    </row>
    <row r="74" spans="1:7" x14ac:dyDescent="0.25">
      <c r="A74" s="185"/>
      <c r="B74" s="225"/>
      <c r="C74" s="186"/>
      <c r="D74" s="203"/>
      <c r="E74" s="203"/>
      <c r="F74" s="203"/>
      <c r="G74" s="195"/>
    </row>
    <row r="75" spans="1:7" x14ac:dyDescent="0.25">
      <c r="A75" s="185"/>
      <c r="B75" s="225"/>
      <c r="C75" s="185"/>
      <c r="D75" s="195"/>
      <c r="E75" s="195"/>
      <c r="F75" s="195"/>
      <c r="G75" s="195"/>
    </row>
    <row r="76" spans="1:7" x14ac:dyDescent="0.25">
      <c r="A76" s="185"/>
      <c r="B76" s="225"/>
      <c r="C76" s="185"/>
      <c r="D76" s="195"/>
      <c r="E76" s="195"/>
      <c r="F76" s="195"/>
      <c r="G76" s="195"/>
    </row>
    <row r="77" spans="1:7" x14ac:dyDescent="0.25">
      <c r="A77" s="185"/>
      <c r="B77" s="225"/>
      <c r="C77" s="185"/>
      <c r="D77" s="195"/>
      <c r="E77" s="195"/>
      <c r="F77" s="195"/>
      <c r="G77" s="195"/>
    </row>
    <row r="78" spans="1:7" x14ac:dyDescent="0.25">
      <c r="A78" s="185"/>
      <c r="B78" s="225"/>
      <c r="C78" s="185"/>
      <c r="D78" s="195"/>
      <c r="E78" s="195"/>
      <c r="F78" s="195"/>
      <c r="G78" s="195"/>
    </row>
    <row r="79" spans="1:7" x14ac:dyDescent="0.25">
      <c r="A79" s="185"/>
      <c r="B79" s="225"/>
      <c r="C79" s="185"/>
      <c r="D79" s="195"/>
      <c r="E79" s="195"/>
      <c r="F79" s="195"/>
      <c r="G79" s="195"/>
    </row>
  </sheetData>
  <mergeCells count="12">
    <mergeCell ref="H15:H19"/>
    <mergeCell ref="H20:H38"/>
    <mergeCell ref="H6:H14"/>
    <mergeCell ref="A6:A14"/>
    <mergeCell ref="A15:A19"/>
    <mergeCell ref="A20:A38"/>
    <mergeCell ref="A48:A53"/>
    <mergeCell ref="A54:A56"/>
    <mergeCell ref="H39:H46"/>
    <mergeCell ref="A39:A46"/>
    <mergeCell ref="H48:H53"/>
    <mergeCell ref="H54:H56"/>
  </mergeCells>
  <conditionalFormatting sqref="G2:G56">
    <cfRule type="cellIs" dxfId="52" priority="6" operator="equal">
      <formula>1</formula>
    </cfRule>
    <cfRule type="cellIs" dxfId="51" priority="7" operator="between">
      <formula>0.5</formula>
      <formula>1</formula>
    </cfRule>
    <cfRule type="cellIs" dxfId="50" priority="8" operator="lessThan">
      <formula>0.5</formula>
    </cfRule>
  </conditionalFormatting>
  <conditionalFormatting sqref="D61:F61 K2:K56">
    <cfRule type="cellIs" dxfId="49" priority="2" operator="notEqual">
      <formula>0</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00B050"/>
  </sheetPr>
  <dimension ref="A1:K22"/>
  <sheetViews>
    <sheetView zoomScaleNormal="100" workbookViewId="0">
      <pane xSplit="3" ySplit="1" topLeftCell="D2" activePane="bottomRight" state="frozenSplit"/>
      <selection pane="topRight" activeCell="C1" sqref="C1"/>
      <selection pane="bottomLeft"/>
      <selection pane="bottomRight" activeCell="E19" sqref="E19"/>
    </sheetView>
  </sheetViews>
  <sheetFormatPr defaultRowHeight="15" x14ac:dyDescent="0.25"/>
  <cols>
    <col min="1" max="1" width="22.85546875" style="56" customWidth="1"/>
    <col min="2" max="2" width="9.28515625" style="226" bestFit="1" customWidth="1"/>
    <col min="3" max="3" width="33.7109375" style="56" customWidth="1"/>
    <col min="4" max="7" width="11.7109375" style="226" customWidth="1"/>
    <col min="8" max="8" width="11.7109375" style="154" customWidth="1"/>
    <col min="9" max="9" width="37" style="60" bestFit="1" customWidth="1"/>
    <col min="10" max="10" width="9.7109375" style="196" bestFit="1" customWidth="1"/>
    <col min="11" max="11" width="9.140625" style="187"/>
    <col min="12" max="16384" width="9.140625" style="56"/>
  </cols>
  <sheetData>
    <row r="1" spans="1:11" ht="46.5" thickTop="1" thickBot="1" x14ac:dyDescent="0.3">
      <c r="A1" s="149" t="s">
        <v>277</v>
      </c>
      <c r="B1" s="227" t="s">
        <v>371</v>
      </c>
      <c r="C1" s="150" t="s">
        <v>278</v>
      </c>
      <c r="D1" s="191" t="s">
        <v>467</v>
      </c>
      <c r="E1" s="191" t="s">
        <v>468</v>
      </c>
      <c r="F1" s="191" t="s">
        <v>469</v>
      </c>
      <c r="G1" s="191" t="s">
        <v>279</v>
      </c>
      <c r="H1" s="153" t="s">
        <v>306</v>
      </c>
      <c r="I1" s="150" t="s">
        <v>240</v>
      </c>
      <c r="J1" s="198" t="s">
        <v>259</v>
      </c>
      <c r="K1" s="188" t="s">
        <v>361</v>
      </c>
    </row>
    <row r="2" spans="1:11" s="143" customFormat="1" ht="22.5" thickTop="1" thickBot="1" x14ac:dyDescent="0.3">
      <c r="A2" s="355" t="s">
        <v>466</v>
      </c>
      <c r="B2" s="233" t="s">
        <v>692</v>
      </c>
      <c r="C2" s="161" t="s">
        <v>345</v>
      </c>
      <c r="D2" s="200">
        <v>15</v>
      </c>
      <c r="E2" s="200">
        <f>COUNTIF(GPS!L5:L19,"Pass*")+COUNTIF(GPS!L32:L35,"Pass*")</f>
        <v>15</v>
      </c>
      <c r="F2" s="200">
        <f>COUNTIF(GPS!L5:L19,"Fail*")+COUNTIF(GPS!L32:L35,"Fail*")</f>
        <v>0</v>
      </c>
      <c r="G2" s="146">
        <f>IF(D2=0,"",E2/D2)</f>
        <v>1</v>
      </c>
      <c r="H2" s="169">
        <f>IF(SUM(D2:D2)=0,"",SUM(E2:E2)/SUM(D2:D2))</f>
        <v>1</v>
      </c>
      <c r="I2" s="145"/>
      <c r="J2" s="217">
        <f>MAX(GPS!F5:F18,GPS!F32:F35)</f>
        <v>41183</v>
      </c>
      <c r="K2" s="189">
        <f>E2-COUNTIF(GPS!L5:L19,"Pass*")-COUNTIF(GPS!L32:L35,"Pass*")</f>
        <v>0</v>
      </c>
    </row>
    <row r="3" spans="1:11" s="143" customFormat="1" ht="22.5" thickTop="1" thickBot="1" x14ac:dyDescent="0.3">
      <c r="A3" s="160" t="s">
        <v>353</v>
      </c>
      <c r="B3" s="233" t="s">
        <v>691</v>
      </c>
      <c r="C3" s="161" t="s">
        <v>345</v>
      </c>
      <c r="D3" s="200">
        <v>16</v>
      </c>
      <c r="E3" s="200">
        <f>COUNTIF(GPS!L40:L56,"Pass*")</f>
        <v>16</v>
      </c>
      <c r="F3" s="200">
        <f>COUNTIF(GPS!L40:L56,"Fail*")</f>
        <v>0</v>
      </c>
      <c r="G3" s="146">
        <f t="shared" ref="G3:G12" si="0">IF(D3=0,"",E3/D3)</f>
        <v>1</v>
      </c>
      <c r="H3" s="169">
        <f>IF(SUM(D3:D3)=0,"",SUM(E3:E3)/SUM(D3:D3))</f>
        <v>1</v>
      </c>
      <c r="I3" s="145"/>
      <c r="J3" s="217">
        <f>MAX(GPS!F40:F56)</f>
        <v>41183</v>
      </c>
      <c r="K3" s="189">
        <f>E3-COUNTIF(GPS!L40:L56,"Pass*")</f>
        <v>0</v>
      </c>
    </row>
    <row r="4" spans="1:11" s="143" customFormat="1" ht="15.75" thickTop="1" x14ac:dyDescent="0.25">
      <c r="A4" s="705" t="s">
        <v>352</v>
      </c>
      <c r="B4" s="200">
        <f>ROW(INDEX(GPS!C$5:C$56,MATCH(C4,GPS!C$5:C$56)))</f>
        <v>24</v>
      </c>
      <c r="C4" s="161" t="s">
        <v>159</v>
      </c>
      <c r="D4" s="200">
        <v>1</v>
      </c>
      <c r="E4" s="200">
        <f>COUNTIFS(GPS!C$5:C$56,C4,GPS!L$5:L$56,"Pass*")</f>
        <v>1</v>
      </c>
      <c r="F4" s="200">
        <f>COUNTIFS(GPS!C$5:C$56,C4,GPS!L$5:L$56,"Fail*")</f>
        <v>0</v>
      </c>
      <c r="G4" s="146">
        <f t="shared" si="0"/>
        <v>1</v>
      </c>
      <c r="H4" s="708">
        <f>IF(SUM(D4:D5)=0,"",SUM(E4:E5)/SUM(D4:D5))</f>
        <v>1</v>
      </c>
      <c r="I4" s="145"/>
      <c r="J4" s="217">
        <f>LOOKUP(C4,GPS!C$5:C$56,GPS!F$5:F$56)</f>
        <v>41183</v>
      </c>
      <c r="K4" s="189">
        <f>IF(G4=1,1,0)-COUNTIFS(GPS!C:C,C4,GPS!L:L,"Pass*")</f>
        <v>0</v>
      </c>
    </row>
    <row r="5" spans="1:11" s="143" customFormat="1" ht="21.75" customHeight="1" thickBot="1" x14ac:dyDescent="0.3">
      <c r="A5" s="720"/>
      <c r="B5" s="235">
        <f>ROW(INDEX(GPS!C$5:C$56,MATCH(C5,GPS!C$5:C$56)))</f>
        <v>28</v>
      </c>
      <c r="C5" s="163" t="s">
        <v>158</v>
      </c>
      <c r="D5" s="201">
        <v>1</v>
      </c>
      <c r="E5" s="201">
        <f>COUNTIFS(GPS!C$5:C$56,C5,GPS!L$5:L$56,"Pass*")</f>
        <v>1</v>
      </c>
      <c r="F5" s="201">
        <f>COUNTIFS(GPS!C$5:C$56,C5,GPS!L$5:L$56,"Fail*")</f>
        <v>0</v>
      </c>
      <c r="G5" s="148">
        <f t="shared" si="0"/>
        <v>1</v>
      </c>
      <c r="H5" s="710"/>
      <c r="I5" s="147"/>
      <c r="J5" s="218">
        <f>LOOKUP(C5,GPS!C$5:C$56,GPS!F$5:F$56)</f>
        <v>41183</v>
      </c>
      <c r="K5" s="189">
        <f>IF(G5=1,1,0)-COUNTIFS(GPS!C:C,C5,GPS!L:L,"Pass*")</f>
        <v>0</v>
      </c>
    </row>
    <row r="6" spans="1:11" s="143" customFormat="1" ht="15.75" thickTop="1" x14ac:dyDescent="0.25">
      <c r="A6" s="718"/>
      <c r="B6" s="437">
        <v>22</v>
      </c>
      <c r="C6" s="161" t="s">
        <v>578</v>
      </c>
      <c r="D6" s="200">
        <v>1</v>
      </c>
      <c r="E6" s="200">
        <f>COUNTIFS(GPS!C$5:C$56,C6,GPS!L$5:L$56,"Pass*")</f>
        <v>1</v>
      </c>
      <c r="F6" s="200">
        <f>COUNTIFS(GPS!C$5:C$56,C6,GPS!L$5:L$56,"Fail*")</f>
        <v>0</v>
      </c>
      <c r="G6" s="146">
        <f t="shared" si="0"/>
        <v>1</v>
      </c>
      <c r="H6" s="708">
        <f>IF(SUM(D6:D12)=0,"",SUM(E6:E12)/SUM(D6:D12))</f>
        <v>1</v>
      </c>
      <c r="I6" s="145"/>
      <c r="J6" s="217">
        <f>LOOKUP(C6,GPS!C$5:C$56,GPS!F$5:F$56)</f>
        <v>41183</v>
      </c>
      <c r="K6" s="189">
        <f>IF(G6=1,1,0)-COUNTIFS(GPS!C:C,C6,GPS!L:L,"Pass*")</f>
        <v>0</v>
      </c>
    </row>
    <row r="7" spans="1:11" s="143" customFormat="1" x14ac:dyDescent="0.25">
      <c r="A7" s="719"/>
      <c r="B7" s="234">
        <f>ROW(INDEX(GPS!C$5:C$56,MATCH(C7,GPS!C$5:C$56)))</f>
        <v>25</v>
      </c>
      <c r="C7" s="162" t="s">
        <v>160</v>
      </c>
      <c r="D7" s="202">
        <v>1</v>
      </c>
      <c r="E7" s="202">
        <f>COUNTIFS(GPS!C$5:C$56,C7,GPS!L$5:L$56,"Pass*")</f>
        <v>1</v>
      </c>
      <c r="F7" s="202">
        <f>COUNTIFS(GPS!C$5:C$56,C7,GPS!L$5:L$56,"Fail*")</f>
        <v>0</v>
      </c>
      <c r="G7" s="67">
        <f t="shared" si="0"/>
        <v>1</v>
      </c>
      <c r="H7" s="709"/>
      <c r="I7" s="144"/>
      <c r="J7" s="219">
        <f>LOOKUP(C7,GPS!C$5:C$56,GPS!F$5:F$56)</f>
        <v>41183</v>
      </c>
      <c r="K7" s="189">
        <f>IF(G7=1,1,0)-COUNTIFS(GPS!C:C,C7,GPS!L:L,"Pass*")</f>
        <v>0</v>
      </c>
    </row>
    <row r="8" spans="1:11" s="143" customFormat="1" x14ac:dyDescent="0.25">
      <c r="A8" s="719"/>
      <c r="B8" s="234">
        <f>ROW(INDEX(GPS!C$5:C$56,MATCH(C8,GPS!C$5:C$56)))</f>
        <v>26</v>
      </c>
      <c r="C8" s="162" t="s">
        <v>161</v>
      </c>
      <c r="D8" s="202">
        <v>1</v>
      </c>
      <c r="E8" s="202">
        <f>COUNTIFS(GPS!C$5:C$56,C8,GPS!L$5:L$56,"Pass*")</f>
        <v>1</v>
      </c>
      <c r="F8" s="202">
        <f>COUNTIFS(GPS!C$5:C$56,C8,GPS!L$5:L$56,"Fail*")</f>
        <v>0</v>
      </c>
      <c r="G8" s="67">
        <f t="shared" si="0"/>
        <v>1</v>
      </c>
      <c r="H8" s="716"/>
      <c r="I8" s="144"/>
      <c r="J8" s="219">
        <f>LOOKUP(C8,GPS!C$5:C$56,GPS!F$5:F$56)</f>
        <v>41183</v>
      </c>
      <c r="K8" s="189">
        <f>IF(G8=1,1,0)-COUNTIFS(GPS!C:C,C8,GPS!L:L,"Pass*")</f>
        <v>0</v>
      </c>
    </row>
    <row r="9" spans="1:11" s="143" customFormat="1" x14ac:dyDescent="0.25">
      <c r="A9" s="719"/>
      <c r="B9" s="234">
        <v>26</v>
      </c>
      <c r="C9" s="162" t="s">
        <v>579</v>
      </c>
      <c r="D9" s="202">
        <v>1</v>
      </c>
      <c r="E9" s="202">
        <f>COUNTIFS(GPS!C$5:C$56,C9,GPS!L$5:L$56,"Pass*")</f>
        <v>1</v>
      </c>
      <c r="F9" s="202">
        <f>COUNTIFS(GPS!C$5:C$56,C9,GPS!L$5:L$56,"Fail*")</f>
        <v>0</v>
      </c>
      <c r="G9" s="67">
        <f t="shared" si="0"/>
        <v>1</v>
      </c>
      <c r="H9" s="716"/>
      <c r="I9" s="181"/>
      <c r="J9" s="219"/>
      <c r="K9" s="189">
        <f>IF(G9=1,1,0)-COUNTIFS(GPS!C:C,C9,GPS!L:L,"Pass*")</f>
        <v>0</v>
      </c>
    </row>
    <row r="10" spans="1:11" s="143" customFormat="1" x14ac:dyDescent="0.25">
      <c r="A10" s="719"/>
      <c r="B10" s="234">
        <f>ROW(INDEX(GPS!C$5:C$56,MATCH(C10,GPS!C$5:C$56)))</f>
        <v>29</v>
      </c>
      <c r="C10" s="162" t="s">
        <v>156</v>
      </c>
      <c r="D10" s="202">
        <v>1</v>
      </c>
      <c r="E10" s="202">
        <f>COUNTIFS(GPS!C$5:C$56,C10,GPS!L$5:L$56,"Pass*")</f>
        <v>1</v>
      </c>
      <c r="F10" s="202">
        <f>COUNTIFS(GPS!C$5:C$56,C10,GPS!L$5:L$56,"Fail*")</f>
        <v>0</v>
      </c>
      <c r="G10" s="67">
        <f t="shared" si="0"/>
        <v>1</v>
      </c>
      <c r="H10" s="716"/>
      <c r="I10" s="181"/>
      <c r="J10" s="219">
        <f>LOOKUP(C10,GPS!C$5:C$56,GPS!F$5:F$56)</f>
        <v>41183</v>
      </c>
      <c r="K10" s="189">
        <f>IF(G10=1,1,0)-COUNTIFS(GPS!C:C,C10,GPS!L:L,"Pass*")</f>
        <v>0</v>
      </c>
    </row>
    <row r="11" spans="1:11" s="143" customFormat="1" x14ac:dyDescent="0.25">
      <c r="A11" s="719"/>
      <c r="B11" s="234">
        <f>ROW(INDEX(GPS!C$5:C$56,MATCH(C11,GPS!C$5:C$56)))</f>
        <v>30</v>
      </c>
      <c r="C11" s="162" t="s">
        <v>157</v>
      </c>
      <c r="D11" s="202">
        <v>1</v>
      </c>
      <c r="E11" s="202">
        <f>COUNTIFS(GPS!C$5:C$56,C11,GPS!L$5:L$56,"Pass*")</f>
        <v>1</v>
      </c>
      <c r="F11" s="202">
        <f>COUNTIFS(GPS!C$5:C$56,C11,GPS!L$5:L$56,"Fail*")</f>
        <v>0</v>
      </c>
      <c r="G11" s="67">
        <f t="shared" si="0"/>
        <v>1</v>
      </c>
      <c r="H11" s="716"/>
      <c r="I11" s="181"/>
      <c r="J11" s="219">
        <f>LOOKUP(C11,GPS!C$5:C$56,GPS!F$5:F$56)</f>
        <v>41183</v>
      </c>
      <c r="K11" s="189">
        <f>IF(G11=1,1,0)-COUNTIFS(GPS!C:C,C11,GPS!L:L,"Pass*")</f>
        <v>0</v>
      </c>
    </row>
    <row r="12" spans="1:11" s="143" customFormat="1" ht="15.75" thickBot="1" x14ac:dyDescent="0.3">
      <c r="A12" s="720"/>
      <c r="B12" s="235">
        <v>30</v>
      </c>
      <c r="C12" s="163" t="s">
        <v>162</v>
      </c>
      <c r="D12" s="201">
        <v>1</v>
      </c>
      <c r="E12" s="201">
        <f>COUNTIFS(GPS!C$5:C$56,C12,GPS!L$5:L$56,"Pass*")</f>
        <v>1</v>
      </c>
      <c r="F12" s="201">
        <f>COUNTIFS(GPS!C$5:C$56,C12,GPS!L$5:L$56,"Fail*")</f>
        <v>0</v>
      </c>
      <c r="G12" s="148">
        <f t="shared" si="0"/>
        <v>1</v>
      </c>
      <c r="H12" s="717"/>
      <c r="I12" s="147"/>
      <c r="J12" s="218">
        <f>LOOKUP(C12,GPS!C$5:C$56,GPS!F$5:F$56)</f>
        <v>41183</v>
      </c>
      <c r="K12" s="189">
        <f>IF(G12=1,1,0)-COUNTIFS(GPS!C:C,C12,GPS!L:L,"Pass*")</f>
        <v>0</v>
      </c>
    </row>
    <row r="13" spans="1:11" ht="16.5" thickTop="1" thickBot="1" x14ac:dyDescent="0.3">
      <c r="C13" s="158"/>
      <c r="D13" s="203"/>
      <c r="E13" s="203"/>
      <c r="F13" s="203"/>
      <c r="G13" s="203"/>
      <c r="H13" s="159"/>
      <c r="I13" s="158"/>
      <c r="J13" s="199"/>
    </row>
    <row r="14" spans="1:11" ht="17.25" thickTop="1" thickBot="1" x14ac:dyDescent="0.3">
      <c r="C14" s="167" t="s">
        <v>305</v>
      </c>
      <c r="D14" s="213">
        <f>SUM(D2:D12)</f>
        <v>40</v>
      </c>
      <c r="E14" s="204">
        <f>SUM(E2:E12)</f>
        <v>40</v>
      </c>
      <c r="F14" s="205">
        <f>SUM(F2:F12)</f>
        <v>0</v>
      </c>
      <c r="G14" s="206">
        <f>IF(D14=0,"",E14/D14)</f>
        <v>1</v>
      </c>
    </row>
    <row r="15" spans="1:11" s="143" customFormat="1" ht="15.75" thickTop="1" x14ac:dyDescent="0.25">
      <c r="B15" s="189"/>
      <c r="C15" s="142"/>
      <c r="D15" s="193"/>
      <c r="E15" s="193"/>
      <c r="F15" s="193"/>
      <c r="G15" s="193"/>
      <c r="H15" s="155"/>
      <c r="I15" s="142"/>
      <c r="J15" s="193"/>
      <c r="K15" s="189"/>
    </row>
    <row r="16" spans="1:11" x14ac:dyDescent="0.25">
      <c r="A16" s="166" t="s">
        <v>356</v>
      </c>
      <c r="B16" s="232"/>
      <c r="C16" s="141"/>
      <c r="D16" s="194"/>
      <c r="E16" s="194"/>
      <c r="F16" s="193"/>
      <c r="G16" s="207"/>
      <c r="H16" s="156"/>
      <c r="I16" s="141"/>
      <c r="J16" s="194"/>
    </row>
    <row r="17" spans="4:7" x14ac:dyDescent="0.25">
      <c r="D17" s="265">
        <f>Summary!F16-D2-D3-SUM(D4:D12)</f>
        <v>0</v>
      </c>
      <c r="E17" s="265">
        <f>Summary!F22-E2-E3-SUM(E4:E12)</f>
        <v>0</v>
      </c>
      <c r="F17" s="265">
        <f>Summary!F23-F2-F3-SUM(F4:F12)</f>
        <v>0</v>
      </c>
      <c r="G17" s="226" t="s">
        <v>360</v>
      </c>
    </row>
    <row r="21" spans="4:7" x14ac:dyDescent="0.25">
      <c r="G21" s="154"/>
    </row>
    <row r="22" spans="4:7" x14ac:dyDescent="0.25">
      <c r="G22" s="154"/>
    </row>
  </sheetData>
  <sortState ref="B6:C19">
    <sortCondition ref="C6:C19"/>
  </sortState>
  <mergeCells count="4">
    <mergeCell ref="H4:H5"/>
    <mergeCell ref="H6:H12"/>
    <mergeCell ref="A6:A12"/>
    <mergeCell ref="A4:A5"/>
  </mergeCells>
  <conditionalFormatting sqref="G2:G12">
    <cfRule type="cellIs" dxfId="48" priority="3" operator="equal">
      <formula>1</formula>
    </cfRule>
    <cfRule type="cellIs" dxfId="47" priority="4" operator="between">
      <formula>0.5</formula>
      <formula>1</formula>
    </cfRule>
    <cfRule type="cellIs" dxfId="46" priority="5" operator="lessThan">
      <formula>0.5</formula>
    </cfRule>
  </conditionalFormatting>
  <conditionalFormatting sqref="D17:F17 K2:K12">
    <cfRule type="cellIs" dxfId="45" priority="2" operator="notEqual">
      <formula>0</formula>
    </cfRule>
  </conditionalFormatting>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10"/>
  <sheetViews>
    <sheetView workbookViewId="0">
      <selection activeCell="G19" sqref="G19"/>
    </sheetView>
  </sheetViews>
  <sheetFormatPr defaultRowHeight="15" x14ac:dyDescent="0.25"/>
  <cols>
    <col min="1" max="1" width="21.85546875" customWidth="1"/>
    <col min="3" max="3" width="27.5703125" customWidth="1"/>
    <col min="4" max="4" width="14.140625" customWidth="1"/>
    <col min="5" max="5" width="12.42578125" customWidth="1"/>
    <col min="6" max="6" width="11.5703125" customWidth="1"/>
    <col min="9" max="9" width="17.5703125" customWidth="1"/>
    <col min="10" max="10" width="10" customWidth="1"/>
  </cols>
  <sheetData>
    <row r="1" spans="1:10" ht="51.75" customHeight="1" thickTop="1" thickBot="1" x14ac:dyDescent="0.3">
      <c r="A1" s="149" t="s">
        <v>277</v>
      </c>
      <c r="B1" s="227" t="s">
        <v>371</v>
      </c>
      <c r="C1" s="150" t="s">
        <v>278</v>
      </c>
      <c r="D1" s="191" t="s">
        <v>467</v>
      </c>
      <c r="E1" s="191" t="s">
        <v>468</v>
      </c>
      <c r="F1" s="191" t="s">
        <v>469</v>
      </c>
      <c r="G1" s="191" t="s">
        <v>279</v>
      </c>
      <c r="H1" s="153" t="s">
        <v>306</v>
      </c>
      <c r="I1" s="150" t="s">
        <v>240</v>
      </c>
      <c r="J1" s="198" t="s">
        <v>259</v>
      </c>
    </row>
    <row r="2" spans="1:10" ht="18" customHeight="1" thickTop="1" thickBot="1" x14ac:dyDescent="0.3">
      <c r="A2" s="577" t="s">
        <v>955</v>
      </c>
      <c r="B2" s="624" t="s">
        <v>963</v>
      </c>
      <c r="C2" s="161" t="s">
        <v>345</v>
      </c>
      <c r="D2" s="200">
        <v>19</v>
      </c>
      <c r="E2" s="200" t="e">
        <f>COUNTIF([2]Touch!L5:L23,"Pass*")</f>
        <v>#VALUE!</v>
      </c>
      <c r="F2" s="200" t="e">
        <f>COUNTIF([2]Touch!L5:L23,"Fail*")</f>
        <v>#VALUE!</v>
      </c>
      <c r="G2" s="146" t="e">
        <f>IF(D2=0,"",E2/D2)</f>
        <v>#VALUE!</v>
      </c>
      <c r="H2" s="169" t="e">
        <f>IF(SUM(D2:D2)=0,"",SUM(E2:E2)/SUM(D2:D2))</f>
        <v>#VALUE!</v>
      </c>
      <c r="I2" s="145"/>
      <c r="J2" s="217" t="e">
        <f>MAX([2]Touch!F5:F23)</f>
        <v>#N/A</v>
      </c>
    </row>
    <row r="3" spans="1:10" ht="18" customHeight="1" thickTop="1" thickBot="1" x14ac:dyDescent="0.3">
      <c r="A3" s="578" t="s">
        <v>960</v>
      </c>
      <c r="B3" s="625" t="s">
        <v>964</v>
      </c>
      <c r="C3" s="626" t="s">
        <v>345</v>
      </c>
      <c r="D3" s="627">
        <v>35</v>
      </c>
      <c r="E3" s="627" t="e">
        <f>COUNTIF([2]Touch!L24:L57,"Pass*")</f>
        <v>#VALUE!</v>
      </c>
      <c r="F3" s="627" t="e">
        <f>COUNTIF([2]Touch!L24:L57,"Fail*")</f>
        <v>#VALUE!</v>
      </c>
      <c r="G3" s="628" t="e">
        <f t="shared" ref="G3:G4" si="0">IF(D3=0,"",E3/D3)</f>
        <v>#VALUE!</v>
      </c>
      <c r="H3" s="579" t="e">
        <f>IF(SUM(D3:D3)=0,"",SUM(E3:E3)/SUM(D3:D3))</f>
        <v>#VALUE!</v>
      </c>
      <c r="I3" s="629"/>
      <c r="J3" s="217" t="e">
        <f>MAX([2]Touch!F24:F57)</f>
        <v>#N/A</v>
      </c>
    </row>
    <row r="4" spans="1:10" ht="18" customHeight="1" thickTop="1" thickBot="1" x14ac:dyDescent="0.3">
      <c r="A4" s="630" t="s">
        <v>962</v>
      </c>
      <c r="B4" s="631" t="s">
        <v>965</v>
      </c>
      <c r="C4" s="632" t="s">
        <v>159</v>
      </c>
      <c r="D4" s="631">
        <v>17</v>
      </c>
      <c r="E4" s="631" t="e">
        <f>COUNTIFS([2]Touch!L58:L74,"Pass*")</f>
        <v>#VALUE!</v>
      </c>
      <c r="F4" s="631" t="e">
        <f>COUNTIFS([2]Touch!L58:L74,"Fail*")</f>
        <v>#VALUE!</v>
      </c>
      <c r="G4" s="633" t="e">
        <f t="shared" si="0"/>
        <v>#VALUE!</v>
      </c>
      <c r="H4" s="634" t="e">
        <f>IF(SUM(D4:D4)=0,"",SUM(E4:E4)/SUM(D4:D4))</f>
        <v>#VALUE!</v>
      </c>
      <c r="I4" s="635"/>
      <c r="J4" s="217">
        <f>MAX([2]Touch!F58:F74)</f>
        <v>0</v>
      </c>
    </row>
    <row r="5" spans="1:10" ht="18" customHeight="1" thickBot="1" x14ac:dyDescent="0.3">
      <c r="A5" s="56"/>
      <c r="B5" s="226"/>
      <c r="C5" s="158"/>
      <c r="D5" s="203"/>
      <c r="E5" s="203"/>
      <c r="F5" s="203"/>
      <c r="G5" s="203"/>
      <c r="H5" s="159"/>
      <c r="I5" s="158"/>
      <c r="J5" s="199"/>
    </row>
    <row r="6" spans="1:10" ht="18" customHeight="1" thickTop="1" thickBot="1" x14ac:dyDescent="0.3">
      <c r="A6" s="56"/>
      <c r="B6" s="226"/>
      <c r="C6" s="167" t="s">
        <v>305</v>
      </c>
      <c r="D6" s="213">
        <f>SUM(D2:D4)</f>
        <v>71</v>
      </c>
      <c r="E6" s="204" t="e">
        <f>SUM(E2:E4)</f>
        <v>#VALUE!</v>
      </c>
      <c r="F6" s="205" t="e">
        <f>SUM(F2:F4)</f>
        <v>#VALUE!</v>
      </c>
      <c r="G6" s="206" t="e">
        <f>IF(D6=0,"",E6/D6)</f>
        <v>#VALUE!</v>
      </c>
      <c r="H6" s="154"/>
      <c r="I6" s="576"/>
      <c r="J6" s="226"/>
    </row>
    <row r="7" spans="1:10" ht="15.75" thickTop="1" x14ac:dyDescent="0.25">
      <c r="A7" s="143"/>
      <c r="B7" s="189"/>
      <c r="C7" s="142"/>
      <c r="D7" s="193"/>
      <c r="E7" s="193"/>
      <c r="F7" s="193"/>
      <c r="G7" s="193"/>
      <c r="H7" s="155"/>
      <c r="I7" s="142"/>
      <c r="J7" s="193"/>
    </row>
    <row r="8" spans="1:10" x14ac:dyDescent="0.25">
      <c r="A8" s="166" t="s">
        <v>356</v>
      </c>
      <c r="B8" s="232"/>
      <c r="C8" s="141"/>
      <c r="D8" s="194"/>
      <c r="E8" s="194"/>
      <c r="F8" s="193"/>
      <c r="G8" s="207"/>
      <c r="H8" s="156"/>
      <c r="I8" s="141"/>
      <c r="J8" s="194"/>
    </row>
    <row r="9" spans="1:10" x14ac:dyDescent="0.25">
      <c r="A9" s="56"/>
      <c r="B9" s="56"/>
      <c r="C9" s="56"/>
      <c r="D9" s="56"/>
      <c r="E9" s="56"/>
      <c r="F9" s="56"/>
      <c r="G9" s="56"/>
      <c r="H9" s="56"/>
      <c r="I9" s="56"/>
      <c r="J9" s="56"/>
    </row>
    <row r="10" spans="1:10" x14ac:dyDescent="0.25">
      <c r="A10" s="56"/>
      <c r="B10" s="56"/>
      <c r="C10" s="56"/>
      <c r="D10" s="56"/>
      <c r="E10" s="56"/>
      <c r="F10" s="56"/>
      <c r="G10" s="56"/>
      <c r="H10" s="56"/>
      <c r="I10" s="56"/>
      <c r="J10" s="56"/>
    </row>
  </sheetData>
  <conditionalFormatting sqref="G2:G4">
    <cfRule type="cellIs" dxfId="44" priority="1" operator="equal">
      <formula>1</formula>
    </cfRule>
    <cfRule type="cellIs" dxfId="43" priority="2" operator="between">
      <formula>0.5</formula>
      <formula>1</formula>
    </cfRule>
    <cfRule type="cellIs" dxfId="42" priority="3" operator="lessThan">
      <formula>0.5</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73"/>
  <sheetViews>
    <sheetView workbookViewId="0">
      <pane ySplit="2" topLeftCell="A244" activePane="bottomLeft" state="frozenSplit"/>
      <selection pane="bottomLeft" activeCell="G267" sqref="G267"/>
    </sheetView>
  </sheetViews>
  <sheetFormatPr defaultRowHeight="15" x14ac:dyDescent="0.25"/>
  <cols>
    <col min="1" max="1" width="9.140625" style="56"/>
    <col min="2" max="2" width="4" style="226" bestFit="1" customWidth="1"/>
    <col min="3" max="3" width="9.7109375" style="226" bestFit="1" customWidth="1"/>
    <col min="4" max="4" width="9.7109375" style="226" customWidth="1"/>
    <col min="5" max="5" width="17.28515625" customWidth="1"/>
    <col min="6" max="6" width="8" style="226" customWidth="1"/>
    <col min="7" max="7" width="111.140625" style="476" bestFit="1" customWidth="1"/>
  </cols>
  <sheetData>
    <row r="1" spans="2:7" s="56" customFormat="1" ht="15.75" thickBot="1" x14ac:dyDescent="0.3">
      <c r="B1" s="226"/>
      <c r="C1" s="226"/>
      <c r="D1" s="226"/>
      <c r="F1" s="226"/>
      <c r="G1" s="476"/>
    </row>
    <row r="2" spans="2:7" s="60" customFormat="1" ht="31.5" thickTop="1" thickBot="1" x14ac:dyDescent="0.3">
      <c r="B2" s="281" t="s">
        <v>439</v>
      </c>
      <c r="C2" s="281" t="s">
        <v>398</v>
      </c>
      <c r="D2" s="282" t="s">
        <v>399</v>
      </c>
      <c r="E2" s="283" t="s">
        <v>400</v>
      </c>
      <c r="F2" s="284" t="s">
        <v>401</v>
      </c>
      <c r="G2" s="285" t="s">
        <v>421</v>
      </c>
    </row>
    <row r="3" spans="2:7" ht="16.5" thickTop="1" thickBot="1" x14ac:dyDescent="0.3">
      <c r="B3" s="226">
        <v>1</v>
      </c>
      <c r="C3" s="270">
        <v>41080</v>
      </c>
      <c r="D3" s="278">
        <v>0.22916666666666666</v>
      </c>
      <c r="E3" s="269" t="s">
        <v>392</v>
      </c>
      <c r="F3" s="273" t="s">
        <v>393</v>
      </c>
      <c r="G3" s="480" t="s">
        <v>396</v>
      </c>
    </row>
    <row r="4" spans="2:7" ht="15.75" thickTop="1" x14ac:dyDescent="0.25">
      <c r="B4" s="294">
        <f>B3+1</f>
        <v>2</v>
      </c>
      <c r="C4" s="293">
        <v>41081</v>
      </c>
      <c r="D4" s="279">
        <v>0.375</v>
      </c>
      <c r="E4" s="266" t="s">
        <v>394</v>
      </c>
      <c r="F4" s="274" t="s">
        <v>393</v>
      </c>
      <c r="G4" s="474" t="s">
        <v>395</v>
      </c>
    </row>
    <row r="5" spans="2:7" x14ac:dyDescent="0.25">
      <c r="B5" s="271">
        <f t="shared" ref="B5:B68" si="0">B4+1</f>
        <v>3</v>
      </c>
      <c r="C5" s="293">
        <v>41081</v>
      </c>
      <c r="D5" s="279">
        <v>0.4368055555555555</v>
      </c>
      <c r="E5" s="266" t="s">
        <v>394</v>
      </c>
      <c r="F5" s="274" t="s">
        <v>393</v>
      </c>
      <c r="G5" s="474" t="s">
        <v>397</v>
      </c>
    </row>
    <row r="6" spans="2:7" x14ac:dyDescent="0.25">
      <c r="B6" s="271">
        <f t="shared" si="0"/>
        <v>4</v>
      </c>
      <c r="C6" s="293">
        <v>41081</v>
      </c>
      <c r="D6" s="279">
        <v>0.50555555555555554</v>
      </c>
      <c r="E6" s="266" t="s">
        <v>394</v>
      </c>
      <c r="F6" s="274" t="s">
        <v>393</v>
      </c>
      <c r="G6" s="474" t="s">
        <v>402</v>
      </c>
    </row>
    <row r="7" spans="2:7" x14ac:dyDescent="0.25">
      <c r="B7" s="271">
        <f t="shared" si="0"/>
        <v>5</v>
      </c>
      <c r="C7" s="293">
        <v>41081</v>
      </c>
      <c r="D7" s="279">
        <v>0.60416666666666663</v>
      </c>
      <c r="E7" s="266" t="s">
        <v>404</v>
      </c>
      <c r="F7" s="274" t="s">
        <v>393</v>
      </c>
      <c r="G7" s="474" t="s">
        <v>405</v>
      </c>
    </row>
    <row r="8" spans="2:7" x14ac:dyDescent="0.25">
      <c r="B8" s="271">
        <f t="shared" si="0"/>
        <v>6</v>
      </c>
      <c r="C8" s="293">
        <v>41081</v>
      </c>
      <c r="D8" s="279">
        <v>0.89930555555555547</v>
      </c>
      <c r="E8" s="266" t="s">
        <v>392</v>
      </c>
      <c r="F8" s="274" t="s">
        <v>393</v>
      </c>
      <c r="G8" s="474" t="s">
        <v>407</v>
      </c>
    </row>
    <row r="9" spans="2:7" x14ac:dyDescent="0.25">
      <c r="B9" s="271">
        <f t="shared" si="0"/>
        <v>7</v>
      </c>
      <c r="C9" s="293">
        <v>41081</v>
      </c>
      <c r="D9" s="279">
        <v>0.90277777777777779</v>
      </c>
      <c r="E9" s="266" t="s">
        <v>404</v>
      </c>
      <c r="F9" s="274" t="s">
        <v>393</v>
      </c>
      <c r="G9" s="474" t="s">
        <v>408</v>
      </c>
    </row>
    <row r="10" spans="2:7" x14ac:dyDescent="0.25">
      <c r="B10" s="271">
        <f t="shared" si="0"/>
        <v>8</v>
      </c>
      <c r="C10" s="293">
        <v>41081</v>
      </c>
      <c r="D10" s="279">
        <v>0.90972222222222221</v>
      </c>
      <c r="E10" s="266" t="s">
        <v>404</v>
      </c>
      <c r="F10" s="274" t="s">
        <v>393</v>
      </c>
      <c r="G10" s="474" t="s">
        <v>409</v>
      </c>
    </row>
    <row r="11" spans="2:7" x14ac:dyDescent="0.25">
      <c r="B11" s="271">
        <f t="shared" si="0"/>
        <v>9</v>
      </c>
      <c r="C11" s="293">
        <v>41081</v>
      </c>
      <c r="D11" s="279">
        <v>0.91666666666666663</v>
      </c>
      <c r="E11" s="266" t="s">
        <v>394</v>
      </c>
      <c r="F11" s="274" t="s">
        <v>393</v>
      </c>
      <c r="G11" s="474" t="s">
        <v>410</v>
      </c>
    </row>
    <row r="12" spans="2:7" x14ac:dyDescent="0.25">
      <c r="B12" s="271">
        <f t="shared" si="0"/>
        <v>10</v>
      </c>
      <c r="C12" s="293">
        <v>41081</v>
      </c>
      <c r="D12" s="279">
        <v>0.92708333333333337</v>
      </c>
      <c r="E12" s="266" t="s">
        <v>404</v>
      </c>
      <c r="F12" s="274" t="s">
        <v>234</v>
      </c>
      <c r="G12" s="474" t="s">
        <v>411</v>
      </c>
    </row>
    <row r="13" spans="2:7" x14ac:dyDescent="0.25">
      <c r="B13" s="271">
        <f t="shared" si="0"/>
        <v>11</v>
      </c>
      <c r="C13" s="293">
        <v>41082</v>
      </c>
      <c r="D13" s="279">
        <v>0.28472222222222221</v>
      </c>
      <c r="E13" s="266" t="s">
        <v>404</v>
      </c>
      <c r="F13" s="274" t="s">
        <v>393</v>
      </c>
      <c r="G13" s="474" t="s">
        <v>412</v>
      </c>
    </row>
    <row r="14" spans="2:7" x14ac:dyDescent="0.25">
      <c r="B14" s="271">
        <f t="shared" si="0"/>
        <v>12</v>
      </c>
      <c r="C14" s="293">
        <v>41082</v>
      </c>
      <c r="D14" s="279">
        <v>0.2986111111111111</v>
      </c>
      <c r="E14" s="266" t="s">
        <v>414</v>
      </c>
      <c r="F14" s="274" t="s">
        <v>234</v>
      </c>
      <c r="G14" s="474" t="s">
        <v>413</v>
      </c>
    </row>
    <row r="15" spans="2:7" x14ac:dyDescent="0.25">
      <c r="B15" s="271">
        <f t="shared" si="0"/>
        <v>13</v>
      </c>
      <c r="C15" s="293">
        <v>41082</v>
      </c>
      <c r="D15" s="279">
        <v>0.42708333333333331</v>
      </c>
      <c r="E15" s="266" t="s">
        <v>392</v>
      </c>
      <c r="F15" s="274" t="s">
        <v>393</v>
      </c>
      <c r="G15" s="474" t="s">
        <v>415</v>
      </c>
    </row>
    <row r="16" spans="2:7" x14ac:dyDescent="0.25">
      <c r="B16" s="271">
        <f t="shared" si="0"/>
        <v>14</v>
      </c>
      <c r="C16" s="293">
        <v>41082</v>
      </c>
      <c r="D16" s="279">
        <v>0.42708333333333331</v>
      </c>
      <c r="E16" s="266" t="s">
        <v>404</v>
      </c>
      <c r="F16" s="274" t="s">
        <v>393</v>
      </c>
      <c r="G16" s="474" t="s">
        <v>416</v>
      </c>
    </row>
    <row r="17" spans="2:7" x14ac:dyDescent="0.25">
      <c r="B17" s="271">
        <f t="shared" si="0"/>
        <v>15</v>
      </c>
      <c r="C17" s="293">
        <v>41082</v>
      </c>
      <c r="D17" s="279">
        <v>0.4375</v>
      </c>
      <c r="E17" s="266" t="s">
        <v>394</v>
      </c>
      <c r="F17" s="274" t="s">
        <v>393</v>
      </c>
      <c r="G17" s="474" t="s">
        <v>417</v>
      </c>
    </row>
    <row r="18" spans="2:7" x14ac:dyDescent="0.25">
      <c r="B18" s="271">
        <f t="shared" si="0"/>
        <v>16</v>
      </c>
      <c r="C18" s="293">
        <v>41082</v>
      </c>
      <c r="D18" s="279">
        <v>0.50347222222222221</v>
      </c>
      <c r="E18" s="266" t="s">
        <v>419</v>
      </c>
      <c r="F18" s="274" t="s">
        <v>393</v>
      </c>
      <c r="G18" s="474" t="s">
        <v>420</v>
      </c>
    </row>
    <row r="19" spans="2:7" x14ac:dyDescent="0.25">
      <c r="B19" s="271">
        <f t="shared" si="0"/>
        <v>17</v>
      </c>
      <c r="C19" s="293">
        <v>41082</v>
      </c>
      <c r="D19" s="279">
        <v>0.63541666666666663</v>
      </c>
      <c r="E19" s="266" t="s">
        <v>394</v>
      </c>
      <c r="F19" s="274" t="s">
        <v>393</v>
      </c>
      <c r="G19" s="474" t="s">
        <v>422</v>
      </c>
    </row>
    <row r="20" spans="2:7" x14ac:dyDescent="0.25">
      <c r="B20" s="271">
        <f t="shared" si="0"/>
        <v>18</v>
      </c>
      <c r="C20" s="293">
        <v>41082</v>
      </c>
      <c r="D20" s="279">
        <v>0.86111111111111116</v>
      </c>
      <c r="E20" s="266" t="s">
        <v>404</v>
      </c>
      <c r="F20" s="274" t="s">
        <v>393</v>
      </c>
      <c r="G20" s="474" t="s">
        <v>416</v>
      </c>
    </row>
    <row r="21" spans="2:7" x14ac:dyDescent="0.25">
      <c r="B21" s="271">
        <f t="shared" si="0"/>
        <v>19</v>
      </c>
      <c r="C21" s="293">
        <v>41082</v>
      </c>
      <c r="D21" s="279">
        <v>0.86805555555555547</v>
      </c>
      <c r="E21" s="266" t="s">
        <v>404</v>
      </c>
      <c r="F21" s="274" t="s">
        <v>393</v>
      </c>
      <c r="G21" s="474" t="s">
        <v>423</v>
      </c>
    </row>
    <row r="22" spans="2:7" x14ac:dyDescent="0.25">
      <c r="B22" s="271">
        <f t="shared" si="0"/>
        <v>20</v>
      </c>
      <c r="C22" s="293">
        <v>41084</v>
      </c>
      <c r="D22" s="279">
        <v>0.81597222222222221</v>
      </c>
      <c r="E22" s="266" t="s">
        <v>404</v>
      </c>
      <c r="F22" s="274" t="s">
        <v>393</v>
      </c>
      <c r="G22" s="474" t="s">
        <v>424</v>
      </c>
    </row>
    <row r="23" spans="2:7" x14ac:dyDescent="0.25">
      <c r="B23" s="271">
        <f t="shared" si="0"/>
        <v>21</v>
      </c>
      <c r="C23" s="293">
        <v>41084</v>
      </c>
      <c r="D23" s="279">
        <v>0.83333333333333337</v>
      </c>
      <c r="E23" s="266" t="s">
        <v>426</v>
      </c>
      <c r="F23" s="274" t="s">
        <v>393</v>
      </c>
      <c r="G23" s="474" t="s">
        <v>425</v>
      </c>
    </row>
    <row r="24" spans="2:7" x14ac:dyDescent="0.25">
      <c r="B24" s="271">
        <f t="shared" si="0"/>
        <v>22</v>
      </c>
      <c r="C24" s="293">
        <v>41085</v>
      </c>
      <c r="D24" s="279">
        <v>0.3923611111111111</v>
      </c>
      <c r="E24" s="266" t="s">
        <v>429</v>
      </c>
      <c r="F24" s="274" t="s">
        <v>234</v>
      </c>
      <c r="G24" s="474" t="s">
        <v>428</v>
      </c>
    </row>
    <row r="25" spans="2:7" x14ac:dyDescent="0.25">
      <c r="B25" s="271">
        <f t="shared" si="0"/>
        <v>23</v>
      </c>
      <c r="C25" s="293">
        <v>41085</v>
      </c>
      <c r="D25" s="279">
        <v>0.57291666666666663</v>
      </c>
      <c r="E25" s="266" t="s">
        <v>404</v>
      </c>
      <c r="F25" s="274" t="s">
        <v>232</v>
      </c>
      <c r="G25" s="474" t="s">
        <v>431</v>
      </c>
    </row>
    <row r="26" spans="2:7" x14ac:dyDescent="0.25">
      <c r="B26" s="271">
        <f t="shared" si="0"/>
        <v>24</v>
      </c>
      <c r="C26" s="293">
        <v>41085</v>
      </c>
      <c r="D26" s="279">
        <v>0.86111111111111116</v>
      </c>
      <c r="E26" s="266" t="s">
        <v>404</v>
      </c>
      <c r="F26" s="274" t="s">
        <v>234</v>
      </c>
      <c r="G26" s="474" t="s">
        <v>432</v>
      </c>
    </row>
    <row r="27" spans="2:7" x14ac:dyDescent="0.25">
      <c r="B27" s="271">
        <f t="shared" si="0"/>
        <v>25</v>
      </c>
      <c r="C27" s="293">
        <v>41086</v>
      </c>
      <c r="D27" s="279">
        <v>0.39583333333333331</v>
      </c>
      <c r="E27" s="266" t="s">
        <v>419</v>
      </c>
      <c r="F27" s="274" t="s">
        <v>233</v>
      </c>
      <c r="G27" s="474" t="s">
        <v>433</v>
      </c>
    </row>
    <row r="28" spans="2:7" x14ac:dyDescent="0.25">
      <c r="B28" s="271">
        <f t="shared" si="0"/>
        <v>26</v>
      </c>
      <c r="C28" s="293">
        <v>41086</v>
      </c>
      <c r="D28" s="279">
        <v>0.40972222222222227</v>
      </c>
      <c r="E28" s="266" t="s">
        <v>404</v>
      </c>
      <c r="F28" s="274" t="s">
        <v>234</v>
      </c>
      <c r="G28" s="474" t="s">
        <v>434</v>
      </c>
    </row>
    <row r="29" spans="2:7" x14ac:dyDescent="0.25">
      <c r="B29" s="271">
        <f t="shared" si="0"/>
        <v>27</v>
      </c>
      <c r="C29" s="293">
        <v>41086</v>
      </c>
      <c r="D29" s="279">
        <v>0.68402777777777779</v>
      </c>
      <c r="E29" s="266" t="s">
        <v>404</v>
      </c>
      <c r="F29" s="274" t="s">
        <v>232</v>
      </c>
      <c r="G29" s="474" t="s">
        <v>435</v>
      </c>
    </row>
    <row r="30" spans="2:7" x14ac:dyDescent="0.25">
      <c r="B30" s="271">
        <f t="shared" si="0"/>
        <v>28</v>
      </c>
      <c r="C30" s="293">
        <v>41086</v>
      </c>
      <c r="D30" s="279">
        <v>0.69097222222222221</v>
      </c>
      <c r="E30" s="266" t="s">
        <v>404</v>
      </c>
      <c r="F30" s="274" t="s">
        <v>234</v>
      </c>
      <c r="G30" s="474" t="s">
        <v>436</v>
      </c>
    </row>
    <row r="31" spans="2:7" x14ac:dyDescent="0.25">
      <c r="B31" s="271">
        <f t="shared" si="0"/>
        <v>29</v>
      </c>
      <c r="C31" s="293">
        <v>41087</v>
      </c>
      <c r="D31" s="279">
        <v>0.48958333333333331</v>
      </c>
      <c r="E31" s="266" t="s">
        <v>404</v>
      </c>
      <c r="F31" s="274" t="s">
        <v>232</v>
      </c>
      <c r="G31" s="474" t="s">
        <v>442</v>
      </c>
    </row>
    <row r="32" spans="2:7" x14ac:dyDescent="0.25">
      <c r="B32" s="271">
        <f t="shared" si="0"/>
        <v>30</v>
      </c>
      <c r="C32" s="293">
        <v>41087</v>
      </c>
      <c r="D32" s="279">
        <v>0.48958333333333331</v>
      </c>
      <c r="E32" s="266" t="s">
        <v>404</v>
      </c>
      <c r="F32" s="274" t="s">
        <v>232</v>
      </c>
      <c r="G32" s="474" t="s">
        <v>438</v>
      </c>
    </row>
    <row r="33" spans="2:7" x14ac:dyDescent="0.25">
      <c r="B33" s="271">
        <f t="shared" si="0"/>
        <v>31</v>
      </c>
      <c r="C33" s="293">
        <v>41087</v>
      </c>
      <c r="D33" s="279">
        <v>0.69791666666666663</v>
      </c>
      <c r="E33" s="266" t="s">
        <v>419</v>
      </c>
      <c r="F33" s="274" t="s">
        <v>233</v>
      </c>
      <c r="G33" s="474" t="s">
        <v>447</v>
      </c>
    </row>
    <row r="34" spans="2:7" x14ac:dyDescent="0.25">
      <c r="B34" s="271">
        <f t="shared" si="0"/>
        <v>32</v>
      </c>
      <c r="C34" s="293">
        <v>41087</v>
      </c>
      <c r="D34" s="279">
        <v>0.85416666666666663</v>
      </c>
      <c r="E34" s="266" t="s">
        <v>404</v>
      </c>
      <c r="F34" s="274" t="s">
        <v>234</v>
      </c>
      <c r="G34" s="474" t="s">
        <v>449</v>
      </c>
    </row>
    <row r="35" spans="2:7" x14ac:dyDescent="0.25">
      <c r="B35" s="271">
        <f t="shared" si="0"/>
        <v>33</v>
      </c>
      <c r="C35" s="293">
        <v>41088</v>
      </c>
      <c r="D35" s="279">
        <v>0.36805555555555558</v>
      </c>
      <c r="E35" s="266" t="s">
        <v>404</v>
      </c>
      <c r="F35" s="274" t="s">
        <v>232</v>
      </c>
      <c r="G35" s="474" t="s">
        <v>451</v>
      </c>
    </row>
    <row r="36" spans="2:7" x14ac:dyDescent="0.25">
      <c r="B36" s="271">
        <f t="shared" si="0"/>
        <v>34</v>
      </c>
      <c r="C36" s="293">
        <v>41088</v>
      </c>
      <c r="D36" s="279">
        <v>0.45833333333333331</v>
      </c>
      <c r="E36" s="266" t="s">
        <v>394</v>
      </c>
      <c r="F36" s="274" t="s">
        <v>393</v>
      </c>
      <c r="G36" s="474" t="s">
        <v>453</v>
      </c>
    </row>
    <row r="37" spans="2:7" x14ac:dyDescent="0.25">
      <c r="B37" s="271">
        <f t="shared" si="0"/>
        <v>35</v>
      </c>
      <c r="C37" s="293">
        <v>41088</v>
      </c>
      <c r="D37" s="279">
        <v>0.48958333333333331</v>
      </c>
      <c r="E37" s="266" t="s">
        <v>419</v>
      </c>
      <c r="F37" s="274" t="s">
        <v>233</v>
      </c>
      <c r="G37" s="474" t="s">
        <v>459</v>
      </c>
    </row>
    <row r="38" spans="2:7" x14ac:dyDescent="0.25">
      <c r="B38" s="271">
        <f t="shared" si="0"/>
        <v>36</v>
      </c>
      <c r="C38" s="293">
        <v>41088</v>
      </c>
      <c r="D38" s="279">
        <v>0.21527777777777779</v>
      </c>
      <c r="E38" s="266" t="s">
        <v>394</v>
      </c>
      <c r="F38" s="274" t="s">
        <v>235</v>
      </c>
      <c r="G38" s="474" t="s">
        <v>455</v>
      </c>
    </row>
    <row r="39" spans="2:7" x14ac:dyDescent="0.25">
      <c r="B39" s="271">
        <f t="shared" si="0"/>
        <v>37</v>
      </c>
      <c r="C39" s="293">
        <v>41088</v>
      </c>
      <c r="D39" s="279">
        <v>0.22222222222222221</v>
      </c>
      <c r="E39" s="266" t="s">
        <v>394</v>
      </c>
      <c r="F39" s="274" t="s">
        <v>235</v>
      </c>
      <c r="G39" s="474" t="s">
        <v>456</v>
      </c>
    </row>
    <row r="40" spans="2:7" x14ac:dyDescent="0.25">
      <c r="B40" s="271">
        <f t="shared" si="0"/>
        <v>38</v>
      </c>
      <c r="C40" s="293">
        <v>41089</v>
      </c>
      <c r="D40" s="279">
        <v>0.29166666666666669</v>
      </c>
      <c r="E40" s="266" t="s">
        <v>394</v>
      </c>
      <c r="F40" s="274" t="s">
        <v>235</v>
      </c>
      <c r="G40" s="474" t="s">
        <v>457</v>
      </c>
    </row>
    <row r="41" spans="2:7" x14ac:dyDescent="0.25">
      <c r="B41" s="271">
        <f t="shared" si="0"/>
        <v>39</v>
      </c>
      <c r="C41" s="293">
        <v>41089</v>
      </c>
      <c r="D41" s="279">
        <v>0.375</v>
      </c>
      <c r="E41" s="266" t="s">
        <v>419</v>
      </c>
      <c r="F41" s="274" t="s">
        <v>233</v>
      </c>
      <c r="G41" s="474" t="s">
        <v>458</v>
      </c>
    </row>
    <row r="42" spans="2:7" x14ac:dyDescent="0.25">
      <c r="B42" s="271">
        <f t="shared" si="0"/>
        <v>40</v>
      </c>
      <c r="C42" s="293">
        <v>41089</v>
      </c>
      <c r="D42" s="279">
        <v>0.4375</v>
      </c>
      <c r="E42" s="266" t="s">
        <v>394</v>
      </c>
      <c r="F42" s="274" t="s">
        <v>393</v>
      </c>
      <c r="G42" s="474" t="s">
        <v>462</v>
      </c>
    </row>
    <row r="43" spans="2:7" x14ac:dyDescent="0.25">
      <c r="B43" s="271">
        <f t="shared" si="0"/>
        <v>41</v>
      </c>
      <c r="C43" s="293">
        <v>41089</v>
      </c>
      <c r="D43" s="279">
        <v>0.47916666666666669</v>
      </c>
      <c r="E43" s="266" t="s">
        <v>414</v>
      </c>
      <c r="F43" s="274" t="s">
        <v>234</v>
      </c>
      <c r="G43" s="474" t="s">
        <v>463</v>
      </c>
    </row>
    <row r="44" spans="2:7" x14ac:dyDescent="0.25">
      <c r="B44" s="271">
        <f t="shared" si="0"/>
        <v>42</v>
      </c>
      <c r="C44" s="293">
        <v>41089</v>
      </c>
      <c r="D44" s="279">
        <v>0.60763888888888895</v>
      </c>
      <c r="E44" s="266" t="s">
        <v>404</v>
      </c>
      <c r="F44" s="274" t="s">
        <v>232</v>
      </c>
      <c r="G44" s="474" t="s">
        <v>465</v>
      </c>
    </row>
    <row r="45" spans="2:7" x14ac:dyDescent="0.25">
      <c r="B45" s="271">
        <f t="shared" si="0"/>
        <v>43</v>
      </c>
      <c r="C45" s="293">
        <v>41092</v>
      </c>
      <c r="D45" s="279">
        <v>0.41666666666666669</v>
      </c>
      <c r="E45" s="266" t="s">
        <v>419</v>
      </c>
      <c r="F45" s="274" t="s">
        <v>233</v>
      </c>
      <c r="G45" s="474" t="s">
        <v>471</v>
      </c>
    </row>
    <row r="46" spans="2:7" x14ac:dyDescent="0.25">
      <c r="B46" s="271">
        <f t="shared" si="0"/>
        <v>44</v>
      </c>
      <c r="C46" s="293">
        <v>41092</v>
      </c>
      <c r="D46" s="279">
        <v>0.41666666666666669</v>
      </c>
      <c r="E46" s="266" t="s">
        <v>394</v>
      </c>
      <c r="F46" s="274" t="s">
        <v>393</v>
      </c>
      <c r="G46" s="474" t="s">
        <v>472</v>
      </c>
    </row>
    <row r="47" spans="2:7" x14ac:dyDescent="0.25">
      <c r="B47" s="271">
        <f t="shared" si="0"/>
        <v>45</v>
      </c>
      <c r="C47" s="293">
        <v>41092</v>
      </c>
      <c r="D47" s="279">
        <v>0.55208333333333337</v>
      </c>
      <c r="E47" s="266" t="s">
        <v>429</v>
      </c>
      <c r="F47" s="274" t="s">
        <v>234</v>
      </c>
      <c r="G47" s="474" t="s">
        <v>473</v>
      </c>
    </row>
    <row r="48" spans="2:7" x14ac:dyDescent="0.25">
      <c r="B48" s="271">
        <f t="shared" si="0"/>
        <v>46</v>
      </c>
      <c r="C48" s="293">
        <v>41092</v>
      </c>
      <c r="D48" s="279">
        <v>0.88194444444444453</v>
      </c>
      <c r="E48" s="266" t="s">
        <v>394</v>
      </c>
      <c r="F48" s="274" t="s">
        <v>393</v>
      </c>
      <c r="G48" s="474" t="s">
        <v>485</v>
      </c>
    </row>
    <row r="49" spans="2:7" x14ac:dyDescent="0.25">
      <c r="B49" s="271">
        <f t="shared" si="0"/>
        <v>47</v>
      </c>
      <c r="C49" s="293">
        <v>41093</v>
      </c>
      <c r="D49" s="279">
        <v>0.29166666666666669</v>
      </c>
      <c r="E49" s="266" t="s">
        <v>429</v>
      </c>
      <c r="F49" s="274" t="s">
        <v>234</v>
      </c>
      <c r="G49" s="474" t="s">
        <v>486</v>
      </c>
    </row>
    <row r="50" spans="2:7" x14ac:dyDescent="0.25">
      <c r="B50" s="271">
        <f t="shared" si="0"/>
        <v>48</v>
      </c>
      <c r="C50" s="293">
        <v>41093</v>
      </c>
      <c r="D50" s="279">
        <v>0.41666666666666669</v>
      </c>
      <c r="E50" s="266" t="s">
        <v>404</v>
      </c>
      <c r="F50" s="274" t="s">
        <v>234</v>
      </c>
      <c r="G50" s="474" t="s">
        <v>488</v>
      </c>
    </row>
    <row r="51" spans="2:7" x14ac:dyDescent="0.25">
      <c r="B51" s="271">
        <f t="shared" si="0"/>
        <v>49</v>
      </c>
      <c r="C51" s="293">
        <v>41093</v>
      </c>
      <c r="D51" s="279">
        <v>0.16666666666666666</v>
      </c>
      <c r="E51" s="266" t="s">
        <v>394</v>
      </c>
      <c r="F51" s="274" t="s">
        <v>393</v>
      </c>
      <c r="G51" s="474" t="s">
        <v>495</v>
      </c>
    </row>
    <row r="52" spans="2:7" x14ac:dyDescent="0.25">
      <c r="B52" s="271">
        <f t="shared" si="0"/>
        <v>50</v>
      </c>
      <c r="C52" s="293">
        <v>41093</v>
      </c>
      <c r="D52" s="279">
        <v>0.86458333333333337</v>
      </c>
      <c r="E52" s="266" t="s">
        <v>394</v>
      </c>
      <c r="F52" s="274" t="s">
        <v>393</v>
      </c>
      <c r="G52" s="474" t="s">
        <v>496</v>
      </c>
    </row>
    <row r="53" spans="2:7" x14ac:dyDescent="0.25">
      <c r="B53" s="271">
        <f t="shared" si="0"/>
        <v>51</v>
      </c>
      <c r="C53" s="293">
        <v>41095</v>
      </c>
      <c r="D53" s="279">
        <v>0.27777777777777779</v>
      </c>
      <c r="E53" s="266" t="s">
        <v>429</v>
      </c>
      <c r="F53" s="274" t="s">
        <v>234</v>
      </c>
      <c r="G53" s="474" t="s">
        <v>497</v>
      </c>
    </row>
    <row r="54" spans="2:7" ht="30" x14ac:dyDescent="0.25">
      <c r="B54" s="271">
        <f t="shared" si="0"/>
        <v>52</v>
      </c>
      <c r="C54" s="293">
        <v>41096</v>
      </c>
      <c r="D54" s="279">
        <v>0.28819444444444448</v>
      </c>
      <c r="E54" s="266" t="s">
        <v>426</v>
      </c>
      <c r="F54" s="274" t="s">
        <v>393</v>
      </c>
      <c r="G54" s="474" t="s">
        <v>498</v>
      </c>
    </row>
    <row r="55" spans="2:7" ht="30" x14ac:dyDescent="0.25">
      <c r="B55" s="271">
        <f t="shared" si="0"/>
        <v>53</v>
      </c>
      <c r="C55" s="293">
        <v>41096</v>
      </c>
      <c r="D55" s="279">
        <v>0.40277777777777773</v>
      </c>
      <c r="E55" s="266" t="s">
        <v>404</v>
      </c>
      <c r="F55" s="274" t="s">
        <v>232</v>
      </c>
      <c r="G55" s="474" t="s">
        <v>500</v>
      </c>
    </row>
    <row r="56" spans="2:7" x14ac:dyDescent="0.25">
      <c r="B56" s="271">
        <f t="shared" si="0"/>
        <v>54</v>
      </c>
      <c r="C56" s="293">
        <v>41096</v>
      </c>
      <c r="D56" s="279">
        <v>0.41666666666666669</v>
      </c>
      <c r="E56" s="266" t="s">
        <v>404</v>
      </c>
      <c r="F56" s="274" t="s">
        <v>234</v>
      </c>
      <c r="G56" s="474" t="s">
        <v>503</v>
      </c>
    </row>
    <row r="57" spans="2:7" ht="30" x14ac:dyDescent="0.25">
      <c r="B57" s="271">
        <f t="shared" si="0"/>
        <v>55</v>
      </c>
      <c r="C57" s="293">
        <v>41096</v>
      </c>
      <c r="D57" s="279">
        <v>0.44791666666666669</v>
      </c>
      <c r="E57" s="266" t="s">
        <v>419</v>
      </c>
      <c r="F57" s="274" t="s">
        <v>233</v>
      </c>
      <c r="G57" s="474" t="s">
        <v>512</v>
      </c>
    </row>
    <row r="58" spans="2:7" x14ac:dyDescent="0.25">
      <c r="B58" s="271">
        <f t="shared" si="0"/>
        <v>56</v>
      </c>
      <c r="C58" s="293">
        <v>41096</v>
      </c>
      <c r="D58" s="279">
        <v>0.57291666666666663</v>
      </c>
      <c r="E58" s="266" t="s">
        <v>404</v>
      </c>
      <c r="F58" s="274" t="s">
        <v>234</v>
      </c>
      <c r="G58" s="474" t="s">
        <v>505</v>
      </c>
    </row>
    <row r="59" spans="2:7" x14ac:dyDescent="0.25">
      <c r="B59" s="271">
        <f t="shared" si="0"/>
        <v>57</v>
      </c>
      <c r="C59" s="293">
        <v>41096</v>
      </c>
      <c r="D59" s="279">
        <v>0.64583333333333337</v>
      </c>
      <c r="E59" s="266" t="s">
        <v>404</v>
      </c>
      <c r="F59" s="274" t="s">
        <v>393</v>
      </c>
      <c r="G59" s="474" t="s">
        <v>506</v>
      </c>
    </row>
    <row r="60" spans="2:7" x14ac:dyDescent="0.25">
      <c r="B60" s="271">
        <f t="shared" si="0"/>
        <v>58</v>
      </c>
      <c r="C60" s="293">
        <v>41097</v>
      </c>
      <c r="D60" s="279">
        <v>0.375</v>
      </c>
      <c r="E60" s="266" t="s">
        <v>507</v>
      </c>
      <c r="F60" s="274" t="s">
        <v>232</v>
      </c>
      <c r="G60" s="474" t="s">
        <v>502</v>
      </c>
    </row>
    <row r="61" spans="2:7" x14ac:dyDescent="0.25">
      <c r="B61" s="271">
        <f t="shared" si="0"/>
        <v>59</v>
      </c>
      <c r="C61" s="293">
        <v>41097</v>
      </c>
      <c r="D61" s="279">
        <v>0.69791666666666663</v>
      </c>
      <c r="E61" s="266" t="s">
        <v>404</v>
      </c>
      <c r="F61" s="274" t="s">
        <v>393</v>
      </c>
      <c r="G61" s="474" t="s">
        <v>508</v>
      </c>
    </row>
    <row r="62" spans="2:7" x14ac:dyDescent="0.25">
      <c r="B62" s="271">
        <f t="shared" si="0"/>
        <v>60</v>
      </c>
      <c r="C62" s="293">
        <v>41098</v>
      </c>
      <c r="D62" s="279">
        <v>0.58333333333333337</v>
      </c>
      <c r="E62" s="266" t="s">
        <v>394</v>
      </c>
      <c r="F62" s="274" t="s">
        <v>393</v>
      </c>
      <c r="G62" s="474" t="s">
        <v>509</v>
      </c>
    </row>
    <row r="63" spans="2:7" x14ac:dyDescent="0.25">
      <c r="B63" s="271">
        <f t="shared" si="0"/>
        <v>61</v>
      </c>
      <c r="C63" s="293">
        <v>41099</v>
      </c>
      <c r="D63" s="279">
        <v>0.29166666666666669</v>
      </c>
      <c r="E63" s="266" t="s">
        <v>404</v>
      </c>
      <c r="F63" s="274" t="s">
        <v>393</v>
      </c>
      <c r="G63" s="474" t="s">
        <v>510</v>
      </c>
    </row>
    <row r="64" spans="2:7" ht="30" x14ac:dyDescent="0.25">
      <c r="B64" s="271">
        <f t="shared" si="0"/>
        <v>62</v>
      </c>
      <c r="C64" s="293">
        <v>41099</v>
      </c>
      <c r="D64" s="279">
        <v>0.3125</v>
      </c>
      <c r="E64" s="266" t="s">
        <v>404</v>
      </c>
      <c r="F64" s="274" t="s">
        <v>393</v>
      </c>
      <c r="G64" s="474" t="s">
        <v>525</v>
      </c>
    </row>
    <row r="65" spans="2:7" x14ac:dyDescent="0.25">
      <c r="B65" s="271">
        <f t="shared" si="0"/>
        <v>63</v>
      </c>
      <c r="C65" s="293">
        <v>41099</v>
      </c>
      <c r="D65" s="279">
        <v>0.45833333333333331</v>
      </c>
      <c r="E65" s="266" t="s">
        <v>394</v>
      </c>
      <c r="F65" s="274" t="s">
        <v>393</v>
      </c>
      <c r="G65" s="474" t="s">
        <v>513</v>
      </c>
    </row>
    <row r="66" spans="2:7" x14ac:dyDescent="0.25">
      <c r="B66" s="271">
        <f t="shared" si="0"/>
        <v>64</v>
      </c>
      <c r="C66" s="293">
        <v>41099</v>
      </c>
      <c r="D66" s="279">
        <v>0.45833333333333331</v>
      </c>
      <c r="E66" s="266" t="s">
        <v>394</v>
      </c>
      <c r="F66" s="274" t="s">
        <v>393</v>
      </c>
      <c r="G66" s="474" t="s">
        <v>514</v>
      </c>
    </row>
    <row r="67" spans="2:7" ht="30" x14ac:dyDescent="0.25">
      <c r="B67" s="271">
        <f t="shared" si="0"/>
        <v>65</v>
      </c>
      <c r="C67" s="293">
        <v>41099</v>
      </c>
      <c r="D67" s="279">
        <v>0.45833333333333331</v>
      </c>
      <c r="E67" s="266" t="s">
        <v>426</v>
      </c>
      <c r="F67" s="274" t="s">
        <v>393</v>
      </c>
      <c r="G67" s="474" t="s">
        <v>515</v>
      </c>
    </row>
    <row r="68" spans="2:7" x14ac:dyDescent="0.25">
      <c r="B68" s="271">
        <f t="shared" si="0"/>
        <v>66</v>
      </c>
      <c r="C68" s="293">
        <v>41100</v>
      </c>
      <c r="D68" s="279">
        <v>0.39583333333333331</v>
      </c>
      <c r="E68" s="266" t="s">
        <v>404</v>
      </c>
      <c r="F68" s="274" t="s">
        <v>393</v>
      </c>
      <c r="G68" s="474" t="s">
        <v>520</v>
      </c>
    </row>
    <row r="69" spans="2:7" x14ac:dyDescent="0.25">
      <c r="B69" s="271">
        <f t="shared" ref="B69:B132" si="1">B68+1</f>
        <v>67</v>
      </c>
      <c r="C69" s="293">
        <v>41100</v>
      </c>
      <c r="D69" s="279">
        <v>6.25E-2</v>
      </c>
      <c r="E69" s="266" t="s">
        <v>394</v>
      </c>
      <c r="F69" s="274" t="s">
        <v>393</v>
      </c>
      <c r="G69" s="474" t="s">
        <v>521</v>
      </c>
    </row>
    <row r="70" spans="2:7" x14ac:dyDescent="0.25">
      <c r="B70" s="271">
        <f t="shared" si="1"/>
        <v>68</v>
      </c>
      <c r="C70" s="293">
        <v>41100</v>
      </c>
      <c r="D70" s="279">
        <v>0.20833333333333334</v>
      </c>
      <c r="E70" s="266" t="s">
        <v>394</v>
      </c>
      <c r="F70" s="274" t="s">
        <v>393</v>
      </c>
      <c r="G70" s="474" t="s">
        <v>522</v>
      </c>
    </row>
    <row r="71" spans="2:7" x14ac:dyDescent="0.25">
      <c r="B71" s="271">
        <f t="shared" si="1"/>
        <v>69</v>
      </c>
      <c r="C71" s="293">
        <v>41100</v>
      </c>
      <c r="D71" s="279">
        <v>0.88541666666666663</v>
      </c>
      <c r="E71" s="266" t="s">
        <v>394</v>
      </c>
      <c r="F71" s="274" t="s">
        <v>393</v>
      </c>
      <c r="G71" s="474" t="s">
        <v>523</v>
      </c>
    </row>
    <row r="72" spans="2:7" ht="90" x14ac:dyDescent="0.25">
      <c r="B72" s="271">
        <f t="shared" si="1"/>
        <v>70</v>
      </c>
      <c r="C72" s="293">
        <v>41101</v>
      </c>
      <c r="D72" s="279">
        <v>0.70833333333333337</v>
      </c>
      <c r="E72" s="266" t="s">
        <v>404</v>
      </c>
      <c r="F72" s="274" t="s">
        <v>393</v>
      </c>
      <c r="G72" s="474" t="s">
        <v>538</v>
      </c>
    </row>
    <row r="73" spans="2:7" ht="30" x14ac:dyDescent="0.25">
      <c r="B73" s="271">
        <f t="shared" si="1"/>
        <v>71</v>
      </c>
      <c r="C73" s="293">
        <v>41101</v>
      </c>
      <c r="D73" s="279">
        <v>0.90625</v>
      </c>
      <c r="E73" s="266" t="s">
        <v>394</v>
      </c>
      <c r="F73" s="274" t="s">
        <v>393</v>
      </c>
      <c r="G73" s="474" t="s">
        <v>534</v>
      </c>
    </row>
    <row r="74" spans="2:7" x14ac:dyDescent="0.25">
      <c r="B74" s="271">
        <f t="shared" si="1"/>
        <v>72</v>
      </c>
      <c r="C74" s="293">
        <v>41102</v>
      </c>
      <c r="D74" s="279">
        <v>0.27777777777777779</v>
      </c>
      <c r="E74" s="266" t="s">
        <v>419</v>
      </c>
      <c r="F74" s="274" t="s">
        <v>233</v>
      </c>
      <c r="G74" s="474" t="s">
        <v>537</v>
      </c>
    </row>
    <row r="75" spans="2:7" ht="60" x14ac:dyDescent="0.25">
      <c r="B75" s="271">
        <f t="shared" si="1"/>
        <v>73</v>
      </c>
      <c r="C75" s="293">
        <v>41102</v>
      </c>
      <c r="D75" s="279">
        <v>0.91666666666666663</v>
      </c>
      <c r="E75" s="266" t="s">
        <v>394</v>
      </c>
      <c r="F75" s="274" t="s">
        <v>393</v>
      </c>
      <c r="G75" s="474" t="s">
        <v>539</v>
      </c>
    </row>
    <row r="76" spans="2:7" ht="60" x14ac:dyDescent="0.25">
      <c r="B76" s="271">
        <f t="shared" si="1"/>
        <v>74</v>
      </c>
      <c r="C76" s="293">
        <v>41103</v>
      </c>
      <c r="D76" s="279">
        <v>0.2986111111111111</v>
      </c>
      <c r="E76" s="266" t="s">
        <v>426</v>
      </c>
      <c r="F76" s="274" t="s">
        <v>393</v>
      </c>
      <c r="G76" s="474" t="s">
        <v>542</v>
      </c>
    </row>
    <row r="77" spans="2:7" ht="30" x14ac:dyDescent="0.25">
      <c r="B77" s="271">
        <f t="shared" si="1"/>
        <v>75</v>
      </c>
      <c r="C77" s="293">
        <v>41103</v>
      </c>
      <c r="D77" s="279">
        <v>0.30208333333333331</v>
      </c>
      <c r="E77" s="266" t="s">
        <v>541</v>
      </c>
      <c r="F77" s="274" t="s">
        <v>393</v>
      </c>
      <c r="G77" s="474" t="s">
        <v>540</v>
      </c>
    </row>
    <row r="78" spans="2:7" x14ac:dyDescent="0.25">
      <c r="B78" s="271">
        <f t="shared" si="1"/>
        <v>76</v>
      </c>
      <c r="C78" s="293">
        <v>41106</v>
      </c>
      <c r="D78" s="279">
        <v>0.28125</v>
      </c>
      <c r="E78" s="266" t="s">
        <v>552</v>
      </c>
      <c r="F78" s="274" t="s">
        <v>234</v>
      </c>
      <c r="G78" s="474" t="s">
        <v>551</v>
      </c>
    </row>
    <row r="79" spans="2:7" ht="45" x14ac:dyDescent="0.25">
      <c r="B79" s="271">
        <f t="shared" si="1"/>
        <v>77</v>
      </c>
      <c r="C79" s="293">
        <v>41106</v>
      </c>
      <c r="D79" s="279">
        <v>0.4375</v>
      </c>
      <c r="E79" s="266" t="s">
        <v>394</v>
      </c>
      <c r="F79" s="274" t="s">
        <v>393</v>
      </c>
      <c r="G79" s="474" t="s">
        <v>553</v>
      </c>
    </row>
    <row r="80" spans="2:7" x14ac:dyDescent="0.25">
      <c r="B80" s="271">
        <f t="shared" si="1"/>
        <v>78</v>
      </c>
      <c r="C80" s="293">
        <v>41107</v>
      </c>
      <c r="D80" s="279">
        <v>0.47916666666666669</v>
      </c>
      <c r="E80" s="266" t="s">
        <v>554</v>
      </c>
      <c r="F80" s="274" t="s">
        <v>234</v>
      </c>
      <c r="G80" s="474" t="s">
        <v>555</v>
      </c>
    </row>
    <row r="81" spans="2:7" ht="45" x14ac:dyDescent="0.25">
      <c r="B81" s="271">
        <f t="shared" si="1"/>
        <v>79</v>
      </c>
      <c r="C81" s="293">
        <v>41109</v>
      </c>
      <c r="D81" s="279">
        <v>0.27083333333333331</v>
      </c>
      <c r="E81" s="266" t="s">
        <v>394</v>
      </c>
      <c r="F81" s="274" t="s">
        <v>393</v>
      </c>
      <c r="G81" s="474" t="s">
        <v>557</v>
      </c>
    </row>
    <row r="82" spans="2:7" ht="30" x14ac:dyDescent="0.25">
      <c r="B82" s="271">
        <f t="shared" si="1"/>
        <v>80</v>
      </c>
      <c r="C82" s="293">
        <v>41109</v>
      </c>
      <c r="D82" s="279">
        <v>0.30208333333333331</v>
      </c>
      <c r="E82" s="266" t="s">
        <v>560</v>
      </c>
      <c r="F82" s="274" t="s">
        <v>393</v>
      </c>
      <c r="G82" s="474" t="s">
        <v>564</v>
      </c>
    </row>
    <row r="83" spans="2:7" x14ac:dyDescent="0.25">
      <c r="B83" s="271">
        <f t="shared" si="1"/>
        <v>81</v>
      </c>
      <c r="C83" s="293">
        <v>41109</v>
      </c>
      <c r="D83" s="279">
        <v>0.38541666666666669</v>
      </c>
      <c r="E83" s="266" t="s">
        <v>562</v>
      </c>
      <c r="F83" s="274" t="s">
        <v>393</v>
      </c>
      <c r="G83" s="474" t="s">
        <v>561</v>
      </c>
    </row>
    <row r="84" spans="2:7" x14ac:dyDescent="0.25">
      <c r="B84" s="271">
        <f t="shared" si="1"/>
        <v>82</v>
      </c>
      <c r="C84" s="293">
        <v>41109</v>
      </c>
      <c r="D84" s="279">
        <v>0.41666666666666669</v>
      </c>
      <c r="E84" s="266" t="s">
        <v>394</v>
      </c>
      <c r="F84" s="274" t="s">
        <v>393</v>
      </c>
      <c r="G84" s="474" t="s">
        <v>563</v>
      </c>
    </row>
    <row r="85" spans="2:7" ht="60" x14ac:dyDescent="0.25">
      <c r="B85" s="271">
        <f t="shared" si="1"/>
        <v>83</v>
      </c>
      <c r="C85" s="293">
        <v>41110</v>
      </c>
      <c r="D85" s="279">
        <v>0.2986111111111111</v>
      </c>
      <c r="E85" s="266" t="s">
        <v>419</v>
      </c>
      <c r="F85" s="274" t="s">
        <v>233</v>
      </c>
      <c r="G85" s="474" t="s">
        <v>566</v>
      </c>
    </row>
    <row r="86" spans="2:7" ht="30" x14ac:dyDescent="0.25">
      <c r="B86" s="271">
        <f t="shared" si="1"/>
        <v>84</v>
      </c>
      <c r="C86" s="293">
        <v>41110</v>
      </c>
      <c r="D86" s="279">
        <v>0.45833333333333331</v>
      </c>
      <c r="E86" s="266" t="s">
        <v>552</v>
      </c>
      <c r="F86" s="274" t="s">
        <v>234</v>
      </c>
      <c r="G86" s="474" t="s">
        <v>567</v>
      </c>
    </row>
    <row r="87" spans="2:7" x14ac:dyDescent="0.25">
      <c r="B87" s="271">
        <f t="shared" si="1"/>
        <v>85</v>
      </c>
      <c r="C87" s="293">
        <v>41110</v>
      </c>
      <c r="D87" s="279">
        <v>0.5</v>
      </c>
      <c r="E87" s="266" t="s">
        <v>394</v>
      </c>
      <c r="F87" s="274" t="s">
        <v>235</v>
      </c>
      <c r="G87" s="474" t="s">
        <v>568</v>
      </c>
    </row>
    <row r="88" spans="2:7" x14ac:dyDescent="0.25">
      <c r="B88" s="271">
        <f t="shared" si="1"/>
        <v>86</v>
      </c>
      <c r="C88" s="293">
        <v>41110</v>
      </c>
      <c r="D88" s="279">
        <v>0.5625</v>
      </c>
      <c r="E88" s="266" t="s">
        <v>560</v>
      </c>
      <c r="F88" s="274" t="s">
        <v>235</v>
      </c>
      <c r="G88" s="474" t="s">
        <v>573</v>
      </c>
    </row>
    <row r="89" spans="2:7" x14ac:dyDescent="0.25">
      <c r="B89" s="271">
        <f t="shared" si="1"/>
        <v>87</v>
      </c>
      <c r="C89" s="293">
        <v>41110</v>
      </c>
      <c r="D89" s="279">
        <v>0.70833333333333337</v>
      </c>
      <c r="E89" s="266" t="s">
        <v>560</v>
      </c>
      <c r="F89" s="274" t="s">
        <v>235</v>
      </c>
      <c r="G89" s="474" t="s">
        <v>574</v>
      </c>
    </row>
    <row r="90" spans="2:7" ht="45" x14ac:dyDescent="0.25">
      <c r="B90" s="271">
        <f t="shared" si="1"/>
        <v>88</v>
      </c>
      <c r="C90" s="293">
        <v>41112</v>
      </c>
      <c r="D90" s="279">
        <v>0.875</v>
      </c>
      <c r="E90" s="266" t="s">
        <v>554</v>
      </c>
      <c r="F90" s="274" t="s">
        <v>232</v>
      </c>
      <c r="G90" s="474" t="s">
        <v>576</v>
      </c>
    </row>
    <row r="91" spans="2:7" x14ac:dyDescent="0.25">
      <c r="B91" s="271">
        <f t="shared" si="1"/>
        <v>89</v>
      </c>
      <c r="C91" s="293">
        <v>41113</v>
      </c>
      <c r="D91" s="279">
        <v>0.29166666666666669</v>
      </c>
      <c r="E91" s="266" t="s">
        <v>394</v>
      </c>
      <c r="F91" s="274" t="s">
        <v>235</v>
      </c>
      <c r="G91" s="474" t="s">
        <v>584</v>
      </c>
    </row>
    <row r="92" spans="2:7" x14ac:dyDescent="0.25">
      <c r="B92" s="271">
        <f t="shared" si="1"/>
        <v>90</v>
      </c>
      <c r="C92" s="293">
        <v>41113</v>
      </c>
      <c r="D92" s="279">
        <v>0.45833333333333331</v>
      </c>
      <c r="E92" s="266" t="s">
        <v>394</v>
      </c>
      <c r="F92" s="274" t="s">
        <v>235</v>
      </c>
      <c r="G92" s="474" t="s">
        <v>585</v>
      </c>
    </row>
    <row r="93" spans="2:7" x14ac:dyDescent="0.25">
      <c r="B93" s="271">
        <f t="shared" si="1"/>
        <v>91</v>
      </c>
      <c r="C93" s="293">
        <v>41114</v>
      </c>
      <c r="D93" s="279">
        <v>0.46875</v>
      </c>
      <c r="E93" s="266" t="s">
        <v>588</v>
      </c>
      <c r="F93" s="274" t="s">
        <v>234</v>
      </c>
      <c r="G93" s="474" t="s">
        <v>587</v>
      </c>
    </row>
    <row r="94" spans="2:7" x14ac:dyDescent="0.25">
      <c r="B94" s="271">
        <f t="shared" si="1"/>
        <v>92</v>
      </c>
      <c r="C94" s="293">
        <v>41114</v>
      </c>
      <c r="D94" s="279">
        <v>0.84722222222222221</v>
      </c>
      <c r="E94" s="266" t="s">
        <v>560</v>
      </c>
      <c r="F94" s="274" t="s">
        <v>393</v>
      </c>
      <c r="G94" s="474" t="s">
        <v>590</v>
      </c>
    </row>
    <row r="95" spans="2:7" x14ac:dyDescent="0.25">
      <c r="B95" s="271">
        <f t="shared" si="1"/>
        <v>93</v>
      </c>
      <c r="C95" s="293">
        <v>41115</v>
      </c>
      <c r="D95" s="279">
        <v>0.32291666666666669</v>
      </c>
      <c r="E95" s="266" t="s">
        <v>560</v>
      </c>
      <c r="F95" s="274" t="s">
        <v>393</v>
      </c>
      <c r="G95" s="474" t="s">
        <v>593</v>
      </c>
    </row>
    <row r="96" spans="2:7" ht="30" x14ac:dyDescent="0.25">
      <c r="B96" s="271">
        <f t="shared" si="1"/>
        <v>94</v>
      </c>
      <c r="C96" s="293">
        <v>41115</v>
      </c>
      <c r="D96" s="279">
        <v>0.33333333333333331</v>
      </c>
      <c r="E96" s="266" t="s">
        <v>419</v>
      </c>
      <c r="F96" s="274" t="s">
        <v>233</v>
      </c>
      <c r="G96" s="474" t="s">
        <v>655</v>
      </c>
    </row>
    <row r="97" spans="2:7" x14ac:dyDescent="0.25">
      <c r="B97" s="271">
        <f t="shared" si="1"/>
        <v>95</v>
      </c>
      <c r="C97" s="293">
        <v>41115</v>
      </c>
      <c r="D97" s="279">
        <v>0.4375</v>
      </c>
      <c r="E97" s="266" t="s">
        <v>661</v>
      </c>
      <c r="F97" s="274" t="s">
        <v>393</v>
      </c>
      <c r="G97" s="474" t="s">
        <v>599</v>
      </c>
    </row>
    <row r="98" spans="2:7" x14ac:dyDescent="0.25">
      <c r="B98" s="271">
        <f t="shared" si="1"/>
        <v>96</v>
      </c>
      <c r="C98" s="293">
        <v>41115</v>
      </c>
      <c r="D98" s="279">
        <v>0.47916666666666669</v>
      </c>
      <c r="E98" s="266" t="s">
        <v>601</v>
      </c>
      <c r="F98" s="274" t="s">
        <v>233</v>
      </c>
      <c r="G98" s="474" t="s">
        <v>600</v>
      </c>
    </row>
    <row r="99" spans="2:7" ht="30" x14ac:dyDescent="0.25">
      <c r="B99" s="271">
        <f t="shared" si="1"/>
        <v>97</v>
      </c>
      <c r="C99" s="293">
        <v>41115</v>
      </c>
      <c r="D99" s="279">
        <v>0.4826388888888889</v>
      </c>
      <c r="E99" s="266" t="s">
        <v>602</v>
      </c>
      <c r="F99" s="274" t="s">
        <v>393</v>
      </c>
      <c r="G99" s="474" t="s">
        <v>603</v>
      </c>
    </row>
    <row r="100" spans="2:7" ht="135" x14ac:dyDescent="0.25">
      <c r="B100" s="271">
        <f t="shared" si="1"/>
        <v>98</v>
      </c>
      <c r="C100" s="293">
        <v>41115</v>
      </c>
      <c r="D100" s="279">
        <v>0.50694444444444442</v>
      </c>
      <c r="E100" s="266" t="s">
        <v>394</v>
      </c>
      <c r="F100" s="274" t="s">
        <v>393</v>
      </c>
      <c r="G100" s="474" t="s">
        <v>605</v>
      </c>
    </row>
    <row r="101" spans="2:7" x14ac:dyDescent="0.25">
      <c r="B101" s="271">
        <f t="shared" si="1"/>
        <v>99</v>
      </c>
      <c r="C101" s="293">
        <v>41116</v>
      </c>
      <c r="D101" s="279">
        <v>0.38541666666666669</v>
      </c>
      <c r="E101" s="266" t="s">
        <v>661</v>
      </c>
      <c r="F101" s="274" t="s">
        <v>393</v>
      </c>
      <c r="G101" s="474" t="s">
        <v>606</v>
      </c>
    </row>
    <row r="102" spans="2:7" x14ac:dyDescent="0.25">
      <c r="B102" s="271">
        <f t="shared" si="1"/>
        <v>100</v>
      </c>
      <c r="C102" s="293">
        <v>41116</v>
      </c>
      <c r="D102" s="279">
        <v>0.53125</v>
      </c>
      <c r="E102" s="266" t="s">
        <v>394</v>
      </c>
      <c r="F102" s="274" t="s">
        <v>393</v>
      </c>
      <c r="G102" s="474" t="s">
        <v>607</v>
      </c>
    </row>
    <row r="103" spans="2:7" x14ac:dyDescent="0.25">
      <c r="B103" s="271">
        <f t="shared" si="1"/>
        <v>101</v>
      </c>
      <c r="C103" s="293">
        <v>41116</v>
      </c>
      <c r="D103" s="279">
        <v>0.17708333333333334</v>
      </c>
      <c r="E103" s="266" t="s">
        <v>554</v>
      </c>
      <c r="F103" s="274" t="s">
        <v>232</v>
      </c>
      <c r="G103" s="474" t="s">
        <v>608</v>
      </c>
    </row>
    <row r="104" spans="2:7" x14ac:dyDescent="0.25">
      <c r="B104" s="271">
        <f t="shared" si="1"/>
        <v>102</v>
      </c>
      <c r="C104" s="293">
        <v>41116</v>
      </c>
      <c r="D104" s="279">
        <v>0.53125</v>
      </c>
      <c r="E104" s="266" t="s">
        <v>394</v>
      </c>
      <c r="F104" s="274" t="s">
        <v>393</v>
      </c>
      <c r="G104" s="474" t="s">
        <v>611</v>
      </c>
    </row>
    <row r="105" spans="2:7" x14ac:dyDescent="0.25">
      <c r="B105" s="271">
        <f t="shared" si="1"/>
        <v>103</v>
      </c>
      <c r="C105" s="293">
        <v>41116</v>
      </c>
      <c r="D105" s="279">
        <v>0.875</v>
      </c>
      <c r="E105" s="266" t="s">
        <v>661</v>
      </c>
      <c r="F105" s="274" t="s">
        <v>393</v>
      </c>
      <c r="G105" s="474" t="s">
        <v>612</v>
      </c>
    </row>
    <row r="106" spans="2:7" x14ac:dyDescent="0.25">
      <c r="B106" s="271">
        <f t="shared" si="1"/>
        <v>104</v>
      </c>
      <c r="C106" s="293">
        <v>41117</v>
      </c>
      <c r="D106" s="279">
        <v>0.29166666666666669</v>
      </c>
      <c r="E106" s="266" t="s">
        <v>560</v>
      </c>
      <c r="F106" s="274" t="s">
        <v>393</v>
      </c>
      <c r="G106" s="474" t="s">
        <v>614</v>
      </c>
    </row>
    <row r="107" spans="2:7" x14ac:dyDescent="0.25">
      <c r="B107" s="271">
        <f t="shared" si="1"/>
        <v>105</v>
      </c>
      <c r="C107" s="293">
        <v>41117</v>
      </c>
      <c r="D107" s="279">
        <v>0.45833333333333331</v>
      </c>
      <c r="E107" s="266" t="s">
        <v>394</v>
      </c>
      <c r="F107" s="274" t="s">
        <v>393</v>
      </c>
      <c r="G107" s="474" t="s">
        <v>615</v>
      </c>
    </row>
    <row r="108" spans="2:7" x14ac:dyDescent="0.25">
      <c r="B108" s="271">
        <f t="shared" si="1"/>
        <v>106</v>
      </c>
      <c r="C108" s="293">
        <v>41117</v>
      </c>
      <c r="D108" s="279">
        <v>0.65625</v>
      </c>
      <c r="E108" s="266" t="s">
        <v>394</v>
      </c>
      <c r="F108" s="274" t="s">
        <v>393</v>
      </c>
      <c r="G108" s="474" t="s">
        <v>617</v>
      </c>
    </row>
    <row r="109" spans="2:7" x14ac:dyDescent="0.25">
      <c r="B109" s="271">
        <f t="shared" si="1"/>
        <v>107</v>
      </c>
      <c r="C109" s="293">
        <v>41120</v>
      </c>
      <c r="D109" s="279">
        <v>0.3125</v>
      </c>
      <c r="E109" s="266" t="s">
        <v>552</v>
      </c>
      <c r="F109" s="274" t="s">
        <v>232</v>
      </c>
      <c r="G109" s="474" t="s">
        <v>618</v>
      </c>
    </row>
    <row r="110" spans="2:7" x14ac:dyDescent="0.25">
      <c r="B110" s="271">
        <f t="shared" si="1"/>
        <v>108</v>
      </c>
      <c r="C110" s="293">
        <v>41120</v>
      </c>
      <c r="D110" s="279">
        <v>0.31944444444444448</v>
      </c>
      <c r="E110" s="266" t="s">
        <v>621</v>
      </c>
      <c r="F110" s="274" t="s">
        <v>232</v>
      </c>
      <c r="G110" s="474" t="s">
        <v>620</v>
      </c>
    </row>
    <row r="111" spans="2:7" ht="60" x14ac:dyDescent="0.25">
      <c r="B111" s="271">
        <f t="shared" si="1"/>
        <v>109</v>
      </c>
      <c r="C111" s="293">
        <v>41120</v>
      </c>
      <c r="D111" s="279">
        <v>0.44444444444444442</v>
      </c>
      <c r="E111" s="266" t="s">
        <v>560</v>
      </c>
      <c r="F111" s="274" t="s">
        <v>393</v>
      </c>
      <c r="G111" s="474" t="s">
        <v>623</v>
      </c>
    </row>
    <row r="112" spans="2:7" x14ac:dyDescent="0.25">
      <c r="B112" s="271">
        <f t="shared" si="1"/>
        <v>110</v>
      </c>
      <c r="C112" s="293">
        <v>41120</v>
      </c>
      <c r="D112" s="279">
        <v>0.46527777777777773</v>
      </c>
      <c r="E112" s="266" t="s">
        <v>394</v>
      </c>
      <c r="F112" s="274" t="s">
        <v>393</v>
      </c>
      <c r="G112" s="474" t="s">
        <v>624</v>
      </c>
    </row>
    <row r="113" spans="2:7" ht="45" x14ac:dyDescent="0.25">
      <c r="B113" s="271">
        <f t="shared" si="1"/>
        <v>111</v>
      </c>
      <c r="C113" s="293">
        <v>41121</v>
      </c>
      <c r="D113" s="279">
        <v>0.2986111111111111</v>
      </c>
      <c r="E113" s="266" t="s">
        <v>394</v>
      </c>
      <c r="F113" s="274" t="s">
        <v>393</v>
      </c>
      <c r="G113" s="474" t="s">
        <v>626</v>
      </c>
    </row>
    <row r="114" spans="2:7" ht="60" x14ac:dyDescent="0.25">
      <c r="B114" s="271">
        <f t="shared" si="1"/>
        <v>112</v>
      </c>
      <c r="C114" s="293">
        <v>41121</v>
      </c>
      <c r="D114" s="279">
        <v>0.34722222222222227</v>
      </c>
      <c r="E114" s="266" t="s">
        <v>661</v>
      </c>
      <c r="F114" s="274" t="s">
        <v>393</v>
      </c>
      <c r="G114" s="474" t="s">
        <v>627</v>
      </c>
    </row>
    <row r="115" spans="2:7" x14ac:dyDescent="0.25">
      <c r="B115" s="271">
        <f t="shared" si="1"/>
        <v>113</v>
      </c>
      <c r="C115" s="293">
        <v>41121</v>
      </c>
      <c r="D115" s="279">
        <v>0.54166666666666663</v>
      </c>
      <c r="E115" s="266" t="s">
        <v>621</v>
      </c>
      <c r="F115" s="274" t="s">
        <v>393</v>
      </c>
      <c r="G115" s="474" t="s">
        <v>628</v>
      </c>
    </row>
    <row r="116" spans="2:7" x14ac:dyDescent="0.25">
      <c r="B116" s="271">
        <f t="shared" si="1"/>
        <v>114</v>
      </c>
      <c r="C116" s="293">
        <v>41121</v>
      </c>
      <c r="D116" s="279">
        <v>0.58333333333333337</v>
      </c>
      <c r="E116" s="266" t="s">
        <v>632</v>
      </c>
      <c r="F116" s="274" t="s">
        <v>633</v>
      </c>
      <c r="G116" s="474" t="s">
        <v>631</v>
      </c>
    </row>
    <row r="117" spans="2:7" x14ac:dyDescent="0.25">
      <c r="B117" s="271">
        <f t="shared" si="1"/>
        <v>115</v>
      </c>
      <c r="C117" s="293">
        <v>41121</v>
      </c>
      <c r="D117" s="279">
        <v>0.60416666666666663</v>
      </c>
      <c r="E117" s="266" t="s">
        <v>635</v>
      </c>
      <c r="F117" s="274" t="s">
        <v>234</v>
      </c>
      <c r="G117" s="474" t="s">
        <v>634</v>
      </c>
    </row>
    <row r="118" spans="2:7" x14ac:dyDescent="0.25">
      <c r="B118" s="271">
        <f t="shared" si="1"/>
        <v>116</v>
      </c>
      <c r="C118" s="293">
        <v>41121</v>
      </c>
      <c r="D118" s="279">
        <v>0.625</v>
      </c>
      <c r="E118" s="266" t="s">
        <v>554</v>
      </c>
      <c r="F118" s="274" t="s">
        <v>234</v>
      </c>
      <c r="G118" s="474" t="s">
        <v>636</v>
      </c>
    </row>
    <row r="119" spans="2:7" x14ac:dyDescent="0.25">
      <c r="B119" s="271">
        <f t="shared" si="1"/>
        <v>117</v>
      </c>
      <c r="C119" s="293">
        <v>41121</v>
      </c>
      <c r="D119" s="279">
        <v>0.625</v>
      </c>
      <c r="E119" s="266" t="s">
        <v>552</v>
      </c>
      <c r="F119" s="274" t="s">
        <v>232</v>
      </c>
      <c r="G119" s="474" t="s">
        <v>638</v>
      </c>
    </row>
    <row r="120" spans="2:7" ht="30" x14ac:dyDescent="0.25">
      <c r="B120" s="271">
        <f t="shared" si="1"/>
        <v>118</v>
      </c>
      <c r="C120" s="293">
        <v>41121</v>
      </c>
      <c r="D120" s="279">
        <v>0.8125</v>
      </c>
      <c r="E120" s="266" t="s">
        <v>661</v>
      </c>
      <c r="F120" s="274" t="s">
        <v>393</v>
      </c>
      <c r="G120" s="474" t="s">
        <v>640</v>
      </c>
    </row>
    <row r="121" spans="2:7" ht="30" x14ac:dyDescent="0.25">
      <c r="B121" s="271">
        <f t="shared" si="1"/>
        <v>119</v>
      </c>
      <c r="C121" s="293">
        <v>41122</v>
      </c>
      <c r="D121" s="279">
        <v>0.27083333333333331</v>
      </c>
      <c r="E121" s="266" t="s">
        <v>419</v>
      </c>
      <c r="F121" s="274" t="s">
        <v>233</v>
      </c>
      <c r="G121" s="477" t="s">
        <v>655</v>
      </c>
    </row>
    <row r="122" spans="2:7" x14ac:dyDescent="0.25">
      <c r="B122" s="271">
        <f t="shared" si="1"/>
        <v>120</v>
      </c>
      <c r="C122" s="293">
        <v>41122</v>
      </c>
      <c r="D122" s="279">
        <v>0.2986111111111111</v>
      </c>
      <c r="E122" s="266" t="s">
        <v>552</v>
      </c>
      <c r="F122" s="274" t="s">
        <v>232</v>
      </c>
      <c r="G122" s="477" t="s">
        <v>644</v>
      </c>
    </row>
    <row r="123" spans="2:7" ht="30" x14ac:dyDescent="0.25">
      <c r="B123" s="271">
        <f t="shared" si="1"/>
        <v>121</v>
      </c>
      <c r="C123" s="293">
        <v>41122</v>
      </c>
      <c r="D123" s="279">
        <v>0.5</v>
      </c>
      <c r="E123" s="266" t="s">
        <v>394</v>
      </c>
      <c r="F123" s="274" t="s">
        <v>393</v>
      </c>
      <c r="G123" s="477" t="s">
        <v>647</v>
      </c>
    </row>
    <row r="124" spans="2:7" x14ac:dyDescent="0.25">
      <c r="B124" s="271">
        <f t="shared" si="1"/>
        <v>122</v>
      </c>
      <c r="C124" s="293">
        <v>41122</v>
      </c>
      <c r="D124" s="279">
        <v>0.53472222222222221</v>
      </c>
      <c r="E124" s="266" t="s">
        <v>554</v>
      </c>
      <c r="F124" s="274" t="s">
        <v>232</v>
      </c>
      <c r="G124" s="477" t="s">
        <v>648</v>
      </c>
    </row>
    <row r="125" spans="2:7" x14ac:dyDescent="0.25">
      <c r="B125" s="271">
        <f t="shared" si="1"/>
        <v>123</v>
      </c>
      <c r="C125" s="293">
        <v>41123</v>
      </c>
      <c r="D125" s="279">
        <v>0.27083333333333331</v>
      </c>
      <c r="E125" s="266" t="s">
        <v>635</v>
      </c>
      <c r="F125" s="274" t="s">
        <v>234</v>
      </c>
      <c r="G125" s="477" t="s">
        <v>650</v>
      </c>
    </row>
    <row r="126" spans="2:7" x14ac:dyDescent="0.25">
      <c r="B126" s="271">
        <f t="shared" si="1"/>
        <v>124</v>
      </c>
      <c r="C126" s="293">
        <v>41123</v>
      </c>
      <c r="D126" s="279">
        <v>0.28125</v>
      </c>
      <c r="E126" s="266" t="s">
        <v>588</v>
      </c>
      <c r="F126" s="274" t="s">
        <v>234</v>
      </c>
      <c r="G126" s="477" t="s">
        <v>651</v>
      </c>
    </row>
    <row r="127" spans="2:7" x14ac:dyDescent="0.25">
      <c r="B127" s="271">
        <f t="shared" si="1"/>
        <v>125</v>
      </c>
      <c r="C127" s="293">
        <v>41123</v>
      </c>
      <c r="D127" s="279">
        <v>0.29166666666666669</v>
      </c>
      <c r="E127" s="266" t="s">
        <v>661</v>
      </c>
      <c r="F127" s="274" t="s">
        <v>393</v>
      </c>
      <c r="G127" s="477" t="s">
        <v>652</v>
      </c>
    </row>
    <row r="128" spans="2:7" x14ac:dyDescent="0.25">
      <c r="B128" s="271">
        <f t="shared" si="1"/>
        <v>126</v>
      </c>
      <c r="C128" s="293">
        <v>41123</v>
      </c>
      <c r="D128" s="279">
        <v>0.3298611111111111</v>
      </c>
      <c r="E128" s="266" t="s">
        <v>602</v>
      </c>
      <c r="F128" s="274" t="s">
        <v>393</v>
      </c>
      <c r="G128" s="477" t="s">
        <v>654</v>
      </c>
    </row>
    <row r="129" spans="2:7" x14ac:dyDescent="0.25">
      <c r="B129" s="271">
        <f t="shared" si="1"/>
        <v>127</v>
      </c>
      <c r="C129" s="293">
        <v>41123</v>
      </c>
      <c r="D129" s="279">
        <v>0.15277777777777776</v>
      </c>
      <c r="E129" s="266" t="s">
        <v>658</v>
      </c>
      <c r="F129" s="274" t="s">
        <v>233</v>
      </c>
      <c r="G129" s="477" t="s">
        <v>657</v>
      </c>
    </row>
    <row r="130" spans="2:7" ht="45" x14ac:dyDescent="0.25">
      <c r="B130" s="271">
        <f t="shared" si="1"/>
        <v>128</v>
      </c>
      <c r="C130" s="293">
        <v>41123</v>
      </c>
      <c r="D130" s="279">
        <v>0.17708333333333334</v>
      </c>
      <c r="E130" s="266" t="s">
        <v>659</v>
      </c>
      <c r="F130" s="274" t="s">
        <v>393</v>
      </c>
      <c r="G130" s="477" t="s">
        <v>660</v>
      </c>
    </row>
    <row r="131" spans="2:7" ht="45" x14ac:dyDescent="0.25">
      <c r="B131" s="271">
        <f t="shared" si="1"/>
        <v>129</v>
      </c>
      <c r="C131" s="293">
        <v>41124</v>
      </c>
      <c r="D131" s="279">
        <v>0.29166666666666669</v>
      </c>
      <c r="E131" s="266" t="s">
        <v>419</v>
      </c>
      <c r="F131" s="274" t="s">
        <v>233</v>
      </c>
      <c r="G131" s="477" t="s">
        <v>665</v>
      </c>
    </row>
    <row r="132" spans="2:7" ht="45" x14ac:dyDescent="0.25">
      <c r="B132" s="271">
        <f t="shared" si="1"/>
        <v>130</v>
      </c>
      <c r="C132" s="293">
        <v>41124</v>
      </c>
      <c r="D132" s="279">
        <v>0.31944444444444448</v>
      </c>
      <c r="E132" s="266" t="s">
        <v>663</v>
      </c>
      <c r="F132" s="274" t="s">
        <v>234</v>
      </c>
      <c r="G132" s="477" t="s">
        <v>662</v>
      </c>
    </row>
    <row r="133" spans="2:7" ht="60" x14ac:dyDescent="0.25">
      <c r="B133" s="271">
        <f t="shared" ref="B133:B196" si="2">B132+1</f>
        <v>131</v>
      </c>
      <c r="C133" s="293">
        <v>41124</v>
      </c>
      <c r="D133" s="279">
        <v>0.4375</v>
      </c>
      <c r="E133" s="266" t="s">
        <v>394</v>
      </c>
      <c r="F133" s="274" t="s">
        <v>393</v>
      </c>
      <c r="G133" s="477" t="s">
        <v>666</v>
      </c>
    </row>
    <row r="134" spans="2:7" x14ac:dyDescent="0.25">
      <c r="B134" s="271">
        <f t="shared" si="2"/>
        <v>132</v>
      </c>
      <c r="C134" s="293">
        <v>41124</v>
      </c>
      <c r="D134" s="279">
        <v>0.75</v>
      </c>
      <c r="E134" s="266" t="s">
        <v>661</v>
      </c>
      <c r="F134" s="274" t="s">
        <v>393</v>
      </c>
      <c r="G134" s="477" t="s">
        <v>668</v>
      </c>
    </row>
    <row r="135" spans="2:7" ht="30" x14ac:dyDescent="0.25">
      <c r="B135" s="271">
        <f t="shared" si="2"/>
        <v>133</v>
      </c>
      <c r="C135" s="293">
        <v>41124</v>
      </c>
      <c r="D135" s="279">
        <v>0.77083333333333337</v>
      </c>
      <c r="E135" s="266" t="s">
        <v>658</v>
      </c>
      <c r="F135" s="274" t="s">
        <v>233</v>
      </c>
      <c r="G135" s="477" t="s">
        <v>669</v>
      </c>
    </row>
    <row r="136" spans="2:7" ht="30" x14ac:dyDescent="0.25">
      <c r="B136" s="271">
        <f t="shared" si="2"/>
        <v>134</v>
      </c>
      <c r="C136" s="293">
        <v>41126</v>
      </c>
      <c r="D136" s="279">
        <v>0.85416666666666663</v>
      </c>
      <c r="E136" s="266" t="s">
        <v>588</v>
      </c>
      <c r="F136" s="274" t="s">
        <v>234</v>
      </c>
      <c r="G136" s="477" t="s">
        <v>670</v>
      </c>
    </row>
    <row r="137" spans="2:7" x14ac:dyDescent="0.25">
      <c r="B137" s="271">
        <f t="shared" si="2"/>
        <v>135</v>
      </c>
      <c r="C137" s="293">
        <v>41126</v>
      </c>
      <c r="D137" s="279">
        <v>0.90625</v>
      </c>
      <c r="E137" s="266" t="s">
        <v>661</v>
      </c>
      <c r="F137" s="274" t="s">
        <v>393</v>
      </c>
      <c r="G137" s="478" t="s">
        <v>672</v>
      </c>
    </row>
    <row r="138" spans="2:7" ht="60" x14ac:dyDescent="0.25">
      <c r="B138" s="271">
        <f t="shared" si="2"/>
        <v>136</v>
      </c>
      <c r="C138" s="293">
        <v>41126</v>
      </c>
      <c r="D138" s="279">
        <v>0.91666666666666663</v>
      </c>
      <c r="E138" s="266" t="s">
        <v>554</v>
      </c>
      <c r="F138" s="274" t="s">
        <v>232</v>
      </c>
      <c r="G138" s="477" t="s">
        <v>673</v>
      </c>
    </row>
    <row r="139" spans="2:7" ht="30" x14ac:dyDescent="0.25">
      <c r="B139" s="271">
        <f t="shared" si="2"/>
        <v>137</v>
      </c>
      <c r="C139" s="293">
        <v>41127</v>
      </c>
      <c r="D139" s="279">
        <v>0.28125</v>
      </c>
      <c r="E139" s="266" t="s">
        <v>429</v>
      </c>
      <c r="F139" s="274" t="s">
        <v>234</v>
      </c>
      <c r="G139" s="477" t="s">
        <v>675</v>
      </c>
    </row>
    <row r="140" spans="2:7" ht="30" x14ac:dyDescent="0.25">
      <c r="B140" s="271">
        <f t="shared" si="2"/>
        <v>138</v>
      </c>
      <c r="C140" s="293">
        <v>41127</v>
      </c>
      <c r="D140" s="279">
        <v>0.28125</v>
      </c>
      <c r="E140" s="266" t="s">
        <v>429</v>
      </c>
      <c r="F140" s="274" t="s">
        <v>234</v>
      </c>
      <c r="G140" s="477" t="s">
        <v>676</v>
      </c>
    </row>
    <row r="141" spans="2:7" x14ac:dyDescent="0.25">
      <c r="B141" s="271">
        <f t="shared" si="2"/>
        <v>139</v>
      </c>
      <c r="C141" s="293">
        <v>41127</v>
      </c>
      <c r="D141" s="279">
        <v>0.28125</v>
      </c>
      <c r="E141" s="266" t="s">
        <v>429</v>
      </c>
      <c r="F141" s="274" t="s">
        <v>234</v>
      </c>
      <c r="G141" s="477" t="s">
        <v>674</v>
      </c>
    </row>
    <row r="142" spans="2:7" ht="30" x14ac:dyDescent="0.25">
      <c r="B142" s="271">
        <f t="shared" si="2"/>
        <v>140</v>
      </c>
      <c r="C142" s="293">
        <v>41127</v>
      </c>
      <c r="D142" s="279">
        <v>0.4375</v>
      </c>
      <c r="E142" s="266" t="s">
        <v>394</v>
      </c>
      <c r="F142" s="274" t="s">
        <v>235</v>
      </c>
      <c r="G142" s="477" t="s">
        <v>678</v>
      </c>
    </row>
    <row r="143" spans="2:7" ht="30" x14ac:dyDescent="0.25">
      <c r="B143" s="271">
        <f t="shared" si="2"/>
        <v>141</v>
      </c>
      <c r="C143" s="293">
        <v>41127</v>
      </c>
      <c r="D143" s="279">
        <v>0.4513888888888889</v>
      </c>
      <c r="E143" s="266" t="s">
        <v>394</v>
      </c>
      <c r="F143" s="274" t="s">
        <v>235</v>
      </c>
      <c r="G143" s="477" t="s">
        <v>680</v>
      </c>
    </row>
    <row r="144" spans="2:7" x14ac:dyDescent="0.25">
      <c r="B144" s="271">
        <f t="shared" si="2"/>
        <v>142</v>
      </c>
      <c r="C144" s="293">
        <v>41127</v>
      </c>
      <c r="D144" s="279">
        <v>0.60763888888888895</v>
      </c>
      <c r="E144" s="266" t="s">
        <v>560</v>
      </c>
      <c r="F144" s="274" t="s">
        <v>393</v>
      </c>
      <c r="G144" s="477" t="s">
        <v>682</v>
      </c>
    </row>
    <row r="145" spans="2:8" x14ac:dyDescent="0.25">
      <c r="B145" s="271">
        <f t="shared" si="2"/>
        <v>143</v>
      </c>
      <c r="C145" s="293">
        <v>41127</v>
      </c>
      <c r="D145" s="279">
        <v>0.6875</v>
      </c>
      <c r="E145" s="266" t="s">
        <v>658</v>
      </c>
      <c r="F145" s="274" t="s">
        <v>233</v>
      </c>
      <c r="G145" s="477" t="s">
        <v>683</v>
      </c>
    </row>
    <row r="146" spans="2:8" ht="30" x14ac:dyDescent="0.25">
      <c r="B146" s="271">
        <f t="shared" si="2"/>
        <v>144</v>
      </c>
      <c r="C146" s="293">
        <v>41127</v>
      </c>
      <c r="D146" s="279">
        <v>0.69791666666666663</v>
      </c>
      <c r="E146" s="266" t="s">
        <v>659</v>
      </c>
      <c r="F146" s="274" t="s">
        <v>393</v>
      </c>
      <c r="G146" s="477" t="s">
        <v>687</v>
      </c>
    </row>
    <row r="147" spans="2:8" x14ac:dyDescent="0.25">
      <c r="B147" s="271">
        <f t="shared" si="2"/>
        <v>145</v>
      </c>
      <c r="C147" s="293">
        <v>41127</v>
      </c>
      <c r="D147" s="279">
        <v>0.875</v>
      </c>
      <c r="E147" s="266" t="s">
        <v>661</v>
      </c>
      <c r="F147" s="274" t="s">
        <v>393</v>
      </c>
      <c r="G147" s="478" t="s">
        <v>701</v>
      </c>
      <c r="H147" s="479"/>
    </row>
    <row r="148" spans="2:8" x14ac:dyDescent="0.25">
      <c r="B148" s="271">
        <f t="shared" si="2"/>
        <v>146</v>
      </c>
      <c r="C148" s="293">
        <v>41128</v>
      </c>
      <c r="D148" s="279">
        <v>0.40625</v>
      </c>
      <c r="E148" s="266" t="s">
        <v>394</v>
      </c>
      <c r="F148" s="274" t="s">
        <v>393</v>
      </c>
      <c r="G148" s="477" t="s">
        <v>702</v>
      </c>
    </row>
    <row r="149" spans="2:8" x14ac:dyDescent="0.25">
      <c r="B149" s="271">
        <f t="shared" si="2"/>
        <v>147</v>
      </c>
      <c r="C149" s="293">
        <v>41128</v>
      </c>
      <c r="D149" s="279">
        <v>0.40625</v>
      </c>
      <c r="E149" s="266" t="s">
        <v>394</v>
      </c>
      <c r="F149" s="274" t="s">
        <v>393</v>
      </c>
      <c r="G149" s="477" t="s">
        <v>688</v>
      </c>
    </row>
    <row r="150" spans="2:8" x14ac:dyDescent="0.25">
      <c r="B150" s="271">
        <f t="shared" si="2"/>
        <v>148</v>
      </c>
      <c r="C150" s="293">
        <v>41128</v>
      </c>
      <c r="D150" s="279">
        <v>0.60763888888888895</v>
      </c>
      <c r="E150" s="266" t="s">
        <v>658</v>
      </c>
      <c r="F150" s="274" t="s">
        <v>233</v>
      </c>
      <c r="G150" s="481" t="s">
        <v>697</v>
      </c>
    </row>
    <row r="151" spans="2:8" x14ac:dyDescent="0.25">
      <c r="B151" s="271">
        <f t="shared" si="2"/>
        <v>149</v>
      </c>
      <c r="C151" s="293">
        <v>41128</v>
      </c>
      <c r="D151" s="279">
        <v>0.86111111111111116</v>
      </c>
      <c r="E151" s="266" t="s">
        <v>560</v>
      </c>
      <c r="F151" s="274" t="s">
        <v>393</v>
      </c>
      <c r="G151" s="477" t="s">
        <v>703</v>
      </c>
    </row>
    <row r="152" spans="2:8" ht="30" x14ac:dyDescent="0.25">
      <c r="B152" s="271">
        <f t="shared" si="2"/>
        <v>150</v>
      </c>
      <c r="C152" s="293">
        <v>41128</v>
      </c>
      <c r="D152" s="279">
        <v>0.86458333333333337</v>
      </c>
      <c r="E152" s="266" t="s">
        <v>394</v>
      </c>
      <c r="F152" s="274" t="s">
        <v>393</v>
      </c>
      <c r="G152" s="477" t="s">
        <v>704</v>
      </c>
    </row>
    <row r="153" spans="2:8" x14ac:dyDescent="0.25">
      <c r="B153" s="271">
        <f t="shared" si="2"/>
        <v>151</v>
      </c>
      <c r="C153" s="293">
        <v>41128</v>
      </c>
      <c r="D153" s="279">
        <v>0.86805555555555547</v>
      </c>
      <c r="E153" s="266" t="s">
        <v>661</v>
      </c>
      <c r="F153" s="274" t="s">
        <v>393</v>
      </c>
      <c r="G153" s="482" t="s">
        <v>705</v>
      </c>
    </row>
    <row r="154" spans="2:8" ht="30" x14ac:dyDescent="0.25">
      <c r="B154" s="271">
        <f t="shared" si="2"/>
        <v>152</v>
      </c>
      <c r="C154" s="293">
        <v>41129</v>
      </c>
      <c r="D154" s="279">
        <v>0.40625</v>
      </c>
      <c r="E154" s="266" t="s">
        <v>394</v>
      </c>
      <c r="F154" s="274" t="s">
        <v>393</v>
      </c>
      <c r="G154" s="478" t="s">
        <v>700</v>
      </c>
    </row>
    <row r="155" spans="2:8" x14ac:dyDescent="0.25">
      <c r="B155" s="271">
        <f t="shared" si="2"/>
        <v>153</v>
      </c>
      <c r="C155" s="293">
        <v>41129</v>
      </c>
      <c r="D155" s="279">
        <v>0.86458333333333337</v>
      </c>
      <c r="E155" s="266" t="s">
        <v>394</v>
      </c>
      <c r="F155" s="274" t="s">
        <v>393</v>
      </c>
      <c r="G155" s="477" t="s">
        <v>706</v>
      </c>
    </row>
    <row r="156" spans="2:8" x14ac:dyDescent="0.25">
      <c r="B156" s="271">
        <f t="shared" si="2"/>
        <v>154</v>
      </c>
      <c r="C156" s="293">
        <v>41129</v>
      </c>
      <c r="D156" s="279">
        <v>0.875</v>
      </c>
      <c r="E156" s="266" t="s">
        <v>658</v>
      </c>
      <c r="F156" s="274" t="s">
        <v>233</v>
      </c>
      <c r="G156" s="477" t="s">
        <v>707</v>
      </c>
    </row>
    <row r="157" spans="2:8" x14ac:dyDescent="0.25">
      <c r="B157" s="271">
        <f t="shared" si="2"/>
        <v>155</v>
      </c>
      <c r="C157" s="293">
        <v>41130</v>
      </c>
      <c r="D157" s="279">
        <v>0.45833333333333331</v>
      </c>
      <c r="E157" s="266" t="s">
        <v>429</v>
      </c>
      <c r="F157" s="274" t="s">
        <v>234</v>
      </c>
      <c r="G157" s="477" t="s">
        <v>708</v>
      </c>
    </row>
    <row r="158" spans="2:8" ht="45" x14ac:dyDescent="0.25">
      <c r="B158" s="271">
        <f t="shared" si="2"/>
        <v>156</v>
      </c>
      <c r="C158" s="293">
        <v>41130</v>
      </c>
      <c r="D158" s="279">
        <v>0.47222222222222227</v>
      </c>
      <c r="E158" s="266" t="s">
        <v>394</v>
      </c>
      <c r="F158" s="274" t="s">
        <v>393</v>
      </c>
      <c r="G158" s="477" t="s">
        <v>710</v>
      </c>
    </row>
    <row r="159" spans="2:8" x14ac:dyDescent="0.25">
      <c r="B159" s="271">
        <f t="shared" si="2"/>
        <v>157</v>
      </c>
      <c r="C159" s="293">
        <v>41130</v>
      </c>
      <c r="D159" s="279">
        <v>0.875</v>
      </c>
      <c r="E159" s="266" t="s">
        <v>658</v>
      </c>
      <c r="F159" s="274" t="s">
        <v>233</v>
      </c>
      <c r="G159" s="477" t="s">
        <v>712</v>
      </c>
    </row>
    <row r="160" spans="2:8" x14ac:dyDescent="0.25">
      <c r="B160" s="271">
        <f t="shared" si="2"/>
        <v>158</v>
      </c>
      <c r="C160" s="293">
        <v>41130</v>
      </c>
      <c r="D160" s="279">
        <v>0.875</v>
      </c>
      <c r="E160" s="266" t="s">
        <v>661</v>
      </c>
      <c r="F160" s="274" t="s">
        <v>393</v>
      </c>
      <c r="G160" s="477" t="s">
        <v>713</v>
      </c>
    </row>
    <row r="161" spans="2:7" ht="45" x14ac:dyDescent="0.25">
      <c r="B161" s="271">
        <f t="shared" si="2"/>
        <v>159</v>
      </c>
      <c r="C161" s="293">
        <v>41130</v>
      </c>
      <c r="D161" s="279">
        <v>0.875</v>
      </c>
      <c r="E161" s="266" t="s">
        <v>554</v>
      </c>
      <c r="F161" s="274" t="s">
        <v>232</v>
      </c>
      <c r="G161" s="477" t="s">
        <v>714</v>
      </c>
    </row>
    <row r="162" spans="2:7" x14ac:dyDescent="0.25">
      <c r="B162" s="271">
        <f t="shared" si="2"/>
        <v>160</v>
      </c>
      <c r="C162" s="293">
        <v>41131</v>
      </c>
      <c r="D162" s="279">
        <v>0.46875</v>
      </c>
      <c r="E162" s="266" t="s">
        <v>560</v>
      </c>
      <c r="F162" s="274" t="s">
        <v>393</v>
      </c>
      <c r="G162" s="477" t="s">
        <v>718</v>
      </c>
    </row>
    <row r="163" spans="2:7" x14ac:dyDescent="0.25">
      <c r="B163" s="271">
        <f t="shared" si="2"/>
        <v>161</v>
      </c>
      <c r="C163" s="293">
        <v>41131</v>
      </c>
      <c r="D163" s="279">
        <v>0.48958333333333331</v>
      </c>
      <c r="E163" s="266" t="s">
        <v>429</v>
      </c>
      <c r="F163" s="274" t="s">
        <v>234</v>
      </c>
      <c r="G163" s="477" t="s">
        <v>720</v>
      </c>
    </row>
    <row r="164" spans="2:7" ht="30" x14ac:dyDescent="0.25">
      <c r="B164" s="271">
        <f t="shared" si="2"/>
        <v>162</v>
      </c>
      <c r="C164" s="293">
        <v>41131</v>
      </c>
      <c r="D164" s="279">
        <v>0.61458333333333337</v>
      </c>
      <c r="E164" s="266" t="s">
        <v>554</v>
      </c>
      <c r="F164" s="274" t="s">
        <v>232</v>
      </c>
      <c r="G164" s="477" t="s">
        <v>725</v>
      </c>
    </row>
    <row r="165" spans="2:7" x14ac:dyDescent="0.25">
      <c r="B165" s="271">
        <f t="shared" si="2"/>
        <v>163</v>
      </c>
      <c r="C165" s="293">
        <v>41131</v>
      </c>
      <c r="D165" s="279">
        <v>0.63611111111111118</v>
      </c>
      <c r="E165" s="266" t="s">
        <v>658</v>
      </c>
      <c r="F165" s="274" t="s">
        <v>233</v>
      </c>
      <c r="G165" s="477" t="s">
        <v>723</v>
      </c>
    </row>
    <row r="166" spans="2:7" ht="30" x14ac:dyDescent="0.25">
      <c r="B166" s="271">
        <f t="shared" si="2"/>
        <v>164</v>
      </c>
      <c r="C166" s="293">
        <v>41133</v>
      </c>
      <c r="D166" s="279">
        <v>0.86111111111111116</v>
      </c>
      <c r="E166" s="266" t="s">
        <v>588</v>
      </c>
      <c r="F166" s="274" t="s">
        <v>232</v>
      </c>
      <c r="G166" s="477" t="s">
        <v>726</v>
      </c>
    </row>
    <row r="167" spans="2:7" ht="75" x14ac:dyDescent="0.25">
      <c r="B167" s="271">
        <f t="shared" si="2"/>
        <v>165</v>
      </c>
      <c r="C167" s="293">
        <v>41133</v>
      </c>
      <c r="D167" s="279">
        <v>0.88541666666666663</v>
      </c>
      <c r="E167" s="266" t="s">
        <v>661</v>
      </c>
      <c r="F167" s="274" t="s">
        <v>393</v>
      </c>
      <c r="G167" s="477" t="s">
        <v>727</v>
      </c>
    </row>
    <row r="168" spans="2:7" x14ac:dyDescent="0.25">
      <c r="B168" s="271">
        <f t="shared" si="2"/>
        <v>166</v>
      </c>
      <c r="C168" s="293">
        <v>41133</v>
      </c>
      <c r="D168" s="279">
        <v>0.89583333333333337</v>
      </c>
      <c r="E168" s="266" t="s">
        <v>661</v>
      </c>
      <c r="F168" s="274" t="s">
        <v>393</v>
      </c>
      <c r="G168" s="477" t="s">
        <v>728</v>
      </c>
    </row>
    <row r="169" spans="2:7" x14ac:dyDescent="0.25">
      <c r="B169" s="271">
        <f t="shared" si="2"/>
        <v>167</v>
      </c>
      <c r="C169" s="293">
        <v>41134</v>
      </c>
      <c r="D169" s="279">
        <v>0.40625</v>
      </c>
      <c r="E169" s="266" t="s">
        <v>560</v>
      </c>
      <c r="F169" s="274" t="s">
        <v>393</v>
      </c>
      <c r="G169" s="477" t="s">
        <v>733</v>
      </c>
    </row>
    <row r="170" spans="2:7" x14ac:dyDescent="0.25">
      <c r="B170" s="271">
        <f t="shared" si="2"/>
        <v>168</v>
      </c>
      <c r="C170" s="293">
        <v>41134</v>
      </c>
      <c r="D170" s="279">
        <v>0.46527777777777773</v>
      </c>
      <c r="E170" s="266" t="s">
        <v>632</v>
      </c>
      <c r="F170" s="274" t="s">
        <v>393</v>
      </c>
      <c r="G170" s="477" t="s">
        <v>734</v>
      </c>
    </row>
    <row r="171" spans="2:7" ht="120" x14ac:dyDescent="0.25">
      <c r="B171" s="271">
        <f t="shared" si="2"/>
        <v>169</v>
      </c>
      <c r="C171" s="293">
        <v>41134</v>
      </c>
      <c r="D171" s="279">
        <v>0.47916666666666669</v>
      </c>
      <c r="E171" s="266" t="s">
        <v>394</v>
      </c>
      <c r="F171" s="274" t="s">
        <v>393</v>
      </c>
      <c r="G171" s="477" t="s">
        <v>735</v>
      </c>
    </row>
    <row r="172" spans="2:7" x14ac:dyDescent="0.25">
      <c r="B172" s="271">
        <f t="shared" si="2"/>
        <v>170</v>
      </c>
      <c r="C172" s="293">
        <v>41134</v>
      </c>
      <c r="D172" s="279">
        <v>0.86111111111111116</v>
      </c>
      <c r="E172" s="266" t="s">
        <v>658</v>
      </c>
      <c r="F172" s="274" t="s">
        <v>233</v>
      </c>
      <c r="G172" s="477" t="s">
        <v>736</v>
      </c>
    </row>
    <row r="173" spans="2:7" x14ac:dyDescent="0.25">
      <c r="B173" s="271">
        <f t="shared" si="2"/>
        <v>171</v>
      </c>
      <c r="C173" s="293">
        <v>41134</v>
      </c>
      <c r="D173" s="279">
        <v>0.86458333333333337</v>
      </c>
      <c r="E173" s="266" t="s">
        <v>426</v>
      </c>
      <c r="F173" s="274" t="s">
        <v>393</v>
      </c>
      <c r="G173" s="477" t="s">
        <v>737</v>
      </c>
    </row>
    <row r="174" spans="2:7" ht="30" x14ac:dyDescent="0.25">
      <c r="B174" s="271">
        <f t="shared" si="2"/>
        <v>172</v>
      </c>
      <c r="C174" s="293">
        <v>41135</v>
      </c>
      <c r="D174" s="279">
        <v>0.45833333333333331</v>
      </c>
      <c r="E174" s="266" t="s">
        <v>560</v>
      </c>
      <c r="F174" s="274" t="s">
        <v>393</v>
      </c>
      <c r="G174" s="477" t="s">
        <v>739</v>
      </c>
    </row>
    <row r="175" spans="2:7" x14ac:dyDescent="0.25">
      <c r="B175" s="271">
        <f t="shared" si="2"/>
        <v>173</v>
      </c>
      <c r="C175" s="293">
        <v>41135</v>
      </c>
      <c r="D175" s="279">
        <v>0.69444444444444453</v>
      </c>
      <c r="E175" s="266" t="s">
        <v>658</v>
      </c>
      <c r="F175" s="274" t="s">
        <v>233</v>
      </c>
      <c r="G175" s="477" t="s">
        <v>742</v>
      </c>
    </row>
    <row r="176" spans="2:7" ht="150" x14ac:dyDescent="0.25">
      <c r="B176" s="271">
        <f t="shared" si="2"/>
        <v>174</v>
      </c>
      <c r="C176" s="293">
        <v>41136</v>
      </c>
      <c r="D176" s="279">
        <v>0.66666666666666663</v>
      </c>
      <c r="E176" s="266" t="s">
        <v>394</v>
      </c>
      <c r="F176" s="274" t="s">
        <v>393</v>
      </c>
      <c r="G176" s="477" t="s">
        <v>744</v>
      </c>
    </row>
    <row r="177" spans="2:7" x14ac:dyDescent="0.25">
      <c r="B177" s="271">
        <f t="shared" si="2"/>
        <v>175</v>
      </c>
      <c r="C177" s="293">
        <v>41137</v>
      </c>
      <c r="D177" s="279">
        <v>0.29166666666666669</v>
      </c>
      <c r="E177" s="266" t="s">
        <v>746</v>
      </c>
      <c r="F177" s="274" t="s">
        <v>393</v>
      </c>
      <c r="G177" s="477" t="s">
        <v>745</v>
      </c>
    </row>
    <row r="178" spans="2:7" x14ac:dyDescent="0.25">
      <c r="B178" s="271">
        <f t="shared" si="2"/>
        <v>176</v>
      </c>
      <c r="C178" s="293">
        <v>41137</v>
      </c>
      <c r="D178" s="279">
        <v>0.34722222222222227</v>
      </c>
      <c r="E178" s="266" t="s">
        <v>419</v>
      </c>
      <c r="F178" s="274" t="s">
        <v>633</v>
      </c>
      <c r="G178" s="477" t="s">
        <v>748</v>
      </c>
    </row>
    <row r="179" spans="2:7" x14ac:dyDescent="0.25">
      <c r="B179" s="271">
        <f t="shared" si="2"/>
        <v>177</v>
      </c>
      <c r="C179" s="293">
        <v>41137</v>
      </c>
      <c r="D179" s="279">
        <v>0.41666666666666669</v>
      </c>
      <c r="E179" s="266" t="s">
        <v>554</v>
      </c>
      <c r="F179" s="274" t="s">
        <v>232</v>
      </c>
      <c r="G179" s="477" t="s">
        <v>749</v>
      </c>
    </row>
    <row r="180" spans="2:7" x14ac:dyDescent="0.25">
      <c r="B180" s="271">
        <f t="shared" si="2"/>
        <v>178</v>
      </c>
      <c r="C180" s="293">
        <v>41137</v>
      </c>
      <c r="D180" s="279">
        <v>0.42708333333333331</v>
      </c>
      <c r="E180" s="266" t="s">
        <v>588</v>
      </c>
      <c r="F180" s="274" t="s">
        <v>232</v>
      </c>
      <c r="G180" s="477" t="s">
        <v>753</v>
      </c>
    </row>
    <row r="181" spans="2:7" x14ac:dyDescent="0.25">
      <c r="B181" s="271">
        <f t="shared" si="2"/>
        <v>179</v>
      </c>
      <c r="C181" s="293">
        <v>41137</v>
      </c>
      <c r="D181" s="279">
        <v>0.4375</v>
      </c>
      <c r="E181" s="266" t="s">
        <v>394</v>
      </c>
      <c r="F181" s="274" t="s">
        <v>393</v>
      </c>
      <c r="G181" s="477" t="s">
        <v>755</v>
      </c>
    </row>
    <row r="182" spans="2:7" x14ac:dyDescent="0.25">
      <c r="B182" s="271">
        <f t="shared" si="2"/>
        <v>180</v>
      </c>
      <c r="C182" s="293">
        <v>41138</v>
      </c>
      <c r="D182" s="279">
        <v>0.57638888888888895</v>
      </c>
      <c r="E182" s="266" t="s">
        <v>394</v>
      </c>
      <c r="F182" s="274" t="s">
        <v>393</v>
      </c>
      <c r="G182" s="477" t="s">
        <v>757</v>
      </c>
    </row>
    <row r="183" spans="2:7" x14ac:dyDescent="0.25">
      <c r="B183" s="271">
        <f t="shared" si="2"/>
        <v>181</v>
      </c>
      <c r="C183" s="293">
        <v>41140</v>
      </c>
      <c r="D183" s="279">
        <v>0.86458333333333337</v>
      </c>
      <c r="E183" s="266" t="s">
        <v>419</v>
      </c>
      <c r="F183" s="274" t="s">
        <v>633</v>
      </c>
      <c r="G183" s="477" t="s">
        <v>759</v>
      </c>
    </row>
    <row r="184" spans="2:7" x14ac:dyDescent="0.25">
      <c r="B184" s="271">
        <f t="shared" si="2"/>
        <v>182</v>
      </c>
      <c r="C184" s="293">
        <v>41140</v>
      </c>
      <c r="D184" s="279">
        <v>0.875</v>
      </c>
      <c r="E184" s="266" t="s">
        <v>746</v>
      </c>
      <c r="F184" s="274" t="s">
        <v>393</v>
      </c>
      <c r="G184" s="477" t="s">
        <v>760</v>
      </c>
    </row>
    <row r="185" spans="2:7" x14ac:dyDescent="0.25">
      <c r="B185" s="271">
        <f t="shared" si="2"/>
        <v>183</v>
      </c>
      <c r="C185" s="293">
        <v>41141</v>
      </c>
      <c r="D185" s="279">
        <v>0.46875</v>
      </c>
      <c r="E185" s="266" t="s">
        <v>588</v>
      </c>
      <c r="F185" s="274" t="s">
        <v>234</v>
      </c>
      <c r="G185" s="474" t="s">
        <v>762</v>
      </c>
    </row>
    <row r="186" spans="2:7" ht="60" x14ac:dyDescent="0.25">
      <c r="B186" s="271">
        <f t="shared" si="2"/>
        <v>184</v>
      </c>
      <c r="C186" s="293">
        <v>41141</v>
      </c>
      <c r="D186" s="279">
        <v>0.51041666666666663</v>
      </c>
      <c r="E186" s="266" t="s">
        <v>419</v>
      </c>
      <c r="F186" s="274" t="s">
        <v>633</v>
      </c>
      <c r="G186" s="477" t="s">
        <v>772</v>
      </c>
    </row>
    <row r="187" spans="2:7" x14ac:dyDescent="0.25">
      <c r="B187" s="271">
        <f t="shared" si="2"/>
        <v>185</v>
      </c>
      <c r="C187" s="293">
        <v>41142</v>
      </c>
      <c r="D187" s="279">
        <v>0.28125</v>
      </c>
      <c r="E187" s="266" t="s">
        <v>746</v>
      </c>
      <c r="F187" s="274" t="s">
        <v>393</v>
      </c>
      <c r="G187" s="477" t="s">
        <v>765</v>
      </c>
    </row>
    <row r="188" spans="2:7" x14ac:dyDescent="0.25">
      <c r="B188" s="271">
        <f t="shared" si="2"/>
        <v>186</v>
      </c>
      <c r="C188" s="293">
        <v>41142</v>
      </c>
      <c r="D188" s="279">
        <v>0.28472222222222221</v>
      </c>
      <c r="E188" s="266" t="s">
        <v>746</v>
      </c>
      <c r="F188" s="274" t="s">
        <v>393</v>
      </c>
      <c r="G188" s="477" t="s">
        <v>766</v>
      </c>
    </row>
    <row r="189" spans="2:7" ht="60" x14ac:dyDescent="0.25">
      <c r="B189" s="271">
        <f t="shared" si="2"/>
        <v>187</v>
      </c>
      <c r="C189" s="293">
        <v>41142</v>
      </c>
      <c r="D189" s="279">
        <v>0.3125</v>
      </c>
      <c r="E189" s="266" t="s">
        <v>394</v>
      </c>
      <c r="F189" s="274" t="s">
        <v>393</v>
      </c>
      <c r="G189" s="477" t="s">
        <v>767</v>
      </c>
    </row>
    <row r="190" spans="2:7" ht="45" x14ac:dyDescent="0.25">
      <c r="B190" s="271">
        <f t="shared" si="2"/>
        <v>188</v>
      </c>
      <c r="C190" s="293">
        <v>41142</v>
      </c>
      <c r="D190" s="279">
        <v>0.47916666666666669</v>
      </c>
      <c r="E190" s="266" t="s">
        <v>554</v>
      </c>
      <c r="F190" s="274" t="s">
        <v>232</v>
      </c>
      <c r="G190" s="477" t="s">
        <v>769</v>
      </c>
    </row>
    <row r="191" spans="2:7" ht="30" x14ac:dyDescent="0.25">
      <c r="B191" s="271">
        <f t="shared" si="2"/>
        <v>189</v>
      </c>
      <c r="C191" s="293">
        <v>41143</v>
      </c>
      <c r="D191" s="279">
        <v>0.42708333333333331</v>
      </c>
      <c r="E191" s="266" t="s">
        <v>635</v>
      </c>
      <c r="F191" s="274" t="s">
        <v>234</v>
      </c>
      <c r="G191" s="477" t="s">
        <v>775</v>
      </c>
    </row>
    <row r="192" spans="2:7" x14ac:dyDescent="0.25">
      <c r="B192" s="271">
        <f t="shared" si="2"/>
        <v>190</v>
      </c>
      <c r="C192" s="293">
        <v>41143</v>
      </c>
      <c r="D192" s="279">
        <v>0.43402777777777773</v>
      </c>
      <c r="E192" s="266" t="s">
        <v>635</v>
      </c>
      <c r="F192" s="274" t="s">
        <v>234</v>
      </c>
      <c r="G192" s="477" t="s">
        <v>776</v>
      </c>
    </row>
    <row r="193" spans="2:7" ht="30" x14ac:dyDescent="0.25">
      <c r="B193" s="271">
        <f t="shared" si="2"/>
        <v>191</v>
      </c>
      <c r="C193" s="293">
        <v>41143</v>
      </c>
      <c r="D193" s="279">
        <v>0.88541666666666663</v>
      </c>
      <c r="E193" s="266" t="s">
        <v>661</v>
      </c>
      <c r="F193" s="274" t="s">
        <v>235</v>
      </c>
      <c r="G193" s="477" t="s">
        <v>777</v>
      </c>
    </row>
    <row r="194" spans="2:7" ht="30" x14ac:dyDescent="0.25">
      <c r="B194" s="271">
        <f t="shared" si="2"/>
        <v>192</v>
      </c>
      <c r="C194" s="293">
        <v>41145</v>
      </c>
      <c r="D194" s="279">
        <v>0.28125</v>
      </c>
      <c r="E194" s="266" t="s">
        <v>661</v>
      </c>
      <c r="F194" s="274" t="s">
        <v>235</v>
      </c>
      <c r="G194" s="477" t="s">
        <v>778</v>
      </c>
    </row>
    <row r="195" spans="2:7" ht="60" x14ac:dyDescent="0.25">
      <c r="B195" s="271">
        <f t="shared" si="2"/>
        <v>193</v>
      </c>
      <c r="C195" s="293">
        <v>41145</v>
      </c>
      <c r="D195" s="279">
        <v>0.40625</v>
      </c>
      <c r="E195" s="266" t="s">
        <v>602</v>
      </c>
      <c r="F195" s="274" t="s">
        <v>393</v>
      </c>
      <c r="G195" s="477" t="s">
        <v>780</v>
      </c>
    </row>
    <row r="196" spans="2:7" ht="75" x14ac:dyDescent="0.25">
      <c r="B196" s="271">
        <f t="shared" si="2"/>
        <v>194</v>
      </c>
      <c r="C196" s="293">
        <v>41145</v>
      </c>
      <c r="D196" s="279">
        <v>0.5</v>
      </c>
      <c r="E196" s="266" t="s">
        <v>588</v>
      </c>
      <c r="F196" s="274" t="s">
        <v>232</v>
      </c>
      <c r="G196" s="477" t="s">
        <v>782</v>
      </c>
    </row>
    <row r="197" spans="2:7" ht="45" x14ac:dyDescent="0.25">
      <c r="B197" s="271">
        <f t="shared" ref="B197:B260" si="3">B196+1</f>
        <v>195</v>
      </c>
      <c r="C197" s="293">
        <v>41147</v>
      </c>
      <c r="D197" s="279">
        <v>0.83333333333333337</v>
      </c>
      <c r="E197" s="266" t="s">
        <v>554</v>
      </c>
      <c r="F197" s="274" t="s">
        <v>232</v>
      </c>
      <c r="G197" s="477" t="s">
        <v>785</v>
      </c>
    </row>
    <row r="198" spans="2:7" x14ac:dyDescent="0.25">
      <c r="B198" s="271">
        <f t="shared" si="3"/>
        <v>196</v>
      </c>
      <c r="C198" s="293">
        <v>41147</v>
      </c>
      <c r="D198" s="279">
        <v>0.83333333333333337</v>
      </c>
      <c r="E198" s="266" t="s">
        <v>394</v>
      </c>
      <c r="F198" s="274" t="s">
        <v>393</v>
      </c>
      <c r="G198" s="482" t="s">
        <v>787</v>
      </c>
    </row>
    <row r="199" spans="2:7" x14ac:dyDescent="0.25">
      <c r="B199" s="271">
        <f t="shared" si="3"/>
        <v>197</v>
      </c>
      <c r="C199" s="293">
        <v>41147</v>
      </c>
      <c r="D199" s="279">
        <v>0.85069444444444453</v>
      </c>
      <c r="E199" s="266" t="s">
        <v>658</v>
      </c>
      <c r="F199" s="274" t="s">
        <v>233</v>
      </c>
      <c r="G199" s="477" t="s">
        <v>789</v>
      </c>
    </row>
    <row r="200" spans="2:7" ht="30" x14ac:dyDescent="0.25">
      <c r="B200" s="271">
        <f t="shared" si="3"/>
        <v>198</v>
      </c>
      <c r="C200" s="293">
        <v>41147</v>
      </c>
      <c r="D200" s="279">
        <v>0.86458333333333337</v>
      </c>
      <c r="E200" s="266" t="s">
        <v>661</v>
      </c>
      <c r="F200" s="274" t="s">
        <v>393</v>
      </c>
      <c r="G200" s="477" t="s">
        <v>791</v>
      </c>
    </row>
    <row r="201" spans="2:7" ht="30" x14ac:dyDescent="0.25">
      <c r="B201" s="271">
        <f t="shared" si="3"/>
        <v>199</v>
      </c>
      <c r="C201" s="293">
        <v>41148</v>
      </c>
      <c r="D201" s="279">
        <v>0.43055555555555558</v>
      </c>
      <c r="E201" s="266" t="s">
        <v>661</v>
      </c>
      <c r="F201" s="274" t="s">
        <v>393</v>
      </c>
      <c r="G201" s="477" t="s">
        <v>792</v>
      </c>
    </row>
    <row r="202" spans="2:7" ht="30" x14ac:dyDescent="0.25">
      <c r="B202" s="271">
        <f t="shared" si="3"/>
        <v>200</v>
      </c>
      <c r="C202" s="293">
        <v>41150</v>
      </c>
      <c r="D202" s="279">
        <v>0.4861111111111111</v>
      </c>
      <c r="E202" s="266" t="s">
        <v>394</v>
      </c>
      <c r="F202" s="274" t="s">
        <v>393</v>
      </c>
      <c r="G202" s="477" t="s">
        <v>797</v>
      </c>
    </row>
    <row r="203" spans="2:7" ht="45" x14ac:dyDescent="0.25">
      <c r="B203" s="271">
        <f t="shared" si="3"/>
        <v>201</v>
      </c>
      <c r="C203" s="293">
        <v>41151</v>
      </c>
      <c r="D203" s="279">
        <v>0.29166666666666669</v>
      </c>
      <c r="E203" s="266" t="s">
        <v>554</v>
      </c>
      <c r="F203" s="274" t="s">
        <v>232</v>
      </c>
      <c r="G203" s="477" t="s">
        <v>798</v>
      </c>
    </row>
    <row r="204" spans="2:7" ht="30" x14ac:dyDescent="0.25">
      <c r="B204" s="271">
        <f t="shared" si="3"/>
        <v>202</v>
      </c>
      <c r="C204" s="293">
        <v>41151</v>
      </c>
      <c r="D204" s="279">
        <v>0.30208333333333331</v>
      </c>
      <c r="E204" s="266" t="s">
        <v>661</v>
      </c>
      <c r="F204" s="274" t="s">
        <v>393</v>
      </c>
      <c r="G204" s="477" t="s">
        <v>799</v>
      </c>
    </row>
    <row r="205" spans="2:7" ht="30" x14ac:dyDescent="0.25">
      <c r="B205" s="271">
        <f t="shared" si="3"/>
        <v>203</v>
      </c>
      <c r="C205" s="293">
        <v>41151</v>
      </c>
      <c r="D205" s="279">
        <v>0.60416666666666663</v>
      </c>
      <c r="E205" s="266" t="s">
        <v>588</v>
      </c>
      <c r="F205" s="274" t="s">
        <v>232</v>
      </c>
      <c r="G205" s="477" t="s">
        <v>800</v>
      </c>
    </row>
    <row r="206" spans="2:7" ht="75" x14ac:dyDescent="0.25">
      <c r="B206" s="271">
        <f t="shared" si="3"/>
        <v>204</v>
      </c>
      <c r="C206" s="293">
        <v>41152</v>
      </c>
      <c r="D206" s="279">
        <v>0.49652777777777773</v>
      </c>
      <c r="E206" s="266" t="s">
        <v>394</v>
      </c>
      <c r="F206" s="274" t="s">
        <v>393</v>
      </c>
      <c r="G206" s="477" t="s">
        <v>803</v>
      </c>
    </row>
    <row r="207" spans="2:7" x14ac:dyDescent="0.25">
      <c r="B207" s="271">
        <f t="shared" si="3"/>
        <v>205</v>
      </c>
      <c r="C207" s="293">
        <v>41152</v>
      </c>
      <c r="D207" s="279">
        <v>0.60416666666666663</v>
      </c>
      <c r="E207" s="266" t="s">
        <v>661</v>
      </c>
      <c r="F207" s="274" t="s">
        <v>393</v>
      </c>
      <c r="G207" s="482" t="s">
        <v>804</v>
      </c>
    </row>
    <row r="208" spans="2:7" ht="30" x14ac:dyDescent="0.25">
      <c r="B208" s="271">
        <f t="shared" si="3"/>
        <v>206</v>
      </c>
      <c r="C208" s="293">
        <v>41152</v>
      </c>
      <c r="D208" s="279">
        <v>0.61111111111111105</v>
      </c>
      <c r="E208" s="266" t="s">
        <v>661</v>
      </c>
      <c r="F208" s="274" t="s">
        <v>393</v>
      </c>
      <c r="G208" s="478" t="s">
        <v>805</v>
      </c>
    </row>
    <row r="209" spans="2:7" x14ac:dyDescent="0.25">
      <c r="B209" s="271">
        <f t="shared" si="3"/>
        <v>207</v>
      </c>
      <c r="C209" s="293">
        <v>41156</v>
      </c>
      <c r="D209" s="279">
        <v>0.41666666666666669</v>
      </c>
      <c r="E209" s="266" t="s">
        <v>661</v>
      </c>
      <c r="F209" s="274" t="s">
        <v>393</v>
      </c>
      <c r="G209" s="477" t="s">
        <v>806</v>
      </c>
    </row>
    <row r="210" spans="2:7" x14ac:dyDescent="0.25">
      <c r="B210" s="271">
        <f t="shared" si="3"/>
        <v>208</v>
      </c>
      <c r="C210" s="293">
        <v>41156</v>
      </c>
      <c r="D210" s="279">
        <v>0.4236111111111111</v>
      </c>
      <c r="E210" s="266" t="s">
        <v>658</v>
      </c>
      <c r="F210" s="274" t="s">
        <v>233</v>
      </c>
      <c r="G210" s="477" t="s">
        <v>807</v>
      </c>
    </row>
    <row r="211" spans="2:7" x14ac:dyDescent="0.25">
      <c r="B211" s="271">
        <f t="shared" si="3"/>
        <v>209</v>
      </c>
      <c r="C211" s="293">
        <v>41156</v>
      </c>
      <c r="D211" s="279">
        <v>0.42708333333333331</v>
      </c>
      <c r="E211" s="266" t="s">
        <v>394</v>
      </c>
      <c r="F211" s="274" t="s">
        <v>393</v>
      </c>
      <c r="G211" s="477" t="s">
        <v>810</v>
      </c>
    </row>
    <row r="212" spans="2:7" ht="30" x14ac:dyDescent="0.25">
      <c r="B212" s="271">
        <f t="shared" si="3"/>
        <v>210</v>
      </c>
      <c r="C212" s="293">
        <v>41157</v>
      </c>
      <c r="D212" s="279">
        <v>0.58333333333333337</v>
      </c>
      <c r="E212" s="266" t="s">
        <v>658</v>
      </c>
      <c r="F212" s="274" t="s">
        <v>233</v>
      </c>
      <c r="G212" s="477" t="s">
        <v>812</v>
      </c>
    </row>
    <row r="213" spans="2:7" x14ac:dyDescent="0.25">
      <c r="B213" s="271">
        <f t="shared" si="3"/>
        <v>211</v>
      </c>
      <c r="C213" s="293">
        <v>41157</v>
      </c>
      <c r="D213" s="279">
        <v>0.61458333333333337</v>
      </c>
      <c r="E213" s="266" t="s">
        <v>560</v>
      </c>
      <c r="F213" s="274" t="s">
        <v>393</v>
      </c>
      <c r="G213" s="477" t="s">
        <v>814</v>
      </c>
    </row>
    <row r="214" spans="2:7" x14ac:dyDescent="0.25">
      <c r="B214" s="271">
        <f t="shared" si="3"/>
        <v>212</v>
      </c>
      <c r="C214" s="293">
        <v>41157</v>
      </c>
      <c r="D214" s="279">
        <v>0.63888888888888895</v>
      </c>
      <c r="E214" s="266" t="s">
        <v>419</v>
      </c>
      <c r="F214" s="274" t="s">
        <v>393</v>
      </c>
      <c r="G214" s="477" t="s">
        <v>816</v>
      </c>
    </row>
    <row r="215" spans="2:7" ht="75" x14ac:dyDescent="0.25">
      <c r="B215" s="271">
        <f t="shared" si="3"/>
        <v>213</v>
      </c>
      <c r="C215" s="293">
        <v>41157</v>
      </c>
      <c r="D215" s="279">
        <v>0.64583333333333337</v>
      </c>
      <c r="E215" s="266" t="s">
        <v>554</v>
      </c>
      <c r="F215" s="274" t="s">
        <v>232</v>
      </c>
      <c r="G215" s="477" t="s">
        <v>817</v>
      </c>
    </row>
    <row r="216" spans="2:7" ht="45" x14ac:dyDescent="0.25">
      <c r="B216" s="271">
        <f t="shared" si="3"/>
        <v>214</v>
      </c>
      <c r="C216" s="293">
        <v>41158</v>
      </c>
      <c r="D216" s="279">
        <v>0.375</v>
      </c>
      <c r="E216" s="266" t="s">
        <v>588</v>
      </c>
      <c r="F216" s="274" t="s">
        <v>232</v>
      </c>
      <c r="G216" s="477" t="s">
        <v>820</v>
      </c>
    </row>
    <row r="217" spans="2:7" x14ac:dyDescent="0.25">
      <c r="B217" s="271">
        <f t="shared" si="3"/>
        <v>215</v>
      </c>
      <c r="C217" s="293">
        <v>41158</v>
      </c>
      <c r="D217" s="279">
        <v>0.6875</v>
      </c>
      <c r="E217" s="266" t="s">
        <v>658</v>
      </c>
      <c r="F217" s="274" t="s">
        <v>233</v>
      </c>
      <c r="G217" s="477" t="s">
        <v>821</v>
      </c>
    </row>
    <row r="218" spans="2:7" ht="30" x14ac:dyDescent="0.25">
      <c r="B218" s="271">
        <f t="shared" si="3"/>
        <v>216</v>
      </c>
      <c r="C218" s="293">
        <v>41158</v>
      </c>
      <c r="D218" s="279">
        <v>0.69097222222222221</v>
      </c>
      <c r="E218" s="266" t="s">
        <v>419</v>
      </c>
      <c r="F218" s="274" t="s">
        <v>393</v>
      </c>
      <c r="G218" s="477" t="s">
        <v>819</v>
      </c>
    </row>
    <row r="219" spans="2:7" x14ac:dyDescent="0.25">
      <c r="B219" s="271">
        <f t="shared" si="3"/>
        <v>217</v>
      </c>
      <c r="C219" s="293">
        <v>41159</v>
      </c>
      <c r="D219" s="279">
        <v>0.58333333333333337</v>
      </c>
      <c r="E219" s="266" t="s">
        <v>588</v>
      </c>
      <c r="F219" s="274" t="s">
        <v>234</v>
      </c>
      <c r="G219" s="482" t="s">
        <v>869</v>
      </c>
    </row>
    <row r="220" spans="2:7" x14ac:dyDescent="0.25">
      <c r="B220" s="271">
        <f t="shared" si="3"/>
        <v>218</v>
      </c>
      <c r="C220" s="293">
        <v>41159</v>
      </c>
      <c r="D220" s="279">
        <v>0.58333333333333337</v>
      </c>
      <c r="E220" s="266" t="s">
        <v>588</v>
      </c>
      <c r="F220" s="274" t="s">
        <v>234</v>
      </c>
      <c r="G220" s="477" t="s">
        <v>870</v>
      </c>
    </row>
    <row r="221" spans="2:7" x14ac:dyDescent="0.25">
      <c r="B221" s="271">
        <f t="shared" si="3"/>
        <v>219</v>
      </c>
      <c r="C221" s="293">
        <v>41159</v>
      </c>
      <c r="D221" s="279">
        <v>0.59375</v>
      </c>
      <c r="E221" s="266" t="s">
        <v>560</v>
      </c>
      <c r="F221" s="274" t="s">
        <v>393</v>
      </c>
      <c r="G221" s="477" t="s">
        <v>871</v>
      </c>
    </row>
    <row r="222" spans="2:7" x14ac:dyDescent="0.25">
      <c r="B222" s="271">
        <f t="shared" si="3"/>
        <v>220</v>
      </c>
      <c r="C222" s="293">
        <v>41163</v>
      </c>
      <c r="D222" s="279">
        <v>0.44444444444444442</v>
      </c>
      <c r="E222" s="266" t="s">
        <v>632</v>
      </c>
      <c r="F222" s="274" t="s">
        <v>233</v>
      </c>
      <c r="G222" s="477" t="s">
        <v>877</v>
      </c>
    </row>
    <row r="223" spans="2:7" ht="30" x14ac:dyDescent="0.25">
      <c r="B223" s="271">
        <f t="shared" si="3"/>
        <v>221</v>
      </c>
      <c r="C223" s="293">
        <v>41163</v>
      </c>
      <c r="D223" s="279">
        <v>0.49305555555555558</v>
      </c>
      <c r="E223" s="266" t="s">
        <v>560</v>
      </c>
      <c r="F223" s="274" t="s">
        <v>393</v>
      </c>
      <c r="G223" s="477" t="s">
        <v>879</v>
      </c>
    </row>
    <row r="224" spans="2:7" ht="30" x14ac:dyDescent="0.25">
      <c r="B224" s="271">
        <f t="shared" si="3"/>
        <v>222</v>
      </c>
      <c r="C224" s="293">
        <v>41164</v>
      </c>
      <c r="D224" s="279">
        <v>0.39583333333333331</v>
      </c>
      <c r="E224" s="266" t="s">
        <v>881</v>
      </c>
      <c r="F224" s="274" t="s">
        <v>393</v>
      </c>
      <c r="G224" s="477" t="s">
        <v>882</v>
      </c>
    </row>
    <row r="225" spans="2:7" ht="135" x14ac:dyDescent="0.25">
      <c r="B225" s="529">
        <f t="shared" si="3"/>
        <v>223</v>
      </c>
      <c r="C225" s="530">
        <v>41164</v>
      </c>
      <c r="D225" s="531">
        <v>0.46875</v>
      </c>
      <c r="E225" s="532" t="s">
        <v>588</v>
      </c>
      <c r="F225" s="533" t="s">
        <v>234</v>
      </c>
      <c r="G225" s="477" t="s">
        <v>889</v>
      </c>
    </row>
    <row r="226" spans="2:7" x14ac:dyDescent="0.25">
      <c r="B226" s="271">
        <f t="shared" si="3"/>
        <v>224</v>
      </c>
      <c r="C226" s="530">
        <v>41164</v>
      </c>
      <c r="D226" s="279">
        <v>0.48958333333333331</v>
      </c>
      <c r="E226" s="266" t="s">
        <v>560</v>
      </c>
      <c r="F226" s="274" t="s">
        <v>393</v>
      </c>
      <c r="G226" s="477" t="s">
        <v>888</v>
      </c>
    </row>
    <row r="227" spans="2:7" x14ac:dyDescent="0.25">
      <c r="B227" s="271">
        <f t="shared" si="3"/>
        <v>225</v>
      </c>
      <c r="C227" s="293">
        <v>41165</v>
      </c>
      <c r="D227" s="279">
        <v>0.39583333333333331</v>
      </c>
      <c r="E227" s="266" t="s">
        <v>890</v>
      </c>
      <c r="F227" s="274" t="s">
        <v>393</v>
      </c>
      <c r="G227" s="477" t="s">
        <v>892</v>
      </c>
    </row>
    <row r="228" spans="2:7" x14ac:dyDescent="0.25">
      <c r="B228" s="271">
        <f t="shared" si="3"/>
        <v>226</v>
      </c>
      <c r="C228" s="293">
        <v>41165</v>
      </c>
      <c r="D228" s="279">
        <v>0.59722222222222221</v>
      </c>
      <c r="E228" s="266" t="s">
        <v>881</v>
      </c>
      <c r="F228" s="274" t="s">
        <v>393</v>
      </c>
      <c r="G228" s="477" t="s">
        <v>894</v>
      </c>
    </row>
    <row r="229" spans="2:7" x14ac:dyDescent="0.25">
      <c r="B229" s="271">
        <f t="shared" si="3"/>
        <v>227</v>
      </c>
      <c r="C229" s="293">
        <v>41166</v>
      </c>
      <c r="D229" s="279">
        <v>0.41666666666666669</v>
      </c>
      <c r="E229" s="266" t="s">
        <v>881</v>
      </c>
      <c r="F229" s="274" t="s">
        <v>393</v>
      </c>
      <c r="G229" s="477" t="s">
        <v>896</v>
      </c>
    </row>
    <row r="230" spans="2:7" x14ac:dyDescent="0.25">
      <c r="B230" s="271">
        <f t="shared" si="3"/>
        <v>228</v>
      </c>
      <c r="C230" s="293">
        <v>41166</v>
      </c>
      <c r="D230" s="279">
        <v>0.73263888888888884</v>
      </c>
      <c r="E230" s="266" t="s">
        <v>881</v>
      </c>
      <c r="F230" s="274" t="s">
        <v>393</v>
      </c>
      <c r="G230" s="477" t="s">
        <v>898</v>
      </c>
    </row>
    <row r="231" spans="2:7" x14ac:dyDescent="0.25">
      <c r="B231" s="271">
        <f t="shared" si="3"/>
        <v>229</v>
      </c>
      <c r="C231" s="293">
        <v>41169</v>
      </c>
      <c r="D231" s="279">
        <v>0.39583333333333331</v>
      </c>
      <c r="E231" s="266" t="s">
        <v>588</v>
      </c>
      <c r="F231" s="274" t="s">
        <v>232</v>
      </c>
      <c r="G231" s="477" t="s">
        <v>908</v>
      </c>
    </row>
    <row r="232" spans="2:7" x14ac:dyDescent="0.25">
      <c r="B232" s="271">
        <f t="shared" si="3"/>
        <v>230</v>
      </c>
      <c r="C232" s="293">
        <v>41169</v>
      </c>
      <c r="D232" s="279">
        <v>0.53125</v>
      </c>
      <c r="E232" s="266" t="s">
        <v>588</v>
      </c>
      <c r="F232" s="274" t="s">
        <v>234</v>
      </c>
      <c r="G232" s="477" t="s">
        <v>909</v>
      </c>
    </row>
    <row r="233" spans="2:7" x14ac:dyDescent="0.25">
      <c r="B233" s="271">
        <f t="shared" si="3"/>
        <v>231</v>
      </c>
      <c r="C233" s="293">
        <v>41170</v>
      </c>
      <c r="D233" s="279">
        <v>0.39583333333333331</v>
      </c>
      <c r="E233" s="266" t="s">
        <v>881</v>
      </c>
      <c r="F233" s="274" t="s">
        <v>393</v>
      </c>
      <c r="G233" s="477" t="s">
        <v>913</v>
      </c>
    </row>
    <row r="234" spans="2:7" x14ac:dyDescent="0.25">
      <c r="B234" s="271">
        <f t="shared" si="3"/>
        <v>232</v>
      </c>
      <c r="C234" s="293">
        <v>41170</v>
      </c>
      <c r="D234" s="279">
        <v>0.41666666666666669</v>
      </c>
      <c r="E234" s="266" t="s">
        <v>560</v>
      </c>
      <c r="F234" s="274" t="s">
        <v>393</v>
      </c>
      <c r="G234" s="477" t="s">
        <v>920</v>
      </c>
    </row>
    <row r="235" spans="2:7" x14ac:dyDescent="0.25">
      <c r="B235" s="271">
        <f t="shared" si="3"/>
        <v>233</v>
      </c>
      <c r="C235" s="293">
        <v>41170</v>
      </c>
      <c r="D235" s="279">
        <v>0.42708333333333331</v>
      </c>
      <c r="E235" s="266" t="s">
        <v>560</v>
      </c>
      <c r="F235" s="274" t="s">
        <v>393</v>
      </c>
      <c r="G235" s="477" t="s">
        <v>921</v>
      </c>
    </row>
    <row r="236" spans="2:7" x14ac:dyDescent="0.25">
      <c r="B236" s="271">
        <f t="shared" si="3"/>
        <v>234</v>
      </c>
      <c r="C236" s="293">
        <v>41170</v>
      </c>
      <c r="D236" s="279">
        <v>0.46527777777777773</v>
      </c>
      <c r="E236" s="266" t="s">
        <v>588</v>
      </c>
      <c r="F236" s="274" t="s">
        <v>234</v>
      </c>
      <c r="G236" s="477" t="s">
        <v>923</v>
      </c>
    </row>
    <row r="237" spans="2:7" x14ac:dyDescent="0.25">
      <c r="B237" s="271">
        <f t="shared" si="3"/>
        <v>235</v>
      </c>
      <c r="C237" s="293">
        <v>41170</v>
      </c>
      <c r="D237" s="279">
        <v>0.66319444444444442</v>
      </c>
      <c r="E237" s="266" t="s">
        <v>881</v>
      </c>
      <c r="F237" s="274" t="s">
        <v>393</v>
      </c>
      <c r="G237" s="477" t="s">
        <v>926</v>
      </c>
    </row>
    <row r="238" spans="2:7" x14ac:dyDescent="0.25">
      <c r="B238" s="271">
        <f t="shared" si="3"/>
        <v>236</v>
      </c>
      <c r="C238" s="293">
        <v>41170</v>
      </c>
      <c r="D238" s="279">
        <v>0.68055555555555547</v>
      </c>
      <c r="E238" s="266" t="s">
        <v>560</v>
      </c>
      <c r="F238" s="274" t="s">
        <v>393</v>
      </c>
      <c r="G238" s="477" t="s">
        <v>927</v>
      </c>
    </row>
    <row r="239" spans="2:7" x14ac:dyDescent="0.25">
      <c r="B239" s="271">
        <f t="shared" si="3"/>
        <v>237</v>
      </c>
      <c r="C239" s="293">
        <v>41170</v>
      </c>
      <c r="D239" s="279">
        <v>0.6875</v>
      </c>
      <c r="E239" s="266" t="s">
        <v>560</v>
      </c>
      <c r="F239" s="274" t="s">
        <v>393</v>
      </c>
      <c r="G239" s="477" t="s">
        <v>928</v>
      </c>
    </row>
    <row r="240" spans="2:7" x14ac:dyDescent="0.25">
      <c r="B240" s="271">
        <f t="shared" si="3"/>
        <v>238</v>
      </c>
      <c r="C240" s="293">
        <v>41171</v>
      </c>
      <c r="D240" s="279">
        <v>0.38194444444444442</v>
      </c>
      <c r="E240" s="266" t="s">
        <v>890</v>
      </c>
      <c r="F240" s="274" t="s">
        <v>393</v>
      </c>
      <c r="G240" s="477" t="s">
        <v>929</v>
      </c>
    </row>
    <row r="241" spans="2:7" x14ac:dyDescent="0.25">
      <c r="B241" s="271">
        <f t="shared" si="3"/>
        <v>239</v>
      </c>
      <c r="C241" s="293">
        <v>41171</v>
      </c>
      <c r="D241" s="279">
        <v>0.4236111111111111</v>
      </c>
      <c r="E241" s="266" t="s">
        <v>560</v>
      </c>
      <c r="F241" s="274" t="s">
        <v>393</v>
      </c>
      <c r="G241" s="477" t="s">
        <v>930</v>
      </c>
    </row>
    <row r="242" spans="2:7" x14ac:dyDescent="0.25">
      <c r="B242" s="271">
        <f t="shared" si="3"/>
        <v>240</v>
      </c>
      <c r="C242" s="293">
        <v>41172</v>
      </c>
      <c r="D242" s="279">
        <v>0.4513888888888889</v>
      </c>
      <c r="E242" s="266" t="s">
        <v>658</v>
      </c>
      <c r="F242" s="274" t="s">
        <v>233</v>
      </c>
      <c r="G242" s="477" t="s">
        <v>931</v>
      </c>
    </row>
    <row r="243" spans="2:7" x14ac:dyDescent="0.25">
      <c r="B243" s="271">
        <f t="shared" si="3"/>
        <v>241</v>
      </c>
      <c r="C243" s="293">
        <v>41172</v>
      </c>
      <c r="D243" s="279">
        <v>0.45833333333333331</v>
      </c>
      <c r="E243" s="266" t="s">
        <v>588</v>
      </c>
      <c r="F243" s="274" t="s">
        <v>233</v>
      </c>
      <c r="G243" s="477" t="s">
        <v>933</v>
      </c>
    </row>
    <row r="244" spans="2:7" x14ac:dyDescent="0.25">
      <c r="B244" s="271">
        <f t="shared" si="3"/>
        <v>242</v>
      </c>
      <c r="C244" s="293">
        <v>41173</v>
      </c>
      <c r="D244" s="279">
        <v>0.4375</v>
      </c>
      <c r="E244" s="266" t="s">
        <v>588</v>
      </c>
      <c r="F244" s="274" t="s">
        <v>232</v>
      </c>
      <c r="G244" s="477" t="s">
        <v>934</v>
      </c>
    </row>
    <row r="245" spans="2:7" x14ac:dyDescent="0.25">
      <c r="B245" s="271">
        <f t="shared" si="3"/>
        <v>243</v>
      </c>
      <c r="C245" s="293">
        <v>41177</v>
      </c>
      <c r="D245" s="279">
        <v>0.39583333333333331</v>
      </c>
      <c r="E245" s="266" t="s">
        <v>881</v>
      </c>
      <c r="F245" s="274" t="s">
        <v>393</v>
      </c>
      <c r="G245" s="477" t="s">
        <v>938</v>
      </c>
    </row>
    <row r="246" spans="2:7" x14ac:dyDescent="0.25">
      <c r="B246" s="271">
        <f t="shared" si="3"/>
        <v>244</v>
      </c>
      <c r="C246" s="293">
        <v>41177</v>
      </c>
      <c r="D246" s="279">
        <v>0.47916666666666669</v>
      </c>
      <c r="E246" s="266" t="s">
        <v>560</v>
      </c>
      <c r="F246" s="274" t="s">
        <v>393</v>
      </c>
      <c r="G246" s="477" t="s">
        <v>940</v>
      </c>
    </row>
    <row r="247" spans="2:7" x14ac:dyDescent="0.25">
      <c r="B247" s="271">
        <f t="shared" si="3"/>
        <v>245</v>
      </c>
      <c r="C247" s="293">
        <v>41178</v>
      </c>
      <c r="D247" s="279">
        <v>0.4236111111111111</v>
      </c>
      <c r="E247" s="266" t="s">
        <v>881</v>
      </c>
      <c r="F247" s="274" t="s">
        <v>393</v>
      </c>
      <c r="G247" s="477" t="s">
        <v>941</v>
      </c>
    </row>
    <row r="248" spans="2:7" ht="18" customHeight="1" x14ac:dyDescent="0.25">
      <c r="B248" s="271">
        <f t="shared" si="3"/>
        <v>246</v>
      </c>
      <c r="C248" s="293">
        <v>41178</v>
      </c>
      <c r="D248" s="279">
        <v>0.4375</v>
      </c>
      <c r="E248" s="266" t="s">
        <v>881</v>
      </c>
      <c r="F248" s="274" t="s">
        <v>393</v>
      </c>
      <c r="G248" s="477" t="s">
        <v>942</v>
      </c>
    </row>
    <row r="249" spans="2:7" x14ac:dyDescent="0.25">
      <c r="B249" s="271">
        <f t="shared" si="3"/>
        <v>247</v>
      </c>
      <c r="C249" s="293">
        <v>41178</v>
      </c>
      <c r="D249" s="279">
        <v>0.4513888888888889</v>
      </c>
      <c r="E249" s="266" t="s">
        <v>560</v>
      </c>
      <c r="F249" s="274" t="s">
        <v>944</v>
      </c>
      <c r="G249" s="477" t="s">
        <v>943</v>
      </c>
    </row>
    <row r="250" spans="2:7" x14ac:dyDescent="0.25">
      <c r="B250" s="271">
        <f t="shared" si="3"/>
        <v>248</v>
      </c>
      <c r="C250" s="293">
        <v>41178</v>
      </c>
      <c r="D250" s="279">
        <v>0.47916666666666669</v>
      </c>
      <c r="E250" s="266" t="s">
        <v>588</v>
      </c>
      <c r="F250" s="274" t="s">
        <v>232</v>
      </c>
      <c r="G250" s="477" t="s">
        <v>946</v>
      </c>
    </row>
    <row r="251" spans="2:7" x14ac:dyDescent="0.25">
      <c r="B251" s="271">
        <f t="shared" si="3"/>
        <v>249</v>
      </c>
      <c r="C251" s="293">
        <v>41178</v>
      </c>
      <c r="D251" s="279">
        <v>0.48958333333333331</v>
      </c>
      <c r="E251" s="266" t="s">
        <v>588</v>
      </c>
      <c r="F251" s="274" t="s">
        <v>232</v>
      </c>
      <c r="G251" s="477" t="s">
        <v>947</v>
      </c>
    </row>
    <row r="252" spans="2:7" x14ac:dyDescent="0.25">
      <c r="B252" s="271">
        <f t="shared" si="3"/>
        <v>250</v>
      </c>
      <c r="C252" s="293">
        <v>41179</v>
      </c>
      <c r="D252" s="279">
        <v>0.39583333333333331</v>
      </c>
      <c r="E252" s="266" t="s">
        <v>658</v>
      </c>
      <c r="F252" s="274" t="s">
        <v>233</v>
      </c>
      <c r="G252" s="477" t="s">
        <v>949</v>
      </c>
    </row>
    <row r="253" spans="2:7" ht="19.5" customHeight="1" x14ac:dyDescent="0.25">
      <c r="B253" s="271">
        <f t="shared" si="3"/>
        <v>251</v>
      </c>
      <c r="C253" s="293">
        <v>41179</v>
      </c>
      <c r="D253" s="279">
        <v>0.40625</v>
      </c>
      <c r="E253" s="266" t="s">
        <v>881</v>
      </c>
      <c r="F253" s="274" t="s">
        <v>393</v>
      </c>
      <c r="G253" s="477" t="s">
        <v>950</v>
      </c>
    </row>
    <row r="254" spans="2:7" x14ac:dyDescent="0.25">
      <c r="B254" s="271">
        <f t="shared" si="3"/>
        <v>252</v>
      </c>
      <c r="C254" s="293">
        <v>41179</v>
      </c>
      <c r="D254" s="279">
        <v>0.41666666666666669</v>
      </c>
      <c r="E254" s="266" t="s">
        <v>560</v>
      </c>
      <c r="F254" s="274" t="s">
        <v>944</v>
      </c>
      <c r="G254" s="477" t="s">
        <v>951</v>
      </c>
    </row>
    <row r="255" spans="2:7" x14ac:dyDescent="0.25">
      <c r="B255" s="271">
        <f t="shared" si="3"/>
        <v>253</v>
      </c>
      <c r="C255" s="293">
        <v>41180</v>
      </c>
      <c r="D255" s="279">
        <v>0.39583333333333331</v>
      </c>
      <c r="E255" s="266" t="s">
        <v>881</v>
      </c>
      <c r="F255" s="274" t="s">
        <v>393</v>
      </c>
      <c r="G255" s="477" t="s">
        <v>952</v>
      </c>
    </row>
    <row r="256" spans="2:7" ht="30" x14ac:dyDescent="0.25">
      <c r="B256" s="271">
        <f t="shared" si="3"/>
        <v>254</v>
      </c>
      <c r="C256" s="293">
        <v>41180</v>
      </c>
      <c r="D256" s="279">
        <v>0.44791666666666669</v>
      </c>
      <c r="E256" s="266" t="s">
        <v>881</v>
      </c>
      <c r="F256" s="274" t="s">
        <v>393</v>
      </c>
      <c r="G256" s="477" t="s">
        <v>953</v>
      </c>
    </row>
    <row r="257" spans="2:7" x14ac:dyDescent="0.25">
      <c r="B257" s="271">
        <f t="shared" si="3"/>
        <v>255</v>
      </c>
      <c r="C257" s="293">
        <v>41183</v>
      </c>
      <c r="D257" s="279">
        <v>0.41666666666666669</v>
      </c>
      <c r="E257" s="266" t="s">
        <v>881</v>
      </c>
      <c r="F257" s="274" t="s">
        <v>393</v>
      </c>
      <c r="G257" s="477" t="s">
        <v>967</v>
      </c>
    </row>
    <row r="258" spans="2:7" x14ac:dyDescent="0.25">
      <c r="B258" s="271">
        <f t="shared" si="3"/>
        <v>256</v>
      </c>
      <c r="C258" s="293">
        <v>41183</v>
      </c>
      <c r="D258" s="279">
        <v>0.4375</v>
      </c>
      <c r="E258" s="266" t="s">
        <v>560</v>
      </c>
      <c r="F258" s="274" t="s">
        <v>393</v>
      </c>
      <c r="G258" s="477" t="s">
        <v>968</v>
      </c>
    </row>
    <row r="259" spans="2:7" x14ac:dyDescent="0.25">
      <c r="B259" s="271">
        <f t="shared" si="3"/>
        <v>257</v>
      </c>
      <c r="C259" s="293">
        <v>41183</v>
      </c>
      <c r="D259" s="279">
        <v>0.47916666666666669</v>
      </c>
      <c r="E259" s="266" t="s">
        <v>658</v>
      </c>
      <c r="F259" s="274" t="s">
        <v>233</v>
      </c>
      <c r="G259" s="477" t="s">
        <v>970</v>
      </c>
    </row>
    <row r="260" spans="2:7" x14ac:dyDescent="0.25">
      <c r="B260" s="271">
        <f t="shared" si="3"/>
        <v>258</v>
      </c>
      <c r="C260" s="293">
        <v>41184</v>
      </c>
      <c r="D260" s="279">
        <v>0.4861111111111111</v>
      </c>
      <c r="E260" s="266" t="s">
        <v>588</v>
      </c>
      <c r="F260" s="274" t="s">
        <v>232</v>
      </c>
      <c r="G260" s="477" t="s">
        <v>971</v>
      </c>
    </row>
    <row r="261" spans="2:7" x14ac:dyDescent="0.25">
      <c r="B261" s="271">
        <f t="shared" ref="B261:B272" si="4">B260+1</f>
        <v>259</v>
      </c>
      <c r="C261" s="293">
        <v>41184</v>
      </c>
      <c r="D261" s="279">
        <v>0.5</v>
      </c>
      <c r="E261" s="266" t="s">
        <v>588</v>
      </c>
      <c r="F261" s="274" t="s">
        <v>234</v>
      </c>
      <c r="G261" s="477" t="s">
        <v>974</v>
      </c>
    </row>
    <row r="262" spans="2:7" x14ac:dyDescent="0.25">
      <c r="B262" s="271">
        <f t="shared" si="4"/>
        <v>260</v>
      </c>
      <c r="C262" s="293">
        <v>41184</v>
      </c>
      <c r="D262" s="279">
        <v>0.72222222222222221</v>
      </c>
      <c r="E262" s="266" t="s">
        <v>978</v>
      </c>
      <c r="F262" s="274" t="s">
        <v>393</v>
      </c>
      <c r="G262" s="477" t="s">
        <v>977</v>
      </c>
    </row>
    <row r="263" spans="2:7" x14ac:dyDescent="0.25">
      <c r="B263" s="271">
        <f t="shared" si="4"/>
        <v>261</v>
      </c>
      <c r="C263" s="293">
        <v>41185</v>
      </c>
      <c r="D263" s="279">
        <v>0.39583333333333331</v>
      </c>
      <c r="E263" s="266" t="s">
        <v>560</v>
      </c>
      <c r="F263" s="274" t="s">
        <v>393</v>
      </c>
      <c r="G263" s="477" t="s">
        <v>981</v>
      </c>
    </row>
    <row r="264" spans="2:7" x14ac:dyDescent="0.25">
      <c r="B264" s="271">
        <f t="shared" si="4"/>
        <v>262</v>
      </c>
      <c r="C264" s="293">
        <v>41185</v>
      </c>
      <c r="D264" s="279">
        <v>0.47916666666666669</v>
      </c>
      <c r="E264" s="266" t="s">
        <v>978</v>
      </c>
      <c r="F264" s="274" t="s">
        <v>393</v>
      </c>
      <c r="G264" s="477" t="s">
        <v>982</v>
      </c>
    </row>
    <row r="265" spans="2:7" x14ac:dyDescent="0.25">
      <c r="B265" s="271">
        <f t="shared" si="4"/>
        <v>263</v>
      </c>
      <c r="C265" s="276"/>
      <c r="D265" s="276"/>
      <c r="E265" s="266"/>
      <c r="F265" s="274"/>
      <c r="G265" s="474"/>
    </row>
    <row r="266" spans="2:7" x14ac:dyDescent="0.25">
      <c r="B266" s="271">
        <f t="shared" si="4"/>
        <v>264</v>
      </c>
      <c r="C266" s="276"/>
      <c r="D266" s="276"/>
      <c r="E266" s="266"/>
      <c r="F266" s="274"/>
      <c r="G266" s="474"/>
    </row>
    <row r="267" spans="2:7" x14ac:dyDescent="0.25">
      <c r="B267" s="271">
        <f t="shared" si="4"/>
        <v>265</v>
      </c>
      <c r="C267" s="276"/>
      <c r="D267" s="276"/>
      <c r="E267" s="266"/>
      <c r="F267" s="274"/>
      <c r="G267" s="474"/>
    </row>
    <row r="268" spans="2:7" x14ac:dyDescent="0.25">
      <c r="B268" s="271">
        <f t="shared" si="4"/>
        <v>266</v>
      </c>
      <c r="C268" s="276"/>
      <c r="D268" s="276"/>
      <c r="E268" s="266"/>
      <c r="F268" s="274"/>
      <c r="G268" s="474"/>
    </row>
    <row r="269" spans="2:7" x14ac:dyDescent="0.25">
      <c r="B269" s="271">
        <f t="shared" si="4"/>
        <v>267</v>
      </c>
      <c r="C269" s="276"/>
      <c r="D269" s="276"/>
      <c r="E269" s="266"/>
      <c r="F269" s="274"/>
      <c r="G269" s="474"/>
    </row>
    <row r="270" spans="2:7" x14ac:dyDescent="0.25">
      <c r="B270" s="271">
        <f t="shared" si="4"/>
        <v>268</v>
      </c>
      <c r="C270" s="276"/>
      <c r="D270" s="276"/>
      <c r="E270" s="266"/>
      <c r="F270" s="274"/>
      <c r="G270" s="474"/>
    </row>
    <row r="271" spans="2:7" x14ac:dyDescent="0.25">
      <c r="B271" s="271">
        <f t="shared" si="4"/>
        <v>269</v>
      </c>
      <c r="C271" s="276"/>
      <c r="D271" s="276"/>
      <c r="E271" s="266"/>
      <c r="F271" s="274"/>
      <c r="G271" s="474"/>
    </row>
    <row r="272" spans="2:7" ht="15.75" thickBot="1" x14ac:dyDescent="0.3">
      <c r="B272" s="272">
        <f t="shared" si="4"/>
        <v>270</v>
      </c>
      <c r="C272" s="277"/>
      <c r="D272" s="277"/>
      <c r="E272" s="268"/>
      <c r="F272" s="275"/>
      <c r="G272" s="475"/>
    </row>
    <row r="273" ht="15.75" thickTop="1" x14ac:dyDescent="0.25"/>
  </sheetData>
  <hyperlinks>
    <hyperlink ref="G150" r:id="rId1"/>
    <hyperlink ref="G149" r:id="rId2"/>
    <hyperlink ref="G148" r:id="rId3" display="\\NTG-CH6-TFSDB\BKC_Releases\WHCK\Packages\Fab D PC2 C0\9200\BKC20120727\WIFI\v65\WIFI_OS9200_WHCK9200_BKC20120727_BRCM.65_Misc_setup3.hckx"/>
    <hyperlink ref="G147" r:id="rId4" display="\\NTG-CH6-TFSDB\BKC_Releases\WHCK\Packages\OR_ScreenRoom\JF3-2-BKC20120727-WHCK25584-DUTOS9200-v65\20120806-JF3-BKC20120727-WHCK8592-DUTOS9200-V65.hckx"/>
    <hyperlink ref="G151" r:id="rId5"/>
    <hyperlink ref="G152" r:id="rId6" display="\\NTG-CH6-TFSDB\BKC_Releases\WHCK\Packages\Fab D PC2 C0\9200\BKC20120803\WIFI\v65"/>
    <hyperlink ref="G153" r:id="rId7" display="\\ntg-ch6-tfsdb\BKC_Releases\WHCK\Packages\OR_ScreenRoom\JF3-2-BKC20120727-WHCK25584-DUTOS9200-v65"/>
    <hyperlink ref="G154" r:id="rId8" display="\\NTG-CH6-TFSDB\BKC_Releases\WHCK\Packages\Fab D PC2 C0\9200\BKC20120803\WIFI\v65"/>
    <hyperlink ref="G146" r:id="rId9" display="\\ntg-ch6-tfsdb\BKC_Releases\WHCK\Packages\SC_ShieldBox_wifi\v_65_hg_08062012"/>
    <hyperlink ref="G145" r:id="rId10"/>
    <hyperlink ref="G129" r:id="rId11"/>
    <hyperlink ref="G144" r:id="rId12"/>
    <hyperlink ref="G142" r:id="rId13" display="\\NTG-CH6-TFSDB\BKC_Releases\WHCK\Packages\Fab D PC2 C0\9200\BKC20120727\WIFI\v64"/>
    <hyperlink ref="G143" r:id="rId14" display="\\NTG-CH6-TFSDB\BKC_Releases\WHCK\Packages\Fab D PC2 C0\9200\BKC20120727\WIFI\v65"/>
    <hyperlink ref="G141" r:id="rId15"/>
    <hyperlink ref="G140" r:id="rId16" display="\\NTG-CH6-TFSDB\BKC_Releases\WHCK\Packages\PC++\8515S\BKC20120727\NFC\SleeppnpChaos-BRCM2400"/>
    <hyperlink ref="G139" r:id="rId17" display="\\NTG-CH6-TFSDB\BKC_Releases\WHCK\Packages\PC++\8515S\BKC20120727\NFC\SleeppnpChaos-BRCM2400"/>
    <hyperlink ref="G138" r:id="rId18" display="\\NTG-CH6-TFSDB\BKC_Releases\WHCK\Packages\Fab D PC2 C0\9200\BKC20120727\BT"/>
    <hyperlink ref="G137" r:id="rId19"/>
    <hyperlink ref="G136" r:id="rId20" display="\\ntg-ch6-tfsdb\BKC_Releases\WHCK\Packages\SC_NFC\8-03-2012"/>
    <hyperlink ref="G135" r:id="rId21" display="\\ntg-ch6-tfsdb\BKC_Releases\WHCK\Packages\GPS_parm"/>
    <hyperlink ref="G134" r:id="rId22"/>
    <hyperlink ref="G133" r:id="rId23" display="\\NTG-CH6-TFSDB\BKC_Releases\WHCK\Packages\Fab D PC2 C0\9200\BKC20120727\WIFI\v64"/>
    <hyperlink ref="G132" r:id="rId24" display="\\NTG-CH6-TFSDB\BKC_Releases\WHCK\Packages\Fab D PC2 C0\8520\BKC20120727\NFC\NFC_2400_HCK_8520_BKC_20120727_8515OS"/>
    <hyperlink ref="G131" r:id="rId25" display="\\NTG-CH6-TFSDB\BKC_Releases\WHCK\Packages\Fab D PC2 C0\9200\BKC20120727\GPS\19.13.9634.4"/>
    <hyperlink ref="G130" r:id="rId26" display="\\ntg-ch6-tfsdb\BKC_Releases\WHCK\Packages\SC_ShieldBox_wifi\v_63_hg_08012012"/>
    <hyperlink ref="G128" r:id="rId27"/>
    <hyperlink ref="G127" r:id="rId28"/>
    <hyperlink ref="G126" r:id="rId29"/>
    <hyperlink ref="G125" r:id="rId30"/>
    <hyperlink ref="G124" r:id="rId31"/>
    <hyperlink ref="G123" r:id="rId32" display="\\NTG-CH6-TFSDB\BKC_Releases\WHCK\Packages\Fab D PC2 C0\8523\BKC20120720\WIFI\v63"/>
    <hyperlink ref="G122" r:id="rId33"/>
    <hyperlink ref="G121" r:id="rId34" display="\\NTG-CH6-TFSDB\BKC_Releases\WHCK\Packages\Fab D PC2 C0\8515\BKC20120720\GPS\19.13.9634.4"/>
    <hyperlink ref="G155" r:id="rId35"/>
    <hyperlink ref="G156" r:id="rId36"/>
    <hyperlink ref="G157" r:id="rId37"/>
    <hyperlink ref="G158" r:id="rId38" display="\\NTG-CH6-TFSDB\BKC_Releases\WHCK\Packages\Fab D PC2 C0\9200\BKC20120803\WIFI\v65"/>
    <hyperlink ref="G159" r:id="rId39"/>
    <hyperlink ref="G160" r:id="rId40"/>
    <hyperlink ref="G161" r:id="rId41" display="\\NTG-CH6-TFSDB\BKC_Releases\WHCK\Packages\Fab D PC2 C0\9200\BKC20120803\BT\12.0.0.1820"/>
    <hyperlink ref="G162" r:id="rId42"/>
    <hyperlink ref="G163" r:id="rId43"/>
    <hyperlink ref="G164" r:id="rId44" display="BT_9200-OS-HCK_1820v_20120803BKC_20120809_4.hckx"/>
    <hyperlink ref="G165" r:id="rId45" display="20120809_GPS.hckx"/>
    <hyperlink ref="G166" r:id="rId46" display="\\ntg-ch6-tfsdb\BKC_Releases\WHCK\Packages\SC_BT\8-10-2012"/>
    <hyperlink ref="G168" r:id="rId47"/>
    <hyperlink ref="G167" r:id="rId48" display="\\ntg-ch6-tfsdb\BKC_Releases\WHCK\Packages\OR_ScreenRoom\JF3-2-BKC20120803-WHCK8592-DUTOS9200-v68"/>
    <hyperlink ref="G169" r:id="rId49"/>
    <hyperlink ref="G170" r:id="rId50"/>
    <hyperlink ref="G171" r:id="rId51" display="\\NTG-CH6-TFSDB\BKC_Releases\WHCK\Packages\Fab D PC2 C0\9200\BKC20120803\WIFI\v67"/>
    <hyperlink ref="G172" r:id="rId52"/>
    <hyperlink ref="G173" r:id="rId53"/>
    <hyperlink ref="G174" r:id="rId54" display="\\ntg-ch6-tfsdb\BKC_Releases\WHCK\Packages\SC_ScreenRoom\20120814-SCSR"/>
    <hyperlink ref="G175" r:id="rId55"/>
    <hyperlink ref="G176" r:id="rId56" display="\\NTG-CH6-TFSDB\BKC_Releases\WHCK\Packages\Fab D PC2 C0\9200\BKC20120810\WIFI\v68"/>
    <hyperlink ref="G177" r:id="rId57"/>
    <hyperlink ref="G179" r:id="rId58"/>
    <hyperlink ref="G180" r:id="rId59"/>
    <hyperlink ref="G181" r:id="rId60" display="\\NTG-CH6-TFSDB\BKC_Releases\WHCK\Packages\Fab D PC2 C0\9200\BKC20120810\WIFI\v68"/>
    <hyperlink ref="G178" r:id="rId61"/>
    <hyperlink ref="G182" r:id="rId62"/>
    <hyperlink ref="G183" r:id="rId63"/>
    <hyperlink ref="G184" r:id="rId64"/>
    <hyperlink ref="G187" r:id="rId65"/>
    <hyperlink ref="G188" r:id="rId66"/>
    <hyperlink ref="G189" r:id="rId67" display="\\NTG-CH6-TFSDB\BKC_Releases\WHCK\Packages\Fab D PC2 C0\9200\BKC20120817\WIFI\v68"/>
    <hyperlink ref="G190" r:id="rId68" display="\\NTG-CH6-TFSDB\BKC_Releases\WHCK\Packages\Fab D PC2 C0\9200\BKC20120817\BT\12.0.0.1860"/>
    <hyperlink ref="G186" r:id="rId69" display="\\NTG-CH6-TFSDB\BKC_Releases\WHCK\Packages\PC++\9200S\BKC_20120810\NFC\NXP 1342"/>
    <hyperlink ref="G191" r:id="rId70" display="\\NTG-CH6-TFSDB\BKC_Releases\WHCK\Packages\Fab D PC2 C0\9200\BKC20120817\NFC\2600"/>
    <hyperlink ref="G192" r:id="rId71" display="\\NTG-CH6-TFSDB\BKC_Releases\WHCK\Packages\Fab D PC2 C0\9200\BKC20120817\NFC\2600"/>
    <hyperlink ref="G193" r:id="rId72" display="\\ntg-ch6-tfsdb\BKC_Releases\WHCK\Packages\OR_ScreenRoom\JF3-2-BKC20120817-WHCK859296920-DUTOS9200-v68"/>
    <hyperlink ref="G194" r:id="rId73" display="\\ntg-ch6-tfsdb\BKC_Releases\WHCK\Packages\OR_ScreenRoom\JF3-2-BKC20120817-WHCK859296920-DUTOS9200-v68\20120823"/>
    <hyperlink ref="G195" r:id="rId74" display="\\NTG-CH6-TFSDB\BKC_Releases\WHCK\Packages\Fab D PC2 C0\9200\BKC20120817\WIFI\v68\NiceTeam"/>
    <hyperlink ref="G196" r:id="rId75" display="\\tsie-windows-01\share\Windows\WHCK\Packages\SC_HCK_Project\SC_BT\20120823"/>
    <hyperlink ref="G199" r:id="rId76"/>
    <hyperlink ref="G200" r:id="rId77" display="\\ntg-ch6-tfsdb\BKC_Releases\WHCK\Packages\OR_ScreenRoom\JF3-2-BKC20120817-WHCK859296920-DUTOS9200-v68\20120823"/>
    <hyperlink ref="G201" r:id="rId78" display="\\ntg-ch6-tfsdb\BKC_Releases\WHCK\Packages\OR_ScreenRoom\JF3-2-BKC20120817-WHCK859296920-DUTOS9200-v68\20120825"/>
    <hyperlink ref="G198" r:id="rId79"/>
    <hyperlink ref="G202" r:id="rId80" display="WIFI_OS9200+_WHCK9200qf1_BKC20120824_BRCM.70_WFDPERF_multichannel_setup3.hckx"/>
    <hyperlink ref="G203" r:id="rId81" display="\\ntg-ch6-tfsdb\BKC_Releases\WHCK\Packages\Fab D PC2 C0\9200\BKC20120824\BT\BT-1860"/>
    <hyperlink ref="G204" r:id="rId82" display="\\ntg-ch6-tfsdb\BKC_Releases\WHCK\Packages\OR_ScreenRoom\JF3-2-BKC20120824-WHCK85929696-DUTOS9200-v70\20120829"/>
    <hyperlink ref="G205" r:id="rId83" display="\\tsiewin1\share\Windows\WHCK\Packages\SC_HCK_Project\SC_BT\20120823"/>
    <hyperlink ref="G206" r:id="rId84" display="\\NTG-CH6-TFSDB\BKC_Releases\WHCK\Packages\Fab D PC2 C0\9200\BKC20120824\WIFI\v70"/>
    <hyperlink ref="G208" r:id="rId85" display="\\ntg-ch6-tfsdb\BKC_Releases\WHCK\Packages\OR_ScreenRoom\JF3-BKC20120829-WHCK85929696-DUTOS9200-v70\20120831\Morning"/>
    <hyperlink ref="G207" r:id="rId86"/>
    <hyperlink ref="G209" r:id="rId87"/>
    <hyperlink ref="G210" r:id="rId88"/>
    <hyperlink ref="G211" r:id="rId89"/>
    <hyperlink ref="G212" r:id="rId90" display="\\ntg-ch6-tfsdb\BKC_Releases\WHCK\Packages\GPS_parm"/>
    <hyperlink ref="G213" r:id="rId91"/>
    <hyperlink ref="G214" r:id="rId92"/>
    <hyperlink ref="G215" r:id="rId93" display="\\NTG-CH6-TFSDB\BKC_Releases\WHCK\Packages\Fab D PC2 C0\9200\BKC20120831\BT\1960"/>
    <hyperlink ref="G216" r:id="rId94" display="\\tsiewin1\share\Windows\WHCK\Packages\SC_HCK_Project\SC_BT\20120905"/>
    <hyperlink ref="G218" r:id="rId95" display="\\NTG-CH6-TFSDB\BKC_Releases\WHCK\Packages\Fab D PC2 C0\9200\BKC20120831\WIFI\v71"/>
    <hyperlink ref="G217" r:id="rId96"/>
    <hyperlink ref="G221" r:id="rId97"/>
    <hyperlink ref="G219" r:id="rId98"/>
    <hyperlink ref="G220" r:id="rId99"/>
    <hyperlink ref="G222" r:id="rId100"/>
    <hyperlink ref="G223" r:id="rId101" display="\\ntg-ch6-tfsdb\BKC_Releases\WHCK\Packages\SC_ScreenRoom\20120911_SCSR"/>
    <hyperlink ref="G224" r:id="rId102" display="20120911-JF3-1-BKC20120907-WHCK85929702-DUTOS9200-v72.hckx"/>
    <hyperlink ref="G225" r:id="rId103" display="\\tsiewin1\CloverTrail\WHCK\Packages\SC_NFC\20120911"/>
    <hyperlink ref="G226" r:id="rId104"/>
    <hyperlink ref="G227" r:id="rId105"/>
    <hyperlink ref="G228" r:id="rId106"/>
    <hyperlink ref="G229" r:id="rId107"/>
    <hyperlink ref="G230" r:id="rId108"/>
    <hyperlink ref="G231" r:id="rId109"/>
    <hyperlink ref="G232" r:id="rId110"/>
    <hyperlink ref="G233" r:id="rId111"/>
    <hyperlink ref="G234" r:id="rId112"/>
    <hyperlink ref="G235" r:id="rId113"/>
    <hyperlink ref="G236" r:id="rId114"/>
    <hyperlink ref="G237" r:id="rId115"/>
    <hyperlink ref="G238" r:id="rId116"/>
    <hyperlink ref="G239" r:id="rId117"/>
    <hyperlink ref="G240" r:id="rId118"/>
    <hyperlink ref="G241" r:id="rId119"/>
    <hyperlink ref="G242" r:id="rId120"/>
    <hyperlink ref="G243" r:id="rId121"/>
    <hyperlink ref="G244" r:id="rId122"/>
    <hyperlink ref="G245" r:id="rId123"/>
    <hyperlink ref="G246" r:id="rId124"/>
    <hyperlink ref="G247" r:id="rId125"/>
    <hyperlink ref="G248" r:id="rId126"/>
    <hyperlink ref="G249" r:id="rId127"/>
    <hyperlink ref="G250" r:id="rId128"/>
    <hyperlink ref="G251" r:id="rId129"/>
    <hyperlink ref="G252" r:id="rId130"/>
    <hyperlink ref="G253" r:id="rId131"/>
    <hyperlink ref="G254" r:id="rId132"/>
    <hyperlink ref="G255" r:id="rId133"/>
    <hyperlink ref="G256" r:id="rId134"/>
    <hyperlink ref="G257" r:id="rId135"/>
    <hyperlink ref="G258" r:id="rId136"/>
    <hyperlink ref="G259" r:id="rId137"/>
    <hyperlink ref="G260" r:id="rId138"/>
    <hyperlink ref="G261" r:id="rId139"/>
    <hyperlink ref="G262" r:id="rId140"/>
    <hyperlink ref="G263" r:id="rId141"/>
    <hyperlink ref="G264" r:id="rId142"/>
  </hyperlinks>
  <pageMargins left="0.7" right="0.7" top="0.75" bottom="0.75" header="0.3" footer="0.3"/>
  <pageSetup orientation="portrait" r:id="rId14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0" tint="-0.34998626667073579"/>
  </sheetPr>
  <dimension ref="A1:E36"/>
  <sheetViews>
    <sheetView topLeftCell="A19" workbookViewId="0">
      <selection activeCell="C26" sqref="C26"/>
    </sheetView>
  </sheetViews>
  <sheetFormatPr defaultRowHeight="15" x14ac:dyDescent="0.25"/>
  <cols>
    <col min="1" max="1" width="9.140625" style="56"/>
    <col min="2" max="2" width="9.140625" style="226"/>
    <col min="3" max="3" width="79.5703125" style="60" customWidth="1"/>
  </cols>
  <sheetData>
    <row r="1" spans="2:5" ht="17.25" thickTop="1" thickBot="1" x14ac:dyDescent="0.35">
      <c r="B1" s="721" t="s">
        <v>843</v>
      </c>
      <c r="C1" s="722"/>
    </row>
    <row r="2" spans="2:5" ht="16.5" thickTop="1" thickBot="1" x14ac:dyDescent="0.3"/>
    <row r="3" spans="2:5" s="56" customFormat="1" ht="30.75" thickTop="1" x14ac:dyDescent="0.25">
      <c r="B3" s="294">
        <v>1</v>
      </c>
      <c r="C3" s="511" t="s">
        <v>824</v>
      </c>
      <c r="D3" s="185"/>
      <c r="E3" s="185"/>
    </row>
    <row r="4" spans="2:5" s="56" customFormat="1" x14ac:dyDescent="0.25">
      <c r="B4" s="271">
        <f>B3+1</f>
        <v>2</v>
      </c>
      <c r="C4" s="499" t="s">
        <v>825</v>
      </c>
      <c r="D4" s="185"/>
      <c r="E4" s="185"/>
    </row>
    <row r="5" spans="2:5" ht="30" x14ac:dyDescent="0.25">
      <c r="B5" s="271">
        <f t="shared" ref="B5:B9" si="0">B4+1</f>
        <v>3</v>
      </c>
      <c r="C5" s="499" t="s">
        <v>822</v>
      </c>
      <c r="D5" s="185"/>
      <c r="E5" s="185"/>
    </row>
    <row r="6" spans="2:5" x14ac:dyDescent="0.25">
      <c r="B6" s="271">
        <f t="shared" si="0"/>
        <v>4</v>
      </c>
      <c r="C6" s="499" t="s">
        <v>826</v>
      </c>
      <c r="D6" s="185"/>
      <c r="E6" s="185"/>
    </row>
    <row r="7" spans="2:5" ht="30" x14ac:dyDescent="0.25">
      <c r="B7" s="271">
        <f t="shared" si="0"/>
        <v>5</v>
      </c>
      <c r="C7" s="499" t="s">
        <v>827</v>
      </c>
      <c r="D7" s="185"/>
      <c r="E7" s="185"/>
    </row>
    <row r="8" spans="2:5" x14ac:dyDescent="0.25">
      <c r="B8" s="271">
        <f t="shared" si="0"/>
        <v>6</v>
      </c>
      <c r="C8" s="499" t="s">
        <v>823</v>
      </c>
      <c r="D8" s="185"/>
      <c r="E8" s="185"/>
    </row>
    <row r="9" spans="2:5" ht="30.75" thickBot="1" x14ac:dyDescent="0.3">
      <c r="B9" s="272">
        <f t="shared" si="0"/>
        <v>7</v>
      </c>
      <c r="C9" s="500" t="s">
        <v>828</v>
      </c>
      <c r="D9" s="185"/>
      <c r="E9" s="185"/>
    </row>
    <row r="10" spans="2:5" s="56" customFormat="1" ht="15.75" thickTop="1" x14ac:dyDescent="0.25">
      <c r="B10" s="514"/>
      <c r="C10" s="518"/>
      <c r="D10" s="185"/>
      <c r="E10" s="185"/>
    </row>
    <row r="11" spans="2:5" ht="15.75" thickBot="1" x14ac:dyDescent="0.3">
      <c r="B11" s="516"/>
      <c r="C11" s="517"/>
      <c r="D11" s="185"/>
      <c r="E11" s="185"/>
    </row>
    <row r="12" spans="2:5" ht="15.75" thickTop="1" x14ac:dyDescent="0.25">
      <c r="B12" s="294">
        <f>B9+1</f>
        <v>8</v>
      </c>
      <c r="C12" s="511" t="s">
        <v>829</v>
      </c>
      <c r="D12" s="185"/>
      <c r="E12" s="185"/>
    </row>
    <row r="13" spans="2:5" ht="30" x14ac:dyDescent="0.25">
      <c r="B13" s="271">
        <f t="shared" ref="B13:B14" si="1">B12+1</f>
        <v>9</v>
      </c>
      <c r="C13" s="499" t="s">
        <v>830</v>
      </c>
      <c r="D13" s="185"/>
      <c r="E13" s="185"/>
    </row>
    <row r="14" spans="2:5" ht="30.75" thickBot="1" x14ac:dyDescent="0.3">
      <c r="B14" s="272">
        <f t="shared" si="1"/>
        <v>10</v>
      </c>
      <c r="C14" s="500" t="s">
        <v>831</v>
      </c>
      <c r="D14" s="185"/>
      <c r="E14" s="185"/>
    </row>
    <row r="15" spans="2:5" s="56" customFormat="1" ht="15.75" thickTop="1" x14ac:dyDescent="0.25">
      <c r="B15" s="514"/>
      <c r="C15" s="518"/>
      <c r="D15" s="185"/>
      <c r="E15" s="185"/>
    </row>
    <row r="16" spans="2:5" ht="15.75" thickBot="1" x14ac:dyDescent="0.3">
      <c r="B16" s="516"/>
      <c r="C16" s="517"/>
      <c r="D16" s="185"/>
      <c r="E16" s="185"/>
    </row>
    <row r="17" spans="2:5" ht="30.75" thickTop="1" x14ac:dyDescent="0.25">
      <c r="B17" s="294">
        <f>B14+1</f>
        <v>11</v>
      </c>
      <c r="C17" s="511" t="s">
        <v>832</v>
      </c>
      <c r="D17" s="185"/>
      <c r="E17" s="185"/>
    </row>
    <row r="18" spans="2:5" ht="60" x14ac:dyDescent="0.25">
      <c r="B18" s="271">
        <f t="shared" ref="B18:B19" si="2">B17+1</f>
        <v>12</v>
      </c>
      <c r="C18" s="499" t="s">
        <v>833</v>
      </c>
      <c r="D18" s="185"/>
      <c r="E18" s="185"/>
    </row>
    <row r="19" spans="2:5" ht="45.75" thickBot="1" x14ac:dyDescent="0.3">
      <c r="B19" s="272">
        <f t="shared" si="2"/>
        <v>13</v>
      </c>
      <c r="C19" s="500" t="s">
        <v>834</v>
      </c>
      <c r="D19" s="185"/>
      <c r="E19" s="185"/>
    </row>
    <row r="20" spans="2:5" s="56" customFormat="1" ht="15.75" thickTop="1" x14ac:dyDescent="0.25">
      <c r="B20" s="514"/>
      <c r="C20" s="518"/>
      <c r="D20" s="185"/>
      <c r="E20" s="185"/>
    </row>
    <row r="21" spans="2:5" ht="15.75" thickBot="1" x14ac:dyDescent="0.3">
      <c r="B21" s="516"/>
      <c r="C21" s="517"/>
      <c r="D21" s="185"/>
      <c r="E21" s="185"/>
    </row>
    <row r="22" spans="2:5" ht="15.75" thickTop="1" x14ac:dyDescent="0.25">
      <c r="B22" s="294">
        <f>B19+1</f>
        <v>14</v>
      </c>
      <c r="C22" s="511" t="s">
        <v>835</v>
      </c>
    </row>
    <row r="23" spans="2:5" ht="45" x14ac:dyDescent="0.25">
      <c r="B23" s="271">
        <f t="shared" ref="B23:B25" si="3">B22+1</f>
        <v>15</v>
      </c>
      <c r="C23" s="520" t="s">
        <v>836</v>
      </c>
    </row>
    <row r="24" spans="2:5" s="56" customFormat="1" ht="45" x14ac:dyDescent="0.25">
      <c r="B24" s="271">
        <f t="shared" si="3"/>
        <v>16</v>
      </c>
      <c r="C24" s="521" t="s">
        <v>874</v>
      </c>
    </row>
    <row r="25" spans="2:5" ht="15.75" thickBot="1" x14ac:dyDescent="0.3">
      <c r="B25" s="271">
        <f t="shared" si="3"/>
        <v>17</v>
      </c>
      <c r="C25" s="500" t="s">
        <v>837</v>
      </c>
    </row>
    <row r="26" spans="2:5" ht="15.75" thickTop="1" x14ac:dyDescent="0.25">
      <c r="B26" s="514"/>
      <c r="C26" s="518"/>
    </row>
    <row r="27" spans="2:5" ht="15.75" thickBot="1" x14ac:dyDescent="0.3">
      <c r="B27" s="516"/>
      <c r="C27" s="517"/>
    </row>
    <row r="28" spans="2:5" ht="15.75" thickTop="1" x14ac:dyDescent="0.25">
      <c r="B28" s="294">
        <f>B25+1</f>
        <v>18</v>
      </c>
      <c r="C28" s="511" t="s">
        <v>838</v>
      </c>
    </row>
    <row r="29" spans="2:5" s="56" customFormat="1" ht="45" x14ac:dyDescent="0.25">
      <c r="B29" s="271">
        <f t="shared" ref="B29:B32" si="4">B28+1</f>
        <v>19</v>
      </c>
      <c r="C29" s="499" t="s">
        <v>840</v>
      </c>
    </row>
    <row r="30" spans="2:5" ht="30" x14ac:dyDescent="0.25">
      <c r="B30" s="271">
        <f t="shared" si="4"/>
        <v>20</v>
      </c>
      <c r="C30" s="499" t="s">
        <v>839</v>
      </c>
    </row>
    <row r="31" spans="2:5" ht="30" x14ac:dyDescent="0.25">
      <c r="B31" s="271">
        <f t="shared" si="4"/>
        <v>21</v>
      </c>
      <c r="C31" s="499" t="s">
        <v>841</v>
      </c>
    </row>
    <row r="32" spans="2:5" ht="15.75" thickBot="1" x14ac:dyDescent="0.3">
      <c r="B32" s="272">
        <f t="shared" si="4"/>
        <v>22</v>
      </c>
      <c r="C32" s="500" t="s">
        <v>842</v>
      </c>
    </row>
    <row r="33" spans="2:3" ht="15.75" thickTop="1" x14ac:dyDescent="0.25">
      <c r="B33" s="514"/>
      <c r="C33" s="515"/>
    </row>
    <row r="34" spans="2:3" ht="15.75" thickBot="1" x14ac:dyDescent="0.3">
      <c r="B34" s="516"/>
      <c r="C34" s="517"/>
    </row>
    <row r="35" spans="2:3" ht="16.5" thickTop="1" thickBot="1" x14ac:dyDescent="0.3">
      <c r="B35" s="512">
        <f>B32+1</f>
        <v>23</v>
      </c>
      <c r="C35" s="513" t="s">
        <v>844</v>
      </c>
    </row>
    <row r="36" spans="2:3" ht="15.75" thickTop="1" x14ac:dyDescent="0.25"/>
  </sheetData>
  <customSheetViews>
    <customSheetView guid="{CABAA38C-8313-4129-9117-ABE81A0F79D7}">
      <selection activeCell="A2" sqref="A2"/>
      <pageMargins left="0.7" right="0.7" top="0.75" bottom="0.75" header="0.3" footer="0.3"/>
      <pageSetup orientation="portrait" r:id="rId1"/>
    </customSheetView>
  </customSheetViews>
  <mergeCells count="1">
    <mergeCell ref="B1:C1"/>
  </mergeCell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B1:D32"/>
  <sheetViews>
    <sheetView topLeftCell="A2" workbookViewId="0">
      <selection activeCell="D4" sqref="D4"/>
    </sheetView>
  </sheetViews>
  <sheetFormatPr defaultRowHeight="15" x14ac:dyDescent="0.25"/>
  <cols>
    <col min="1" max="1" width="9.140625" style="56"/>
    <col min="2" max="2" width="13.85546875" style="503" bestFit="1" customWidth="1"/>
    <col min="3" max="3" width="79.5703125" style="501" customWidth="1"/>
    <col min="4" max="4" width="77" style="501" customWidth="1"/>
    <col min="5" max="16384" width="9.140625" style="56"/>
  </cols>
  <sheetData>
    <row r="1" spans="2:4" s="507" customFormat="1" ht="21" x14ac:dyDescent="0.35">
      <c r="B1" s="723" t="s">
        <v>845</v>
      </c>
      <c r="C1" s="724"/>
      <c r="D1" s="724"/>
    </row>
    <row r="2" spans="2:4" ht="69.75" customHeight="1" x14ac:dyDescent="0.25">
      <c r="B2" s="725" t="s">
        <v>867</v>
      </c>
      <c r="C2" s="689"/>
      <c r="D2" s="689"/>
    </row>
    <row r="3" spans="2:4" ht="15.75" thickBot="1" x14ac:dyDescent="0.3">
      <c r="B3" s="504"/>
      <c r="C3" s="502"/>
      <c r="D3" s="502"/>
    </row>
    <row r="4" spans="2:4" s="57" customFormat="1" ht="19.5" thickTop="1" x14ac:dyDescent="0.3">
      <c r="B4" s="508" t="s">
        <v>847</v>
      </c>
      <c r="C4" s="509" t="s">
        <v>240</v>
      </c>
      <c r="D4" s="510" t="s">
        <v>865</v>
      </c>
    </row>
    <row r="5" spans="2:4" ht="180" x14ac:dyDescent="0.25">
      <c r="B5" s="505" t="s">
        <v>846</v>
      </c>
      <c r="C5" s="497" t="s">
        <v>848</v>
      </c>
      <c r="D5" s="520" t="s">
        <v>875</v>
      </c>
    </row>
    <row r="6" spans="2:4" ht="210" x14ac:dyDescent="0.25">
      <c r="B6" s="505" t="s">
        <v>232</v>
      </c>
      <c r="C6" s="497" t="s">
        <v>859</v>
      </c>
      <c r="D6" s="499" t="s">
        <v>866</v>
      </c>
    </row>
    <row r="7" spans="2:4" ht="210" x14ac:dyDescent="0.25">
      <c r="B7" s="505" t="s">
        <v>235</v>
      </c>
      <c r="C7" s="497" t="s">
        <v>860</v>
      </c>
      <c r="D7" s="499" t="s">
        <v>866</v>
      </c>
    </row>
    <row r="8" spans="2:4" ht="285" x14ac:dyDescent="0.25">
      <c r="B8" s="505" t="s">
        <v>234</v>
      </c>
      <c r="C8" s="519" t="s">
        <v>872</v>
      </c>
      <c r="D8" s="499" t="s">
        <v>866</v>
      </c>
    </row>
    <row r="9" spans="2:4" ht="240" x14ac:dyDescent="0.25">
      <c r="B9" s="505" t="s">
        <v>233</v>
      </c>
      <c r="C9" s="497" t="s">
        <v>861</v>
      </c>
      <c r="D9" s="499" t="s">
        <v>866</v>
      </c>
    </row>
    <row r="10" spans="2:4" ht="105" x14ac:dyDescent="0.25">
      <c r="B10" s="505" t="s">
        <v>849</v>
      </c>
      <c r="C10" s="497" t="s">
        <v>858</v>
      </c>
      <c r="D10" s="499" t="s">
        <v>868</v>
      </c>
    </row>
    <row r="11" spans="2:4" ht="225" x14ac:dyDescent="0.25">
      <c r="B11" s="505" t="s">
        <v>850</v>
      </c>
      <c r="C11" s="497" t="s">
        <v>863</v>
      </c>
      <c r="D11" s="499" t="s">
        <v>868</v>
      </c>
    </row>
    <row r="12" spans="2:4" ht="105" x14ac:dyDescent="0.25">
      <c r="B12" s="505" t="s">
        <v>851</v>
      </c>
      <c r="C12" s="497" t="s">
        <v>862</v>
      </c>
      <c r="D12" s="499" t="s">
        <v>868</v>
      </c>
    </row>
    <row r="13" spans="2:4" ht="105" x14ac:dyDescent="0.25">
      <c r="B13" s="505" t="s">
        <v>852</v>
      </c>
      <c r="C13" s="497" t="s">
        <v>864</v>
      </c>
      <c r="D13" s="499" t="s">
        <v>868</v>
      </c>
    </row>
    <row r="14" spans="2:4" ht="75" x14ac:dyDescent="0.25">
      <c r="B14" s="505" t="s">
        <v>853</v>
      </c>
      <c r="C14" s="497" t="s">
        <v>857</v>
      </c>
      <c r="D14" s="499"/>
    </row>
    <row r="15" spans="2:4" x14ac:dyDescent="0.25">
      <c r="B15" s="505" t="s">
        <v>854</v>
      </c>
      <c r="C15" s="497" t="s">
        <v>856</v>
      </c>
      <c r="D15" s="499"/>
    </row>
    <row r="16" spans="2:4" ht="15.75" thickBot="1" x14ac:dyDescent="0.3">
      <c r="B16" s="506" t="s">
        <v>240</v>
      </c>
      <c r="C16" s="498" t="s">
        <v>855</v>
      </c>
      <c r="D16" s="500"/>
    </row>
    <row r="17" spans="2:4" ht="15.75" thickTop="1" x14ac:dyDescent="0.25">
      <c r="B17" s="504"/>
      <c r="C17" s="502"/>
      <c r="D17" s="502"/>
    </row>
    <row r="18" spans="2:4" x14ac:dyDescent="0.25">
      <c r="B18" s="504"/>
      <c r="C18" s="502"/>
      <c r="D18" s="502"/>
    </row>
    <row r="19" spans="2:4" x14ac:dyDescent="0.25">
      <c r="B19" s="504"/>
      <c r="C19" s="502"/>
      <c r="D19" s="502"/>
    </row>
    <row r="20" spans="2:4" x14ac:dyDescent="0.25">
      <c r="B20" s="504"/>
    </row>
    <row r="21" spans="2:4" x14ac:dyDescent="0.25">
      <c r="B21" s="504"/>
    </row>
    <row r="22" spans="2:4" x14ac:dyDescent="0.25">
      <c r="B22" s="504"/>
    </row>
    <row r="25" spans="2:4" x14ac:dyDescent="0.25">
      <c r="B25" s="504"/>
    </row>
    <row r="26" spans="2:4" x14ac:dyDescent="0.25">
      <c r="B26" s="504"/>
    </row>
    <row r="27" spans="2:4" x14ac:dyDescent="0.25">
      <c r="B27" s="504"/>
    </row>
    <row r="28" spans="2:4" x14ac:dyDescent="0.25">
      <c r="B28" s="504"/>
    </row>
    <row r="29" spans="2:4" x14ac:dyDescent="0.25">
      <c r="B29" s="504"/>
    </row>
    <row r="30" spans="2:4" x14ac:dyDescent="0.25">
      <c r="C30" s="502"/>
    </row>
    <row r="32" spans="2:4" x14ac:dyDescent="0.25">
      <c r="B32" s="504"/>
    </row>
  </sheetData>
  <mergeCells count="2">
    <mergeCell ref="B1:D1"/>
    <mergeCell ref="B2:D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A30EA2116ADDA44919F320C0F23D821" ma:contentTypeVersion="0" ma:contentTypeDescription="Create a new document." ma:contentTypeScope="" ma:versionID="6acffe6ac510db4a901eee787596dc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7380A8-F2A8-4476-878F-EEE0A62D7647}">
  <ds:schemaRefs>
    <ds:schemaRef ds:uri="http://schemas.microsoft.com/sharepoint/v3/contenttype/forms"/>
  </ds:schemaRefs>
</ds:datastoreItem>
</file>

<file path=customXml/itemProps2.xml><?xml version="1.0" encoding="utf-8"?>
<ds:datastoreItem xmlns:ds="http://schemas.openxmlformats.org/officeDocument/2006/customXml" ds:itemID="{27EB2E3C-BA36-4AD5-94DA-1F5771602DD0}">
  <ds:schemaRefs>
    <ds:schemaRef ds:uri="http://schemas.microsoft.com/office/2006/documentManagement/types"/>
    <ds:schemaRef ds:uri="http://purl.org/dc/elements/1.1/"/>
    <ds:schemaRef ds:uri="http://schemas.openxmlformats.org/package/2006/metadata/core-properties"/>
    <ds:schemaRef ds:uri="http://purl.org/dc/terms/"/>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FA2C108A-1E2A-4676-BF70-E4297694D1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7</vt:i4>
      </vt:variant>
    </vt:vector>
  </HeadingPairs>
  <TitlesOfParts>
    <vt:vector size="21" baseType="lpstr">
      <vt:lpstr>Summary</vt:lpstr>
      <vt:lpstr>BT</vt:lpstr>
      <vt:lpstr>WIFI</vt:lpstr>
      <vt:lpstr>NFC</vt:lpstr>
      <vt:lpstr>GPS</vt:lpstr>
      <vt:lpstr>Touch</vt:lpstr>
      <vt:lpstr>BT Summary</vt:lpstr>
      <vt:lpstr>WIFI Summary</vt:lpstr>
      <vt:lpstr>NFC Summary</vt:lpstr>
      <vt:lpstr>GPS Summary</vt:lpstr>
      <vt:lpstr>Touch Summary</vt:lpstr>
      <vt:lpstr>Data Source</vt:lpstr>
      <vt:lpstr>Instructions</vt:lpstr>
      <vt:lpstr>Comments</vt:lpstr>
      <vt:lpstr>Config</vt:lpstr>
      <vt:lpstr>Config_Table</vt:lpstr>
      <vt:lpstr>'Data Source'!Print_Area</vt:lpstr>
      <vt:lpstr>Saved_Data</vt:lpstr>
      <vt:lpstr>Status_Conversion</vt:lpstr>
      <vt:lpstr>Status_In</vt:lpstr>
      <vt:lpstr>ValidStatus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Donovan, JerryX</dc:creator>
  <cp:lastModifiedBy>Kumar, ParmodX</cp:lastModifiedBy>
  <cp:lastPrinted>2012-06-29T21:44:01Z</cp:lastPrinted>
  <dcterms:created xsi:type="dcterms:W3CDTF">2012-05-08T17:36:13Z</dcterms:created>
  <dcterms:modified xsi:type="dcterms:W3CDTF">2012-10-03T18:21:48Z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0x010100AA30EA2116ADDA44919F320C0F23D821</vt:lpwstr>
  </property>
</Properties>
</file>