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w Workload is Calculated" sheetId="1" r:id="rId4"/>
    <sheet state="visible" name="Workload" sheetId="2" r:id="rId5"/>
    <sheet state="visible" name="Ashley" sheetId="3" r:id="rId6"/>
    <sheet state="visible" name="Brooke" sheetId="4" r:id="rId7"/>
    <sheet state="visible" name="Dawn" sheetId="5" r:id="rId8"/>
    <sheet state="visible" name="Jason" sheetId="6" r:id="rId9"/>
    <sheet state="visible" name="Josh" sheetId="7" r:id="rId10"/>
    <sheet state="visible" name="Kim" sheetId="8" r:id="rId11"/>
    <sheet state="visible" name="Lisa" sheetId="9" r:id="rId12"/>
    <sheet state="visible" name="Marisa" sheetId="10" r:id="rId13"/>
    <sheet state="visible" name="Marty" sheetId="11" r:id="rId14"/>
    <sheet state="visible" name="Matt" sheetId="12" r:id="rId15"/>
    <sheet state="visible" name="Melissa" sheetId="13" r:id="rId16"/>
    <sheet state="visible" name="Robin" sheetId="14" r:id="rId17"/>
    <sheet state="visible" name="Sherry" sheetId="15" r:id="rId18"/>
    <sheet state="visible" name="Trudy" sheetId="16" r:id="rId19"/>
    <sheet state="visible" name="Van" sheetId="17" r:id="rId20"/>
    <sheet state="visible" name="Yvette" sheetId="18" r:id="rId21"/>
    <sheet state="visible" name="Instructions" sheetId="19" r:id="rId22"/>
    <sheet state="visible" name="TEMPLATE - Staff Tracker" sheetId="20" r:id="rId23"/>
    <sheet state="visible" name="Tiffany" sheetId="21" r:id="rId24"/>
    <sheet state="visible" name="Carrie" sheetId="22" r:id="rId25"/>
  </sheets>
  <definedNames/>
  <calcPr/>
</workbook>
</file>

<file path=xl/sharedStrings.xml><?xml version="1.0" encoding="utf-8"?>
<sst xmlns="http://schemas.openxmlformats.org/spreadsheetml/2006/main" count="4477" uniqueCount="1024">
  <si>
    <t>WORKLOAD CALCULATION METHODOLOGY</t>
  </si>
  <si>
    <t>Core Formula</t>
  </si>
  <si>
    <t>Weekly Hours per Assignment =</t>
  </si>
  <si>
    <t>Base Hours × Role Weight × Assignment Type Weight × Phase Weight × Active Status</t>
  </si>
  <si>
    <t>WEIGHTING COMPONENTS</t>
  </si>
  <si>
    <t>1. BASE HOURS (by Size Estimate)</t>
  </si>
  <si>
    <t>Size</t>
  </si>
  <si>
    <t>Weekly Hours</t>
  </si>
  <si>
    <t>XS - Less than 1 hr/wk</t>
  </si>
  <si>
    <t>S - 1-2 hrs/wk</t>
  </si>
  <si>
    <t>M - 2-5 hrs/wk</t>
  </si>
  <si>
    <t>L - 5-10 hrs/wk</t>
  </si>
  <si>
    <t>XL - More than 10 hrs/wk</t>
  </si>
  <si>
    <t>Unspecified</t>
  </si>
  <si>
    <t>2. ROLE WEIGHT</t>
  </si>
  <si>
    <t>Role</t>
  </si>
  <si>
    <t>Weight</t>
  </si>
  <si>
    <t>Owner</t>
  </si>
  <si>
    <t>Co-owner</t>
  </si>
  <si>
    <t>Secondary</t>
  </si>
  <si>
    <t>Support</t>
  </si>
  <si>
    <t>3. ASSIGNMENT TYPE WEIGHT</t>
  </si>
  <si>
    <t>Type</t>
  </si>
  <si>
    <t>Epic Gold</t>
  </si>
  <si>
    <t>Governance</t>
  </si>
  <si>
    <t>System Initiative</t>
  </si>
  <si>
    <t>System Project</t>
  </si>
  <si>
    <t>Epic Upgrades</t>
  </si>
  <si>
    <t>General Support</t>
  </si>
  <si>
    <t>Policy/Guidelines</t>
  </si>
  <si>
    <t>Market Project</t>
  </si>
  <si>
    <t>Ticket</t>
  </si>
  <si>
    <t>4. PHASE WEIGHT</t>
  </si>
  <si>
    <t>Phase</t>
  </si>
  <si>
    <t>Discovery/Define</t>
  </si>
  <si>
    <t>Design</t>
  </si>
  <si>
    <t>Build</t>
  </si>
  <si>
    <t>Validate/Test</t>
  </si>
  <si>
    <t>Deploy</t>
  </si>
  <si>
    <t>Did we Deliver</t>
  </si>
  <si>
    <t>Post Go Live Support</t>
  </si>
  <si>
    <t>Maintenance</t>
  </si>
  <si>
    <t>Steady State</t>
  </si>
  <si>
    <t>N/A</t>
  </si>
  <si>
    <t>5. ACTIVE STATUS</t>
  </si>
  <si>
    <t>Status</t>
  </si>
  <si>
    <t>Multiplier</t>
  </si>
  <si>
    <t>Active (Yes)</t>
  </si>
  <si>
    <t>Inactive (No)</t>
  </si>
  <si>
    <t>CALCULATION EXAMPLES</t>
  </si>
  <si>
    <t>Example 1: High-Intensity Assignment</t>
  </si>
  <si>
    <t>Owner, System Initiative, Design Phase, Active, Medium Size</t>
  </si>
  <si>
    <t>Base Hours (M): 3.5 hrs</t>
  </si>
  <si>
    <t>Role (Owner): × 1.0</t>
  </si>
  <si>
    <t>Type (System Initiative): × 1.0</t>
  </si>
  <si>
    <t>Phase (Design): × 0.7</t>
  </si>
  <si>
    <t>Active: × 1</t>
  </si>
  <si>
    <t>[equals] 3.5 × 1.0 × 1.0 × 0.7 × 1 = 2.45 hrs/week</t>
  </si>
  <si>
    <t>Example 2: Low-Intensity Assignment</t>
  </si>
  <si>
    <t>Support, General Support, Did we Deliver, Active, Small Size</t>
  </si>
  <si>
    <t>Base Hours (S): 1.5 hrs</t>
  </si>
  <si>
    <t>Role (Support): × 0.25</t>
  </si>
  <si>
    <t>Type (General Support): × 0.5</t>
  </si>
  <si>
    <t>Phase (Did we Deliver): × 0.3</t>
  </si>
  <si>
    <t>[equals] 1.5 × 0.25 × 0.5 × 0.3 × 1 = 0.05625 hrs/week</t>
  </si>
  <si>
    <t>Example 3: Secondary Role Assignment</t>
  </si>
  <si>
    <t>Secondary, Policy/Guidelines, Discovery, Active, Large Size</t>
  </si>
  <si>
    <t>Base Hours (L): 7.5 hrs</t>
  </si>
  <si>
    <t>Role (Secondary): × 0.5</t>
  </si>
  <si>
    <t>Type (Policy/Guidelines): × 0.7</t>
  </si>
  <si>
    <t>Phase (Discovery): × 0.5</t>
  </si>
  <si>
    <t>[equals] 7.5 × 0.5 × 0.7 × 0.5 × 1 = 1.3125 hrs/week</t>
  </si>
  <si>
    <t>Example 4: Inactive Assignment</t>
  </si>
  <si>
    <t>Owner, System Initiative, Build/Test, Inactive, XL Size</t>
  </si>
  <si>
    <t>Base Hours (XL): 12 hrs</t>
  </si>
  <si>
    <t>Phase (Build/Test): × 1.0</t>
  </si>
  <si>
    <t>Active: × 0</t>
  </si>
  <si>
    <t>[equals] 12 × 1.0 × 1.0 × 1.0 × 0 = 0 hrs/week</t>
  </si>
  <si>
    <t>HOW TOTAL WORKLOAD IS CALCULATED</t>
  </si>
  <si>
    <t>Each assignment gets its own weekly hours calculation using the formula above</t>
  </si>
  <si>
    <t>Staff member's total workload = Sum of all their active assignment hours</t>
  </si>
  <si>
    <t>Capacity utilization = (Total Active Hours / Available Hours) × 100%</t>
  </si>
  <si>
    <t>Status indicators:</t>
  </si>
  <si>
    <t>🟢 Under Capacity: &lt;60%</t>
  </si>
  <si>
    <t>🟡 Near Capacity: 60-75%</t>
  </si>
  <si>
    <t>🟠 At Capacity: 76-84%</t>
  </si>
  <si>
    <t>🔴 Over Capacity: ≥85%</t>
  </si>
  <si>
    <t>KEY INSIGHTS</t>
  </si>
  <si>
    <t>Role weight reflects level of responsibility (Owner &gt; Secondary &gt; Support)</t>
  </si>
  <si>
    <t>Assignment type weight reflects complexity/intensity of work</t>
  </si>
  <si>
    <t>Phase weight reflects current workload intensity in project lifecycle</t>
  </si>
  <si>
    <t>Active status turns assignments on/off without deleting historical data</t>
  </si>
  <si>
    <t>Assignments marked "Complete" automatically have zero active hours</t>
  </si>
  <si>
    <t>Capacity</t>
  </si>
  <si>
    <t>Name</t>
  </si>
  <si>
    <t>Total</t>
  </si>
  <si>
    <t>Active Assignments</t>
  </si>
  <si>
    <t>Missing Items</t>
  </si>
  <si>
    <t>Active Hrs/Wk</t>
  </si>
  <si>
    <t>Available Hours</t>
  </si>
  <si>
    <t>Capacity Utilization</t>
  </si>
  <si>
    <t>Estimated Status</t>
  </si>
  <si>
    <t>Ashley</t>
  </si>
  <si>
    <t>Brooke</t>
  </si>
  <si>
    <t>Dawn</t>
  </si>
  <si>
    <t>Jason</t>
  </si>
  <si>
    <t>Josh</t>
  </si>
  <si>
    <t>Kim</t>
  </si>
  <si>
    <t>Lisa</t>
  </si>
  <si>
    <t>Marty</t>
  </si>
  <si>
    <t>Matt</t>
  </si>
  <si>
    <t>Melissa</t>
  </si>
  <si>
    <t>Robin</t>
  </si>
  <si>
    <t>Sherry</t>
  </si>
  <si>
    <t>Trudy</t>
  </si>
  <si>
    <t>Van</t>
  </si>
  <si>
    <t>Yvette</t>
  </si>
  <si>
    <t>SCI</t>
  </si>
  <si>
    <t xml:space="preserve">Assignment </t>
  </si>
  <si>
    <t>Short Description</t>
  </si>
  <si>
    <t>Work Effort</t>
  </si>
  <si>
    <t>Work Type</t>
  </si>
  <si>
    <t>EHR/s Impacted</t>
  </si>
  <si>
    <t>System Projected Go-Live Date</t>
  </si>
  <si>
    <t>Sponsor</t>
  </si>
  <si>
    <t>Service Line</t>
  </si>
  <si>
    <t>Assignment Date</t>
  </si>
  <si>
    <t>Comments/Details</t>
  </si>
  <si>
    <t>Role Multiplier</t>
  </si>
  <si>
    <t>Work Type Weight</t>
  </si>
  <si>
    <t>Phase Weight</t>
  </si>
  <si>
    <t>Base Hrs/Wk</t>
  </si>
  <si>
    <t>Active</t>
  </si>
  <si>
    <t>Missing Data</t>
  </si>
  <si>
    <t>Xsolis System Project-AI integration for UM XSOLIS</t>
  </si>
  <si>
    <t xml:space="preserve">Utilization Management Solution using AI to help determine patient eligabilty and appropriateness for status and reimbursement. </t>
  </si>
  <si>
    <t>All</t>
  </si>
  <si>
    <t>In Progress</t>
  </si>
  <si>
    <t>Gail Moxley</t>
  </si>
  <si>
    <t>Care Coordination</t>
  </si>
  <si>
    <t>Readmission System Project 4343</t>
  </si>
  <si>
    <t xml:space="preserve">System Project ALM 4343
Oracle readmission prevention System Project being implemented in CAREB &amp; ECISA in March 2025. Time consuming- 3-5 meetings a week. 
Validation Dates: 2 weeks per domain
Week of Feb 17 MOCKB
Week of March 3 MOCKA
Soft Activation: 
Week of Mar 17 (ECISA and CAREB the same week)
Go-Live: 
Week of April 22 CAREB and ECISA 
</t>
  </si>
  <si>
    <t>Cerner</t>
  </si>
  <si>
    <t>Complete</t>
  </si>
  <si>
    <t>Boomie, Dr. Erickson, Dr. Morelli</t>
  </si>
  <si>
    <t>Epic/Elsevier Care Plan</t>
  </si>
  <si>
    <t>Plan of Care
The Patient’s Plan of Care (POC) requires interprofessional collaboration to align assessments, interventions, and evaluations with patient-centered goals and outcomes.
Establishing Interprofessional Plan of Care Council (IPCC) for system-wide clinical and operational decision-making.  
Inaugural kick off council meeting planned for September 24, 2025. 
Work with IPCC team and Elsevier to manage practice decisions and support clinical adoption.</t>
  </si>
  <si>
    <t>Epic</t>
  </si>
  <si>
    <t>Connie Clemmons-Brown</t>
  </si>
  <si>
    <t>Nursing</t>
  </si>
  <si>
    <t>Critical Care Titration &amp; Block Charting Initiative 3991/CHI 4371</t>
  </si>
  <si>
    <t>Titrations of Critical Care (Shared Folder)
Critical Care Gtt CI Tracking Dashboard 
System-wide policy to standardize IV titrations block charting.
A System Titrations Policy Toolkit has been released by the C5 Clinical Institute to support this rollout.
Go-live Timeline:
South region (TX/TN/KY) Epic sites went live September 6, aligned with the Epic upgrade.
Other Epic markets are scheduled to go live November 2025 due to upgrade priorities.
Continued phased go-live timeline may be found here: EHR Go-Live Date Schedule for the Titrations in Continuous Infusion Medications in Critical Care Areas P&amp;P</t>
  </si>
  <si>
    <t xml:space="preserve">Phased approach:
EHR Go-Live Date Schedule for the Titrations in Continuous Infusion Medications in Critical Care Areas P&amp;P
</t>
  </si>
  <si>
    <t>Brenda Downs</t>
  </si>
  <si>
    <t>Acute Institute &amp;  Cardiology</t>
  </si>
  <si>
    <t xml:space="preserve">ICU Liberation </t>
  </si>
  <si>
    <t>Intake Slide ALM 4139
System-wide updates to the Liberation/ABCDEF Bundle guidelines are underway and will require significant changes across all EHR platforms.
Market-level crosswalk reviews have been completed.
Initial EHR intake form submitted by Brenda Downs on February 28, 2025.
Revised EHR change request submitted on June 18, 2025; currently under intake review by System Clinical Informatics leadership.</t>
  </si>
  <si>
    <t>On Hold</t>
  </si>
  <si>
    <t>NCEC - Standard Orientation Content Task Force</t>
  </si>
  <si>
    <t>Serve in a consultative capacity, supporting all five defined workgroups by addressing informatics/technology-related needs.</t>
  </si>
  <si>
    <t>Monthly</t>
  </si>
  <si>
    <t>Tracy Liubakka and Tiffany McCann</t>
  </si>
  <si>
    <t>Other</t>
  </si>
  <si>
    <t xml:space="preserve">Med Rec Tasking in Cerner ALM 3713 </t>
  </si>
  <si>
    <t>Design Session #3 occurred on 1/10/2024, during which participants shared feedback from their respective markets on the following topics:
Removing "reconciliation" from the medication history task name.
Removing the task type from Care Compass.
Participants reached voting consensus to move forward with proposed changes. Technical team confirmed sufficient information to implement design changes in a non-prod environment.  
Approved by Cerner Optimization Group on 2/6. Build resources assigned. Testing/validation completed for CRDB/A. Go-live occurred March 2025.</t>
  </si>
  <si>
    <t>Central Coast Practice Lead</t>
  </si>
  <si>
    <t>National Clinical Education Council (NCEC) - SCI Consultant</t>
  </si>
  <si>
    <t>NCEC council representative. Monthly initiative update highlighting key System Projects/system initiatives and new policies, timelines, and progress across the enterprise.</t>
  </si>
  <si>
    <t xml:space="preserve">Oral Kleen System Policy </t>
  </si>
  <si>
    <t>OralKleen System Project Jan2025
System-wide policy and procedure for interventional oral hygiene and infection prevention.
Documentation and procedural elements of the new policy have been finalized.
Executive Directors Tammie Kear and Virginia Pendergast will discuss and initial go-live facility site selection with Ron Yolo, RCNO–California Region.
On 8/28, a meeting was held in partnership with the System Clinical Informaticists to gather intake request information for submission to System Informatics leadership for review.
System Clinical Informaticists will continue collaborating with the task force to refine EHR requirements in preparation for pilot rollout.</t>
  </si>
  <si>
    <t>Alison Mason</t>
  </si>
  <si>
    <t>UKM/UGM/Kronos Enterprise Roll out</t>
  </si>
  <si>
    <t>WFM System Project 2025
IT Enterprise Transition to Kronos Suite (Replacing Clairvia and Teams Scheduling Tools)
On April 25, 2025, a meeting was held with Michelle Gunsher and Boomie to discuss the Clairvia transition to Pro WFM.
Direction was provided to prioritize the Care Value System Team—the Owner user group of Clairvia—for Wave 1 of the transition.
A demo was recommended for this group to facilitate engagement and gather feedback or concerns.
Michelle was also advised to engage Regional/Market Clinical Informatics Leaders to identify local Change Champions to support the transition.
Follow-up meeting held with System Project managers on May 28, 2025 to continue planning and coordination efforts.
Follow-up with Epic related to alignment of Kronos acuity with Epic Gold and building blocks for acuity mapping. Email exchange for initiative and resourcing sent on 9/8.</t>
  </si>
  <si>
    <t>Bridge Human Milk Management</t>
  </si>
  <si>
    <t>Consulting with WICI leaders and Amrit on current wikki materials.</t>
  </si>
  <si>
    <t>Amritpal Kamboj</t>
  </si>
  <si>
    <t>ALM 3546 Sepsis Documentation Updates Sep 1 Bundle</t>
  </si>
  <si>
    <t>SoCal Division Sepsis Requests - Cerner
Sepsis Updated for Cerner - DH 08.2023
The General Variable Criteria (SIRS) information and the Organ Dysfunction Signs &amp; Symptoms information are out of alignment with the current SEP - 1 criteria on the Adult Sepsis Screening PowerForm and the ED Triage Sepsis Screening Adult section of the ED Triage PowerForm.
Currently under intake review by System Clinical Informatics leadership.</t>
  </si>
  <si>
    <t xml:space="preserve">CAT Orthopedics, Bones - Gold </t>
  </si>
  <si>
    <t>SCI leading CAT Orthopedic building block to support alignment, standardization, and optimization across the system.</t>
  </si>
  <si>
    <t xml:space="preserve">CAT Nutrition - Gold </t>
  </si>
  <si>
    <t>SCI leading CAT nutrition building block to support alignment, standardization, and optimization across the system. Nutrition CAT Building Block Review_July 2025 Nutrition CAT Building Block Prep</t>
  </si>
  <si>
    <t>CommonSpirit Critical Care Council</t>
  </si>
  <si>
    <t>C5 council representative. Inclusion on the agenda to present EHR related updates</t>
  </si>
  <si>
    <t>National Sepsis Workgroup</t>
  </si>
  <si>
    <t>Sepsis council representative. Incusion on the agenda to present EHR related updates</t>
  </si>
  <si>
    <t>Epic General Nursing Support</t>
  </si>
  <si>
    <t xml:space="preserve">SCI Consultant </t>
  </si>
  <si>
    <t>NPPC SCI Consultant &amp; Support</t>
  </si>
  <si>
    <t xml:space="preserve">SCI consultant </t>
  </si>
  <si>
    <t xml:space="preserve">Alison Mason, Tamara Kear </t>
  </si>
  <si>
    <t xml:space="preserve">PRM0011081 Centralized CMU Telemetry </t>
  </si>
  <si>
    <t xml:space="preserve">Next roll-out: St. Luke's Baylor - McNair Campus scheduled for Sept/Oct 2025
After McNair roll out, will move to 8 facilities in PNW
</t>
  </si>
  <si>
    <t>delivery and Designment process</t>
  </si>
  <si>
    <t>Holly Kelly</t>
  </si>
  <si>
    <t>Live: 8 facilities from 4 states being monitored from CareBase</t>
  </si>
  <si>
    <t xml:space="preserve">FETR0067305 System Telemetry Policy </t>
  </si>
  <si>
    <t>System policy for Cardiac Monitoring to move toward AHA indications and a new OPA. Supporting Nicole Johnson from MI with historical decisions, info etc. 
FETR0067305 Epic Telemetry Design Doc/Current State Review</t>
  </si>
  <si>
    <t>awaiting approvals</t>
  </si>
  <si>
    <t>John Morelli/Connie Clemmons Brown</t>
  </si>
  <si>
    <t xml:space="preserve">Approved by Dr. Morelli and Connie Clemmons Brown. Reviewing with broader group September 5th. After final review with market, will move to Nancy Shen to begin building for each market. 
</t>
  </si>
  <si>
    <t xml:space="preserve">FETR0075981 Candida Auris Screening Optimization </t>
  </si>
  <si>
    <t>System optimization request from the Infection Prevention Council. Final desgin approved 6.25.25, waiting for IT resources to start the build (Shawn Powell) 
FETR0075981 Candida auris Design Doc</t>
  </si>
  <si>
    <t>Builders picked up ticket</t>
  </si>
  <si>
    <t>Roy Boukidijan/Becky Leach</t>
  </si>
  <si>
    <t>FETR0075979  Duplicate LDAs Optimization Request</t>
  </si>
  <si>
    <t>Optimization request to cleanup duplicate LDAs that were identified after the Vascular Access Policy implementation in Epic. Request is waiting on Epic analyst assignment</t>
  </si>
  <si>
    <t>Lauren Bulin</t>
  </si>
  <si>
    <t xml:space="preserve">NPPC: VAS Policy Bundle Kick-off </t>
  </si>
  <si>
    <t>CAT Inpatient Nursing - Nova Notes/Upgrade</t>
  </si>
  <si>
    <t xml:space="preserve">Review Nova Notes for Feb 25 Upgrade 
7.14.25 Build currently taking place </t>
  </si>
  <si>
    <t>CAT Care Coordination for Upgrade</t>
  </si>
  <si>
    <t>5.2.25</t>
  </si>
  <si>
    <t xml:space="preserve">CAT Inpatient Nursing - Gold </t>
  </si>
  <si>
    <t xml:space="preserve">Review Gold Decision's </t>
  </si>
  <si>
    <t>6.20.25</t>
  </si>
  <si>
    <t>BMAT - Age Friendly Prelim Research</t>
  </si>
  <si>
    <t>Gather current state analysis of mobility assessment in Epic markets</t>
  </si>
  <si>
    <t>Heather Miller</t>
  </si>
  <si>
    <t>7.29.25</t>
  </si>
  <si>
    <t xml:space="preserve">Deep Sedation </t>
  </si>
  <si>
    <t xml:space="preserve">System Deep Sedation Policy Updated: Crosswalking policy, current state analysis and gap analysis  </t>
  </si>
  <si>
    <t>Unknown</t>
  </si>
  <si>
    <t>Amrit Kamboj</t>
  </si>
  <si>
    <t>08.20.25</t>
  </si>
  <si>
    <t>Wave 2 Go live Education</t>
  </si>
  <si>
    <t>Review Wae 2 go live education to prepare to support</t>
  </si>
  <si>
    <t>Preferred Language Drop Down</t>
  </si>
  <si>
    <t xml:space="preserve">What threshold languages are included for Epic Gold and investigating "unknown" or "other" drop down options funciotnality </t>
  </si>
  <si>
    <t>Lisa Macri</t>
  </si>
  <si>
    <t>7.14.25</t>
  </si>
  <si>
    <t>IRIS Reporting Team Requests</t>
  </si>
  <si>
    <t>Cross Market Flu Group 24-25 Season</t>
  </si>
  <si>
    <t xml:space="preserve">SCI support </t>
  </si>
  <si>
    <t>ASR Reports</t>
  </si>
  <si>
    <t>EHR Optimization and Maintenance EHR Governance</t>
  </si>
  <si>
    <t>SCI Support</t>
  </si>
  <si>
    <t>Transitioning to BI team next couple of months-sunsetting Tableau by end of Oct 2024; BI team consumed with Eoic Gold and needs my assistance with data updates</t>
  </si>
  <si>
    <t>Sonifi/Ipet Data/Reporting</t>
  </si>
  <si>
    <t xml:space="preserve">Currently working with Digital Innovations and BI team to establish replacement dashboard until Sonifi upgrade is complete with Sonifi Tableau dashboards </t>
  </si>
  <si>
    <t>Ongoing</t>
  </si>
  <si>
    <t>CCC CMU Central Telemetry DH PRM 1014091; PRJ0011116</t>
  </si>
  <si>
    <t xml:space="preserve">SCI secondary support </t>
  </si>
  <si>
    <t>ECISA live; CareB scheduled release TBD</t>
  </si>
  <si>
    <t xml:space="preserve">Dawn </t>
  </si>
  <si>
    <t>SCI Team Metrics Requests</t>
  </si>
  <si>
    <t>CareB live; ECISA soft live-front facing reporting issues; Cerner working on interface issues</t>
  </si>
  <si>
    <t xml:space="preserve">Cerner Unified Analytics Dashboards/Reports </t>
  </si>
  <si>
    <t xml:space="preserve">Governance Support </t>
  </si>
  <si>
    <t>Ischemic Stroke Mortality Goal Workgroup</t>
  </si>
  <si>
    <t>SCI Support; Monthly meetings</t>
  </si>
  <si>
    <t>Pharmacy &amp; Oncology</t>
  </si>
  <si>
    <t>Completed-replaced with Vaccine Track</t>
  </si>
  <si>
    <t>Vaccine Track</t>
  </si>
  <si>
    <t>Spine Registry Report Group</t>
  </si>
  <si>
    <t>Epic 7 Day Readmission data</t>
  </si>
  <si>
    <t xml:space="preserve">Needed to cross reference and validate current Midas calculation issue </t>
  </si>
  <si>
    <t>Ongoing-includes SPM training/reviews</t>
  </si>
  <si>
    <t>Cerner Clinical Decision Support ?</t>
  </si>
  <si>
    <t>Transitioning iPet to Digital Health-Tableau sunsetting (dashboard) by end of Oct 2024; Working with BI team and Analytics team for replacement dashbpard untiul Sonifi upgrade</t>
  </si>
  <si>
    <t>Epic Clinical Content and Decision Support ?</t>
  </si>
  <si>
    <t>System System Project</t>
  </si>
  <si>
    <t>Central monitoring unit/Tele build-HL7 mappings/master bed list for each facility roll out</t>
  </si>
  <si>
    <t>Advance Nursing Assessment Strudy Variables</t>
  </si>
  <si>
    <t>Research team needs timestamped nursing assessments for specific positions/certifications (main ask); some outcome data unable to access</t>
  </si>
  <si>
    <t>Co-Owner</t>
  </si>
  <si>
    <t>Newborn Thermoregulation Data automation</t>
  </si>
  <si>
    <t>automation/dashboard creation</t>
  </si>
  <si>
    <t>Canned reports/dashboards have missing information due to CSH Cerner build-Cerner reg required for base</t>
  </si>
  <si>
    <t>Age Friendly Documentation</t>
  </si>
  <si>
    <t>Weekly meetings / emails</t>
  </si>
  <si>
    <t>In Room Technology</t>
  </si>
  <si>
    <t>Epic Gold Interoperability-CAT</t>
  </si>
  <si>
    <t>Owner SCI</t>
  </si>
  <si>
    <t>Virtual Registered Dietitian Subcommittee</t>
  </si>
  <si>
    <t xml:space="preserve">SCI Support </t>
  </si>
  <si>
    <t>slicer dicer reporting samples provided to validate data</t>
  </si>
  <si>
    <t>SCI Nova Note Process</t>
  </si>
  <si>
    <t xml:space="preserve">Quality Mobility Documentation </t>
  </si>
  <si>
    <t xml:space="preserve">Epic Gold Reporting -CAT (Including Epic Gold Quality Reporting) </t>
  </si>
  <si>
    <t>Assisting to identify data resources for missing variable data in Advance Nursing Assessment study</t>
  </si>
  <si>
    <t xml:space="preserve">Yale Swallow Screen-Mountain </t>
  </si>
  <si>
    <t>OB/NICU</t>
  </si>
  <si>
    <t>Work with EBI team to Design automation/drilldown dashboard; phase 1 would be weekly data-goal is to have near real time data for phase 2</t>
  </si>
  <si>
    <t>Epic packages delayed-estimated Dec 2025 Go Live in CEN; continue weekly meetings/demo from Epic; workflow analysis</t>
  </si>
  <si>
    <t>Meetings regarding ECLink build variations between waves related to non-provider orders; HIM BB collaboration</t>
  </si>
  <si>
    <t>S=1-2 hrs/wk</t>
  </si>
  <si>
    <t>TBD</t>
  </si>
  <si>
    <t>Analysis completed and forwarded to Carrie</t>
  </si>
  <si>
    <t>M=2-5 hrs/wk</t>
  </si>
  <si>
    <t>Epic Gold: Behavioral health</t>
  </si>
  <si>
    <t>Facilitate BH CAT group meetings and activities (prep and full group meetings, agenda/minutes, group emails and materials, Orion updates, etc.)</t>
  </si>
  <si>
    <t>Epic Gold: Peri-op</t>
  </si>
  <si>
    <t>Assist as needed with facilitation of peri-op related CAT group meetings and activities (prep and full group meetings)</t>
  </si>
  <si>
    <t>Suicide risk system policy EHR alignment (ALMs 4075, 4254; Epic FETR0081819, FETR0110209)</t>
  </si>
  <si>
    <t xml:space="preserve">Changes under FETR0081819 in place as of 9/9/25; new optimization (FETR0110209) under way to correct issues/deficiencies associated with -81819 </t>
  </si>
  <si>
    <t>System VP BH Paul Rains</t>
  </si>
  <si>
    <t>Harm to others system policy EHR alignment (DMND0007990)</t>
  </si>
  <si>
    <t>Working with BH leadership to answer outstanding EHR-related questions prior to placing EHR change request ticket (to be followed by eventual design sessions/coordination, approval, testing, implementation)</t>
  </si>
  <si>
    <t>None yet</t>
  </si>
  <si>
    <t>ED provider note optimization
(FETR0110153)
(FETR0110155)</t>
  </si>
  <si>
    <t>FETR0110153: Awaiting confirmation from market CI validator that non-prod validation is complete
FETR0110155: Non-prod validation complete, tipsheet done, awaiting release date</t>
  </si>
  <si>
    <t>FETR0110153: None yet
FETR0110155: None yet but pending</t>
  </si>
  <si>
    <t>BH: Migration from Depart process to discharge workflow Mpage
(FETR0110162)</t>
  </si>
  <si>
    <t>Begun in 2021; now in final non-prod validation. Concerns about provider build elements; awaiting return of Owner builder (unexpected leave, to be back in office sometime during week of 9/22) to address/fix discrepancies before finalizing test script/providing to CI validators</t>
  </si>
  <si>
    <t>DH Telemedicine Network: New BH consult order (pilot)
(FETR0100570)</t>
  </si>
  <si>
    <t>Begun in 2021; released in August 2025 (St. Roses in NV). Site clinicians opposed to change (per site reports, does not support workflow). Discussed with original ticket proponents including John MacKenzie and Denise Piminte) and market CI manager Lois Mottley Harris; group agreed this change should be pulled out of ECISA. Discussions/possible next steps with group and Pam Shadle/Stephanie Wilder continue.</t>
  </si>
  <si>
    <t>Revise cardiac monitoring order to exclude ED clinicians from completing tele advisor (P0687 domain)
(FETR0110167)</t>
  </si>
  <si>
    <t>Final non-prod validation confirmed complete week of 9/22/25; tipsheet complete, awaiting release date</t>
  </si>
  <si>
    <t>Divisional request: ALM #2921 (Owner SCI)
(FETR0110086)</t>
  </si>
  <si>
    <t>Update LTC psychotropic med side effects and behavior documentation. Released 8/26/25 but issues found. Discussed with requesting CI in conjunction with build analysts; potential fixes under review</t>
  </si>
  <si>
    <t>Gilead ED disease screening national standard (System Project # PRJ0137250)</t>
  </si>
  <si>
    <t>Assistance with System Project testing/discussions as needed</t>
  </si>
  <si>
    <t>ED design approval group (ED DAG) facilitation</t>
  </si>
  <si>
    <t>Regular planning and co-facilitation of monthly meeting, including agenda and minutes prep, meeting issue followups, and other meeting activities as needed</t>
  </si>
  <si>
    <t>ESCC EHR workgroup</t>
  </si>
  <si>
    <t>Regular planning and co-facilitation of monthly meeting, including agenda and minutes prep and related meeting activities</t>
  </si>
  <si>
    <t>New system ED request (7-day pt return)</t>
  </si>
  <si>
    <t xml:space="preserve">Based on CSH organization guideline: Identify acute patients returning/readmitted to hospital in 7 days </t>
  </si>
  <si>
    <t>Kari Evans, acute care coordination senior proj. mgr</t>
  </si>
  <si>
    <t>Emergency Services System Council (ESCC) SCI support</t>
  </si>
  <si>
    <t>Assist with meeting prep session and attend/participate in monthly ESCC regular meeting, provide EHR updates/support as needed</t>
  </si>
  <si>
    <t>ESCC Surge and Capacity workgroup (SCI support)</t>
  </si>
  <si>
    <t>Attend regular (monthly) meetings as available and provide any EHR-related support as needed</t>
  </si>
  <si>
    <t>ESCC OB patients in the ED workgroup (SCI support)</t>
  </si>
  <si>
    <t xml:space="preserve">Behavioral Health System Council support </t>
  </si>
  <si>
    <t xml:space="preserve">Behavioral Health Collaborative Group support </t>
  </si>
  <si>
    <t>Dignity Health site long-term care support</t>
  </si>
  <si>
    <t>Assist market CIs with issues related to PowerChart LTC, including communication/troubleshooting for MDS Intelligence use and updates</t>
  </si>
  <si>
    <t>Epic Feb2025 upgrade: Behavioral health</t>
  </si>
  <si>
    <t>Review/resolution of corresponding Nova Notes, including facilitating BH CAT group as needed</t>
  </si>
  <si>
    <t>Epic Feb2025 upgrade: Perioperative</t>
  </si>
  <si>
    <t>Review/resolution of corresponding Nova Notes, including participation in peri-op CAT group as needed</t>
  </si>
  <si>
    <t>ED Results Callback tool: Site-specific deactivation (Dignity Health sites only)</t>
  </si>
  <si>
    <t>16 sites decommissioned (per their approval/confirmation). Working on second wave of sites that have results backlog but have not agreed to deactivate Results Calback</t>
  </si>
  <si>
    <t>Abridge ED Implementation</t>
  </si>
  <si>
    <t>Ambient listening - Preparing for ED expansion</t>
  </si>
  <si>
    <t>Epic Gold System Pharmacy and Nursing Collaborative</t>
  </si>
  <si>
    <t>Karen McConnell CO-Englewood, Connie Clemmons Brown -NV</t>
  </si>
  <si>
    <t>Nursing, Pharmacy &amp; Oncology</t>
  </si>
  <si>
    <t>This is a recurring meeting that I lead with the Nursing CIs every 2 weeks on Monday</t>
  </si>
  <si>
    <t>Epic Gold Willow Validation Group Meeting Weekly</t>
  </si>
  <si>
    <t>Karen McConnell CO-Englewood</t>
  </si>
  <si>
    <t>This is a weekly meeting every Monday for pharmacy CIs, builders, and IT to review any data validation needed for Epic Gold.</t>
  </si>
  <si>
    <t>C5 Titrations of Medications Workgroup (Titrations in Critical Care (adult))</t>
  </si>
  <si>
    <t>John Morelli -CA</t>
  </si>
  <si>
    <t>Go-live date 6/3/25</t>
  </si>
  <si>
    <t>Alaris Pumps Standardization System Project Pharmacy Discussion</t>
  </si>
  <si>
    <t xml:space="preserve">This is a weekly meeting every Monday for pharmacy CIs, pharmacy operations, and IT to discuss what is needed from the system for the Alaris pump one library as, and how this matches up with the Epic Gold System Project as they are starting to replace all pumps to BD alaris. </t>
  </si>
  <si>
    <t xml:space="preserve">SCrPT (System Clinical Pharmacy Team) Emergency Department </t>
  </si>
  <si>
    <t>Epic Governance</t>
  </si>
  <si>
    <t>Pharmacy &amp; Oncology, Acute Institute &amp;  Cardiology</t>
  </si>
  <si>
    <t>This is a montly meeting to discuss System standardizations and clinical for Pharmacist and medications in the Emergency Department</t>
  </si>
  <si>
    <t>SCrPT Cardiology</t>
  </si>
  <si>
    <t>This is a montly meeting to discuss System standardizations and clinical for Pharmacist and medications in Cardiology</t>
  </si>
  <si>
    <t>SCrPT Infectious Disease</t>
  </si>
  <si>
    <t>This is a montly meeting to discuss System standardizations and clinical for Pharmacist and medications in Infectious Disease</t>
  </si>
  <si>
    <t>SCrPT Critical Care</t>
  </si>
  <si>
    <t>This is a montly meeting to discuss System standardizations and clinical for Pharmacist and medications in Critical Care</t>
  </si>
  <si>
    <t>SCrPT Oncology</t>
  </si>
  <si>
    <t>This is a montly meeting to discuss System standardizations and clinical for Pharmacist and medications in Oncology</t>
  </si>
  <si>
    <t>SCrPT Pediatrics and Neonates</t>
  </si>
  <si>
    <t>This is a montly meeting to discuss System standardizations and clinical for Pharmacist and medications in Pediatrics and Neonates</t>
  </si>
  <si>
    <t>SCrPT EHR</t>
  </si>
  <si>
    <t>This is a montly meeting to discuss System standardizations and clinical for Pharmacist and medications in Electronic Healh Record</t>
  </si>
  <si>
    <t>System Pharmacy and Thearpeutics</t>
  </si>
  <si>
    <t>This is a montly meeting to discuss System Pharmacy and Therapeutics and any new additions, subtractions, or changes to our system formulary</t>
  </si>
  <si>
    <t>Oncology Clinical Institute EHR Liaison</t>
  </si>
  <si>
    <t>Peter Emanuel AR-Little Rock, Lise Langston -SC, Marcia Gruber-Page -KY</t>
  </si>
  <si>
    <t>I focus on the oncology, genomics, and infusion center build, upgrade, and epic gold for Epic.</t>
  </si>
  <si>
    <t>Pharmacy Regional CI support</t>
  </si>
  <si>
    <t>Boomie Harvey -TX, Nancy Yates -MT, Diane Humbrecht -WA</t>
  </si>
  <si>
    <t>Pharmacy &amp; Oncology, Imaging</t>
  </si>
  <si>
    <t>This is a Weekly meeting Every Friday that I lead to connect with all the Epic Market Pharmacy CIs, builders, and Epic TS to discuss system standardizations, and to have a place to help each other out</t>
  </si>
  <si>
    <t>Oncology Regimen governance and ticket maintenance</t>
  </si>
  <si>
    <t>Adam Johnson -AZ</t>
  </si>
  <si>
    <t>I focus on the oncology, genomics, and infusion center optimizationa and maintenance for epic that would impact the system.</t>
  </si>
  <si>
    <t>Pharmacy EHR Optimization and Maintenance EHR Governance</t>
  </si>
  <si>
    <t>I focus on helping lead the pharmacy optimizationa and maintenance for epic that impact the system.</t>
  </si>
  <si>
    <t>Hazardous Drugs and Waste in EHR - standardization</t>
  </si>
  <si>
    <t>I am working with Van as the Secondary person to help support her when she needs help with the epic pieces</t>
  </si>
  <si>
    <t>Insulin Infusion Drip - Calculator Standardization</t>
  </si>
  <si>
    <t>Pharmacy &amp; Oncology, Acute Institute &amp;  Cardiology, Nursing</t>
  </si>
  <si>
    <t>Glucommander - For All sites Epic Gold</t>
  </si>
  <si>
    <t>Pharmacy &amp; Oncology, Acute Institute &amp;  Cardiology, Nursing, Lab</t>
  </si>
  <si>
    <t>No longer moving forward with Glucommander</t>
  </si>
  <si>
    <t>Heparin Drip - Calculator Standardization</t>
  </si>
  <si>
    <t>Pharmacy &amp; Oncology, Nursing, Lab, Acute Institute &amp;  Cardiology</t>
  </si>
  <si>
    <t>I am leading the conversation and discovery of what we could use as possible standardized Heparin Drips for our calculators for all of commonSpirit Health</t>
  </si>
  <si>
    <t>Dispense Prep and Compound and Repackaging - Reduction in use and cost of MedKeeper</t>
  </si>
  <si>
    <t>I am in the process of putting together the standard equipement that will be needed for each pharmacy to go live and what they can retire for pharmacy Keeper. What equipment they can continue to use with Pharmacy Keeper</t>
  </si>
  <si>
    <t>TPN standardization</t>
  </si>
  <si>
    <t>Frequency standardization</t>
  </si>
  <si>
    <t>MAR flowsheet row standardization</t>
  </si>
  <si>
    <t>Pharmacy &amp; Oncology, Nursing</t>
  </si>
  <si>
    <t>340B billing analysis and gold build</t>
  </si>
  <si>
    <t>Standardizing Charging for All Hospitals for Medications</t>
  </si>
  <si>
    <t>Karen McConnell CO-Englewood, Mathew Linderman -ID</t>
  </si>
  <si>
    <t>I am working with the IT build team, finance Team, and Van and Yvette to try to come up with a plan to standardize all medication charges for all of CommonSpirit Health</t>
  </si>
  <si>
    <t>Meds that require nurse dual sign and Rph dual verification standardization</t>
  </si>
  <si>
    <t xml:space="preserve">ERX analysis, standard design, validation - Order instructions, Formulary Status, Admin instructions </t>
  </si>
  <si>
    <t>MTN policies and Epic Gold decisions tracker</t>
  </si>
  <si>
    <t>Epic Upgrade Nova Note review May 24 (November go-live) - Willow Inpatient</t>
  </si>
  <si>
    <t>I am leading the conversations and meetings to ensure that the Willow Inpatient pharmacy operations have reviewed the nova notes for the upgrade and made their decisions that the build team needs to complete the work</t>
  </si>
  <si>
    <t>Epic Upgrade Nova Note review May 24 (November go-live) - Willow Ambulatory</t>
  </si>
  <si>
    <t>I am leading the conversations and meetings to ensure that the Willow Ambulatory (retail) pharmacy operations have reviewed the nova notes for the upgrade and made their decisions that the build team needs to complete the work</t>
  </si>
  <si>
    <t>Epic Upgrade Nova Note review May 24 (November go-live) - Beacon/Oncology</t>
  </si>
  <si>
    <t>I am leading the conversations and meetings to ensure that the Beacon/Oncology operations have reviewed the nova notes for the upgrade and made their decisions that the build team needs to complete the work</t>
  </si>
  <si>
    <t>Epic Gold Pharmacy Inpatient Clinical Monitoring Subgroup - Bimonthly meeting</t>
  </si>
  <si>
    <t>This is a Bi-montlhy meeting every 1st and 3rd Tuesday for pharmacy CIs, market builders, IT, and assigned pharmacy clinical SMEs to review any pharmacy clinical workflows/build needed for Epic Gold.</t>
  </si>
  <si>
    <t>Solution Advisory Group and Pharmacy Regional Meetings</t>
  </si>
  <si>
    <t>This is a weekly meeting on Tuesday I lead with the System Pharmacy Leadership, IT Pharmacy Manager for Epic Gold, Epic AC and AM, and System Pharmacy CIs where we discuss any concerns and make sure we are all on the same page every week for Epic Gold.</t>
  </si>
  <si>
    <t>System Clinical Pharmacy Team (SCrPT) - every 2 weeks</t>
  </si>
  <si>
    <t xml:space="preserve">This is System Pharmacy leadership meeting every other Tuesday where the various Regional, Market, and System Pharmacy leadership discuss Pharmacy as a whole and no one specific area. Van, Yvette, and myself are support on this meeting for the EHRs. </t>
  </si>
  <si>
    <t>Bremerton FSED - Epic dev weekly team</t>
  </si>
  <si>
    <t>Eric Wymore WA-Tacoma, Dean Field WA-Tacoma, Jamie Trigg -WA</t>
  </si>
  <si>
    <t>Pharmacy &amp; Oncology, Ambulatory</t>
  </si>
  <si>
    <t xml:space="preserve">This is NW Region has a new Stand alone Emergency Department in Silverdale, Washington that will have the local market's St. Michaels Medical Center pharmacy provides the medications and verifies the orders. I am supporting the Epic IT builder to ensure they are building only what they need to build since Epic is already built in that market. Helping Pharmacy leadership understand the questions being asked by the build team. </t>
  </si>
  <si>
    <t>Epic Gold Inpatient Inventory Leadership Team Meeting</t>
  </si>
  <si>
    <t>This is a weekly meeting every Thursday for pharmacy CIs, pharmacy inventory leadership, and IT to review items before we take it to the larger group meeting for willow inventroy for Epic Gold.</t>
  </si>
  <si>
    <t>Epic Gold Willow Ambulatory Meeting - Bi Monthly</t>
  </si>
  <si>
    <t>This is a bi-monthly meeting every other Thursday for pharmacy CIs, pharmacy retail leders and SMEs, and IT to review all orion build blocks and tasks for willow ambultory for Epic Gold.</t>
  </si>
  <si>
    <t>Cross-Market Flu 24-25 Season - Team Meeting - Bi-Monthly</t>
  </si>
  <si>
    <t>Karen McConnell CO-Englewood, Connie Clemmons Brown -NV, Jamie Trigg -WA</t>
  </si>
  <si>
    <t>This is a bi-monthly meeting I lead every other Thursday for inpatient, ambulatory clinics, and retail pharmacy flu vaccines for 24-25 season. This includes pharmacy nursing CIs, Pharmacy and nursing leaders and SMEs, and all the various IT builders.  Last meeting is 9/15/24</t>
  </si>
  <si>
    <t>Epic Gold Willow Inpt Leadership Team Meeting - Weekly</t>
  </si>
  <si>
    <t>This is a weekly meeting every Thursday for pharmacy CIs, pharmacy leadership, and IT manager to review items before we take it to the larger group meeting for willow inpatient for Epic Gold.</t>
  </si>
  <si>
    <t>Epic Gold Pharmacy Inventory Solution Group - Bi-Monthly</t>
  </si>
  <si>
    <t>This is a bi-monthly meeting every other Thursday for pharmacy CIs, pharmacy inventory leaders and SMEs, and IT to review all orion build blocks and tasks for willow inventory for Epic Gold.</t>
  </si>
  <si>
    <t>Epic Gold Pharmacy Inpatient AMS Subgroup - Bi-Monthly</t>
  </si>
  <si>
    <t>This is a bi-monthly meeting every other Thursday for pharmacy CIs, pharmacy antimicrobial leaders and SMEs, and IT to ensure all clinical workflow for AMS will be ready for Epic Gold.</t>
  </si>
  <si>
    <t>Clinical RX application and Epic Gold</t>
  </si>
  <si>
    <t>Stacey Martel -CO</t>
  </si>
  <si>
    <t xml:space="preserve">This is a weekly meeting I lead every Thursday with the RX clinical Application team to make sure that the System pharmacy CIs and the Applications team is on the same page for any System Projects such as alaris, Epic Gold, and various Pyxis or other applications they support going live. </t>
  </si>
  <si>
    <t>South Build and validation team discuss Epic Gold</t>
  </si>
  <si>
    <t>11/1/2025 - TX and AR clinics
2/28/26 - AR (Hot Springs) and Retail Pharmacy clinics KY, AR</t>
  </si>
  <si>
    <t xml:space="preserve">This a weekly meeting on Fridays for the south region's Pharmacy leaders, Market/regional pharmacy CIs, market/regional pharmacy builders, Pharmacy Gold IT manager, and Van, Yvette, and myself  to meet to ensure we answer any questions or concerns the south region has as we move forward with the Epic Gold System Project. </t>
  </si>
  <si>
    <t>CommonSpirit Gold Willow Ambulatory Leadership Group</t>
  </si>
  <si>
    <t>This is a weekly meeting every Friday for pharmacy CIs, pharmacy retail leadershio, and IT to review items before we take it to the larger group meeting for willow ambulatory for Epic Gold.</t>
  </si>
  <si>
    <t>National Heart Failure Monthly Call</t>
  </si>
  <si>
    <t>Acute Institute &amp;  Cardiology, Pharmacy &amp; Oncology</t>
  </si>
  <si>
    <t>This is a montly meeting on 2nd Friday to discuss System standardizations and clinical work for Heart Failure. I help support how things could work in Epic.</t>
  </si>
  <si>
    <t>Pharmacy Enterprise: HOS Collaboration Council</t>
  </si>
  <si>
    <t>Karen McConnell CO-Englewood, Jamie Trigg -WA, Joel Ward -IA, Boomie Harvey -TX</t>
  </si>
  <si>
    <t xml:space="preserve">This is a Bi-monthly meeting every other Friday that Yvette, Van, and myself help lead with IT to discuss any concerns IT, Pharmacy leadership, or System pharmacy CIs have and to make sure we are all on the same page. No matter the EHR that we move things forward and have top down leadership. </t>
  </si>
  <si>
    <t>Willow Inpt Pharmacy Epic Gold- CA discussions - Bi Montlhly</t>
  </si>
  <si>
    <t>Minh Thu Nguyen CA-San Francisco, Karen McConnell CO-Englewood</t>
  </si>
  <si>
    <t>This is bi-montly meeting on 1st and 3rd Mondays. I am working with Van as the Secondary person to help support her when she needs help explaining something to the California region for how Epic works or functions based on the review they are doing ahead of solution group</t>
  </si>
  <si>
    <t>Pharmacy Enterprise Executive Council (PEEC) plus SCrPT - Montly Meeting</t>
  </si>
  <si>
    <t xml:space="preserve">This is montly meeting on the 3rd Wednesday. I provider support to the Pharmacy leadership related to Epic for any upcoming changes, upgrades, or inititiaves related to Epic. </t>
  </si>
  <si>
    <t>Prep for Epic Gold Pharmacy and Nursing Collaboration Meeting - Every 2 weeks</t>
  </si>
  <si>
    <t>Karen McConnell CO-Englewood, Boomie Harvey -TX, Connie Clemmons Brown -NV</t>
  </si>
  <si>
    <t>This is the meeting I lead every other Wednesday we use to prep for our meeting on the following Monday to ensure we have a planned agenda and it is just the System Pharmacy and Nursing CIs that meet.</t>
  </si>
  <si>
    <t>Epic Gold Willow Inpatient Solution Group</t>
  </si>
  <si>
    <t>This is a bi-monthly meeting every 1st and 3rd Thursday for pharmacy CIs, pharmacy inpatient leders and SMEs, and IT to review all orion build blocks and tasks for willow inpatient for Epic Gold.</t>
  </si>
  <si>
    <t>WIllow Inpatient Curriculum review board Meetings - Weekly</t>
  </si>
  <si>
    <t>Constance Carmichael -SC</t>
  </si>
  <si>
    <t>This is a weekly meeting every monday to discuss the curriculum for Willow Inpatient for Epic Gold.</t>
  </si>
  <si>
    <t>Quarterly Touch base HCPCS Codes/Billing - Quarterly</t>
  </si>
  <si>
    <t xml:space="preserve">This is a quaretly meeting on a Friday to discuss across all the markets with Epic the new quarterly HCPCS Codes and billing changes with the Pharmacy CIs, pharmacy billers, and conifer for Epic. </t>
  </si>
  <si>
    <t>3rd party pharmacy applications and integration with Epic Meetings</t>
  </si>
  <si>
    <t>This is a every 2 week meeting on Monday that I help support to ensure that we ask the right questions for the 3rd party integration for Epic gold for pharmacy applications.</t>
  </si>
  <si>
    <t>Epic Upgrade Nova Note review Feb 25 (September go-live) - Willow Inpatient</t>
  </si>
  <si>
    <t>Eric Wymore WA-Tacoma</t>
  </si>
  <si>
    <t>Epic Upgrade Nova Note review Feb 25 (September go-live) - Willow Ambulatory</t>
  </si>
  <si>
    <t>Epic Upgrade Nova Note review Feb 25 (September go-live) - Beacon/Oncology</t>
  </si>
  <si>
    <t>Cross-Market Flu 25-26 Season - Team Meeting - Bi-Monthly</t>
  </si>
  <si>
    <t>VTE Prophylaxis Standardization</t>
  </si>
  <si>
    <t>I focus on the medication build for Epic.</t>
  </si>
  <si>
    <t xml:space="preserve">Epic Gold Data Validation for Conversion data Wave 1 for Galen team - Clinical data validator for Allergy Mapping </t>
  </si>
  <si>
    <t>Clinically validate the Data workbook to ensure the conversions recommended by Galen are clinically appropriate</t>
  </si>
  <si>
    <t>Epic Gold Data Validation for Conversion data Wave 1 for Galen team - Clinical data validator for Dose, Unit, Frequency mapping</t>
  </si>
  <si>
    <t>Epic Gold Data Validation for Conversion data Wave 1 for Galen team - Clinical data validator for Free Text Sig Mapping</t>
  </si>
  <si>
    <t xml:space="preserve">Epic Gold Data Validation for Conversion data Wave 2 for Galen team - Clinical data validator for Allergy Mapping </t>
  </si>
  <si>
    <t>Epic Gold Data Validation for Conversion data Wave 2 for Galen team - Clinical data validator for Dose, Unit, Frequency mapping</t>
  </si>
  <si>
    <t>Epic Gold Data Validation for Conversion data Wave 2 for Galen team - Clinical data validator for Free Text Sig Mapping</t>
  </si>
  <si>
    <t xml:space="preserve">Epic Gold Data Validation for Conversion data Wave 3 for Galen team - Clinical data validator for Allergy Mapping </t>
  </si>
  <si>
    <t>Epic Gold Data Validation for Conversion data Wave 3 for Galen team - Clinical data validator for Dose, Unit, Frequency mapping</t>
  </si>
  <si>
    <t>Epic Gold Data Validation for Conversion data Wave 3 for Galen team - Clinical data validator for Free Text Sig Mapping</t>
  </si>
  <si>
    <t>Neonatal titration parameters, concentrations</t>
  </si>
  <si>
    <t>Standardization of concentrations, mixtures, and parameters. To be implemented in Cerner and Epic Gold</t>
  </si>
  <si>
    <t>Pediatric titration parameters &amp; concentrations for Epic Gold</t>
  </si>
  <si>
    <t>Standardization of concentrations, mixtures, and parameters. To be implemented in Epic Gold (parameters previously implemented in Cerner)</t>
  </si>
  <si>
    <t>Design an Epic Pharmacy CI Academy schedule</t>
  </si>
  <si>
    <t>For Beacon, Willow Ambulatory, WIllow inpatient, and Willow Inventory</t>
  </si>
  <si>
    <t>Diedre Mackey -KY</t>
  </si>
  <si>
    <t>Design Tools curriculum and plan</t>
  </si>
  <si>
    <t xml:space="preserve">For Beacon, Willow Ambulatory, WIllow inpatient, and Willow Inventory </t>
  </si>
  <si>
    <t>Design Tools mentorship plan</t>
  </si>
  <si>
    <t>Design Epic 101 WIP Basic Overview and Tools curriculum and plan</t>
  </si>
  <si>
    <t>Design Epic 101 WIP Basic Overview and Tools mentorship plan</t>
  </si>
  <si>
    <t>Design Epic 101 Beacon Basic Overview and Tools curriculum and plan</t>
  </si>
  <si>
    <t>Design Epic 101 Beacon Basic Overview and Tools mentorship plan</t>
  </si>
  <si>
    <t>Design Epic 101 WAM Basic Overview and Tools curriculum and plan</t>
  </si>
  <si>
    <t>Design Epic 101 WAM Basic Overview and Tools mentorship plan</t>
  </si>
  <si>
    <t>Design Epic 101 WIN Basic Overview and Tools curriculum and plan</t>
  </si>
  <si>
    <t>Design Epic 101 WIN Basic Overview and Tools mentorship plan</t>
  </si>
  <si>
    <t>Design Epic 301 Interfaces, ERX build, Record Viewer, inbasket, OSQs, Orderables, Treatment Plans, Therapy Plans, Preference List - Curriculum and Plan</t>
  </si>
  <si>
    <t>Design Epic 301 Interfaces, ERX build, Record Viewer, inbasket, OSQs, Orderables, Treatment Plans, Therapy Plans, Preference List - Mentorship</t>
  </si>
  <si>
    <t>Design Epic 401 Order set, orderables, Treatment Plans, Therapy Plans, Preference lists, order panels, One step meds, LMAs, OPAs, Groupers, Rules, Extensions, Calculators- curriculum and plan</t>
  </si>
  <si>
    <t>Design Epic 401 Order set, orderables, Treatment Plans, Therapy Plans, Preference lists, order panels, One step meds, LMAs, OPAs, Groupers, Rules, Extensions, Calculators- Mentorship</t>
  </si>
  <si>
    <t>Design Epic Reporting 101 Basic Overview - curriculum and plan</t>
  </si>
  <si>
    <t>Design Epic Reporting 101 Basic Overview - Mentorship</t>
  </si>
  <si>
    <t>Design Epic 201 Billing and Workqueues - curriculum and plan</t>
  </si>
  <si>
    <t>Design Epic 201 Billing and Workqueues - Mentorship</t>
  </si>
  <si>
    <t>Design Epic and Alairs - Curriculum and plan</t>
  </si>
  <si>
    <t>Design Epic and Alairs - Mentorship</t>
  </si>
  <si>
    <t>Design Epic Governance (Intro to O&amp;M team, Optimizations, Maintenance, Break Fix process) - curriculum and plan</t>
  </si>
  <si>
    <t>Design Epic Governance (Intro to O&amp;M team, Optimizations, Maintenance, Break Fix process) - Mentorship</t>
  </si>
  <si>
    <t>Design Epic Reporting 301 Advanced training - curriculum and plan</t>
  </si>
  <si>
    <t>Design Epic Reporting 301 Advanced training - Mentorship</t>
  </si>
  <si>
    <t>Periops: Perioperative Steering Committee</t>
  </si>
  <si>
    <t>Standing meeting. Was being run by Brian...he's gone, haven't had one since. Holding for a new VP</t>
  </si>
  <si>
    <t>Surgery, Anesthesia, Transplant</t>
  </si>
  <si>
    <t>Periops: Procedure/Case Level bi-weekly</t>
  </si>
  <si>
    <t>specific to 3rd part IMO and procedure/case level requests and discussion. This a is a process that was oput into place years and eons ago by CB. I have been working on a new process that will include IMO.</t>
  </si>
  <si>
    <t>Periops: Commonspirit Health ERAS Committee</t>
  </si>
  <si>
    <t>Standing meeting, occurs quarterly on last Friday of some month. Very little involvement as it conlicted with the anesthesia work specific to Recovery</t>
  </si>
  <si>
    <t>Periops: EHR Prioritization</t>
  </si>
  <si>
    <t>Bi-weekly call. Cancelled since Brian left. No replacement known</t>
  </si>
  <si>
    <t>Periops: 2024 Invite CommonSpirit Health Perioperative Service Council</t>
  </si>
  <si>
    <t>Standing meeting, continuing on without Brian</t>
  </si>
  <si>
    <t>Periops: Perioperative EHR (POEHR)</t>
  </si>
  <si>
    <t>Quarterly meeting that I have to discus any new issues in Oracle/Cerner, witth the periop CI's and OR directors or their proxy</t>
  </si>
  <si>
    <t>Periops: IMO (3rd party, procedures)</t>
  </si>
  <si>
    <t>Lisa Fetter's IMO meeting. Gets cancelled most of the time</t>
  </si>
  <si>
    <t>RCIM weekly review of tickets (Rev cycle)</t>
  </si>
  <si>
    <t>Rev Cycle review of requests, I represent the clinical informatics and workflow side of the meeting</t>
  </si>
  <si>
    <t>RCIM weekly governance voting</t>
  </si>
  <si>
    <t>Rev Cycle, vote on the requests we reviewed earlier in the week</t>
  </si>
  <si>
    <t>Lab Council</t>
  </si>
  <si>
    <t>Quarterly Lab Council</t>
  </si>
  <si>
    <t>Bedside Procedures (multiple ALM's)</t>
  </si>
  <si>
    <t xml:space="preserve">will be a long term effort, have now gone live in the two pilot sites for A-lines, will be starting on 'Bladder Scans' next month with the two pilot sites. NOTE: per Adam, each new bedside procedure will need a seperate ticket. </t>
  </si>
  <si>
    <t>NPO orders to accommodate Anesthesia Fasting Guidelines (2645)</t>
  </si>
  <si>
    <t>ongoing, was 'given' to me. Not making a lot of progress</t>
  </si>
  <si>
    <t>Endoscopy and Lithotripsy Procedural documentation update (2849)</t>
  </si>
  <si>
    <t>might need System Project consideration -</t>
  </si>
  <si>
    <t>CSH SDOH Content and protocols</t>
  </si>
  <si>
    <t>Marty is Owner on SDOH content; Marty and I will work together on safety interventions for a positive response</t>
  </si>
  <si>
    <t>SDOH Taskforce/Tracy Sklar</t>
  </si>
  <si>
    <t>Duplicate fields review and optimization for SDOH/Abuse Neglect Violence Screening</t>
  </si>
  <si>
    <t xml:space="preserve">assessment and clean up </t>
  </si>
  <si>
    <t>Holly Gibbs/SDOH Taskforce</t>
  </si>
  <si>
    <t>Candida Auris Screening (CHI) optimization</t>
  </si>
  <si>
    <t>Ready for deployment</t>
  </si>
  <si>
    <t xml:space="preserve">CHI: Oct 29
</t>
  </si>
  <si>
    <t>Rebecca Leach IP</t>
  </si>
  <si>
    <t>Candida Auris Screening (DH) optimization</t>
  </si>
  <si>
    <t>In NON prod build</t>
  </si>
  <si>
    <t xml:space="preserve">DH: TBD
</t>
  </si>
  <si>
    <t>Candida Auris Screening  NON hosted processes/templates</t>
  </si>
  <si>
    <t>Handoff to NON IT supported sites completed on 10.2.25</t>
  </si>
  <si>
    <t>System Policy: Moderate and Conscious Sedation Cerner</t>
  </si>
  <si>
    <t>Owner for CSH IT supported Cerner domains</t>
  </si>
  <si>
    <t>Allison Mason/Tammie Kear</t>
  </si>
  <si>
    <t>Infection Prevention Council</t>
  </si>
  <si>
    <t>SCI consultant</t>
  </si>
  <si>
    <t>Outpatient in a Bed (OIB)</t>
  </si>
  <si>
    <t>"System Care Coordination Driven System Project to update ALL EHR's with a patient status order for ""Outpatient in a Bed (OIB)"".  Current state assessment In Progress to determine which sites may have an existing order and who will need one.  Discussion also in place to remove ""Extended Recovery""
"
Waiting for Sponsor to provide additional information requested to start the intake process
No longer assigned to this effort/initiative</t>
  </si>
  <si>
    <t>ALM 3572 Bladder Mgmt Procotol Orderset Updates</t>
  </si>
  <si>
    <t>updating approximately 115 ordersets in CAREB/ECISA (230 total)</t>
  </si>
  <si>
    <t>IP</t>
  </si>
  <si>
    <t>Theradoc</t>
  </si>
  <si>
    <t xml:space="preserve">Not needed anymore - acted as support for Trudy </t>
  </si>
  <si>
    <t xml:space="preserve">PRJ0163982 DHMG - Natera Genetic Testing Interface </t>
  </si>
  <si>
    <t>SCI Consultant to an AZ Market System Project</t>
  </si>
  <si>
    <t>Lab</t>
  </si>
  <si>
    <t>WFM System Project 2025
IT Enterprise Transition to Kronos Suite (Replacing Clairvia and Teams Scheduling Tools)
On April 25, 2025, a meeting was held with Michelle Gunsher and Boomie to discuss the Clairvia transition to Pro WFM.
Direction was provided to prioritize the Care Value System Team—the Owner user group of Clairvia—for Wave 1 of the transition.
A demo was recommended for this group to facilitate engagement and gather feedback or concerns.
Michelle was also advised to engage Regional/Market Clinical Informatics Leaders to identify local Change Champions to support the transition.
Follow-up meeting held with System Project managers on May 28, 2025 to continue planning and coordination efforts.</t>
  </si>
  <si>
    <t xml:space="preserve">One ERP Advanced Scheduling/UKG Clinical Extensions - Epic Acuity </t>
  </si>
  <si>
    <t>DH Nursing Optimization System Project</t>
  </si>
  <si>
    <t>System Initiative Process Review Team</t>
  </si>
  <si>
    <t>Readmission System Project</t>
  </si>
  <si>
    <t>"System Project ALM 4343
Oracle readmission prevention System Project being implemented in CAREB &amp; ECISA in March 2025. Time consuming- 3-5 meetings a week. 
Validation Dates: 2 weeks per domain
Week of Feb 17 CAREB (ACTUALLY MOCKB)
Week of March 3 ECISA (ACTUALLY MOCKA)
Soft Activation: 
Week of Mar 17 (ECISA and CAREB the same week)
Go-Live: 
Week of April 22 CAREB and ECISA 
"
Supporting Ashley while she is out on PTO after Go live - participated in soft go live testing and System Project meetings for awareness</t>
  </si>
  <si>
    <t>Aprill 22 CAREB/ECISA</t>
  </si>
  <si>
    <t>John Morelli, Erine Erickson, Boomie Harvey, Kyla Caffarel</t>
  </si>
  <si>
    <t>ALM to SPM System Project - UAT testing and Train the Trainer</t>
  </si>
  <si>
    <t>Participated in UAT testing and Train the Trainer for SCI team</t>
  </si>
  <si>
    <t>SPM SCI Competency Support</t>
  </si>
  <si>
    <t>Epic CI Training Classes - condensed classes/Pathways etc</t>
  </si>
  <si>
    <t>CAT Transplant for Epic Upgrade/BB</t>
  </si>
  <si>
    <t xml:space="preserve">AdHoc meetings as necessary </t>
  </si>
  <si>
    <t>CAT Care Coordination for Epic Upgrade</t>
  </si>
  <si>
    <t>Sept 2025: After the Epic Upgrade a few issues have been identified that we are working through</t>
  </si>
  <si>
    <t>CAT MyChart for Epic Upgrade</t>
  </si>
  <si>
    <t xml:space="preserve">Co-facilitator with Kayla Nunez as Owner </t>
  </si>
  <si>
    <t>CAT Infection Prevention</t>
  </si>
  <si>
    <t xml:space="preserve">New SCI Onboarding </t>
  </si>
  <si>
    <t>Onboarding/orienting 2 new SCIs</t>
  </si>
  <si>
    <t>Blood Therapeutics Clinical Council</t>
  </si>
  <si>
    <t>VTE Steering Committee (Updated to Monthly)</t>
  </si>
  <si>
    <t>SDOH Collaboration Committee</t>
  </si>
  <si>
    <t>Monthly meetings</t>
  </si>
  <si>
    <t>Marisa</t>
  </si>
  <si>
    <t>Gilead FOCUS System Project</t>
  </si>
  <si>
    <t xml:space="preserve">Was placed on the System Project as Trudy's backup to learn more about clinical decision support/rules, acting in a supporting role. </t>
  </si>
  <si>
    <t>ICU Liberation</t>
  </si>
  <si>
    <t xml:space="preserve">System wide guideline updates to liberation/ABCEF bundle. Will touch all EHRs and will require significant EHR changes </t>
  </si>
  <si>
    <t xml:space="preserve">Critical Care Titrations </t>
  </si>
  <si>
    <t>System wide changes to block charting for titration medications that will touch all EHRs. Nursing piece is minimal, pharmacy build is substantial.</t>
  </si>
  <si>
    <t>Attend monthly C5 council call. Will occasionally be on the agenda to present EHR related updates</t>
  </si>
  <si>
    <t>Patient Belongings &amp; Valuables System Policy Task Force</t>
  </si>
  <si>
    <t>System wide policy- was originator of ticket at local level, Tiffany took over from a System level.</t>
  </si>
  <si>
    <t>Super User Workgroup</t>
  </si>
  <si>
    <t>System wide workgroup lead to Design super user program. Work has concluded as of Sept 2024</t>
  </si>
  <si>
    <t>Oracle readmission prevention System Project being implemented in CAREB &amp; ECISA in March 2025. Time consuming- 3-5 meetings a week</t>
  </si>
  <si>
    <t>Epic Gold Wound Care</t>
  </si>
  <si>
    <t>Became Karen's backup when DeLana transitioned, have not actually had any assignments or been involved much in this work</t>
  </si>
  <si>
    <t>Cerner Code Upgrade</t>
  </si>
  <si>
    <t>Review of upgrade notes pertaining to care coordination, nursing, mpages</t>
  </si>
  <si>
    <t>Depression Quality Mapping</t>
  </si>
  <si>
    <t>Supporting the System ambulatory quality team. Receive several emails a week, mostly looping others in to assist (Epic builders, analysts, etc.). May be best to transition to ambulatory team/ DeLana's new team?</t>
  </si>
  <si>
    <t>National Nurse Residency Program Mentor</t>
  </si>
  <si>
    <t>Meet monthly with a new grad nurse as part of the National Nurse Residency Program to provide mentorship and guidance</t>
  </si>
  <si>
    <t>System Project - Zoom/Epic/Cerner Integration</t>
  </si>
  <si>
    <t>Removed by Diedre from the System Project and resourcing reassigned to members of Cyndi Meldon's team</t>
  </si>
  <si>
    <t>Secondary SCI leading the CAT Inpatient Nursing building block reviews</t>
  </si>
  <si>
    <t xml:space="preserve">CAT Care Coordination - Gold </t>
  </si>
  <si>
    <t xml:space="preserve">SCI leading the CAT Care Coordination building block reviews </t>
  </si>
  <si>
    <t>VIVVA Research Study</t>
  </si>
  <si>
    <t>Vasopressor Infusion and Various Vascular Access- retrospective data collection from 4 sites</t>
  </si>
  <si>
    <t>Nova Note Mini System Project</t>
  </si>
  <si>
    <t>Working on reviewing Epic's recommendations for CI and enhance how we participate in Nova Note review</t>
  </si>
  <si>
    <t>Alaris Pumps Standardization System Project</t>
  </si>
  <si>
    <t xml:space="preserve">Weekly meeting for pharmacy CIs, pharmacy operations, and IT to discuss what is needed from the system for the Alaris pump one library as, and how this matches up with the Epic Gold System Project as they are starting to replace all pumps to BD alaris. </t>
  </si>
  <si>
    <t>Ambulatory Support (COTF, Referrals, HM, SDOH, SOGI, Health Equity Services)</t>
  </si>
  <si>
    <t>SCI Support and Consulting</t>
  </si>
  <si>
    <t>Ambulatory</t>
  </si>
  <si>
    <t>Notable Ongoing Initiatives</t>
  </si>
  <si>
    <t>7.14.25 - Newest initiative is supporting Notable's transition from RPM to API format.
7/30: Testing underway for migration to API
Support Notable team during Designment, testing and rollout</t>
  </si>
  <si>
    <t>Dr. Marijka Grey</t>
  </si>
  <si>
    <t>Governance - Notable Provider Governance</t>
  </si>
  <si>
    <t>Owner SCI for Workgroup - Meets Monthly</t>
  </si>
  <si>
    <t>National CQM Workgroup</t>
  </si>
  <si>
    <t>Owner SCI for Workgroup  Meets Quarterly</t>
  </si>
  <si>
    <t>Deb Rockman</t>
  </si>
  <si>
    <t>Advanced Care Planning Workgroup</t>
  </si>
  <si>
    <t>Owner SCI for Workgroup - Meets Quarterly</t>
  </si>
  <si>
    <t>Liz Spinella Jones</t>
  </si>
  <si>
    <t>Altera - CMC Governance</t>
  </si>
  <si>
    <t>Ongoing support for Altera market requests, from intake to release.</t>
  </si>
  <si>
    <t>Dr. Thomas Coburn</t>
  </si>
  <si>
    <t>Altera - CQS/PDAG</t>
  </si>
  <si>
    <t>Governance - Zoom</t>
  </si>
  <si>
    <t>Owner SCI for Workgroup - Meets weekly</t>
  </si>
  <si>
    <t>Governance - PUP - Population Health Utilization Prioritization</t>
  </si>
  <si>
    <t>Owner SCI for Workgroup - Meets Monthly + Prep Call</t>
  </si>
  <si>
    <t>Governance Support</t>
  </si>
  <si>
    <t>Reid Kurtenbach</t>
  </si>
  <si>
    <t>Epic Gold Amb CAT - Core Ambulatory</t>
  </si>
  <si>
    <t>Co Facilitate CAT group</t>
  </si>
  <si>
    <t>Epic Gold Amb CAT - Allergy/Immunology</t>
  </si>
  <si>
    <t>Epic Gold Amb CAT - Hyperbaric</t>
  </si>
  <si>
    <t>Epic Gold Amb CAT - Dermatology</t>
  </si>
  <si>
    <t>Epic Gold Amb CAT - Nurse Triage</t>
  </si>
  <si>
    <t>Epic Gold Amb CAT - Ophthalmology (Kaleidoscope)</t>
  </si>
  <si>
    <t>Epic Gold Campaign Governance</t>
  </si>
  <si>
    <t>Establish centralized campaign governance, to ensure compliance, coordination and engagement. (Meets every 2 weeks)</t>
  </si>
  <si>
    <t>Epic Gold - Encounters and Document Management</t>
  </si>
  <si>
    <t>Establish a standard regarding encounter/document type use for incoming results management in Amb</t>
  </si>
  <si>
    <t>DMND0005853 SDOH Standard for Amb/ED/HOD)</t>
  </si>
  <si>
    <t>7.14.25 - Design session prep In Progress
7/30: Lisa wants to ensure other detail related questions are answered before scheduling design. Will be attending SDOH collaborative on Friday for open items to be reviewed.
-Will ED get abuse/neglect?
-Will ED get abuse/neglect?
-Update just Cerner? Or include Epic? 
-Okay for Epic/Cerner abuse/neglect FU to remain unaligned?
-Update Gold to new standard only?</t>
  </si>
  <si>
    <t>Dr. Marijka Grey/Tracy Sklar</t>
  </si>
  <si>
    <t>DMND0005852 Advanced Care Planning</t>
  </si>
  <si>
    <t xml:space="preserve">Intake Submitted. Waiting For Outcome
7/30: No updates on progress. Still waiting for PeriScope review. </t>
  </si>
  <si>
    <t>Not Started</t>
  </si>
  <si>
    <t>TBD_Language Accessibility</t>
  </si>
  <si>
    <t xml:space="preserve">7.14.25 - Waiting for completion of business case
7/24: Connie indicated that we will not focus on this, at this time. </t>
  </si>
  <si>
    <t>Ankita Sagar</t>
  </si>
  <si>
    <t>System Project - HRS Integration_Remote Patient Monitoring FETRxxxx</t>
  </si>
  <si>
    <t>In Discovery</t>
  </si>
  <si>
    <t>System Project -  Abridge (AI Ambient Listening)</t>
  </si>
  <si>
    <t>7.14.25 - South pilot go live scheduled for 7.17.25
7/30: All  markets live on pilot. Now tracking metrics and preparing for ED expansion. No meetings have started around this yet. 
PRJ0153422 AI ambient listening technology pilot (300 licenses, across 5 markets). Ambulatory locations only
Link to Readiness Planning Folder</t>
  </si>
  <si>
    <t>Both Cerner/Epic</t>
  </si>
  <si>
    <t>System Project - HRS Integration_Remote Patient Monitoring FETR0101077</t>
  </si>
  <si>
    <t>7.14.25 - Go live scheduled for 7.29.25
7/30: Remediating one last item, then will be ready to close
Design outbound orders for enrollment in Remote Pt Monitoring program, and supporting note return back to the EHR
ALM 4426</t>
  </si>
  <si>
    <t>System Project - Zoom/Epic/Cerner Integration  (Complete)</t>
  </si>
  <si>
    <t>Update Zoom integration to the new required FHIR standard. Current version is being deprecated in February 2025.</t>
  </si>
  <si>
    <t>XL-10+ hrs/wk</t>
  </si>
  <si>
    <t xml:space="preserve">Clinical Informatics Website? </t>
  </si>
  <si>
    <t>Implement a new CI website for use by enterprise</t>
  </si>
  <si>
    <t>Automation-SCI Team Support</t>
  </si>
  <si>
    <t>Study Epic for W2 Go Live</t>
  </si>
  <si>
    <t>Dr. Christine Braid</t>
  </si>
  <si>
    <t>Boomie Harvey</t>
  </si>
  <si>
    <t>Epic Gold Respiratory Care</t>
  </si>
  <si>
    <t>Final data gathering, potential future CAT meetings</t>
  </si>
  <si>
    <t xml:space="preserve">Epic </t>
  </si>
  <si>
    <t>National Rehab Council</t>
  </si>
  <si>
    <t>Yes - Marty</t>
  </si>
  <si>
    <t>Yellow = Tiffany Action Item</t>
  </si>
  <si>
    <t>Epic Gold Therapies</t>
  </si>
  <si>
    <t>Final data gathering, will entail multiple future CAT meetings</t>
  </si>
  <si>
    <t>National Respiratory Care Collaborative</t>
  </si>
  <si>
    <t>Blue = Matt Action Item</t>
  </si>
  <si>
    <t>PFT Standardization for Epic Gold</t>
  </si>
  <si>
    <t xml:space="preserve">Standardizing the pulmonary function testing application that will be used across the entire system. </t>
  </si>
  <si>
    <t>No - this will be combined RT Gold</t>
  </si>
  <si>
    <t>ALM-2841 Heart Score</t>
  </si>
  <si>
    <t>Add Heart Score to Cerner Orders/Mpage/Dyn Doc</t>
  </si>
  <si>
    <t>Cardiovascular Service Line</t>
  </si>
  <si>
    <t>Change was made in Cerner last year, ALM was closed but there are residual issues that remain. Carrie Cox is Owner DCI working with Brian Conway. Current updates are being handled with maintenance requests. No need for SCI participation at this point.</t>
  </si>
  <si>
    <t>9.25.25 Matt will place link to ticket documents in his Google Drive.  Handing off to Tiffany.  The was completed over a year ago so this would no longer be SCI responsibility.</t>
  </si>
  <si>
    <t>ALM 1923</t>
  </si>
  <si>
    <t>Hand Therapy documentation specifically for Cerner Hand Therapy clinics</t>
  </si>
  <si>
    <t>On hold, not prioritized</t>
  </si>
  <si>
    <t>DMND0007442_DMND0005821_ALM 1970</t>
  </si>
  <si>
    <t>Education documentation specific to Cerner IRF facilities</t>
  </si>
  <si>
    <t>No - need to combine with Rehab Gold and we need to have a final conversation with group that worked on design.</t>
  </si>
  <si>
    <t>FETR0110228_DMND0007049_ALM 2230</t>
  </si>
  <si>
    <t>ECMO Documentation Optimization</t>
  </si>
  <si>
    <t>Pending Reprioritization</t>
  </si>
  <si>
    <t>No - Regional request - Matt will send email/cc Tiff on notification of retirement</t>
  </si>
  <si>
    <t>FETR0111279</t>
  </si>
  <si>
    <t>HAPI Prevention RT O2 Device Documentation for all Epic facilities</t>
  </si>
  <si>
    <t>Pending</t>
  </si>
  <si>
    <t>Nicole Smith, ECMO Director</t>
  </si>
  <si>
    <t>DMND0007139</t>
  </si>
  <si>
    <t>RT Pulmonary Mechanics Charge - Epic</t>
  </si>
  <si>
    <t>Yes - need a epic expert to hand-off to</t>
  </si>
  <si>
    <t>Tracheostomy Weaning Protocol and RT Charge Standardization</t>
  </si>
  <si>
    <t>Facility paper protocol to system EHR Designment</t>
  </si>
  <si>
    <t>Build In Progress - Krissy Ramirez on 9/3/25 / Matt identify Owner partners</t>
  </si>
  <si>
    <t>FY23_Growth CCC CMU Central Telemetry DH PRM 1014091; PRJ0011116</t>
  </si>
  <si>
    <t>Cerner/Epic System Project adding Central Tele Monitoring at individual facilities in AZ and CA. Weekly meetings, support testing and provide information as requested</t>
  </si>
  <si>
    <t>Cardiovascular Service Line Support</t>
  </si>
  <si>
    <t>Troubleshooting existing content, present initiatives, investigate/mitigate EHR concerns as appropriate
Meet as needed - email requests for review</t>
  </si>
  <si>
    <t>Scoping continues - Krissy Ramirez on 9/3/25 / Matt identify Owner partners</t>
  </si>
  <si>
    <t>National Rehab Council Support</t>
  </si>
  <si>
    <t>Troubleshooting existing content, present initiatives, investigate/mitigate EHR concerns as appropriate
Meet quarterly -Add Marty to invite series
SCI added to agenda to report out as needed. 
Old EHR workgroup. Will it resume? May move to Epic Gold</t>
  </si>
  <si>
    <t>2 seperate requests from RT for large scale System Projects: 1) System wide trach weaning protocol and 2) System wide standardization of RT CDMs and Charges</t>
  </si>
  <si>
    <t>Handoff complete: met with the RT requestors on 9/24/25; Tiffany will contact Chris March for next steps . Meeting notes: Sep 24, 2025 | RT EHR Change Requests</t>
  </si>
  <si>
    <t>National Respiratory Care Collaborative Support</t>
  </si>
  <si>
    <t>Troubleshooting existing content, present initiatives, investigate/mitigate EHR concerns as appropriate
Chris March
(2 open requests, ask Tiffany)</t>
  </si>
  <si>
    <t>Multiple</t>
  </si>
  <si>
    <t>Michael Mangum, PM</t>
  </si>
  <si>
    <t>Ongoing System Project - Brooke is managing the Epic side.  No active work in about a year - Matt will send message to PM to see if we can drop off or if they still need SCI engagement.</t>
  </si>
  <si>
    <t>Rehab Council  Workgroup: Acute Rehab (IRF)</t>
  </si>
  <si>
    <t>1 meeting every 1-2 months</t>
  </si>
  <si>
    <t>Mary Osborne</t>
  </si>
  <si>
    <t>Handoff should only require an email to Mary Osborne. Matt will send message to Mary informing her of retirement and direct her to reach out to SCI managers if support needed.</t>
  </si>
  <si>
    <t>Handoff complete: Email C-V Service Line 9-22-25.pdf</t>
  </si>
  <si>
    <t>Rehab Council Workgroup: EHR</t>
  </si>
  <si>
    <t>1 meeting every 1-2 months 
(Eval for retirement, discuss with Tiffany)</t>
  </si>
  <si>
    <t>For handoff I recommend a meeting with National Rehab Council chairs.  We need a replacement ideally a Epic centric SCI.</t>
  </si>
  <si>
    <t>KY Home Health build</t>
  </si>
  <si>
    <t xml:space="preserve">Aligning KY’s Home Health build with the Central market and creating a systemwide approach for ordering and communicating referrals in Epic
Discuss with Tiffany to see how to get this started. </t>
  </si>
  <si>
    <t>For handoff I recommend a meeting with National Respiratory Care Collaborative chairs.  Need a replacement ideally Epic Centric</t>
  </si>
  <si>
    <t>National Rehab Council / Michael Simpson</t>
  </si>
  <si>
    <t>For handoff I recommend a quick meeting with Michael Simpson.  Add this workgroup to SCI Council list and find a replacement</t>
  </si>
  <si>
    <t>SCI is the chair; initially met quarterly and ad hoc, but since Epic Gold started hasn't met.  Let's inform Rehab council that this workgroup will no longer be needed and CAT groups will fill the gap.</t>
  </si>
  <si>
    <t>Mike Baldridge and Katherine Saylor</t>
  </si>
  <si>
    <t>Mike/Katherine are supposed to contact me when they are ready. Tiffany to send message that Matt is retiring and when they are ready to re-engage we will assign a new SCI.</t>
  </si>
  <si>
    <t>Message sent in September awaiting sponsor details</t>
  </si>
  <si>
    <t>TRANSITION DOCUMENTATION</t>
  </si>
  <si>
    <t>Title/System Project Name</t>
  </si>
  <si>
    <t>Details</t>
  </si>
  <si>
    <t>Epic Gold Rehab</t>
  </si>
  <si>
    <t>Outpatient and Inpatient OT/PT/SLP/Inpatient Rehab Facility (IRF)</t>
  </si>
  <si>
    <t>Epic Gold Paliative Care</t>
  </si>
  <si>
    <t>Epic Gold Spiritual Care</t>
  </si>
  <si>
    <t>Epic Gold Nutrition</t>
  </si>
  <si>
    <t xml:space="preserve">ALM-2841 </t>
  </si>
  <si>
    <t>Heart Score in Cerner</t>
  </si>
  <si>
    <t>Hand Therapy Clinic Cerner documentation</t>
  </si>
  <si>
    <t>ECMO updates, primarily to Cerner</t>
  </si>
  <si>
    <t>OutPatient in a Bed (OIB)
Outpatient in a bed</t>
  </si>
  <si>
    <t>System Care Coordination Driven System Project to update ALL EHR's with a patient status order for "Outpatient in a Bed (OIB)".  Current state assessment In Progress to determine which sites may have an existing order and who will need one.  Discussion also in place to remove "Extended Recovery"</t>
  </si>
  <si>
    <t>Discharge Milestones System Project- Level Up
Level Up Discharge - Epic System Project (Shared Folder)</t>
  </si>
  <si>
    <t xml:space="preserve">Epic Initiated optimization System Project to utilize the functionality in Epic making Multi Disciplinary Rounds (MDR's) more efficient and effective. Creating patient lists and reports for real time documentation. </t>
  </si>
  <si>
    <t>Regina Mudd</t>
  </si>
  <si>
    <t>Wellsky/CarePort/Transitions
Drive</t>
  </si>
  <si>
    <t xml:space="preserve">Care Coordination solution to assist with patient transfers to outside facilities. </t>
  </si>
  <si>
    <t>EPIC - Patient Belongings &amp; Valuables System Policy Task Force
FETR0081404 Belongings PolicyUpdate</t>
  </si>
  <si>
    <t>In order to comply with changes in CommonSpirit Policy related to documentation of Valuables and Belongings, changes are required for all EHRs
Valuables &amp; Belongings CI Dashboard</t>
  </si>
  <si>
    <t>Allison Mason</t>
  </si>
  <si>
    <t xml:space="preserve">Danger to Others
HTO EHR Requirements </t>
  </si>
  <si>
    <t>System Project Folder 
May 1 – Push updates and materials into AC environment (internal to EPIC)
May 5 – Ensure all documentation is uploaded to EDS environment (internal to EPIC)
May 19 – Import content into customer environments for validation
CommonSpirit is a prioritized customer for uploading content.</t>
  </si>
  <si>
    <t>Violence and Human Trafficking Response EHR Support</t>
  </si>
  <si>
    <t>SDOH screening and our policy surrounding abuse screening. This effects Epic, Epic Gold, and Cerner.
Human Trafficking and Response - Education and Resources
EHR Working Group - Abuse, Neglect, and Violence
Clinical Informatics and HT Response - CERNER Action Items</t>
  </si>
  <si>
    <t>Holly Gibbs</t>
  </si>
  <si>
    <t>last week and this week have been very heavy on testing and retesting as well as Train the Trainer sessions</t>
  </si>
  <si>
    <t xml:space="preserve">Standardizing Fetal Monitoring System:CPN Perinatal </t>
  </si>
  <si>
    <t xml:space="preserve">Faciltator for standardization of a fetal monitoring system </t>
  </si>
  <si>
    <t>Mindy Foster</t>
  </si>
  <si>
    <t>SCI Consultant</t>
  </si>
  <si>
    <t>WICI/NICU</t>
  </si>
  <si>
    <t>Council particiation for System Team</t>
  </si>
  <si>
    <t xml:space="preserve">CAT Care Coordination </t>
  </si>
  <si>
    <t xml:space="preserve">Review Nova Notes for Feb 25 Upgrade </t>
  </si>
  <si>
    <t>Sept 2025</t>
  </si>
  <si>
    <t>CAT Ambulatory</t>
  </si>
  <si>
    <t>CAT Value Base Care (Healthy Planet)</t>
  </si>
  <si>
    <t>Pediatrics Collaborative Group</t>
  </si>
  <si>
    <t>Council Consultant</t>
  </si>
  <si>
    <t xml:space="preserve">Oncology </t>
  </si>
  <si>
    <t>CAT Care Coordination - Gold</t>
  </si>
  <si>
    <t>CAT Patient Flow - Gold</t>
  </si>
  <si>
    <t>Vascular Access Policy</t>
  </si>
  <si>
    <t>SCI leading the work to include MTN in the CSH Vascular Access Policy and build</t>
  </si>
  <si>
    <t>Mobile Apps</t>
  </si>
  <si>
    <t>SCI Lead to support updates across the organization for use of mobile devices with standardized applications</t>
  </si>
  <si>
    <t>System Policy:  Moderate and Conscious Sedation ALM 3301 and ALM3395</t>
  </si>
  <si>
    <t>EHR updates based on EHR Policy update</t>
  </si>
  <si>
    <t>Duplicate Wounds</t>
  </si>
  <si>
    <t>clarify the request/ticket for CEN region and an issue pertaining to this</t>
  </si>
  <si>
    <t>Amplifier/uPerform</t>
  </si>
  <si>
    <t>AMB MTN Expert</t>
  </si>
  <si>
    <t>General Support for teammates</t>
  </si>
  <si>
    <t>SDOH Collaboration</t>
  </si>
  <si>
    <t>Work to bring SDOH into all EHRs</t>
  </si>
  <si>
    <t>System Policy:  Moderate and Conscious Sedation Policy</t>
  </si>
  <si>
    <t>EHR updates based on EHR Policy update -</t>
  </si>
  <si>
    <t>System Sedation Team</t>
  </si>
  <si>
    <t>VTE Screening Tool - Mountain</t>
  </si>
  <si>
    <t>Assisting with gathering information to create an Optimization Request</t>
  </si>
  <si>
    <t>Lauri Jenson</t>
  </si>
  <si>
    <t>Blood Sugar POC Workflow</t>
  </si>
  <si>
    <t>C5/HM request; Assisting with gathering information to create an Optimization Request (sent email 4/24 to see if this was still needed)</t>
  </si>
  <si>
    <t>Dr. Morelli</t>
  </si>
  <si>
    <t xml:space="preserve">Valuables/Belongings Policy (ALM1595 </t>
  </si>
  <si>
    <t>EHR Updates related to new Policy update</t>
  </si>
  <si>
    <t>9/6/25, Epic GoLive</t>
  </si>
  <si>
    <t>Suicide Policy Updates  (FETR0081819, FETR0090326)</t>
  </si>
  <si>
    <t xml:space="preserve">Comprehensive Oral Care (formally OralKleen) System Policy </t>
  </si>
  <si>
    <t>EHR to SPM Service Now System Project</t>
  </si>
  <si>
    <t>System Project to transition from ALM to SM (Phase 1), Single front door (Phase 2)</t>
  </si>
  <si>
    <t>System Project to incorporate standard for in room technology</t>
  </si>
  <si>
    <t>Tammie Kear &amp;  Alison Mason</t>
  </si>
  <si>
    <t>ALM2663 Update Comfort Care (Palliative) for the Imminently Dying Patient PowerPlan</t>
  </si>
  <si>
    <t>PowerPlan Update</t>
  </si>
  <si>
    <t>Live, ongoing fixes</t>
  </si>
  <si>
    <t>ALM1600 Standardized Procedures</t>
  </si>
  <si>
    <t>Updating orders to accomidate CA law related to Standardized Procedures</t>
  </si>
  <si>
    <t>ALM3812 Provider Documentation update needed for Conscious/Moderate Sedation procedure **CHI CHILD COPY**</t>
  </si>
  <si>
    <t>Update to Provider Documentation for billing</t>
  </si>
  <si>
    <t>CAT Inpatient CPOE</t>
  </si>
  <si>
    <t>Provider, Ancillary, Orders group</t>
  </si>
  <si>
    <t>CAT Emergency Department (ASAP)</t>
  </si>
  <si>
    <t>Provider, Nursing, and Ancillary Emergency Care</t>
  </si>
  <si>
    <t>CAT HIM</t>
  </si>
  <si>
    <t>HIM Items</t>
  </si>
  <si>
    <t>CAT Cardiology (Cupid)</t>
  </si>
  <si>
    <t>Cardiovascular providers, nursing, and ancillary</t>
  </si>
  <si>
    <t>Hospital Medicine Clinical Council</t>
  </si>
  <si>
    <t>Council Consultantant</t>
  </si>
  <si>
    <t>Team System Project: SCI Guidebook</t>
  </si>
  <si>
    <t>Create a guidebook for SCIs for System Requests</t>
  </si>
  <si>
    <t>Team System Project: SCI Optimization Workbook</t>
  </si>
  <si>
    <t>Create a single document to house information related to a System Optimization Request.</t>
  </si>
  <si>
    <t>Team System Project: SCI Design Sessions</t>
  </si>
  <si>
    <t>Create a guidebook for SCIs for Design Sessions</t>
  </si>
  <si>
    <t>Team System Project: SCI Intake Process</t>
  </si>
  <si>
    <t xml:space="preserve">Create proces for SCI/MI Optimizations </t>
  </si>
  <si>
    <t>SCI Sprint Planning</t>
  </si>
  <si>
    <t>Epic Training</t>
  </si>
  <si>
    <t>Emergency Department GoLive Training</t>
  </si>
  <si>
    <t>Platform Analytics Champion</t>
  </si>
  <si>
    <t>Service Management Reporting Tool Super User</t>
  </si>
  <si>
    <t>Candida Auris_High Risk Living Situations_Screening</t>
  </si>
  <si>
    <t>2nd to Lisa Townsend -TX, back in minor re-design per NPPC</t>
  </si>
  <si>
    <t>IP Council</t>
  </si>
  <si>
    <t>Clinical Decision Support SME</t>
  </si>
  <si>
    <t>DH Historian for all things rules.</t>
  </si>
  <si>
    <t>EPIC Nova Notes</t>
  </si>
  <si>
    <t>Gilead Focus System Project</t>
  </si>
  <si>
    <t xml:space="preserve">Automates screening for HIV, HCV, and Syphilis in the ED.  Major barriers due to lab of LIS engagement causing build and testing delays. </t>
  </si>
  <si>
    <t>System Project defining the next regions to roll out too.</t>
  </si>
  <si>
    <t>Infection Prevention Council Support</t>
  </si>
  <si>
    <t>UPDATE MDRO Tracking Rules for Pseudomonas_DH Cerner</t>
  </si>
  <si>
    <t>Palliative Care Department Support</t>
  </si>
  <si>
    <t>Pastoral and Spiritual Care Department Support</t>
  </si>
  <si>
    <t>Theology and Ethics Department Support</t>
  </si>
  <si>
    <t>TheraDoc System Project for Infection Control</t>
  </si>
  <si>
    <t>Third Party application for Infection Prevention survelliance</t>
  </si>
  <si>
    <t>Most sites live</t>
  </si>
  <si>
    <t>Wound Care Council Support/HAPI Policy Implementation</t>
  </si>
  <si>
    <t>Wound Care Orders Optimization</t>
  </si>
  <si>
    <t>Bring orders in line with the HAPI Policy</t>
  </si>
  <si>
    <t>Lauren Bulin, Sys VP Clinical Excellence Nursing Operations</t>
  </si>
  <si>
    <t>DH_HAPI Documentation/Nutrition Alerts Optimizations</t>
  </si>
  <si>
    <t>Optimizing alerts to Nutrionist to be more specific</t>
  </si>
  <si>
    <t>In review by Periscope</t>
  </si>
  <si>
    <t>Care Management Department Support</t>
  </si>
  <si>
    <t>Prevent Backdating Patient Status Orders</t>
  </si>
  <si>
    <t>System Care Coordination/System Compliance, Diane Pirak</t>
  </si>
  <si>
    <t>Mandatory Patient Notifications</t>
  </si>
  <si>
    <t>Regina Mudd, System Director II Post Acute Care Coordination</t>
  </si>
  <si>
    <t>PRJ0157704 SWD_BNI_TransformativeMed_CORES</t>
  </si>
  <si>
    <t xml:space="preserve">3rd party software implementation for SJHMC BNI only. </t>
  </si>
  <si>
    <t>SJHMC-BNI</t>
  </si>
  <si>
    <t>WICI-Create flagging of patients for MEWT on OB Tracking Boards</t>
  </si>
  <si>
    <t>WICI</t>
  </si>
  <si>
    <t>Ticket is 5 years old.  WICI has been asked to consider dismall.  Technically very complex.</t>
  </si>
  <si>
    <t>WICI-Oxytocin Pre Use and In Use Checklist Optimization to support WICI oxytocin administration guideline updates</t>
  </si>
  <si>
    <t>Need Change Comnunication to get a Target Release date assigned.</t>
  </si>
  <si>
    <t>WICI-Oxytocin EFW/Pelvimetry Order Optimization (includes Epic Pre Use Checklist Edit)</t>
  </si>
  <si>
    <t>In Cerner, waiting for a Build Resource. Not sure of EPIC Status?</t>
  </si>
  <si>
    <t>WICI- O HQIP - Add DAST-10 to Stork</t>
  </si>
  <si>
    <t>In Cerner: needs design approval, In  EPIC: built for Gold</t>
  </si>
  <si>
    <t>WICI -Updates to BFHI Breastfeeding report to reflect current CSH breastfeeding/baby centric best practice</t>
  </si>
  <si>
    <t>Design session to begin May, 2025</t>
  </si>
  <si>
    <t>WICI-Update OB Hemmorhage Multiphase Powerplan to support current algorithm</t>
  </si>
  <si>
    <t>Waiting for Scope Priorization, Diedre is working on it.</t>
  </si>
  <si>
    <t>WICI- mplement Cerner Standard Content OB Hemorrhage Risk Screening tool</t>
  </si>
  <si>
    <t>Complex System Project with over 40 components.  Defining design and writing a testing check-list.  Still needs WICI Leadership approval to move forward.</t>
  </si>
  <si>
    <t>Epic Gold: Charges</t>
  </si>
  <si>
    <t>Populate GOLD erx with billing info (hcpcs, waste ind, EAP) in collab with IT</t>
  </si>
  <si>
    <t>Wave 3- 5.2.2026</t>
  </si>
  <si>
    <t>Epic Gold: Willow Inpatient Solution Group</t>
  </si>
  <si>
    <t>SCI Consultant including design/ build/ validation/ system standards</t>
  </si>
  <si>
    <t>Epic Gold: Willow Ambulatory Solution Group</t>
  </si>
  <si>
    <t>Epic Gold: Willow Specialty Solution Group</t>
  </si>
  <si>
    <t>WAB (retail) quick tip guide</t>
  </si>
  <si>
    <t xml:space="preserve">Document quick tips for willow ambulatory from lessons learned for next wave </t>
  </si>
  <si>
    <t>Wave 2.5 (3 retail pharmacy go live)</t>
  </si>
  <si>
    <t>Epic South: Hazardous Drugs and Waste alignment</t>
  </si>
  <si>
    <t>Standardization of HD drugs (table 1-3) and determine standard for waste managment</t>
  </si>
  <si>
    <t>Sept/ Oct for South go live.  Then wave 3</t>
  </si>
  <si>
    <t>System IT and Rx</t>
  </si>
  <si>
    <t>1. Need work effort for South wave 2 build</t>
  </si>
  <si>
    <t>MTN charge workqueues</t>
  </si>
  <si>
    <t>3 large active workqueues for cleanup (over 1000 line items) holding up to over 125 mil in revenue. Consultant with support</t>
  </si>
  <si>
    <t>2. Update for Gold once approved by system P&amp;T on updated guidelines</t>
  </si>
  <si>
    <t>Titrations in Critical Care (adult)</t>
  </si>
  <si>
    <t>Taking C5 approved titratable drip standardization and translating to EHR planning and build</t>
  </si>
  <si>
    <t>ongoing support as needed</t>
  </si>
  <si>
    <t>Bulk work completed. Consult role for select issues</t>
  </si>
  <si>
    <t>Vesicants and Extravasation</t>
  </si>
  <si>
    <t>Optimization to align updated guildelines to EHR</t>
  </si>
  <si>
    <t>Cerner, Epic</t>
  </si>
  <si>
    <t>Compile design doc for EHR for titration goals. waiting for organize plan on how to implement for gold and cerner</t>
  </si>
  <si>
    <t>Pharmacy Market CI support</t>
  </si>
  <si>
    <t>Medication Advisory Council - Cerner EHR governance</t>
  </si>
  <si>
    <t>System Rx</t>
  </si>
  <si>
    <t>SCrPT- EHR plus other disciplines</t>
  </si>
  <si>
    <t>MTN medication record cleanup that impact charges</t>
  </si>
  <si>
    <t>Mountain Market charge cleanup 
-erx fix for hcpcs and waste. fixed over 100 so far but full audit maybe needed
-erx fix for revenue code needs full evaluation and cleanup (incl advance logic)</t>
  </si>
  <si>
    <t xml:space="preserve">MTN 340B extension build </t>
  </si>
  <si>
    <t>UD modifiers build to drop appropriately on 340B sites</t>
  </si>
  <si>
    <t>Bulk cleanup completed</t>
  </si>
  <si>
    <t>MTN Workers comp hcpcs</t>
  </si>
  <si>
    <t>Workers comp not dropping the right codes resulting in revenue being held in workqueues</t>
  </si>
  <si>
    <t>Completed work. Maintenence handed to O&amp;M teams</t>
  </si>
  <si>
    <t>Bupivacaine JZ modifier - alternative solution for billing issues</t>
  </si>
  <si>
    <t>New med configuratiuon and CDM creation for an alternatve workflow to alleviate large burden of billing resources in Cerner sites</t>
  </si>
  <si>
    <t>Standardization of guding principles for TPN build</t>
  </si>
  <si>
    <t>Pharmacy VP</t>
  </si>
  <si>
    <t>Issue from Jan 2024 CMS changes and impact to revenue.</t>
  </si>
  <si>
    <t>Standardzing gold freq list to that used in SOUTH. working with nursing to standardize admin times of scheduled times</t>
  </si>
  <si>
    <t>standards delivered to IT build. awaiting testing for gold</t>
  </si>
  <si>
    <t>Standardization of which flowsheet rows belong to which meds or med classes</t>
  </si>
  <si>
    <t>Spreadsheet analysis for standardization recs. Vet with nursing and RT leaders to determine system standard times</t>
  </si>
  <si>
    <t xml:space="preserve">Standardize the meds that will require dual nurse sign and dual pharmacy verification </t>
  </si>
  <si>
    <t>Work with Karen on compiling design on meds with flowsheet rows for standardization</t>
  </si>
  <si>
    <t>ERX analysis, standard design, validation - Order instructions</t>
  </si>
  <si>
    <t>Identlfy Epic gold ERX for all meds that require order instructions</t>
  </si>
  <si>
    <t>Reivew groupers with updatres</t>
  </si>
  <si>
    <t xml:space="preserve">ERX analysis, standard design, validation - Formulary Status </t>
  </si>
  <si>
    <t>Standardization of formulary and restricted meds for gold</t>
  </si>
  <si>
    <t>Spreadsheet review and design</t>
  </si>
  <si>
    <t>Download and compile all medication related policies from MTN for review and create tracker with gold decisionos for policy alignment</t>
  </si>
  <si>
    <t>Restricted order questions, tsub, etc</t>
  </si>
  <si>
    <t>Cerner Code Upgrade 2024</t>
  </si>
  <si>
    <t>Downloaded all policies from MTN for review and update with Gold decisions</t>
  </si>
  <si>
    <t>Epic Nova Notes</t>
  </si>
  <si>
    <t>System IT</t>
  </si>
  <si>
    <t>ALM 2084 pregnancy alert</t>
  </si>
  <si>
    <t>Rule that drives medications contraindicated in pregnancy to alert providers</t>
  </si>
  <si>
    <t>Standardization of insulin drip to deliver to IT build team for calculator build</t>
  </si>
  <si>
    <t>Quality Leaders</t>
  </si>
  <si>
    <t>Ticket completed but they want post implementation analysis</t>
  </si>
  <si>
    <t>Standardization of heparin drip to deliver to IT build team for calculator build</t>
  </si>
  <si>
    <t>XS = Less 1 hr/wk</t>
  </si>
  <si>
    <t>Compile data. Run analytics</t>
  </si>
  <si>
    <t>340B billing analysis, quarterly updates, gold build</t>
  </si>
  <si>
    <t xml:space="preserve">Assist with biling updates for existing markets and standardization for gold. Only quarterly </t>
  </si>
  <si>
    <t>ERX analysis, standard design, validation - Admin instructions</t>
  </si>
  <si>
    <t>Identlfy Epic gold ERX for all meds that require admin and product specific admin instructions</t>
  </si>
  <si>
    <t>Ongoing collaboration with market CI and IT build to maintain proper biling and extension for 340B</t>
  </si>
  <si>
    <t>Epic Gold Pharmacy &amp; Nursing Collab</t>
  </si>
  <si>
    <t>System IT, Rx, Rn</t>
  </si>
  <si>
    <t>IT</t>
  </si>
  <si>
    <t>SCrPT Sub-group EHR support</t>
  </si>
  <si>
    <t>This includes multiple specialty sub-groups (Oncology, Cardiology, Ped/Neo, ED, ID, CC, EHR)</t>
  </si>
  <si>
    <t>Karen McConnell</t>
  </si>
  <si>
    <t>This includes multiple specialty sub-groups (Oncology, Cardiology, Ped/Neo, ED, ID, CC)</t>
  </si>
  <si>
    <t>System P&amp;T EHR support</t>
  </si>
  <si>
    <t>Implementation of new titration parameters and concentrations in Cerner and where possible in Epic</t>
  </si>
  <si>
    <t>Quality</t>
  </si>
  <si>
    <t>OCI</t>
  </si>
  <si>
    <t>Cerner Regimen requests have an email approval process that I maintain</t>
  </si>
  <si>
    <t>Adam Johnson</t>
  </si>
  <si>
    <t>Cytokine Release Syndrome order set and scoring tool flowsheet</t>
  </si>
  <si>
    <t>Epic flowsheet scoring tool is complete. Epic order set is ready for release. 
Cerner tickets have both completed design.</t>
  </si>
  <si>
    <t>Epic flowsheet scoring tool is complete. Epic order set is ready for release.</t>
  </si>
  <si>
    <t>Pharmacy/Oncology O&amp;M Prioritization</t>
  </si>
  <si>
    <t>Cerner tickets for both are in design</t>
  </si>
  <si>
    <t>Medication Charge Standardization</t>
  </si>
  <si>
    <t>System Project - Central Coast Infusion Center Blood Transfusion</t>
  </si>
  <si>
    <t>Form update to allow AMB Onc nurse to document charges</t>
  </si>
  <si>
    <t>Stroke Collaborative Meetings</t>
  </si>
  <si>
    <t>National Heart Failure Meetings and Pharmacy Sub-group</t>
  </si>
  <si>
    <t>Tamra O'Bryan</t>
  </si>
  <si>
    <t>Leapfrog/ISMP EHR Updates</t>
  </si>
  <si>
    <t>Ongoing review of ISMP udpates and yearly review of Leapfrog changes and/or test results that require EHR updates.</t>
  </si>
  <si>
    <t>Laurie Jensen/John Morelli</t>
  </si>
  <si>
    <t>Epic Gold - WIP, WIN, WAMB solution group</t>
  </si>
  <si>
    <t>System IT, Rx, Nursing</t>
  </si>
  <si>
    <t>Section</t>
  </si>
  <si>
    <t>Content</t>
  </si>
  <si>
    <t>Current Workload</t>
  </si>
  <si>
    <t>Assignment Breakdown</t>
  </si>
  <si>
    <t>Total Hours/Wk</t>
  </si>
  <si>
    <t>Work Type Distribution</t>
  </si>
  <si>
    <t>Count</t>
  </si>
  <si>
    <t>Sum</t>
  </si>
  <si>
    <t>Total Assignments</t>
  </si>
  <si>
    <t>XS</t>
  </si>
  <si>
    <t>S</t>
  </si>
  <si>
    <t>M</t>
  </si>
  <si>
    <t>L</t>
  </si>
  <si>
    <t>XL</t>
  </si>
  <si>
    <t>Market System Project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</si>
</sst>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d/yyyy"/>
    <numFmt numFmtId="166" formatCode="yyyy-mm-dd h:mm:ss"/>
    <numFmt numFmtId="167" formatCode="yyyy-mm-dd"/>
  </numFmts>
  <fonts count="20">
    <font>
      <sz val="10.0"/>
      <color rgb="FF000000"/>
      <name val="Arial"/>
      <scheme val="minor"/>
    </font>
    <font>
      <b/>
      <sz val="11.0"/>
      <color theme="1"/>
      <name val="Calibri"/>
    </font>
    <font>
      <sz val="11.0"/>
      <color theme="1"/>
      <name val="Calibri"/>
    </font>
    <font>
      <b/>
      <color rgb="FFFFFFFF"/>
      <name val="Arial"/>
      <scheme val="minor"/>
    </font>
    <font>
      <b/>
      <color theme="1"/>
      <name val="Arial"/>
      <scheme val="minor"/>
    </font>
    <font>
      <color theme="1"/>
      <name val="Arial"/>
      <scheme val="minor"/>
    </font>
    <font>
      <b/>
      <sz val="11.0"/>
      <color theme="1"/>
      <name val="Arial"/>
    </font>
    <font>
      <b/>
      <u/>
      <sz val="11.0"/>
      <color rgb="FF1155CC"/>
      <name val="Arial"/>
    </font>
    <font>
      <color theme="1"/>
      <name val="Arial"/>
    </font>
    <font>
      <b/>
      <color theme="1"/>
      <name val="Arial"/>
    </font>
    <font>
      <u/>
      <color theme="1"/>
      <name val="Arial"/>
    </font>
    <font>
      <u/>
      <color theme="1"/>
      <name val="Arial"/>
    </font>
    <font>
      <u/>
      <color theme="1"/>
      <name val="Arial"/>
      <scheme val="minor"/>
    </font>
    <font>
      <b/>
      <u/>
      <sz val="11.0"/>
      <color rgb="FF1155CC"/>
      <name val="Arial"/>
    </font>
    <font>
      <u/>
      <color rgb="FF0000FF"/>
    </font>
    <font>
      <color rgb="FF222222"/>
      <name val="Arial"/>
    </font>
    <font>
      <u/>
      <color theme="1"/>
      <name val="Arial"/>
    </font>
    <font>
      <u/>
      <color theme="1"/>
      <name val="Arial"/>
    </font>
    <font>
      <u/>
      <color theme="1"/>
      <name val="Arial"/>
    </font>
    <font>
      <u/>
      <color rgb="FF0000FF"/>
    </font>
  </fonts>
  <fills count="11">
    <fill>
      <patternFill patternType="none"/>
    </fill>
    <fill>
      <patternFill patternType="lightGray"/>
    </fill>
    <fill>
      <patternFill patternType="solid">
        <fgColor rgb="FFA4C2F4"/>
        <bgColor rgb="FFA4C2F4"/>
      </patternFill>
    </fill>
    <fill>
      <patternFill patternType="solid">
        <fgColor rgb="FFEFEFEF"/>
        <bgColor rgb="FFEFEFEF"/>
      </patternFill>
    </fill>
    <fill>
      <patternFill patternType="solid">
        <fgColor rgb="FF666666"/>
        <bgColor rgb="FF666666"/>
      </patternFill>
    </fill>
    <fill>
      <patternFill patternType="solid">
        <fgColor rgb="FFCFE2F3"/>
        <bgColor rgb="FFCFE2F3"/>
      </patternFill>
    </fill>
    <fill>
      <patternFill patternType="solid">
        <fgColor rgb="FFD0E0E3"/>
        <bgColor rgb="FFD0E0E3"/>
      </patternFill>
    </fill>
    <fill>
      <patternFill patternType="solid">
        <fgColor rgb="FFD9D9D9"/>
        <bgColor rgb="FFD9D9D9"/>
      </patternFill>
    </fill>
    <fill>
      <patternFill patternType="solid">
        <fgColor rgb="FFFFFFFF"/>
        <bgColor rgb="FFFFFFFF"/>
      </patternFill>
    </fill>
    <fill>
      <patternFill patternType="solid">
        <fgColor rgb="FFB7E1CD"/>
        <bgColor rgb="FFB7E1CD"/>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horizontal="center"/>
    </xf>
    <xf borderId="0" fillId="0" fontId="2" numFmtId="0" xfId="0" applyFont="1"/>
    <xf borderId="0" fillId="3" fontId="2" numFmtId="0" xfId="0" applyAlignment="1" applyFill="1" applyFont="1">
      <alignment readingOrder="0"/>
    </xf>
    <xf borderId="0" fillId="3" fontId="2" numFmtId="0" xfId="0" applyAlignment="1" applyFont="1">
      <alignment horizontal="center"/>
    </xf>
    <xf borderId="0" fillId="0" fontId="2" numFmtId="0" xfId="0" applyAlignment="1" applyFont="1">
      <alignment horizontal="center"/>
    </xf>
    <xf borderId="0" fillId="0" fontId="2" numFmtId="0" xfId="0" applyAlignment="1" applyFont="1">
      <alignment readingOrder="0"/>
    </xf>
    <xf borderId="0" fillId="0" fontId="1" numFmtId="0" xfId="0" applyAlignment="1" applyFont="1">
      <alignment readingOrder="0"/>
    </xf>
    <xf borderId="0" fillId="2" fontId="1" numFmtId="0" xfId="0" applyAlignment="1" applyFont="1">
      <alignment horizontal="center"/>
    </xf>
    <xf borderId="0" fillId="3" fontId="2" numFmtId="0" xfId="0" applyAlignment="1" applyFont="1">
      <alignment horizontal="center" readingOrder="0"/>
    </xf>
    <xf borderId="0" fillId="0" fontId="2" numFmtId="0" xfId="0" applyAlignment="1" applyFont="1">
      <alignment horizontal="center" readingOrder="0"/>
    </xf>
    <xf borderId="0" fillId="0" fontId="1" numFmtId="0" xfId="0" applyFont="1"/>
    <xf borderId="0" fillId="2" fontId="2" numFmtId="0" xfId="0" applyAlignment="1" applyFont="1">
      <alignment readingOrder="0"/>
    </xf>
    <xf borderId="0" fillId="3" fontId="1" numFmtId="0" xfId="0" applyAlignment="1" applyFont="1">
      <alignment readingOrder="0"/>
    </xf>
    <xf borderId="0" fillId="4" fontId="3" numFmtId="0" xfId="0" applyAlignment="1" applyFill="1" applyFont="1">
      <alignment readingOrder="0"/>
    </xf>
    <xf borderId="0" fillId="4" fontId="3" numFmtId="0" xfId="0" applyAlignment="1" applyFont="1">
      <alignment horizontal="right" readingOrder="0"/>
    </xf>
    <xf borderId="0" fillId="3" fontId="4" numFmtId="0" xfId="0" applyAlignment="1" applyFont="1">
      <alignment readingOrder="0"/>
    </xf>
    <xf borderId="0" fillId="3" fontId="4" numFmtId="0" xfId="0" applyAlignment="1" applyFont="1">
      <alignment horizontal="right" readingOrder="0"/>
    </xf>
    <xf borderId="0" fillId="0" fontId="5" numFmtId="0" xfId="0" applyAlignment="1" applyFont="1">
      <alignment readingOrder="0"/>
    </xf>
    <xf borderId="0" fillId="0" fontId="5" numFmtId="0" xfId="0" applyFont="1"/>
    <xf borderId="0" fillId="0" fontId="5" numFmtId="49" xfId="0" applyAlignment="1" applyFont="1" applyNumberFormat="1">
      <alignment horizontal="right"/>
    </xf>
    <xf borderId="0" fillId="0" fontId="5" numFmtId="4" xfId="0" applyFont="1" applyNumberFormat="1"/>
    <xf borderId="0" fillId="0" fontId="5" numFmtId="0" xfId="0" applyFont="1"/>
    <xf borderId="0" fillId="0" fontId="5" numFmtId="10" xfId="0" applyFont="1" applyNumberFormat="1"/>
    <xf borderId="0" fillId="0" fontId="5" numFmtId="0" xfId="0" applyAlignment="1" applyFont="1">
      <alignment horizontal="right"/>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right" readingOrder="0" vertical="bottom"/>
    </xf>
    <xf borderId="0" fillId="0" fontId="2" numFmtId="0" xfId="0" applyAlignment="1" applyFont="1">
      <alignment readingOrder="0" vertical="bottom"/>
    </xf>
    <xf borderId="0" fillId="5" fontId="6" numFmtId="0" xfId="0" applyAlignment="1" applyFill="1" applyFont="1">
      <alignment vertical="bottom"/>
    </xf>
    <xf borderId="0" fillId="5" fontId="6" numFmtId="0" xfId="0" applyAlignment="1" applyFont="1">
      <alignment shrinkToFit="0" vertical="bottom" wrapText="1"/>
    </xf>
    <xf borderId="0" fillId="6" fontId="7" numFmtId="0" xfId="0" applyAlignment="1" applyFill="1" applyFont="1">
      <alignment vertical="bottom"/>
    </xf>
    <xf borderId="0" fillId="5" fontId="6" numFmtId="0" xfId="0" applyAlignment="1" applyFont="1">
      <alignment horizontal="center" readingOrder="0" vertical="bottom"/>
    </xf>
    <xf borderId="0" fillId="0" fontId="8" numFmtId="0" xfId="0" applyAlignment="1" applyFont="1">
      <alignment vertical="bottom"/>
    </xf>
    <xf borderId="0" fillId="0" fontId="9" numFmtId="0" xfId="0" applyAlignment="1" applyFont="1">
      <alignment vertical="bottom"/>
    </xf>
    <xf borderId="0" fillId="7" fontId="9" numFmtId="0" xfId="0" applyAlignment="1" applyFill="1" applyFont="1">
      <alignment horizontal="center" vertical="bottom"/>
    </xf>
    <xf borderId="0" fillId="7" fontId="9" numFmtId="0" xfId="0" applyAlignment="1" applyFont="1">
      <alignment horizontal="center" vertical="bottom"/>
    </xf>
    <xf borderId="0" fillId="7" fontId="9" numFmtId="0" xfId="0" applyAlignment="1" applyFont="1">
      <alignment readingOrder="0" vertical="bottom"/>
    </xf>
    <xf borderId="0" fillId="0" fontId="10" numFmtId="0" xfId="0" applyAlignment="1" applyFont="1">
      <alignment readingOrder="0" vertical="bottom"/>
    </xf>
    <xf borderId="0" fillId="0" fontId="8" numFmtId="0" xfId="0" applyAlignment="1" applyFont="1">
      <alignment shrinkToFit="0" vertical="bottom" wrapText="1"/>
    </xf>
    <xf borderId="0" fillId="6" fontId="8" numFmtId="0" xfId="0" applyAlignment="1" applyFont="1">
      <alignment vertical="bottom"/>
    </xf>
    <xf borderId="0" fillId="0" fontId="8" numFmtId="0" xfId="0" applyAlignment="1" applyFont="1">
      <alignment readingOrder="0" vertical="bottom"/>
    </xf>
    <xf borderId="0" fillId="0" fontId="8" numFmtId="164" xfId="0" applyAlignment="1" applyFont="1" applyNumberFormat="1">
      <alignment vertical="bottom"/>
    </xf>
    <xf borderId="0" fillId="0" fontId="8" numFmtId="0" xfId="0" applyAlignment="1" applyFont="1">
      <alignment vertical="bottom"/>
    </xf>
    <xf borderId="0" fillId="0" fontId="8" numFmtId="165" xfId="0" applyAlignment="1" applyFont="1" applyNumberFormat="1">
      <alignment vertical="bottom"/>
    </xf>
    <xf borderId="0" fillId="8" fontId="8" numFmtId="0" xfId="0" applyAlignment="1" applyFill="1" applyFont="1">
      <alignment shrinkToFit="0" vertical="bottom" wrapText="1"/>
    </xf>
    <xf borderId="0" fillId="7" fontId="8" numFmtId="0" xfId="0" applyAlignment="1" applyFont="1">
      <alignment horizontal="center" vertical="bottom"/>
    </xf>
    <xf borderId="0" fillId="7" fontId="8" numFmtId="0" xfId="0" applyAlignment="1" applyFont="1">
      <alignment horizontal="center" vertical="bottom"/>
    </xf>
    <xf borderId="0" fillId="7" fontId="8" numFmtId="0" xfId="0" applyAlignment="1" applyFont="1">
      <alignment horizontal="center" readingOrder="0" vertical="bottom"/>
    </xf>
    <xf borderId="0" fillId="7" fontId="8" numFmtId="0" xfId="0" applyAlignment="1" applyFont="1">
      <alignment vertical="bottom"/>
    </xf>
    <xf borderId="0" fillId="0" fontId="8" numFmtId="0" xfId="0" applyAlignment="1" applyFont="1">
      <alignment readingOrder="0" shrinkToFit="0" vertical="bottom" wrapText="1"/>
    </xf>
    <xf borderId="0" fillId="0" fontId="8" numFmtId="166" xfId="0" applyAlignment="1" applyFont="1" applyNumberFormat="1">
      <alignment horizontal="right" vertical="bottom"/>
    </xf>
    <xf borderId="0" fillId="0" fontId="8" numFmtId="167" xfId="0" applyAlignment="1" applyFont="1" applyNumberFormat="1">
      <alignment vertical="bottom"/>
    </xf>
    <xf borderId="0" fillId="0" fontId="11" numFmtId="0" xfId="0" applyAlignment="1" applyFont="1">
      <alignment vertical="bottom"/>
    </xf>
    <xf borderId="0" fillId="0" fontId="5" numFmtId="0" xfId="0" applyAlignment="1" applyFont="1">
      <alignment shrinkToFit="0" wrapText="1"/>
    </xf>
    <xf borderId="0" fillId="0" fontId="12" numFmtId="0" xfId="0" applyAlignment="1" applyFont="1">
      <alignment shrinkToFit="0" wrapText="1"/>
    </xf>
    <xf borderId="0" fillId="0" fontId="9" numFmtId="0" xfId="0" applyAlignment="1" applyFont="1">
      <alignment vertical="bottom"/>
    </xf>
    <xf borderId="0" fillId="0" fontId="5" numFmtId="0" xfId="0" applyAlignment="1" applyFont="1">
      <alignment readingOrder="0" shrinkToFit="0" wrapText="1"/>
    </xf>
    <xf borderId="0" fillId="0" fontId="8" numFmtId="10" xfId="0" applyAlignment="1" applyFont="1" applyNumberFormat="1">
      <alignment vertical="bottom"/>
    </xf>
    <xf borderId="0" fillId="0" fontId="8" numFmtId="0" xfId="0" applyAlignment="1" applyFont="1">
      <alignment horizontal="center" vertical="bottom"/>
    </xf>
    <xf borderId="0" fillId="0" fontId="8" numFmtId="165" xfId="0" applyAlignment="1" applyFont="1" applyNumberFormat="1">
      <alignment horizontal="right" vertical="bottom"/>
    </xf>
    <xf borderId="0" fillId="0" fontId="9" numFmtId="0" xfId="0" applyAlignment="1" applyFont="1">
      <alignment shrinkToFit="0" vertical="bottom" wrapText="1"/>
    </xf>
    <xf borderId="0" fillId="8" fontId="8" numFmtId="0" xfId="0" applyAlignment="1" applyFont="1">
      <alignment horizontal="center" shrinkToFit="0" vertical="bottom" wrapText="1"/>
    </xf>
    <xf borderId="0" fillId="8" fontId="8" numFmtId="0" xfId="0" applyAlignment="1" applyFont="1">
      <alignment horizontal="center" shrinkToFit="0" vertical="bottom" wrapText="1"/>
    </xf>
    <xf borderId="0" fillId="8" fontId="8" numFmtId="0" xfId="0" applyAlignment="1" applyFont="1">
      <alignment shrinkToFit="0" vertical="bottom" wrapText="1"/>
    </xf>
    <xf borderId="0" fillId="8" fontId="8" numFmtId="0" xfId="0" applyAlignment="1" applyFont="1">
      <alignment horizontal="center" vertical="bottom"/>
    </xf>
    <xf borderId="0" fillId="9" fontId="13" numFmtId="0" xfId="0" applyAlignment="1" applyFill="1" applyFont="1">
      <alignment vertical="bottom"/>
    </xf>
    <xf borderId="0" fillId="0" fontId="5" numFmtId="0" xfId="0" applyAlignment="1" applyFont="1">
      <alignment shrinkToFit="0" wrapText="1"/>
    </xf>
    <xf borderId="0" fillId="9" fontId="8" numFmtId="0" xfId="0" applyAlignment="1" applyFont="1">
      <alignment vertical="bottom"/>
    </xf>
    <xf borderId="0" fillId="0" fontId="8" numFmtId="0" xfId="0" applyAlignment="1" applyFont="1">
      <alignment shrinkToFit="0" vertical="bottom" wrapText="1"/>
    </xf>
    <xf borderId="0" fillId="9" fontId="8" numFmtId="0" xfId="0" applyAlignment="1" applyFont="1">
      <alignment readingOrder="0" vertical="bottom"/>
    </xf>
    <xf borderId="0" fillId="0" fontId="8" numFmtId="0" xfId="0" applyAlignment="1" applyFont="1">
      <alignment horizontal="center" readingOrder="0" vertical="bottom"/>
    </xf>
    <xf borderId="0" fillId="0" fontId="8" numFmtId="164" xfId="0" applyAlignment="1" applyFont="1" applyNumberFormat="1">
      <alignment horizontal="right" vertical="bottom"/>
    </xf>
    <xf borderId="0" fillId="0" fontId="8" numFmtId="0" xfId="0" applyAlignment="1" applyFont="1">
      <alignment horizontal="right" readingOrder="0" vertical="bottom"/>
    </xf>
    <xf borderId="0" fillId="0" fontId="8" numFmtId="166" xfId="0" applyAlignment="1" applyFont="1" applyNumberFormat="1">
      <alignment horizontal="right" readingOrder="0" vertical="bottom"/>
    </xf>
    <xf borderId="0" fillId="0" fontId="8" numFmtId="166" xfId="0" applyAlignment="1" applyFont="1" applyNumberFormat="1">
      <alignment readingOrder="0" vertical="bottom"/>
    </xf>
    <xf borderId="0" fillId="0" fontId="14" numFmtId="0" xfId="0" applyAlignment="1" applyFont="1">
      <alignment shrinkToFit="0" wrapText="1"/>
    </xf>
    <xf borderId="0" fillId="0" fontId="8" numFmtId="165" xfId="0" applyAlignment="1" applyFont="1" applyNumberFormat="1">
      <alignment horizontal="right" readingOrder="0" vertical="bottom"/>
    </xf>
    <xf borderId="0" fillId="8" fontId="8" numFmtId="0" xfId="0" applyAlignment="1" applyFont="1">
      <alignment readingOrder="0" shrinkToFit="0" vertical="bottom" wrapText="1"/>
    </xf>
    <xf borderId="0" fillId="8" fontId="15" numFmtId="0" xfId="0" applyAlignment="1" applyFont="1">
      <alignment shrinkToFit="0" vertical="bottom" wrapText="1"/>
    </xf>
    <xf borderId="0" fillId="0" fontId="8" numFmtId="165" xfId="0" applyAlignment="1" applyFont="1" applyNumberFormat="1">
      <alignment readingOrder="0" vertical="bottom"/>
    </xf>
    <xf borderId="0" fillId="0" fontId="16" numFmtId="0" xfId="0" applyAlignment="1" applyFont="1">
      <alignment shrinkToFit="0" vertical="bottom" wrapText="1"/>
    </xf>
    <xf borderId="0" fillId="0" fontId="17" numFmtId="0" xfId="0" applyAlignment="1" applyFont="1">
      <alignment shrinkToFit="0" wrapText="1"/>
    </xf>
    <xf borderId="0" fillId="0" fontId="18" numFmtId="0" xfId="0" applyAlignment="1" applyFont="1">
      <alignment shrinkToFit="0" vertical="bottom" wrapText="1"/>
    </xf>
    <xf borderId="0" fillId="0" fontId="19" numFmtId="0" xfId="0" applyAlignment="1" applyFont="1">
      <alignment readingOrder="0" shrinkToFit="0" wrapText="1"/>
    </xf>
    <xf borderId="0" fillId="0" fontId="8" numFmtId="0" xfId="0" applyAlignment="1" applyFont="1">
      <alignment readingOrder="0" shrinkToFit="0" vertical="bottom" wrapText="1"/>
    </xf>
    <xf borderId="0" fillId="9" fontId="8" numFmtId="0" xfId="0" applyAlignment="1" applyFont="1">
      <alignment readingOrder="0" shrinkToFit="0" vertical="bottom" wrapText="1"/>
    </xf>
    <xf borderId="0" fillId="0" fontId="8" numFmtId="0" xfId="0" applyAlignment="1" applyFont="1">
      <alignment horizontal="center" readingOrder="0" shrinkToFit="0" vertical="bottom" wrapText="1"/>
    </xf>
    <xf borderId="0" fillId="0" fontId="8" numFmtId="0" xfId="0" applyAlignment="1" applyFont="1">
      <alignment shrinkToFit="0" vertical="bottom" wrapText="1"/>
    </xf>
    <xf borderId="0" fillId="0" fontId="8" numFmtId="165" xfId="0" applyAlignment="1" applyFont="1" applyNumberFormat="1">
      <alignment horizontal="right" shrinkToFit="0" vertical="bottom" wrapText="1"/>
    </xf>
    <xf borderId="0" fillId="0" fontId="8" numFmtId="0" xfId="0" applyAlignment="1" applyFont="1">
      <alignment shrinkToFit="0" vertical="bottom" wrapText="1"/>
    </xf>
    <xf borderId="0" fillId="0" fontId="8" numFmtId="167" xfId="0" applyAlignment="1" applyFont="1" applyNumberFormat="1">
      <alignment shrinkToFit="0" vertical="bottom" wrapText="1"/>
    </xf>
    <xf borderId="0" fillId="9" fontId="8" numFmtId="0" xfId="0" applyAlignment="1" applyFont="1">
      <alignment shrinkToFit="0" vertical="bottom" wrapText="1"/>
    </xf>
    <xf borderId="0" fillId="0" fontId="8" numFmtId="0" xfId="0" applyAlignment="1" applyFont="1">
      <alignment horizontal="center" shrinkToFit="0" vertical="bottom" wrapText="1"/>
    </xf>
    <xf borderId="0" fillId="0" fontId="8" numFmtId="166" xfId="0" applyAlignment="1" applyFont="1" applyNumberFormat="1">
      <alignment horizontal="right" readingOrder="0" shrinkToFit="0" vertical="bottom" wrapText="1"/>
    </xf>
    <xf borderId="0" fillId="0" fontId="8" numFmtId="166" xfId="0" applyAlignment="1" applyFont="1" applyNumberFormat="1">
      <alignment readingOrder="0" shrinkToFit="0" vertical="bottom" wrapText="1"/>
    </xf>
    <xf borderId="0" fillId="10" fontId="8" numFmtId="0" xfId="0" applyAlignment="1" applyFill="1" applyFont="1">
      <alignment vertical="bottom"/>
    </xf>
    <xf borderId="1" fillId="3" fontId="9" numFmtId="0" xfId="0" applyAlignment="1" applyBorder="1" applyFont="1">
      <alignment vertical="bottom"/>
    </xf>
    <xf borderId="1" fillId="3" fontId="8" numFmtId="0" xfId="0" applyAlignment="1" applyBorder="1" applyFont="1">
      <alignment vertical="bottom"/>
    </xf>
    <xf borderId="1" fillId="7" fontId="9" numFmtId="0" xfId="0" applyAlignment="1" applyBorder="1" applyFont="1">
      <alignment horizontal="center" vertical="bottom"/>
    </xf>
    <xf borderId="1" fillId="7" fontId="8" numFmtId="0" xfId="0" applyAlignment="1" applyBorder="1" applyFont="1">
      <alignment vertical="bottom"/>
    </xf>
    <xf borderId="1" fillId="7" fontId="9" numFmtId="0" xfId="0" applyAlignment="1" applyBorder="1" applyFont="1">
      <alignment vertical="bottom"/>
    </xf>
    <xf borderId="1" fillId="0" fontId="8" numFmtId="0" xfId="0" applyAlignment="1" applyBorder="1" applyFont="1">
      <alignment vertical="bottom"/>
    </xf>
    <xf borderId="1" fillId="0" fontId="8" numFmtId="0" xfId="0" applyAlignment="1" applyBorder="1" applyFont="1">
      <alignment horizontal="center" vertical="bottom"/>
    </xf>
    <xf borderId="1" fillId="0" fontId="5" numFmtId="0" xfId="0" applyAlignment="1" applyBorder="1" applyFont="1">
      <alignment horizontal="center"/>
    </xf>
    <xf borderId="1" fillId="0" fontId="8" numFmtId="0" xfId="0" applyAlignment="1" applyBorder="1" applyFont="1">
      <alignment readingOrder="0" vertical="bottom"/>
    </xf>
    <xf borderId="1" fillId="0" fontId="5" numFmtId="0" xfId="0" applyBorder="1" applyFont="1"/>
    <xf borderId="1" fillId="3" fontId="8" numFmtId="0" xfId="0" applyAlignment="1" applyBorder="1" applyFont="1">
      <alignment horizontal="center" vertical="bottom"/>
    </xf>
    <xf borderId="1" fillId="0" fontId="5" numFmtId="10" xfId="0" applyAlignment="1" applyBorder="1" applyFont="1" applyNumberFormat="1">
      <alignment horizontal="center"/>
    </xf>
    <xf borderId="1" fillId="0" fontId="9" numFmtId="0" xfId="0" applyAlignment="1" applyBorder="1" applyFont="1">
      <alignment vertical="bottom"/>
    </xf>
  </cellXfs>
  <cellStyles count="1">
    <cellStyle xfId="0" name="Normal" builtinId="0"/>
  </cellStyles>
  <dxfs count="6">
    <dxf>
      <font/>
      <fill>
        <patternFill patternType="solid">
          <fgColor rgb="FFFFF2CC"/>
          <bgColor rgb="FFFFF2CC"/>
        </patternFill>
      </fill>
      <border/>
    </dxf>
    <dxf>
      <font>
        <color rgb="FF000000"/>
      </font>
      <fill>
        <patternFill patternType="solid">
          <fgColor rgb="FFFFF2CC"/>
          <bgColor rgb="FFFFF2CC"/>
        </patternFill>
      </fill>
      <border/>
    </dxf>
    <dxf>
      <font/>
      <fill>
        <patternFill patternType="solid">
          <fgColor rgb="FFD9EAD3"/>
          <bgColor rgb="FFD9EAD3"/>
        </patternFill>
      </fill>
      <border/>
    </dxf>
    <dxf>
      <font/>
      <fill>
        <patternFill patternType="none"/>
      </fill>
      <border/>
    </dxf>
    <dxf>
      <font/>
      <fill>
        <patternFill patternType="solid">
          <fgColor rgb="FFFFFFFF"/>
          <bgColor rgb="FFFFFFFF"/>
        </patternFill>
      </fill>
      <border/>
    </dxf>
    <dxf>
      <font/>
      <fill>
        <patternFill patternType="solid">
          <fgColor rgb="FFEBEFF1"/>
          <bgColor rgb="FFEBEFF1"/>
        </patternFill>
      </fill>
      <border/>
    </dxf>
  </dxfs>
  <tableStyles count="27">
    <tableStyle count="2" pivot="0" name="Ashley-style">
      <tableStyleElement dxfId="4" type="firstRowStripe"/>
      <tableStyleElement dxfId="5" type="secondRowStripe"/>
    </tableStyle>
    <tableStyle count="2" pivot="0" name="Ashley-style 2">
      <tableStyleElement dxfId="4" type="firstRowStripe"/>
      <tableStyleElement dxfId="5" type="secondRowStripe"/>
    </tableStyle>
    <tableStyle count="2" pivot="0" name="Ashley-style 3">
      <tableStyleElement dxfId="5" type="firstRowStripe"/>
      <tableStyleElement dxfId="4" type="secondRowStripe"/>
    </tableStyle>
    <tableStyle count="2" pivot="0" name="Ashley-style 4">
      <tableStyleElement dxfId="5" type="firstRowStripe"/>
      <tableStyleElement dxfId="4" type="secondRowStripe"/>
    </tableStyle>
    <tableStyle count="2" pivot="0" name="Ashley-style 5">
      <tableStyleElement dxfId="5" type="firstRowStripe"/>
      <tableStyleElement dxfId="4" type="secondRowStripe"/>
    </tableStyle>
    <tableStyle count="2" pivot="0" name="Kim-style">
      <tableStyleElement dxfId="5" type="firstRowStripe"/>
      <tableStyleElement dxfId="4" type="secondRowStripe"/>
    </tableStyle>
    <tableStyle count="2" pivot="0" name="Kim-style 2">
      <tableStyleElement dxfId="5" type="firstRowStripe"/>
      <tableStyleElement dxfId="4" type="secondRowStripe"/>
    </tableStyle>
    <tableStyle count="2" pivot="0" name="Lisa-style">
      <tableStyleElement dxfId="4" type="firstRowStripe"/>
      <tableStyleElement dxfId="5" type="secondRowStripe"/>
    </tableStyle>
    <tableStyle count="2" pivot="0" name="Lisa-style 2">
      <tableStyleElement dxfId="4" type="firstRowStripe"/>
      <tableStyleElement dxfId="5" type="secondRowStripe"/>
    </tableStyle>
    <tableStyle count="2" pivot="0" name="Trudy-style">
      <tableStyleElement dxfId="5" type="firstRowStripe"/>
      <tableStyleElement dxfId="4" type="secondRowStripe"/>
    </tableStyle>
    <tableStyle count="2" pivot="0" name="Trudy-style 2">
      <tableStyleElement dxfId="5" type="firstRowStripe"/>
      <tableStyleElement dxfId="4" type="secondRowStripe"/>
    </tableStyle>
    <tableStyle count="2" pivot="0" name="Van-style">
      <tableStyleElement dxfId="4" type="firstRowStripe"/>
      <tableStyleElement dxfId="5" type="secondRowStripe"/>
    </tableStyle>
    <tableStyle count="2" pivot="0" name="Van-style 2">
      <tableStyleElement dxfId="4" type="firstRowStripe"/>
      <tableStyleElement dxfId="5" type="secondRowStripe"/>
    </tableStyle>
    <tableStyle count="2" pivot="0" name="Van-style 3">
      <tableStyleElement dxfId="5" type="firstRowStripe"/>
      <tableStyleElement dxfId="4" type="secondRowStripe"/>
    </tableStyle>
    <tableStyle count="2" pivot="0" name="Van-style 4">
      <tableStyleElement dxfId="5" type="firstRowStripe"/>
      <tableStyleElement dxfId="4" type="secondRowStripe"/>
    </tableStyle>
    <tableStyle count="2" pivot="0" name="Yvette-style">
      <tableStyleElement dxfId="5" type="firstRowStripe"/>
      <tableStyleElement dxfId="4" type="secondRowStripe"/>
    </tableStyle>
    <tableStyle count="2" pivot="0" name="Yvette-style 2">
      <tableStyleElement dxfId="5" type="firstRowStripe"/>
      <tableStyleElement dxfId="4" type="secondRowStripe"/>
    </tableStyle>
    <tableStyle count="2" pivot="0" name="TEMPLATE - Staff Tracker-style">
      <tableStyleElement dxfId="5" type="firstRowStripe"/>
      <tableStyleElement dxfId="4" type="secondRowStripe"/>
    </tableStyle>
    <tableStyle count="2" pivot="0" name="TEMPLATE - Staff Tracker-style 2">
      <tableStyleElement dxfId="5" type="firstRowStripe"/>
      <tableStyleElement dxfId="4" type="secondRowStripe"/>
    </tableStyle>
    <tableStyle count="2" pivot="0" name="Tiffany-style">
      <tableStyleElement dxfId="4" type="firstRowStripe"/>
      <tableStyleElement dxfId="5" type="secondRowStripe"/>
    </tableStyle>
    <tableStyle count="2" pivot="0" name="Tiffany-style 2">
      <tableStyleElement dxfId="4" type="firstRowStripe"/>
      <tableStyleElement dxfId="5" type="secondRowStripe"/>
    </tableStyle>
    <tableStyle count="2" pivot="0" name="Tiffany-style 3">
      <tableStyleElement dxfId="5" type="firstRowStripe"/>
      <tableStyleElement dxfId="4" type="secondRowStripe"/>
    </tableStyle>
    <tableStyle count="2" pivot="0" name="Tiffany-style 4">
      <tableStyleElement dxfId="5" type="firstRowStripe"/>
      <tableStyleElement dxfId="4" type="secondRowStripe"/>
    </tableStyle>
    <tableStyle count="2" pivot="0" name="Carrie-style">
      <tableStyleElement dxfId="4" type="firstRowStripe"/>
      <tableStyleElement dxfId="5" type="secondRowStripe"/>
    </tableStyle>
    <tableStyle count="2" pivot="0" name="Carrie-style 2">
      <tableStyleElement dxfId="4" type="firstRowStripe"/>
      <tableStyleElement dxfId="5" type="secondRowStripe"/>
    </tableStyle>
    <tableStyle count="2" pivot="0" name="Carrie-style 3">
      <tableStyleElement dxfId="5" type="firstRowStripe"/>
      <tableStyleElement dxfId="4" type="secondRowStripe"/>
    </tableStyle>
    <tableStyle count="2" pivot="0" name="Carrie-style 4">
      <tableStyleElement dxfId="5"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M14:M15" displayName="Table_1" name="Table_1" id="1">
  <tableColumns count="1">
    <tableColumn name="Column1" id="1"/>
  </tableColumns>
  <tableStyleInfo name="Ashley-style" showColumnStripes="0" showFirstColumn="1" showLastColumn="1" showRowStripes="1"/>
</table>
</file>

<file path=xl/tables/table2.xml><?xml version="1.0" encoding="utf-8"?>
<table xmlns="http://schemas.openxmlformats.org/spreadsheetml/2006/main" headerRowCount="0" ref="M16" displayName="Table_2" name="Table_2" id="2">
  <tableColumns count="1">
    <tableColumn name="Column1" id="1"/>
  </tableColumns>
  <tableStyleInfo name="Ashley-style 2" showColumnStripes="0" showFirstColumn="1" showLastColumn="1" showRowStripes="1"/>
</table>
</file>

<file path=xl/tables/table3.xml><?xml version="1.0" encoding="utf-8"?>
<table xmlns="http://schemas.openxmlformats.org/spreadsheetml/2006/main" headerRowCount="0" ref="M17:N17" displayName="Table_3" name="Table_3" id="3">
  <tableColumns count="2">
    <tableColumn name="Column1" id="1"/>
    <tableColumn name="Column2" id="2"/>
  </tableColumns>
  <tableStyleInfo name="Ashley-style 3" showColumnStripes="0" showFirstColumn="1" showLastColumn="1" showRowStripes="1"/>
</table>
</file>

<file path=xl/tables/table4.xml><?xml version="1.0" encoding="utf-8"?>
<table xmlns="http://schemas.openxmlformats.org/spreadsheetml/2006/main" headerRowCount="0" ref="A39:A41" displayName="Table_4" name="Table_4" id="4">
  <tableColumns count="1">
    <tableColumn name="Column1" id="1"/>
  </tableColumns>
  <tableStyleInfo name="Ashley-style 4" showColumnStripes="0" showFirstColumn="1" showLastColumn="1" showRowStripes="1"/>
</table>
</file>

<file path=xl/tables/table5.xml><?xml version="1.0" encoding="utf-8"?>
<table xmlns="http://schemas.openxmlformats.org/spreadsheetml/2006/main" headerRowCount="0" ref="B39:B41" displayName="Table_5" name="Table_5" id="5">
  <tableColumns count="1">
    <tableColumn name="Column1" id="1"/>
  </tableColumns>
  <tableStyleInfo name="Ashley-style 5" showColumnStripes="0" showFirstColumn="1" showLastColumn="1" showRowStripes="1"/>
</table>
</file>

<file path=xl/tables/table6.xml><?xml version="1.0" encoding="utf-8"?>
<table xmlns="http://schemas.openxmlformats.org/spreadsheetml/2006/main" headerRowCount="0" ref="D25:I43" displayName="Table_6" name="Table_6" id="6">
  <tableColumns count="6">
    <tableColumn name="Column1" id="1"/>
    <tableColumn name="Column2" id="2"/>
    <tableColumn name="Column3" id="3"/>
    <tableColumn name="Column4" id="4"/>
    <tableColumn name="Column5" id="5"/>
    <tableColumn name="Column6" id="6"/>
  </tableColumns>
  <tableStyleInfo name="Kim-style" showColumnStripes="0" showFirstColumn="1" showLastColumn="1" showRowStripes="1"/>
</table>
</file>

<file path=xl/tables/table7.xml><?xml version="1.0" encoding="utf-8"?>
<table xmlns="http://schemas.openxmlformats.org/spreadsheetml/2006/main" headerRowCount="0" ref="K25:L43" displayName="Table_7" name="Table_7" id="7">
  <tableColumns count="2">
    <tableColumn name="Column1" id="1"/>
    <tableColumn name="Column2" id="2"/>
  </tableColumns>
  <tableStyleInfo name="Kim-style 2" showColumnStripes="0" showFirstColumn="1" showLastColumn="1" showRowStripes="1"/>
</table>
</file>

<file path=xl/tables/table8.xml><?xml version="1.0" encoding="utf-8"?>
<table xmlns="http://schemas.openxmlformats.org/spreadsheetml/2006/main" headerRowCount="0" ref="B6:B18" displayName="Table_8" name="Table_8" id="8">
  <tableColumns count="1">
    <tableColumn name="Column1" id="1"/>
  </tableColumns>
  <tableStyleInfo name="Lisa-style" showColumnStripes="0" showFirstColumn="1" showLastColumn="1" showRowStripes="1"/>
</table>
</file>

<file path=xl/tables/table9.xml><?xml version="1.0" encoding="utf-8"?>
<table xmlns="http://schemas.openxmlformats.org/spreadsheetml/2006/main" headerRowCount="0" ref="C6:O18" displayName="Table_9" name="Table_9" id="9">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Lisa-style 2" showColumnStripes="0" showFirstColumn="1" showLastColumn="1" showRowStripes="1"/>
</table>
</file>

<file path=xl/tables/table10.xml><?xml version="1.0" encoding="utf-8"?>
<table xmlns="http://schemas.openxmlformats.org/spreadsheetml/2006/main" headerRowCount="0" ref="A39:A41" displayName="Table_10" name="Table_10" id="10">
  <tableColumns count="1">
    <tableColumn name="Column1" id="1"/>
  </tableColumns>
  <tableStyleInfo name="Trudy-style" showColumnStripes="0" showFirstColumn="1" showLastColumn="1" showRowStripes="1"/>
</table>
</file>

<file path=xl/tables/table11.xml><?xml version="1.0" encoding="utf-8"?>
<table xmlns="http://schemas.openxmlformats.org/spreadsheetml/2006/main" headerRowCount="0" ref="B39:B41" displayName="Table_11" name="Table_11" id="11">
  <tableColumns count="1">
    <tableColumn name="Column1" id="1"/>
  </tableColumns>
  <tableStyleInfo name="Trudy-style 2" showColumnStripes="0" showFirstColumn="1" showLastColumn="1" showRowStripes="1"/>
</table>
</file>

<file path=xl/tables/table12.xml><?xml version="1.0" encoding="utf-8"?>
<table xmlns="http://schemas.openxmlformats.org/spreadsheetml/2006/main" headerRowCount="0" ref="B6:B18" displayName="Table_12" name="Table_12" id="12">
  <tableColumns count="1">
    <tableColumn name="Column1" id="1"/>
  </tableColumns>
  <tableStyleInfo name="Van-style" showColumnStripes="0" showFirstColumn="1" showLastColumn="1" showRowStripes="1"/>
</table>
</file>

<file path=xl/tables/table13.xml><?xml version="1.0" encoding="utf-8"?>
<table xmlns="http://schemas.openxmlformats.org/spreadsheetml/2006/main" headerRowCount="0" ref="C6:O18" displayName="Table_13" name="Table_13" id="13">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Van-style 2" showColumnStripes="0" showFirstColumn="1" showLastColumn="1" showRowStripes="1"/>
</table>
</file>

<file path=xl/tables/table14.xml><?xml version="1.0" encoding="utf-8"?>
<table xmlns="http://schemas.openxmlformats.org/spreadsheetml/2006/main" headerRowCount="0" ref="A39:A41" displayName="Table_14" name="Table_14" id="14">
  <tableColumns count="1">
    <tableColumn name="Column1" id="1"/>
  </tableColumns>
  <tableStyleInfo name="Van-style 3" showColumnStripes="0" showFirstColumn="1" showLastColumn="1" showRowStripes="1"/>
</table>
</file>

<file path=xl/tables/table15.xml><?xml version="1.0" encoding="utf-8"?>
<table xmlns="http://schemas.openxmlformats.org/spreadsheetml/2006/main" headerRowCount="0" ref="B39:B41" displayName="Table_15" name="Table_15" id="15">
  <tableColumns count="1">
    <tableColumn name="Column1" id="1"/>
  </tableColumns>
  <tableStyleInfo name="Van-style 4" showColumnStripes="0" showFirstColumn="1" showLastColumn="1" showRowStripes="1"/>
</table>
</file>

<file path=xl/tables/table16.xml><?xml version="1.0" encoding="utf-8"?>
<table xmlns="http://schemas.openxmlformats.org/spreadsheetml/2006/main" headerRowCount="0" ref="A39:A41" displayName="Table_16" name="Table_16" id="16">
  <tableColumns count="1">
    <tableColumn name="Column1" id="1"/>
  </tableColumns>
  <tableStyleInfo name="Yvette-style" showColumnStripes="0" showFirstColumn="1" showLastColumn="1" showRowStripes="1"/>
</table>
</file>

<file path=xl/tables/table17.xml><?xml version="1.0" encoding="utf-8"?>
<table xmlns="http://schemas.openxmlformats.org/spreadsheetml/2006/main" headerRowCount="0" ref="B39:B41" displayName="Table_17" name="Table_17" id="17">
  <tableColumns count="1">
    <tableColumn name="Column1" id="1"/>
  </tableColumns>
  <tableStyleInfo name="Yvette-style 2" showColumnStripes="0" showFirstColumn="1" showLastColumn="1" showRowStripes="1"/>
</table>
</file>

<file path=xl/tables/table18.xml><?xml version="1.0" encoding="utf-8"?>
<table xmlns="http://schemas.openxmlformats.org/spreadsheetml/2006/main" headerRowCount="0" ref="A38:A40" displayName="Table_18" name="Table_18" id="18">
  <tableColumns count="1">
    <tableColumn name="Column1" id="1"/>
  </tableColumns>
  <tableStyleInfo name="TEMPLATE - Staff Tracker-style" showColumnStripes="0" showFirstColumn="1" showLastColumn="1" showRowStripes="1"/>
</table>
</file>

<file path=xl/tables/table19.xml><?xml version="1.0" encoding="utf-8"?>
<table xmlns="http://schemas.openxmlformats.org/spreadsheetml/2006/main" headerRowCount="0" ref="B38:B40" displayName="Table_19" name="Table_19" id="19">
  <tableColumns count="1">
    <tableColumn name="Column1" id="1"/>
  </tableColumns>
  <tableStyleInfo name="TEMPLATE - Staff Tracker-style 2" showColumnStripes="0" showFirstColumn="1" showLastColumn="1" showRowStripes="1"/>
</table>
</file>

<file path=xl/tables/table20.xml><?xml version="1.0" encoding="utf-8"?>
<table xmlns="http://schemas.openxmlformats.org/spreadsheetml/2006/main" headerRowCount="0" ref="B6:B18" displayName="Table_20" name="Table_20" id="20">
  <tableColumns count="1">
    <tableColumn name="Column1" id="1"/>
  </tableColumns>
  <tableStyleInfo name="Tiffany-style" showColumnStripes="0" showFirstColumn="1" showLastColumn="1" showRowStripes="1"/>
</table>
</file>

<file path=xl/tables/table21.xml><?xml version="1.0" encoding="utf-8"?>
<table xmlns="http://schemas.openxmlformats.org/spreadsheetml/2006/main" headerRowCount="0" ref="C6:C18" displayName="Table_21" name="Table_21" id="21">
  <tableColumns count="1">
    <tableColumn name="Column1" id="1"/>
  </tableColumns>
  <tableStyleInfo name="Tiffany-style 2" showColumnStripes="0" showFirstColumn="1" showLastColumn="1" showRowStripes="1"/>
</table>
</file>

<file path=xl/tables/table22.xml><?xml version="1.0" encoding="utf-8"?>
<table xmlns="http://schemas.openxmlformats.org/spreadsheetml/2006/main" headerRowCount="0" ref="A39:A41" displayName="Table_22" name="Table_22" id="22">
  <tableColumns count="1">
    <tableColumn name="Column1" id="1"/>
  </tableColumns>
  <tableStyleInfo name="Tiffany-style 3" showColumnStripes="0" showFirstColumn="1" showLastColumn="1" showRowStripes="1"/>
</table>
</file>

<file path=xl/tables/table23.xml><?xml version="1.0" encoding="utf-8"?>
<table xmlns="http://schemas.openxmlformats.org/spreadsheetml/2006/main" headerRowCount="0" ref="B39:B41" displayName="Table_23" name="Table_23" id="23">
  <tableColumns count="1">
    <tableColumn name="Column1" id="1"/>
  </tableColumns>
  <tableStyleInfo name="Tiffany-style 4" showColumnStripes="0" showFirstColumn="1" showLastColumn="1" showRowStripes="1"/>
</table>
</file>

<file path=xl/tables/table24.xml><?xml version="1.0" encoding="utf-8"?>
<table xmlns="http://schemas.openxmlformats.org/spreadsheetml/2006/main" headerRowCount="0" ref="B6:B18" displayName="Table_24" name="Table_24" id="24">
  <tableColumns count="1">
    <tableColumn name="Column1" id="1"/>
  </tableColumns>
  <tableStyleInfo name="Carrie-style" showColumnStripes="0" showFirstColumn="1" showLastColumn="1" showRowStripes="1"/>
</table>
</file>

<file path=xl/tables/table25.xml><?xml version="1.0" encoding="utf-8"?>
<table xmlns="http://schemas.openxmlformats.org/spreadsheetml/2006/main" headerRowCount="0" ref="C6:C18" displayName="Table_25" name="Table_25" id="25">
  <tableColumns count="1">
    <tableColumn name="Column1" id="1"/>
  </tableColumns>
  <tableStyleInfo name="Carrie-style 2" showColumnStripes="0" showFirstColumn="1" showLastColumn="1" showRowStripes="1"/>
</table>
</file>

<file path=xl/tables/table26.xml><?xml version="1.0" encoding="utf-8"?>
<table xmlns="http://schemas.openxmlformats.org/spreadsheetml/2006/main" headerRowCount="0" ref="A39:A41" displayName="Table_26" name="Table_26" id="26">
  <tableColumns count="1">
    <tableColumn name="Column1" id="1"/>
  </tableColumns>
  <tableStyleInfo name="Carrie-style 3" showColumnStripes="0" showFirstColumn="1" showLastColumn="1" showRowStripes="1"/>
</table>
</file>

<file path=xl/tables/table27.xml><?xml version="1.0" encoding="utf-8"?>
<table xmlns="http://schemas.openxmlformats.org/spreadsheetml/2006/main" headerRowCount="0" ref="B39:B41" displayName="Table_27" name="Table_27" id="27">
  <tableColumns count="1">
    <tableColumn name="Column1" id="1"/>
  </tableColumns>
  <tableStyleInfo name="Carrie-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OBxaQgbSfqb6msOMJmINrtbkQAQqtIzP?usp=drive_link" TargetMode="External"/><Relationship Id="rId3" Type="http://schemas.openxmlformats.org/officeDocument/2006/relationships/hyperlink" Target="https://drive.google.com/drive/folders/1Zqkq7eMQ0EcOwTzLoO6h8K85i5aPr5X1" TargetMode="External"/><Relationship Id="rId4" Type="http://schemas.openxmlformats.org/officeDocument/2006/relationships/hyperlink" Target="https://drive.google.com/drive/folders/1DOiQMesl-iVHeJznTk4Dtz2jXccgrYht" TargetMode="External"/><Relationship Id="rId15" Type="http://schemas.openxmlformats.org/officeDocument/2006/relationships/table" Target="../tables/table2.xml"/><Relationship Id="rId14" Type="http://schemas.openxmlformats.org/officeDocument/2006/relationships/table" Target="../tables/table1.xml"/><Relationship Id="rId17" Type="http://schemas.openxmlformats.org/officeDocument/2006/relationships/table" Target="../tables/table4.xml"/><Relationship Id="rId16" Type="http://schemas.openxmlformats.org/officeDocument/2006/relationships/table" Target="../tables/table3.xml"/><Relationship Id="rId5" Type="http://schemas.openxmlformats.org/officeDocument/2006/relationships/hyperlink" Target="https://docs.google.com/presentation/d/1b0axO1_SaJqMqOMldjEPDmM3Q0E1WSDI1S8HV0G0Duw/edit?slide=id.g2ccdbaf18e2_0_322" TargetMode="External"/><Relationship Id="rId6" Type="http://schemas.openxmlformats.org/officeDocument/2006/relationships/hyperlink" Target="https://docs.google.com/document/d/153sKpf7Dz3UXRpTLPOed6mBadriZS9JgYZQJujWMiI0/edit?tab=t.0" TargetMode="External"/><Relationship Id="rId18" Type="http://schemas.openxmlformats.org/officeDocument/2006/relationships/table" Target="../tables/table5.xml"/><Relationship Id="rId7" Type="http://schemas.openxmlformats.org/officeDocument/2006/relationships/hyperlink" Target="https://docs.google.com/presentation/d/1nN0VoRAk6QrIWF570IAjqHZWF4HopRyqUV_hMP3c4IM/edit?slide=id.geaa92738cc_0_0"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ocs.google.com/spreadsheets/d/1q3DMbvdwgsYby_R8n2DflB5GDL_cG_6H33WlC07eDAc/edit?gid=0" TargetMode="External"/><Relationship Id="rId3" Type="http://schemas.openxmlformats.org/officeDocument/2006/relationships/hyperlink" Target="https://docs.google.com/spreadsheets/d/1_51LtrQZBNRNAXjOkPEUAFo_XOEnJiE1bBY7RP6Mu2I/edit?gid=0"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8.xml"/><Relationship Id="rId5" Type="http://schemas.openxmlformats.org/officeDocument/2006/relationships/table" Target="../tables/table6.xml"/><Relationship Id="rId6"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9.xml"/><Relationship Id="rId5" Type="http://schemas.openxmlformats.org/officeDocument/2006/relationships/table" Target="../tables/table8.xml"/><Relationship Id="rId6"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5vOauNUfs0P8RVd_KlkdMA3DzG5SR_mr?usp=drive_link" TargetMode="External"/><Relationship Id="rId3" Type="http://schemas.openxmlformats.org/officeDocument/2006/relationships/hyperlink" Target="https://drive.google.com/drive/folders/1pUzbvg1LmJhAO_j89a21LCHAWkAkmkxH?usp=drive_link"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https://drive.google.com/drive/folders/1iX_dJJnjvBdmPcW7YRGPfe3j89b5gP1W?usp=drive_link" TargetMode="External"/><Relationship Id="rId3" Type="http://schemas.openxmlformats.org/officeDocument/2006/relationships/hyperlink" Target="https://drive.google.com/drive/folders/0AMrLLifwctBsUk9PVA?lfhs=2" TargetMode="External"/><Relationship Id="rId4" Type="http://schemas.openxmlformats.org/officeDocument/2006/relationships/hyperlink" Target="https://docs.google.com/spreadsheets/d/1W1MTEUJ62LNcdC24a5j6JT8n-gfKsjsiaNgM8cjQlGM/edit?gid=785198020" TargetMode="External"/><Relationship Id="rId9" Type="http://schemas.openxmlformats.org/officeDocument/2006/relationships/drawing" Target="../drawings/drawing13.xml"/><Relationship Id="rId5" Type="http://schemas.openxmlformats.org/officeDocument/2006/relationships/hyperlink" Target="https://docs.google.com/spreadsheets/d/1VviBuK58eSSDgkleJVvMcmnCTy0KwbNCa0IlFYRvfE0/edit?gid=470898070" TargetMode="External"/><Relationship Id="rId6" Type="http://schemas.openxmlformats.org/officeDocument/2006/relationships/hyperlink" Target="https://docs.google.com/spreadsheets/d/1_OfeGNgjIMm2WzM-f04AiHlBMbN_xQSD3o3xeppHwwY/edit?gid=0" TargetMode="External"/><Relationship Id="rId7" Type="http://schemas.openxmlformats.org/officeDocument/2006/relationships/hyperlink" Target="https://drive.google.com/drive/folders/1Zqkq7eMQ0EcOwTzLoO6h8K85i5aPr5X1" TargetMode="External"/><Relationship Id="rId8" Type="http://schemas.openxmlformats.org/officeDocument/2006/relationships/hyperlink" Target="https://docs.google.com/document/d/1kXWbGeqN3X5wqi7K1Reb-6nLOPOYlhA-Mh6U-fZX-m4/edit?tab=t.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hyperlink" Target="mailto:lisa.townsend@commonspirit.org" TargetMode="External"/><Relationship Id="rId3" Type="http://schemas.openxmlformats.org/officeDocument/2006/relationships/drawing" Target="../drawings/drawing16.xml"/><Relationship Id="rId6" Type="http://schemas.openxmlformats.org/officeDocument/2006/relationships/table" Target="../tables/table10.xml"/><Relationship Id="rId7"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0" Type="http://schemas.openxmlformats.org/officeDocument/2006/relationships/table" Target="../tables/table15.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7.xml"/><Relationship Id="rId9" Type="http://schemas.openxmlformats.org/officeDocument/2006/relationships/table" Target="../tables/table14.xml"/><Relationship Id="rId7" Type="http://schemas.openxmlformats.org/officeDocument/2006/relationships/table" Target="../tables/table12.xml"/><Relationship Id="rId8"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18.xml"/><Relationship Id="rId5" Type="http://schemas.openxmlformats.org/officeDocument/2006/relationships/table" Target="../tables/table16.xml"/><Relationship Id="rId6"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0.xml"/><Relationship Id="rId5" Type="http://schemas.openxmlformats.org/officeDocument/2006/relationships/table" Target="../tables/table18.xml"/><Relationship Id="rId6"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0" Type="http://schemas.openxmlformats.org/officeDocument/2006/relationships/table" Target="../tables/table23.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1.xml"/><Relationship Id="rId9" Type="http://schemas.openxmlformats.org/officeDocument/2006/relationships/table" Target="../tables/table22.xml"/><Relationship Id="rId7" Type="http://schemas.openxmlformats.org/officeDocument/2006/relationships/table" Target="../tables/table20.xml"/><Relationship Id="rId8"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0" Type="http://schemas.openxmlformats.org/officeDocument/2006/relationships/table" Target="../tables/table27.xml"/><Relationship Id="rId1" Type="http://schemas.openxmlformats.org/officeDocument/2006/relationships/hyperlink" Target="https://docs.google.com/spreadsheets/d/1i4XWpHy-OW2Zt8YURN9ir2q6Qb0O6p_9S1-NYKmDklA/edit?usp=sharing" TargetMode="External"/><Relationship Id="rId2" Type="http://schemas.openxmlformats.org/officeDocument/2006/relationships/drawing" Target="../drawings/drawing22.xml"/><Relationship Id="rId9" Type="http://schemas.openxmlformats.org/officeDocument/2006/relationships/table" Target="../tables/table26.xml"/><Relationship Id="rId7" Type="http://schemas.openxmlformats.org/officeDocument/2006/relationships/table" Target="../tables/table24.xml"/><Relationship Id="rId8"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25"/>
    <col customWidth="1" min="2" max="2" width="21.5"/>
    <col customWidth="1" min="3" max="4" width="62.38"/>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c r="C2" s="3"/>
      <c r="D2" s="3"/>
      <c r="E2" s="3"/>
      <c r="F2" s="3"/>
      <c r="G2" s="3"/>
      <c r="H2" s="3"/>
      <c r="I2" s="3"/>
      <c r="J2" s="3"/>
      <c r="K2" s="3"/>
      <c r="L2" s="3"/>
      <c r="M2" s="3"/>
      <c r="N2" s="3"/>
      <c r="O2" s="3"/>
      <c r="P2" s="3"/>
      <c r="Q2" s="3"/>
      <c r="R2" s="3"/>
      <c r="S2" s="3"/>
      <c r="T2" s="3"/>
      <c r="U2" s="3"/>
      <c r="V2" s="3"/>
      <c r="W2" s="3"/>
      <c r="X2" s="3"/>
      <c r="Y2" s="3"/>
      <c r="Z2" s="3"/>
    </row>
    <row r="3">
      <c r="A3" s="3"/>
      <c r="B3" s="6"/>
      <c r="C3" s="3"/>
      <c r="D3" s="3"/>
      <c r="E3" s="3"/>
      <c r="F3" s="3"/>
      <c r="G3" s="3"/>
      <c r="H3" s="3"/>
      <c r="I3" s="3"/>
      <c r="J3" s="3"/>
      <c r="K3" s="3"/>
      <c r="L3" s="3"/>
      <c r="M3" s="3"/>
      <c r="N3" s="3"/>
      <c r="O3" s="3"/>
      <c r="P3" s="3"/>
      <c r="Q3" s="3"/>
      <c r="R3" s="3"/>
      <c r="S3" s="3"/>
      <c r="T3" s="3"/>
      <c r="U3" s="3"/>
      <c r="V3" s="3"/>
      <c r="W3" s="3"/>
      <c r="X3" s="3"/>
      <c r="Y3" s="3"/>
      <c r="Z3" s="3"/>
    </row>
    <row r="4">
      <c r="A4" s="7" t="s">
        <v>2</v>
      </c>
      <c r="B4" s="6"/>
      <c r="C4" s="3"/>
      <c r="D4" s="3"/>
      <c r="E4" s="3"/>
      <c r="F4" s="3"/>
      <c r="G4" s="3"/>
      <c r="H4" s="3"/>
      <c r="I4" s="3"/>
      <c r="J4" s="3"/>
      <c r="K4" s="3"/>
      <c r="L4" s="3"/>
      <c r="M4" s="3"/>
      <c r="N4" s="3"/>
      <c r="O4" s="3"/>
      <c r="P4" s="3"/>
      <c r="Q4" s="3"/>
      <c r="R4" s="3"/>
      <c r="S4" s="3"/>
      <c r="T4" s="3"/>
      <c r="U4" s="3"/>
      <c r="V4" s="3"/>
      <c r="W4" s="3"/>
      <c r="X4" s="3"/>
      <c r="Y4" s="3"/>
      <c r="Z4" s="3"/>
    </row>
    <row r="5">
      <c r="A5" s="7" t="s">
        <v>3</v>
      </c>
      <c r="B5" s="6"/>
      <c r="C5" s="3"/>
      <c r="D5" s="3"/>
      <c r="E5" s="3"/>
      <c r="F5" s="3"/>
      <c r="G5" s="3"/>
      <c r="H5" s="3"/>
      <c r="I5" s="3"/>
      <c r="J5" s="3"/>
      <c r="K5" s="3"/>
      <c r="L5" s="3"/>
      <c r="M5" s="3"/>
      <c r="N5" s="3"/>
      <c r="O5" s="3"/>
      <c r="P5" s="3"/>
      <c r="Q5" s="3"/>
      <c r="R5" s="3"/>
      <c r="S5" s="3"/>
      <c r="T5" s="3"/>
      <c r="U5" s="3"/>
      <c r="V5" s="3"/>
      <c r="W5" s="3"/>
      <c r="X5" s="3"/>
      <c r="Y5" s="3"/>
      <c r="Z5" s="3"/>
    </row>
    <row r="6">
      <c r="A6" s="3"/>
      <c r="B6" s="6"/>
      <c r="C6" s="3"/>
      <c r="D6" s="3"/>
      <c r="E6" s="3"/>
      <c r="F6" s="3"/>
      <c r="G6" s="3"/>
      <c r="H6" s="3"/>
      <c r="I6" s="3"/>
      <c r="J6" s="3"/>
      <c r="K6" s="3"/>
      <c r="L6" s="3"/>
      <c r="M6" s="3"/>
      <c r="N6" s="3"/>
      <c r="O6" s="3"/>
      <c r="P6" s="3"/>
      <c r="Q6" s="3"/>
      <c r="R6" s="3"/>
      <c r="S6" s="3"/>
      <c r="T6" s="3"/>
      <c r="U6" s="3"/>
      <c r="V6" s="3"/>
      <c r="W6" s="3"/>
      <c r="X6" s="3"/>
      <c r="Y6" s="3"/>
      <c r="Z6" s="3"/>
    </row>
    <row r="7">
      <c r="A7" s="8" t="s">
        <v>4</v>
      </c>
      <c r="B7" s="6"/>
      <c r="C7" s="3"/>
      <c r="D7" s="3"/>
      <c r="E7" s="3"/>
      <c r="F7" s="3"/>
      <c r="G7" s="3"/>
      <c r="H7" s="3"/>
      <c r="I7" s="3"/>
      <c r="J7" s="3"/>
      <c r="K7" s="3"/>
      <c r="L7" s="3"/>
      <c r="M7" s="3"/>
      <c r="N7" s="3"/>
      <c r="O7" s="3"/>
      <c r="P7" s="3"/>
      <c r="Q7" s="3"/>
      <c r="R7" s="3"/>
      <c r="S7" s="3"/>
      <c r="T7" s="3"/>
      <c r="U7" s="3"/>
      <c r="V7" s="3"/>
      <c r="W7" s="3"/>
      <c r="X7" s="3"/>
      <c r="Y7" s="3"/>
      <c r="Z7" s="3"/>
    </row>
    <row r="8">
      <c r="A8" s="1" t="s">
        <v>5</v>
      </c>
      <c r="B8" s="9"/>
      <c r="C8" s="3"/>
      <c r="D8" s="3"/>
      <c r="E8" s="3"/>
      <c r="F8" s="3"/>
      <c r="G8" s="3"/>
      <c r="H8" s="3"/>
      <c r="I8" s="3"/>
      <c r="J8" s="3"/>
      <c r="K8" s="3"/>
      <c r="L8" s="3"/>
      <c r="M8" s="3"/>
      <c r="N8" s="3"/>
      <c r="O8" s="3"/>
      <c r="P8" s="3"/>
      <c r="Q8" s="3"/>
      <c r="R8" s="3"/>
      <c r="S8" s="3"/>
      <c r="T8" s="3"/>
      <c r="U8" s="3"/>
      <c r="V8" s="3"/>
      <c r="W8" s="3"/>
      <c r="X8" s="3"/>
      <c r="Y8" s="3"/>
      <c r="Z8" s="3"/>
    </row>
    <row r="9">
      <c r="A9" s="10" t="s">
        <v>6</v>
      </c>
      <c r="B9" s="10" t="s">
        <v>7</v>
      </c>
      <c r="C9" s="3"/>
      <c r="D9" s="3"/>
      <c r="E9" s="3"/>
      <c r="F9" s="3"/>
      <c r="G9" s="3"/>
      <c r="H9" s="3"/>
      <c r="I9" s="3"/>
      <c r="J9" s="3"/>
      <c r="K9" s="3"/>
      <c r="L9" s="3"/>
      <c r="M9" s="3"/>
      <c r="N9" s="3"/>
      <c r="O9" s="3"/>
      <c r="P9" s="3"/>
      <c r="Q9" s="3"/>
      <c r="R9" s="3"/>
      <c r="S9" s="3"/>
      <c r="T9" s="3"/>
      <c r="U9" s="3"/>
      <c r="V9" s="3"/>
      <c r="W9" s="3"/>
      <c r="X9" s="3"/>
      <c r="Y9" s="3"/>
      <c r="Z9" s="3"/>
    </row>
    <row r="10">
      <c r="A10" s="7" t="s">
        <v>8</v>
      </c>
      <c r="B10" s="11">
        <v>0.5</v>
      </c>
      <c r="C10" s="3"/>
      <c r="D10" s="3"/>
      <c r="E10" s="3"/>
      <c r="F10" s="3"/>
      <c r="G10" s="3"/>
      <c r="H10" s="3"/>
      <c r="I10" s="3"/>
      <c r="J10" s="3"/>
      <c r="K10" s="3"/>
      <c r="L10" s="3"/>
      <c r="M10" s="3"/>
      <c r="N10" s="3"/>
      <c r="O10" s="3"/>
      <c r="P10" s="3"/>
      <c r="Q10" s="3"/>
      <c r="R10" s="3"/>
      <c r="S10" s="3"/>
      <c r="T10" s="3"/>
      <c r="U10" s="3"/>
      <c r="V10" s="3"/>
      <c r="W10" s="3"/>
      <c r="X10" s="3"/>
      <c r="Y10" s="3"/>
      <c r="Z10" s="3"/>
    </row>
    <row r="11">
      <c r="A11" s="7" t="s">
        <v>9</v>
      </c>
      <c r="B11" s="11">
        <v>1.5</v>
      </c>
      <c r="C11" s="3"/>
      <c r="D11" s="3"/>
      <c r="E11" s="3"/>
      <c r="F11" s="3"/>
      <c r="G11" s="3"/>
      <c r="H11" s="3"/>
      <c r="I11" s="3"/>
      <c r="J11" s="3"/>
      <c r="K11" s="3"/>
      <c r="L11" s="3"/>
      <c r="M11" s="3"/>
      <c r="N11" s="3"/>
      <c r="O11" s="3"/>
      <c r="P11" s="3"/>
      <c r="Q11" s="3"/>
      <c r="R11" s="3"/>
      <c r="S11" s="3"/>
      <c r="T11" s="3"/>
      <c r="U11" s="3"/>
      <c r="V11" s="3"/>
      <c r="W11" s="3"/>
      <c r="X11" s="3"/>
      <c r="Y11" s="3"/>
      <c r="Z11" s="3"/>
    </row>
    <row r="12">
      <c r="A12" s="7" t="s">
        <v>10</v>
      </c>
      <c r="B12" s="11">
        <v>3.5</v>
      </c>
      <c r="C12" s="3"/>
      <c r="D12" s="3"/>
      <c r="E12" s="3"/>
      <c r="F12" s="3"/>
      <c r="G12" s="3"/>
      <c r="H12" s="3"/>
      <c r="I12" s="3"/>
      <c r="J12" s="3"/>
      <c r="K12" s="3"/>
      <c r="L12" s="3"/>
      <c r="M12" s="3"/>
      <c r="N12" s="3"/>
      <c r="O12" s="3"/>
      <c r="P12" s="3"/>
      <c r="Q12" s="3"/>
      <c r="R12" s="3"/>
      <c r="S12" s="3"/>
      <c r="T12" s="3"/>
      <c r="U12" s="3"/>
      <c r="V12" s="3"/>
      <c r="W12" s="3"/>
      <c r="X12" s="3"/>
      <c r="Y12" s="3"/>
      <c r="Z12" s="3"/>
    </row>
    <row r="13">
      <c r="A13" s="7" t="s">
        <v>11</v>
      </c>
      <c r="B13" s="11">
        <v>7.5</v>
      </c>
      <c r="C13" s="3"/>
      <c r="D13" s="3"/>
      <c r="E13" s="3"/>
      <c r="F13" s="3"/>
      <c r="G13" s="3"/>
      <c r="H13" s="3"/>
      <c r="I13" s="3"/>
      <c r="J13" s="3"/>
      <c r="K13" s="3"/>
      <c r="L13" s="3"/>
      <c r="M13" s="3"/>
      <c r="N13" s="3"/>
      <c r="O13" s="3"/>
      <c r="P13" s="3"/>
      <c r="Q13" s="3"/>
      <c r="R13" s="3"/>
      <c r="S13" s="3"/>
      <c r="T13" s="3"/>
      <c r="U13" s="3"/>
      <c r="V13" s="3"/>
      <c r="W13" s="3"/>
      <c r="X13" s="3"/>
      <c r="Y13" s="3"/>
      <c r="Z13" s="3"/>
    </row>
    <row r="14">
      <c r="A14" s="7" t="s">
        <v>12</v>
      </c>
      <c r="B14" s="11">
        <v>15.0</v>
      </c>
      <c r="C14" s="3"/>
      <c r="D14" s="3"/>
      <c r="E14" s="3"/>
      <c r="F14" s="3"/>
      <c r="G14" s="3"/>
      <c r="H14" s="3"/>
      <c r="I14" s="3"/>
      <c r="J14" s="3"/>
      <c r="K14" s="3"/>
      <c r="L14" s="3"/>
      <c r="M14" s="3"/>
      <c r="N14" s="3"/>
      <c r="O14" s="3"/>
      <c r="P14" s="3"/>
      <c r="Q14" s="3"/>
      <c r="R14" s="3"/>
      <c r="S14" s="3"/>
      <c r="T14" s="3"/>
      <c r="U14" s="3"/>
      <c r="V14" s="3"/>
      <c r="W14" s="3"/>
      <c r="X14" s="3"/>
      <c r="Y14" s="3"/>
      <c r="Z14" s="3"/>
    </row>
    <row r="15">
      <c r="A15" s="7" t="s">
        <v>13</v>
      </c>
      <c r="B15" s="11">
        <v>0.0</v>
      </c>
      <c r="C15" s="3"/>
      <c r="D15" s="3"/>
      <c r="E15" s="3"/>
      <c r="F15" s="3"/>
      <c r="G15" s="3"/>
      <c r="H15" s="3"/>
      <c r="I15" s="3"/>
      <c r="J15" s="3"/>
      <c r="K15" s="3"/>
      <c r="L15" s="3"/>
      <c r="M15" s="3"/>
      <c r="N15" s="3"/>
      <c r="O15" s="3"/>
      <c r="P15" s="3"/>
      <c r="Q15" s="3"/>
      <c r="R15" s="3"/>
      <c r="S15" s="3"/>
      <c r="T15" s="3"/>
      <c r="U15" s="3"/>
      <c r="V15" s="3"/>
      <c r="W15" s="3"/>
      <c r="X15" s="3"/>
      <c r="Y15" s="3"/>
      <c r="Z15" s="3"/>
    </row>
    <row r="16">
      <c r="A16" s="1" t="s">
        <v>14</v>
      </c>
      <c r="B16" s="2"/>
      <c r="C16" s="12"/>
      <c r="D16" s="3"/>
      <c r="E16" s="3"/>
      <c r="F16" s="3"/>
      <c r="G16" s="3"/>
      <c r="H16" s="3"/>
      <c r="I16" s="3"/>
      <c r="J16" s="3"/>
      <c r="K16" s="3"/>
      <c r="L16" s="3"/>
      <c r="M16" s="3"/>
      <c r="N16" s="3"/>
      <c r="O16" s="3"/>
      <c r="P16" s="3"/>
      <c r="Q16" s="3"/>
      <c r="R16" s="3"/>
      <c r="S16" s="3"/>
      <c r="T16" s="3"/>
      <c r="U16" s="3"/>
      <c r="V16" s="3"/>
      <c r="W16" s="3"/>
      <c r="X16" s="3"/>
      <c r="Y16" s="3"/>
      <c r="Z16" s="3"/>
    </row>
    <row r="17">
      <c r="A17" s="10" t="s">
        <v>15</v>
      </c>
      <c r="B17" s="10" t="s">
        <v>16</v>
      </c>
      <c r="C17" s="3"/>
      <c r="D17" s="3"/>
      <c r="E17" s="3"/>
      <c r="F17" s="3"/>
      <c r="G17" s="3"/>
      <c r="H17" s="3"/>
      <c r="I17" s="3"/>
      <c r="J17" s="3"/>
      <c r="K17" s="3"/>
      <c r="L17" s="3"/>
      <c r="M17" s="3"/>
      <c r="N17" s="3"/>
      <c r="O17" s="3"/>
      <c r="P17" s="3"/>
      <c r="Q17" s="3"/>
      <c r="R17" s="3"/>
      <c r="S17" s="3"/>
      <c r="T17" s="3"/>
      <c r="U17" s="3"/>
      <c r="V17" s="3"/>
      <c r="W17" s="3"/>
      <c r="X17" s="3"/>
      <c r="Y17" s="3"/>
      <c r="Z17" s="3"/>
    </row>
    <row r="18">
      <c r="A18" s="7" t="s">
        <v>17</v>
      </c>
      <c r="B18" s="11">
        <v>1.0</v>
      </c>
      <c r="C18" s="3"/>
      <c r="D18" s="3"/>
      <c r="E18" s="3"/>
      <c r="F18" s="3"/>
      <c r="G18" s="3"/>
      <c r="H18" s="3"/>
      <c r="I18" s="3"/>
      <c r="J18" s="3"/>
      <c r="K18" s="3"/>
      <c r="L18" s="3"/>
      <c r="M18" s="3"/>
      <c r="N18" s="3"/>
      <c r="O18" s="3"/>
      <c r="P18" s="3"/>
      <c r="Q18" s="3"/>
      <c r="R18" s="3"/>
      <c r="S18" s="3"/>
      <c r="T18" s="3"/>
      <c r="U18" s="3"/>
      <c r="V18" s="3"/>
      <c r="W18" s="3"/>
      <c r="X18" s="3"/>
      <c r="Y18" s="3"/>
      <c r="Z18" s="3"/>
    </row>
    <row r="19">
      <c r="A19" s="7" t="s">
        <v>18</v>
      </c>
      <c r="B19" s="11">
        <v>1.0</v>
      </c>
      <c r="C19" s="3"/>
      <c r="D19" s="3"/>
      <c r="E19" s="3"/>
      <c r="F19" s="3"/>
      <c r="G19" s="3"/>
      <c r="H19" s="3"/>
      <c r="I19" s="3"/>
      <c r="J19" s="3"/>
      <c r="K19" s="3"/>
      <c r="L19" s="3"/>
      <c r="M19" s="3"/>
      <c r="N19" s="3"/>
      <c r="O19" s="3"/>
      <c r="P19" s="3"/>
      <c r="Q19" s="3"/>
      <c r="R19" s="3"/>
      <c r="S19" s="3"/>
      <c r="T19" s="3"/>
      <c r="U19" s="3"/>
      <c r="V19" s="3"/>
      <c r="W19" s="3"/>
      <c r="X19" s="3"/>
      <c r="Y19" s="3"/>
      <c r="Z19" s="3"/>
    </row>
    <row r="20">
      <c r="A20" s="7" t="s">
        <v>19</v>
      </c>
      <c r="B20" s="11">
        <v>0.5</v>
      </c>
      <c r="C20" s="3"/>
      <c r="D20" s="3"/>
      <c r="E20" s="3"/>
      <c r="F20" s="3"/>
      <c r="G20" s="3"/>
      <c r="H20" s="3"/>
      <c r="I20" s="3"/>
      <c r="J20" s="3"/>
      <c r="K20" s="3"/>
      <c r="L20" s="3"/>
      <c r="M20" s="3"/>
      <c r="N20" s="3"/>
      <c r="O20" s="3"/>
      <c r="P20" s="3"/>
      <c r="Q20" s="3"/>
      <c r="R20" s="3"/>
      <c r="S20" s="3"/>
      <c r="T20" s="3"/>
      <c r="U20" s="3"/>
      <c r="V20" s="3"/>
      <c r="W20" s="3"/>
      <c r="X20" s="3"/>
      <c r="Y20" s="3"/>
      <c r="Z20" s="3"/>
    </row>
    <row r="21">
      <c r="A21" s="7" t="s">
        <v>20</v>
      </c>
      <c r="B21" s="11">
        <v>0.25</v>
      </c>
      <c r="C21" s="3"/>
      <c r="D21" s="3"/>
      <c r="E21" s="3"/>
      <c r="F21" s="3"/>
      <c r="G21" s="3"/>
      <c r="H21" s="3"/>
      <c r="I21" s="3"/>
      <c r="J21" s="3"/>
      <c r="K21" s="3"/>
      <c r="L21" s="3"/>
      <c r="M21" s="3"/>
      <c r="N21" s="3"/>
      <c r="O21" s="3"/>
      <c r="P21" s="3"/>
      <c r="Q21" s="3"/>
      <c r="R21" s="3"/>
      <c r="S21" s="3"/>
      <c r="T21" s="3"/>
      <c r="U21" s="3"/>
      <c r="V21" s="3"/>
      <c r="W21" s="3"/>
      <c r="X21" s="3"/>
      <c r="Y21" s="3"/>
      <c r="Z21" s="3"/>
    </row>
    <row r="22">
      <c r="A22" s="1" t="s">
        <v>21</v>
      </c>
      <c r="B22" s="9"/>
      <c r="C22" s="3"/>
      <c r="D22" s="3"/>
      <c r="E22" s="3"/>
      <c r="F22" s="3"/>
      <c r="G22" s="3"/>
      <c r="H22" s="3"/>
      <c r="I22" s="3"/>
      <c r="J22" s="3"/>
      <c r="K22" s="3"/>
      <c r="L22" s="3"/>
      <c r="M22" s="3"/>
      <c r="N22" s="3"/>
      <c r="O22" s="3"/>
      <c r="P22" s="3"/>
      <c r="Q22" s="3"/>
      <c r="R22" s="3"/>
      <c r="S22" s="3"/>
      <c r="T22" s="3"/>
      <c r="U22" s="3"/>
      <c r="V22" s="3"/>
      <c r="W22" s="3"/>
      <c r="X22" s="3"/>
      <c r="Y22" s="3"/>
      <c r="Z22" s="3"/>
    </row>
    <row r="23">
      <c r="A23" s="10" t="s">
        <v>22</v>
      </c>
      <c r="B23" s="10" t="s">
        <v>16</v>
      </c>
      <c r="C23" s="3"/>
      <c r="D23" s="3"/>
      <c r="E23" s="3"/>
      <c r="F23" s="3"/>
      <c r="G23" s="3"/>
      <c r="H23" s="3"/>
      <c r="I23" s="3"/>
      <c r="J23" s="3"/>
      <c r="K23" s="3"/>
      <c r="L23" s="3"/>
      <c r="M23" s="3"/>
      <c r="N23" s="3"/>
      <c r="O23" s="3"/>
      <c r="P23" s="3"/>
      <c r="Q23" s="3"/>
      <c r="R23" s="3"/>
      <c r="S23" s="3"/>
      <c r="T23" s="3"/>
      <c r="U23" s="3"/>
      <c r="V23" s="3"/>
      <c r="W23" s="3"/>
      <c r="X23" s="3"/>
      <c r="Y23" s="3"/>
      <c r="Z23" s="3"/>
    </row>
    <row r="24">
      <c r="A24" s="7" t="s">
        <v>23</v>
      </c>
      <c r="B24" s="11">
        <v>1.0</v>
      </c>
      <c r="C24" s="3"/>
      <c r="D24" s="3"/>
      <c r="E24" s="3"/>
      <c r="F24" s="3"/>
      <c r="G24" s="3"/>
      <c r="H24" s="3"/>
      <c r="I24" s="3"/>
      <c r="J24" s="3"/>
      <c r="K24" s="3"/>
      <c r="L24" s="3"/>
      <c r="M24" s="3"/>
      <c r="N24" s="3"/>
      <c r="O24" s="3"/>
      <c r="P24" s="3"/>
      <c r="Q24" s="3"/>
      <c r="R24" s="3"/>
      <c r="S24" s="3"/>
      <c r="T24" s="3"/>
      <c r="U24" s="3"/>
      <c r="V24" s="3"/>
      <c r="W24" s="3"/>
      <c r="X24" s="3"/>
      <c r="Y24" s="3"/>
      <c r="Z24" s="3"/>
    </row>
    <row r="25">
      <c r="A25" s="7" t="s">
        <v>24</v>
      </c>
      <c r="B25" s="11">
        <v>0.7</v>
      </c>
      <c r="C25" s="3"/>
      <c r="D25" s="3"/>
      <c r="E25" s="3"/>
      <c r="F25" s="3"/>
      <c r="G25" s="3"/>
      <c r="H25" s="3"/>
      <c r="I25" s="3"/>
      <c r="J25" s="3"/>
      <c r="K25" s="3"/>
      <c r="L25" s="3"/>
      <c r="M25" s="3"/>
      <c r="N25" s="3"/>
      <c r="O25" s="3"/>
      <c r="P25" s="3"/>
      <c r="Q25" s="3"/>
      <c r="R25" s="3"/>
      <c r="S25" s="3"/>
      <c r="T25" s="3"/>
      <c r="U25" s="3"/>
      <c r="V25" s="3"/>
      <c r="W25" s="3"/>
      <c r="X25" s="3"/>
      <c r="Y25" s="3"/>
      <c r="Z25" s="3"/>
    </row>
    <row r="26">
      <c r="A26" s="7" t="s">
        <v>25</v>
      </c>
      <c r="B26" s="11">
        <v>1.0</v>
      </c>
      <c r="C26" s="3"/>
      <c r="D26" s="3"/>
      <c r="E26" s="3"/>
      <c r="F26" s="3"/>
      <c r="G26" s="3"/>
      <c r="H26" s="3"/>
      <c r="I26" s="3"/>
      <c r="J26" s="3"/>
      <c r="K26" s="3"/>
      <c r="L26" s="3"/>
      <c r="M26" s="3"/>
      <c r="N26" s="3"/>
      <c r="O26" s="3"/>
      <c r="P26" s="3"/>
      <c r="Q26" s="3"/>
      <c r="R26" s="3"/>
      <c r="S26" s="3"/>
      <c r="T26" s="3"/>
      <c r="U26" s="3"/>
      <c r="V26" s="3"/>
      <c r="W26" s="3"/>
      <c r="X26" s="3"/>
      <c r="Y26" s="3"/>
      <c r="Z26" s="3"/>
    </row>
    <row r="27">
      <c r="A27" s="7" t="s">
        <v>26</v>
      </c>
      <c r="B27" s="11">
        <v>1.0</v>
      </c>
      <c r="C27" s="3"/>
      <c r="D27" s="3"/>
      <c r="E27" s="3"/>
      <c r="F27" s="3"/>
      <c r="G27" s="3"/>
      <c r="H27" s="3"/>
      <c r="I27" s="3"/>
      <c r="J27" s="3"/>
      <c r="K27" s="3"/>
      <c r="L27" s="3"/>
      <c r="M27" s="3"/>
      <c r="N27" s="3"/>
      <c r="O27" s="3"/>
      <c r="P27" s="3"/>
      <c r="Q27" s="3"/>
      <c r="R27" s="3"/>
      <c r="S27" s="3"/>
      <c r="T27" s="3"/>
      <c r="U27" s="3"/>
      <c r="V27" s="3"/>
      <c r="W27" s="3"/>
      <c r="X27" s="3"/>
      <c r="Y27" s="3"/>
      <c r="Z27" s="3"/>
    </row>
    <row r="28">
      <c r="A28" s="7" t="s">
        <v>27</v>
      </c>
      <c r="B28" s="11">
        <v>1.0</v>
      </c>
      <c r="C28" s="3"/>
      <c r="D28" s="3"/>
      <c r="E28" s="3"/>
      <c r="F28" s="3"/>
      <c r="G28" s="3"/>
      <c r="H28" s="3"/>
      <c r="I28" s="3"/>
      <c r="J28" s="3"/>
      <c r="K28" s="3"/>
      <c r="L28" s="3"/>
      <c r="M28" s="3"/>
      <c r="N28" s="3"/>
      <c r="O28" s="3"/>
      <c r="P28" s="3"/>
      <c r="Q28" s="3"/>
      <c r="R28" s="3"/>
      <c r="S28" s="3"/>
      <c r="T28" s="3"/>
      <c r="U28" s="3"/>
      <c r="V28" s="3"/>
      <c r="W28" s="3"/>
      <c r="X28" s="3"/>
      <c r="Y28" s="3"/>
      <c r="Z28" s="3"/>
    </row>
    <row r="29">
      <c r="A29" s="7" t="s">
        <v>28</v>
      </c>
      <c r="B29" s="11">
        <v>1.0</v>
      </c>
      <c r="C29" s="3"/>
      <c r="D29" s="3"/>
      <c r="E29" s="3"/>
      <c r="F29" s="3"/>
      <c r="G29" s="3"/>
      <c r="H29" s="3"/>
      <c r="I29" s="3"/>
      <c r="J29" s="3"/>
      <c r="K29" s="3"/>
      <c r="L29" s="3"/>
      <c r="M29" s="3"/>
      <c r="N29" s="3"/>
      <c r="O29" s="3"/>
      <c r="P29" s="3"/>
      <c r="Q29" s="3"/>
      <c r="R29" s="3"/>
      <c r="S29" s="3"/>
      <c r="T29" s="3"/>
      <c r="U29" s="3"/>
      <c r="V29" s="3"/>
      <c r="W29" s="3"/>
      <c r="X29" s="3"/>
      <c r="Y29" s="3"/>
      <c r="Z29" s="3"/>
    </row>
    <row r="30">
      <c r="A30" s="7" t="s">
        <v>29</v>
      </c>
      <c r="B30" s="11">
        <v>0.5</v>
      </c>
      <c r="C30" s="3"/>
      <c r="D30" s="3"/>
      <c r="E30" s="3"/>
      <c r="F30" s="3"/>
      <c r="G30" s="3"/>
      <c r="H30" s="3"/>
      <c r="I30" s="3"/>
      <c r="J30" s="3"/>
      <c r="K30" s="3"/>
      <c r="L30" s="3"/>
      <c r="M30" s="3"/>
      <c r="N30" s="3"/>
      <c r="O30" s="3"/>
      <c r="P30" s="3"/>
      <c r="Q30" s="3"/>
      <c r="R30" s="3"/>
      <c r="S30" s="3"/>
      <c r="T30" s="3"/>
      <c r="U30" s="3"/>
      <c r="V30" s="3"/>
      <c r="W30" s="3"/>
      <c r="X30" s="3"/>
      <c r="Y30" s="3"/>
      <c r="Z30" s="3"/>
    </row>
    <row r="31">
      <c r="A31" s="7" t="s">
        <v>30</v>
      </c>
      <c r="B31" s="11">
        <v>0.5</v>
      </c>
      <c r="C31" s="3"/>
      <c r="D31" s="3"/>
      <c r="E31" s="3"/>
      <c r="F31" s="3"/>
      <c r="G31" s="3"/>
      <c r="H31" s="3"/>
      <c r="I31" s="3"/>
      <c r="J31" s="3"/>
      <c r="K31" s="3"/>
      <c r="L31" s="3"/>
      <c r="M31" s="3"/>
      <c r="N31" s="3"/>
      <c r="O31" s="3"/>
      <c r="P31" s="3"/>
      <c r="Q31" s="3"/>
      <c r="R31" s="3"/>
      <c r="S31" s="3"/>
      <c r="T31" s="3"/>
      <c r="U31" s="3"/>
      <c r="V31" s="3"/>
      <c r="W31" s="3"/>
      <c r="X31" s="3"/>
      <c r="Y31" s="3"/>
      <c r="Z31" s="3"/>
    </row>
    <row r="32">
      <c r="A32" s="7" t="s">
        <v>31</v>
      </c>
      <c r="B32" s="11">
        <v>1.0</v>
      </c>
      <c r="C32" s="3"/>
      <c r="D32" s="3"/>
      <c r="E32" s="3"/>
      <c r="F32" s="3"/>
      <c r="G32" s="3"/>
      <c r="H32" s="3"/>
      <c r="I32" s="3"/>
      <c r="J32" s="3"/>
      <c r="K32" s="3"/>
      <c r="L32" s="3"/>
      <c r="M32" s="3"/>
      <c r="N32" s="3"/>
      <c r="O32" s="3"/>
      <c r="P32" s="3"/>
      <c r="Q32" s="3"/>
      <c r="R32" s="3"/>
      <c r="S32" s="3"/>
      <c r="T32" s="3"/>
      <c r="U32" s="3"/>
      <c r="V32" s="3"/>
      <c r="W32" s="3"/>
      <c r="X32" s="3"/>
      <c r="Y32" s="3"/>
      <c r="Z32" s="3"/>
    </row>
    <row r="33">
      <c r="A33" s="1" t="s">
        <v>32</v>
      </c>
      <c r="B33" s="9"/>
      <c r="C33" s="3"/>
      <c r="D33" s="3"/>
      <c r="E33" s="3"/>
      <c r="F33" s="3"/>
      <c r="G33" s="3"/>
      <c r="H33" s="3"/>
      <c r="I33" s="3"/>
      <c r="J33" s="3"/>
      <c r="K33" s="3"/>
      <c r="L33" s="3"/>
      <c r="M33" s="3"/>
      <c r="N33" s="3"/>
      <c r="O33" s="3"/>
      <c r="P33" s="3"/>
      <c r="Q33" s="3"/>
      <c r="R33" s="3"/>
      <c r="S33" s="3"/>
      <c r="T33" s="3"/>
      <c r="U33" s="3"/>
      <c r="V33" s="3"/>
      <c r="W33" s="3"/>
      <c r="X33" s="3"/>
      <c r="Y33" s="3"/>
      <c r="Z33" s="3"/>
    </row>
    <row r="34">
      <c r="A34" s="10" t="s">
        <v>33</v>
      </c>
      <c r="B34" s="10" t="s">
        <v>16</v>
      </c>
      <c r="C34" s="3"/>
      <c r="D34" s="3"/>
      <c r="E34" s="3"/>
      <c r="F34" s="3"/>
      <c r="G34" s="3"/>
      <c r="H34" s="3"/>
      <c r="I34" s="3"/>
      <c r="J34" s="3"/>
      <c r="K34" s="3"/>
      <c r="L34" s="3"/>
      <c r="M34" s="3"/>
      <c r="N34" s="3"/>
      <c r="O34" s="3"/>
      <c r="P34" s="3"/>
      <c r="Q34" s="3"/>
      <c r="R34" s="3"/>
      <c r="S34" s="3"/>
      <c r="T34" s="3"/>
      <c r="U34" s="3"/>
      <c r="V34" s="3"/>
      <c r="W34" s="3"/>
      <c r="X34" s="3"/>
      <c r="Y34" s="3"/>
      <c r="Z34" s="3"/>
    </row>
    <row r="35">
      <c r="A35" s="7" t="s">
        <v>34</v>
      </c>
      <c r="B35" s="11">
        <v>0.3</v>
      </c>
      <c r="C35" s="3"/>
      <c r="D35" s="3"/>
      <c r="E35" s="3"/>
      <c r="F35" s="3"/>
      <c r="G35" s="3"/>
      <c r="H35" s="3"/>
      <c r="I35" s="3"/>
      <c r="J35" s="3"/>
      <c r="K35" s="3"/>
      <c r="L35" s="3"/>
      <c r="M35" s="3"/>
      <c r="N35" s="3"/>
      <c r="O35" s="3"/>
      <c r="P35" s="3"/>
      <c r="Q35" s="3"/>
      <c r="R35" s="3"/>
      <c r="S35" s="3"/>
      <c r="T35" s="3"/>
      <c r="U35" s="3"/>
      <c r="V35" s="3"/>
      <c r="W35" s="3"/>
      <c r="X35" s="3"/>
      <c r="Y35" s="3"/>
      <c r="Z35" s="3"/>
    </row>
    <row r="36">
      <c r="A36" s="7" t="s">
        <v>35</v>
      </c>
      <c r="B36" s="11">
        <v>1.0</v>
      </c>
      <c r="C36" s="3"/>
      <c r="D36" s="3"/>
      <c r="E36" s="3"/>
      <c r="F36" s="3"/>
      <c r="G36" s="3"/>
      <c r="H36" s="3"/>
      <c r="I36" s="3"/>
      <c r="J36" s="3"/>
      <c r="K36" s="3"/>
      <c r="L36" s="3"/>
      <c r="M36" s="3"/>
      <c r="N36" s="3"/>
      <c r="O36" s="3"/>
      <c r="P36" s="3"/>
      <c r="Q36" s="3"/>
      <c r="R36" s="3"/>
      <c r="S36" s="3"/>
      <c r="T36" s="3"/>
      <c r="U36" s="3"/>
      <c r="V36" s="3"/>
      <c r="W36" s="3"/>
      <c r="X36" s="3"/>
      <c r="Y36" s="3"/>
      <c r="Z36" s="3"/>
    </row>
    <row r="37">
      <c r="A37" s="7" t="s">
        <v>36</v>
      </c>
      <c r="B37" s="11">
        <v>1.0</v>
      </c>
      <c r="C37" s="3"/>
      <c r="D37" s="3"/>
      <c r="E37" s="3"/>
      <c r="F37" s="3"/>
      <c r="G37" s="3"/>
      <c r="H37" s="3"/>
      <c r="I37" s="3"/>
      <c r="J37" s="3"/>
      <c r="K37" s="3"/>
      <c r="L37" s="3"/>
      <c r="M37" s="3"/>
      <c r="N37" s="3"/>
      <c r="O37" s="3"/>
      <c r="P37" s="3"/>
      <c r="Q37" s="3"/>
      <c r="R37" s="3"/>
      <c r="S37" s="3"/>
      <c r="T37" s="3"/>
      <c r="U37" s="3"/>
      <c r="V37" s="3"/>
      <c r="W37" s="3"/>
      <c r="X37" s="3"/>
      <c r="Y37" s="3"/>
      <c r="Z37" s="3"/>
    </row>
    <row r="38">
      <c r="A38" s="7" t="s">
        <v>37</v>
      </c>
      <c r="B38" s="11">
        <v>1.0</v>
      </c>
      <c r="C38" s="3"/>
      <c r="D38" s="3"/>
      <c r="E38" s="3"/>
      <c r="F38" s="3"/>
      <c r="G38" s="3"/>
      <c r="H38" s="3"/>
      <c r="I38" s="3"/>
      <c r="J38" s="3"/>
      <c r="K38" s="3"/>
      <c r="L38" s="3"/>
      <c r="M38" s="3"/>
      <c r="N38" s="3"/>
      <c r="O38" s="3"/>
      <c r="P38" s="3"/>
      <c r="Q38" s="3"/>
      <c r="R38" s="3"/>
      <c r="S38" s="3"/>
      <c r="T38" s="3"/>
      <c r="U38" s="3"/>
      <c r="V38" s="3"/>
      <c r="W38" s="3"/>
      <c r="X38" s="3"/>
      <c r="Y38" s="3"/>
      <c r="Z38" s="3"/>
    </row>
    <row r="39">
      <c r="A39" s="7" t="s">
        <v>38</v>
      </c>
      <c r="B39" s="11">
        <v>1.0</v>
      </c>
      <c r="C39" s="3"/>
      <c r="D39" s="3"/>
      <c r="E39" s="3"/>
      <c r="F39" s="3"/>
      <c r="G39" s="3"/>
      <c r="H39" s="3"/>
      <c r="I39" s="3"/>
      <c r="J39" s="3"/>
      <c r="K39" s="3"/>
      <c r="L39" s="3"/>
      <c r="M39" s="3"/>
      <c r="N39" s="3"/>
      <c r="O39" s="3"/>
      <c r="P39" s="3"/>
      <c r="Q39" s="3"/>
      <c r="R39" s="3"/>
      <c r="S39" s="3"/>
      <c r="T39" s="3"/>
      <c r="U39" s="3"/>
      <c r="V39" s="3"/>
      <c r="W39" s="3"/>
      <c r="X39" s="3"/>
      <c r="Y39" s="3"/>
      <c r="Z39" s="3"/>
    </row>
    <row r="40">
      <c r="A40" s="7" t="s">
        <v>39</v>
      </c>
      <c r="B40" s="11">
        <v>0.25</v>
      </c>
      <c r="C40" s="3"/>
      <c r="D40" s="3"/>
      <c r="E40" s="3"/>
      <c r="F40" s="3"/>
      <c r="G40" s="3"/>
      <c r="H40" s="3"/>
      <c r="I40" s="3"/>
      <c r="J40" s="3"/>
      <c r="K40" s="3"/>
      <c r="L40" s="3"/>
      <c r="M40" s="3"/>
      <c r="N40" s="3"/>
      <c r="O40" s="3"/>
      <c r="P40" s="3"/>
      <c r="Q40" s="3"/>
      <c r="R40" s="3"/>
      <c r="S40" s="3"/>
      <c r="T40" s="3"/>
      <c r="U40" s="3"/>
      <c r="V40" s="3"/>
      <c r="W40" s="3"/>
      <c r="X40" s="3"/>
      <c r="Y40" s="3"/>
      <c r="Z40" s="3"/>
    </row>
    <row r="41">
      <c r="A41" s="7" t="s">
        <v>40</v>
      </c>
      <c r="B41" s="11">
        <v>0.5</v>
      </c>
      <c r="C41" s="3"/>
      <c r="D41" s="3"/>
      <c r="E41" s="3"/>
      <c r="F41" s="3"/>
      <c r="G41" s="3"/>
      <c r="H41" s="3"/>
      <c r="I41" s="3"/>
      <c r="J41" s="3"/>
      <c r="K41" s="3"/>
      <c r="L41" s="3"/>
      <c r="M41" s="3"/>
      <c r="N41" s="3"/>
      <c r="O41" s="3"/>
      <c r="P41" s="3"/>
      <c r="Q41" s="3"/>
      <c r="R41" s="3"/>
      <c r="S41" s="3"/>
      <c r="T41" s="3"/>
      <c r="U41" s="3"/>
      <c r="V41" s="3"/>
      <c r="W41" s="3"/>
      <c r="X41" s="3"/>
      <c r="Y41" s="3"/>
      <c r="Z41" s="3"/>
    </row>
    <row r="42">
      <c r="A42" s="7" t="s">
        <v>41</v>
      </c>
      <c r="B42" s="11">
        <v>0.25</v>
      </c>
      <c r="C42" s="3"/>
      <c r="D42" s="3"/>
      <c r="E42" s="3"/>
      <c r="F42" s="3"/>
      <c r="G42" s="3"/>
      <c r="H42" s="3"/>
      <c r="I42" s="3"/>
      <c r="J42" s="3"/>
      <c r="K42" s="3"/>
      <c r="L42" s="3"/>
      <c r="M42" s="3"/>
      <c r="N42" s="3"/>
      <c r="O42" s="3"/>
      <c r="P42" s="3"/>
      <c r="Q42" s="3"/>
      <c r="R42" s="3"/>
      <c r="S42" s="3"/>
      <c r="T42" s="3"/>
      <c r="U42" s="3"/>
      <c r="V42" s="3"/>
      <c r="W42" s="3"/>
      <c r="X42" s="3"/>
      <c r="Y42" s="3"/>
      <c r="Z42" s="3"/>
    </row>
    <row r="43">
      <c r="A43" s="7" t="s">
        <v>42</v>
      </c>
      <c r="B43" s="11">
        <v>0.15</v>
      </c>
      <c r="C43" s="3"/>
      <c r="D43" s="3"/>
      <c r="E43" s="3"/>
      <c r="F43" s="3"/>
      <c r="G43" s="3"/>
      <c r="H43" s="3"/>
      <c r="I43" s="3"/>
      <c r="J43" s="3"/>
      <c r="K43" s="3"/>
      <c r="L43" s="3"/>
      <c r="M43" s="3"/>
      <c r="N43" s="3"/>
      <c r="O43" s="3"/>
      <c r="P43" s="3"/>
      <c r="Q43" s="3"/>
      <c r="R43" s="3"/>
      <c r="S43" s="3"/>
      <c r="T43" s="3"/>
      <c r="U43" s="3"/>
      <c r="V43" s="3"/>
      <c r="W43" s="3"/>
      <c r="X43" s="3"/>
      <c r="Y43" s="3"/>
      <c r="Z43" s="3"/>
    </row>
    <row r="44">
      <c r="A44" s="7" t="s">
        <v>43</v>
      </c>
      <c r="B44" s="11">
        <v>0.0</v>
      </c>
      <c r="C44" s="3"/>
      <c r="D44" s="3"/>
      <c r="E44" s="3"/>
      <c r="F44" s="3"/>
      <c r="G44" s="3"/>
      <c r="H44" s="3"/>
      <c r="I44" s="3"/>
      <c r="J44" s="3"/>
      <c r="K44" s="3"/>
      <c r="L44" s="3"/>
      <c r="M44" s="3"/>
      <c r="N44" s="3"/>
      <c r="O44" s="3"/>
      <c r="P44" s="3"/>
      <c r="Q44" s="3"/>
      <c r="R44" s="3"/>
      <c r="S44" s="3"/>
      <c r="T44" s="3"/>
      <c r="U44" s="3"/>
      <c r="V44" s="3"/>
      <c r="W44" s="3"/>
      <c r="X44" s="3"/>
      <c r="Y44" s="3"/>
      <c r="Z44" s="3"/>
    </row>
    <row r="45">
      <c r="A45" s="13" t="s">
        <v>44</v>
      </c>
      <c r="B45" s="2"/>
      <c r="C45" s="3"/>
      <c r="D45" s="3"/>
      <c r="E45" s="3"/>
      <c r="F45" s="3"/>
      <c r="G45" s="3"/>
      <c r="H45" s="3"/>
      <c r="I45" s="3"/>
      <c r="J45" s="3"/>
      <c r="K45" s="3"/>
      <c r="L45" s="3"/>
      <c r="M45" s="3"/>
      <c r="N45" s="3"/>
      <c r="O45" s="3"/>
      <c r="P45" s="3"/>
      <c r="Q45" s="3"/>
      <c r="R45" s="3"/>
      <c r="S45" s="3"/>
      <c r="T45" s="3"/>
      <c r="U45" s="3"/>
      <c r="V45" s="3"/>
      <c r="W45" s="3"/>
      <c r="X45" s="3"/>
      <c r="Y45" s="3"/>
      <c r="Z45" s="3"/>
    </row>
    <row r="46">
      <c r="A46" s="10" t="s">
        <v>45</v>
      </c>
      <c r="B46" s="10" t="s">
        <v>46</v>
      </c>
      <c r="C46" s="3"/>
      <c r="D46" s="3"/>
      <c r="E46" s="3"/>
      <c r="F46" s="3"/>
      <c r="G46" s="3"/>
      <c r="H46" s="3"/>
      <c r="I46" s="3"/>
      <c r="J46" s="3"/>
      <c r="K46" s="3"/>
      <c r="L46" s="3"/>
      <c r="M46" s="3"/>
      <c r="N46" s="3"/>
      <c r="O46" s="3"/>
      <c r="P46" s="3"/>
      <c r="Q46" s="3"/>
      <c r="R46" s="3"/>
      <c r="S46" s="3"/>
      <c r="T46" s="3"/>
      <c r="U46" s="3"/>
      <c r="V46" s="3"/>
      <c r="W46" s="3"/>
      <c r="X46" s="3"/>
      <c r="Y46" s="3"/>
      <c r="Z46" s="3"/>
    </row>
    <row r="47">
      <c r="A47" s="7" t="s">
        <v>47</v>
      </c>
      <c r="B47" s="11">
        <v>1.0</v>
      </c>
      <c r="C47" s="3"/>
      <c r="D47" s="3"/>
      <c r="E47" s="3"/>
      <c r="F47" s="3"/>
      <c r="G47" s="3"/>
      <c r="H47" s="3"/>
      <c r="I47" s="3"/>
      <c r="J47" s="3"/>
      <c r="K47" s="3"/>
      <c r="L47" s="3"/>
      <c r="M47" s="3"/>
      <c r="N47" s="3"/>
      <c r="O47" s="3"/>
      <c r="P47" s="3"/>
      <c r="Q47" s="3"/>
      <c r="R47" s="3"/>
      <c r="S47" s="3"/>
      <c r="T47" s="3"/>
      <c r="U47" s="3"/>
      <c r="V47" s="3"/>
      <c r="W47" s="3"/>
      <c r="X47" s="3"/>
      <c r="Y47" s="3"/>
      <c r="Z47" s="3"/>
    </row>
    <row r="48">
      <c r="A48" s="7" t="s">
        <v>48</v>
      </c>
      <c r="B48" s="11">
        <v>0.0</v>
      </c>
      <c r="C48" s="3"/>
      <c r="D48" s="3"/>
      <c r="E48" s="3"/>
      <c r="F48" s="3"/>
      <c r="G48" s="3"/>
      <c r="H48" s="3"/>
      <c r="I48" s="3"/>
      <c r="J48" s="3"/>
      <c r="K48" s="3"/>
      <c r="L48" s="3"/>
      <c r="M48" s="3"/>
      <c r="N48" s="3"/>
      <c r="O48" s="3"/>
      <c r="P48" s="3"/>
      <c r="Q48" s="3"/>
      <c r="R48" s="3"/>
      <c r="S48" s="3"/>
      <c r="T48" s="3"/>
      <c r="U48" s="3"/>
      <c r="V48" s="3"/>
      <c r="W48" s="3"/>
      <c r="X48" s="3"/>
      <c r="Y48" s="3"/>
      <c r="Z48" s="3"/>
    </row>
    <row r="49">
      <c r="A49" s="1" t="s">
        <v>49</v>
      </c>
      <c r="B49" s="9"/>
      <c r="C49" s="3"/>
      <c r="D49" s="3"/>
      <c r="E49" s="3"/>
      <c r="F49" s="3"/>
      <c r="G49" s="3"/>
      <c r="H49" s="3"/>
      <c r="I49" s="3"/>
      <c r="J49" s="3"/>
      <c r="K49" s="3"/>
      <c r="L49" s="3"/>
      <c r="M49" s="3"/>
      <c r="N49" s="3"/>
      <c r="O49" s="3"/>
      <c r="P49" s="3"/>
      <c r="Q49" s="3"/>
      <c r="R49" s="3"/>
      <c r="S49" s="3"/>
      <c r="T49" s="3"/>
      <c r="U49" s="3"/>
      <c r="V49" s="3"/>
      <c r="W49" s="3"/>
      <c r="X49" s="3"/>
      <c r="Y49" s="3"/>
      <c r="Z49" s="3"/>
    </row>
    <row r="50">
      <c r="A50" s="14" t="s">
        <v>50</v>
      </c>
      <c r="B50" s="6"/>
      <c r="C50" s="3"/>
      <c r="D50" s="3"/>
      <c r="E50" s="3"/>
      <c r="F50" s="3"/>
      <c r="G50" s="3"/>
      <c r="H50" s="3"/>
      <c r="I50" s="3"/>
      <c r="J50" s="3"/>
      <c r="K50" s="3"/>
      <c r="L50" s="3"/>
      <c r="M50" s="3"/>
      <c r="N50" s="3"/>
      <c r="O50" s="3"/>
      <c r="P50" s="3"/>
      <c r="Q50" s="3"/>
      <c r="R50" s="3"/>
      <c r="S50" s="3"/>
      <c r="T50" s="3"/>
      <c r="U50" s="3"/>
      <c r="V50" s="3"/>
      <c r="W50" s="3"/>
      <c r="X50" s="3"/>
      <c r="Y50" s="3"/>
      <c r="Z50" s="3"/>
    </row>
    <row r="51">
      <c r="A51" s="3"/>
      <c r="B51" s="6"/>
      <c r="C51" s="3"/>
      <c r="D51" s="3"/>
      <c r="E51" s="3"/>
      <c r="F51" s="3"/>
      <c r="G51" s="3"/>
      <c r="H51" s="3"/>
      <c r="I51" s="3"/>
      <c r="J51" s="3"/>
      <c r="K51" s="3"/>
      <c r="L51" s="3"/>
      <c r="M51" s="3"/>
      <c r="N51" s="3"/>
      <c r="O51" s="3"/>
      <c r="P51" s="3"/>
      <c r="Q51" s="3"/>
      <c r="R51" s="3"/>
      <c r="S51" s="3"/>
      <c r="T51" s="3"/>
      <c r="U51" s="3"/>
      <c r="V51" s="3"/>
      <c r="W51" s="3"/>
      <c r="X51" s="3"/>
      <c r="Y51" s="3"/>
      <c r="Z51" s="3"/>
    </row>
    <row r="52">
      <c r="A52" s="7" t="s">
        <v>51</v>
      </c>
      <c r="B52" s="6"/>
      <c r="C52" s="3"/>
      <c r="D52" s="3"/>
      <c r="E52" s="3"/>
      <c r="F52" s="3"/>
      <c r="G52" s="3"/>
      <c r="H52" s="3"/>
      <c r="I52" s="3"/>
      <c r="J52" s="3"/>
      <c r="K52" s="3"/>
      <c r="L52" s="3"/>
      <c r="M52" s="3"/>
      <c r="N52" s="3"/>
      <c r="O52" s="3"/>
      <c r="P52" s="3"/>
      <c r="Q52" s="3"/>
      <c r="R52" s="3"/>
      <c r="S52" s="3"/>
      <c r="T52" s="3"/>
      <c r="U52" s="3"/>
      <c r="V52" s="3"/>
      <c r="W52" s="3"/>
      <c r="X52" s="3"/>
      <c r="Y52" s="3"/>
      <c r="Z52" s="3"/>
    </row>
    <row r="53">
      <c r="A53" s="3"/>
      <c r="B53" s="6"/>
      <c r="C53" s="3"/>
      <c r="D53" s="3"/>
      <c r="E53" s="3"/>
      <c r="F53" s="3"/>
      <c r="G53" s="3"/>
      <c r="H53" s="3"/>
      <c r="I53" s="3"/>
      <c r="J53" s="3"/>
      <c r="K53" s="3"/>
      <c r="L53" s="3"/>
      <c r="M53" s="3"/>
      <c r="N53" s="3"/>
      <c r="O53" s="3"/>
      <c r="P53" s="3"/>
      <c r="Q53" s="3"/>
      <c r="R53" s="3"/>
      <c r="S53" s="3"/>
      <c r="T53" s="3"/>
      <c r="U53" s="3"/>
      <c r="V53" s="3"/>
      <c r="W53" s="3"/>
      <c r="X53" s="3"/>
      <c r="Y53" s="3"/>
      <c r="Z53" s="3"/>
    </row>
    <row r="54">
      <c r="A54" s="7" t="s">
        <v>52</v>
      </c>
      <c r="B54" s="6"/>
      <c r="C54" s="3"/>
      <c r="D54" s="3"/>
      <c r="E54" s="3"/>
      <c r="F54" s="3"/>
      <c r="G54" s="3"/>
      <c r="H54" s="3"/>
      <c r="I54" s="3"/>
      <c r="J54" s="3"/>
      <c r="K54" s="3"/>
      <c r="L54" s="3"/>
      <c r="M54" s="3"/>
      <c r="N54" s="3"/>
      <c r="O54" s="3"/>
      <c r="P54" s="3"/>
      <c r="Q54" s="3"/>
      <c r="R54" s="3"/>
      <c r="S54" s="3"/>
      <c r="T54" s="3"/>
      <c r="U54" s="3"/>
      <c r="V54" s="3"/>
      <c r="W54" s="3"/>
      <c r="X54" s="3"/>
      <c r="Y54" s="3"/>
      <c r="Z54" s="3"/>
    </row>
    <row r="55">
      <c r="A55" s="7" t="s">
        <v>53</v>
      </c>
      <c r="B55" s="6"/>
      <c r="C55" s="3"/>
      <c r="D55" s="3"/>
      <c r="E55" s="3"/>
      <c r="F55" s="3"/>
      <c r="G55" s="3"/>
      <c r="H55" s="3"/>
      <c r="I55" s="3"/>
      <c r="J55" s="3"/>
      <c r="K55" s="3"/>
      <c r="L55" s="3"/>
      <c r="M55" s="3"/>
      <c r="N55" s="3"/>
      <c r="O55" s="3"/>
      <c r="P55" s="3"/>
      <c r="Q55" s="3"/>
      <c r="R55" s="3"/>
      <c r="S55" s="3"/>
      <c r="T55" s="3"/>
      <c r="U55" s="3"/>
      <c r="V55" s="3"/>
      <c r="W55" s="3"/>
      <c r="X55" s="3"/>
      <c r="Y55" s="3"/>
      <c r="Z55" s="3"/>
    </row>
    <row r="56">
      <c r="A56" s="7" t="s">
        <v>54</v>
      </c>
      <c r="B56" s="6"/>
      <c r="C56" s="3"/>
      <c r="D56" s="3"/>
      <c r="E56" s="3"/>
      <c r="F56" s="3"/>
      <c r="G56" s="3"/>
      <c r="H56" s="3"/>
      <c r="I56" s="3"/>
      <c r="J56" s="3"/>
      <c r="K56" s="3"/>
      <c r="L56" s="3"/>
      <c r="M56" s="3"/>
      <c r="N56" s="3"/>
      <c r="O56" s="3"/>
      <c r="P56" s="3"/>
      <c r="Q56" s="3"/>
      <c r="R56" s="3"/>
      <c r="S56" s="3"/>
      <c r="T56" s="3"/>
      <c r="U56" s="3"/>
      <c r="V56" s="3"/>
      <c r="W56" s="3"/>
      <c r="X56" s="3"/>
      <c r="Y56" s="3"/>
      <c r="Z56" s="3"/>
    </row>
    <row r="57">
      <c r="A57" s="7" t="s">
        <v>55</v>
      </c>
      <c r="B57" s="6"/>
      <c r="C57" s="3"/>
      <c r="D57" s="3"/>
      <c r="E57" s="3"/>
      <c r="F57" s="3"/>
      <c r="G57" s="3"/>
      <c r="H57" s="3"/>
      <c r="I57" s="3"/>
      <c r="J57" s="3"/>
      <c r="K57" s="3"/>
      <c r="L57" s="3"/>
      <c r="M57" s="3"/>
      <c r="N57" s="3"/>
      <c r="O57" s="3"/>
      <c r="P57" s="3"/>
      <c r="Q57" s="3"/>
      <c r="R57" s="3"/>
      <c r="S57" s="3"/>
      <c r="T57" s="3"/>
      <c r="U57" s="3"/>
      <c r="V57" s="3"/>
      <c r="W57" s="3"/>
      <c r="X57" s="3"/>
      <c r="Y57" s="3"/>
      <c r="Z57" s="3"/>
    </row>
    <row r="58">
      <c r="A58" s="7" t="s">
        <v>56</v>
      </c>
      <c r="B58" s="6"/>
      <c r="C58" s="3"/>
      <c r="D58" s="3"/>
      <c r="E58" s="3"/>
      <c r="F58" s="3"/>
      <c r="G58" s="3"/>
      <c r="H58" s="3"/>
      <c r="I58" s="3"/>
      <c r="J58" s="3"/>
      <c r="K58" s="3"/>
      <c r="L58" s="3"/>
      <c r="M58" s="3"/>
      <c r="N58" s="3"/>
      <c r="O58" s="3"/>
      <c r="P58" s="3"/>
      <c r="Q58" s="3"/>
      <c r="R58" s="3"/>
      <c r="S58" s="3"/>
      <c r="T58" s="3"/>
      <c r="U58" s="3"/>
      <c r="V58" s="3"/>
      <c r="W58" s="3"/>
      <c r="X58" s="3"/>
      <c r="Y58" s="3"/>
      <c r="Z58" s="3"/>
    </row>
    <row r="59">
      <c r="A59" s="3"/>
      <c r="B59" s="6"/>
      <c r="C59" s="3"/>
      <c r="D59" s="3"/>
      <c r="E59" s="3"/>
      <c r="F59" s="3"/>
      <c r="G59" s="3"/>
      <c r="H59" s="3"/>
      <c r="I59" s="3"/>
      <c r="J59" s="3"/>
      <c r="K59" s="3"/>
      <c r="L59" s="3"/>
      <c r="M59" s="3"/>
      <c r="N59" s="3"/>
      <c r="O59" s="3"/>
      <c r="P59" s="3"/>
      <c r="Q59" s="3"/>
      <c r="R59" s="3"/>
      <c r="S59" s="3"/>
      <c r="T59" s="3"/>
      <c r="U59" s="3"/>
      <c r="V59" s="3"/>
      <c r="W59" s="3"/>
      <c r="X59" s="3"/>
      <c r="Y59" s="3"/>
      <c r="Z59" s="3"/>
    </row>
    <row r="60">
      <c r="A60" s="7" t="s">
        <v>57</v>
      </c>
      <c r="B60" s="6"/>
      <c r="C60" s="3"/>
      <c r="D60" s="3"/>
      <c r="E60" s="3"/>
      <c r="F60" s="3"/>
      <c r="G60" s="3"/>
      <c r="H60" s="3"/>
      <c r="I60" s="3"/>
      <c r="J60" s="3"/>
      <c r="K60" s="3"/>
      <c r="L60" s="3"/>
      <c r="M60" s="3"/>
      <c r="N60" s="3"/>
      <c r="O60" s="3"/>
      <c r="P60" s="3"/>
      <c r="Q60" s="3"/>
      <c r="R60" s="3"/>
      <c r="S60" s="3"/>
      <c r="T60" s="3"/>
      <c r="U60" s="3"/>
      <c r="V60" s="3"/>
      <c r="W60" s="3"/>
      <c r="X60" s="3"/>
      <c r="Y60" s="3"/>
      <c r="Z60" s="3"/>
    </row>
    <row r="61">
      <c r="A61" s="3"/>
      <c r="B61" s="6"/>
      <c r="C61" s="3"/>
      <c r="D61" s="3"/>
      <c r="E61" s="3"/>
      <c r="F61" s="3"/>
      <c r="G61" s="3"/>
      <c r="H61" s="3"/>
      <c r="I61" s="3"/>
      <c r="J61" s="3"/>
      <c r="K61" s="3"/>
      <c r="L61" s="3"/>
      <c r="M61" s="3"/>
      <c r="N61" s="3"/>
      <c r="O61" s="3"/>
      <c r="P61" s="3"/>
      <c r="Q61" s="3"/>
      <c r="R61" s="3"/>
      <c r="S61" s="3"/>
      <c r="T61" s="3"/>
      <c r="U61" s="3"/>
      <c r="V61" s="3"/>
      <c r="W61" s="3"/>
      <c r="X61" s="3"/>
      <c r="Y61" s="3"/>
      <c r="Z61" s="3"/>
    </row>
    <row r="62">
      <c r="A62" s="14" t="s">
        <v>58</v>
      </c>
      <c r="B62" s="6"/>
      <c r="C62" s="3"/>
      <c r="D62" s="3"/>
      <c r="E62" s="3"/>
      <c r="F62" s="3"/>
      <c r="G62" s="3"/>
      <c r="H62" s="3"/>
      <c r="I62" s="3"/>
      <c r="J62" s="3"/>
      <c r="K62" s="3"/>
      <c r="L62" s="3"/>
      <c r="M62" s="3"/>
      <c r="N62" s="3"/>
      <c r="O62" s="3"/>
      <c r="P62" s="3"/>
      <c r="Q62" s="3"/>
      <c r="R62" s="3"/>
      <c r="S62" s="3"/>
      <c r="T62" s="3"/>
      <c r="U62" s="3"/>
      <c r="V62" s="3"/>
      <c r="W62" s="3"/>
      <c r="X62" s="3"/>
      <c r="Y62" s="3"/>
      <c r="Z62" s="3"/>
    </row>
    <row r="63">
      <c r="A63" s="3"/>
      <c r="B63" s="6"/>
      <c r="C63" s="3"/>
      <c r="D63" s="3"/>
      <c r="E63" s="3"/>
      <c r="F63" s="3"/>
      <c r="G63" s="3"/>
      <c r="H63" s="3"/>
      <c r="I63" s="3"/>
      <c r="J63" s="3"/>
      <c r="K63" s="3"/>
      <c r="L63" s="3"/>
      <c r="M63" s="3"/>
      <c r="N63" s="3"/>
      <c r="O63" s="3"/>
      <c r="P63" s="3"/>
      <c r="Q63" s="3"/>
      <c r="R63" s="3"/>
      <c r="S63" s="3"/>
      <c r="T63" s="3"/>
      <c r="U63" s="3"/>
      <c r="V63" s="3"/>
      <c r="W63" s="3"/>
      <c r="X63" s="3"/>
      <c r="Y63" s="3"/>
      <c r="Z63" s="3"/>
    </row>
    <row r="64">
      <c r="A64" s="7" t="s">
        <v>59</v>
      </c>
      <c r="B64" s="6"/>
      <c r="C64" s="3"/>
      <c r="D64" s="3"/>
      <c r="E64" s="3"/>
      <c r="F64" s="3"/>
      <c r="G64" s="3"/>
      <c r="H64" s="3"/>
      <c r="I64" s="3"/>
      <c r="J64" s="3"/>
      <c r="K64" s="3"/>
      <c r="L64" s="3"/>
      <c r="M64" s="3"/>
      <c r="N64" s="3"/>
      <c r="O64" s="3"/>
      <c r="P64" s="3"/>
      <c r="Q64" s="3"/>
      <c r="R64" s="3"/>
      <c r="S64" s="3"/>
      <c r="T64" s="3"/>
      <c r="U64" s="3"/>
      <c r="V64" s="3"/>
      <c r="W64" s="3"/>
      <c r="X64" s="3"/>
      <c r="Y64" s="3"/>
      <c r="Z64" s="3"/>
    </row>
    <row r="65">
      <c r="A65" s="3"/>
      <c r="B65" s="6"/>
      <c r="C65" s="3"/>
      <c r="D65" s="3"/>
      <c r="E65" s="3"/>
      <c r="F65" s="3"/>
      <c r="G65" s="3"/>
      <c r="H65" s="3"/>
      <c r="I65" s="3"/>
      <c r="J65" s="3"/>
      <c r="K65" s="3"/>
      <c r="L65" s="3"/>
      <c r="M65" s="3"/>
      <c r="N65" s="3"/>
      <c r="O65" s="3"/>
      <c r="P65" s="3"/>
      <c r="Q65" s="3"/>
      <c r="R65" s="3"/>
      <c r="S65" s="3"/>
      <c r="T65" s="3"/>
      <c r="U65" s="3"/>
      <c r="V65" s="3"/>
      <c r="W65" s="3"/>
      <c r="X65" s="3"/>
      <c r="Y65" s="3"/>
      <c r="Z65" s="3"/>
    </row>
    <row r="66">
      <c r="A66" s="7" t="s">
        <v>60</v>
      </c>
      <c r="B66" s="6"/>
      <c r="C66" s="3"/>
      <c r="D66" s="3"/>
      <c r="E66" s="3"/>
      <c r="F66" s="3"/>
      <c r="G66" s="3"/>
      <c r="H66" s="3"/>
      <c r="I66" s="3"/>
      <c r="J66" s="3"/>
      <c r="K66" s="3"/>
      <c r="L66" s="3"/>
      <c r="M66" s="3"/>
      <c r="N66" s="3"/>
      <c r="O66" s="3"/>
      <c r="P66" s="3"/>
      <c r="Q66" s="3"/>
      <c r="R66" s="3"/>
      <c r="S66" s="3"/>
      <c r="T66" s="3"/>
      <c r="U66" s="3"/>
      <c r="V66" s="3"/>
      <c r="W66" s="3"/>
      <c r="X66" s="3"/>
      <c r="Y66" s="3"/>
      <c r="Z66" s="3"/>
    </row>
    <row r="67">
      <c r="A67" s="7" t="s">
        <v>61</v>
      </c>
      <c r="B67" s="6"/>
      <c r="C67" s="3"/>
      <c r="D67" s="3"/>
      <c r="E67" s="3"/>
      <c r="F67" s="3"/>
      <c r="G67" s="3"/>
      <c r="H67" s="3"/>
      <c r="I67" s="3"/>
      <c r="J67" s="3"/>
      <c r="K67" s="3"/>
      <c r="L67" s="3"/>
      <c r="M67" s="3"/>
      <c r="N67" s="3"/>
      <c r="O67" s="3"/>
      <c r="P67" s="3"/>
      <c r="Q67" s="3"/>
      <c r="R67" s="3"/>
      <c r="S67" s="3"/>
      <c r="T67" s="3"/>
      <c r="U67" s="3"/>
      <c r="V67" s="3"/>
      <c r="W67" s="3"/>
      <c r="X67" s="3"/>
      <c r="Y67" s="3"/>
      <c r="Z67" s="3"/>
    </row>
    <row r="68">
      <c r="A68" s="7" t="s">
        <v>62</v>
      </c>
      <c r="B68" s="6"/>
      <c r="C68" s="3"/>
      <c r="D68" s="3"/>
      <c r="E68" s="3"/>
      <c r="F68" s="3"/>
      <c r="G68" s="3"/>
      <c r="H68" s="3"/>
      <c r="I68" s="3"/>
      <c r="J68" s="3"/>
      <c r="K68" s="3"/>
      <c r="L68" s="3"/>
      <c r="M68" s="3"/>
      <c r="N68" s="3"/>
      <c r="O68" s="3"/>
      <c r="P68" s="3"/>
      <c r="Q68" s="3"/>
      <c r="R68" s="3"/>
      <c r="S68" s="3"/>
      <c r="T68" s="3"/>
      <c r="U68" s="3"/>
      <c r="V68" s="3"/>
      <c r="W68" s="3"/>
      <c r="X68" s="3"/>
      <c r="Y68" s="3"/>
      <c r="Z68" s="3"/>
    </row>
    <row r="69">
      <c r="A69" s="7" t="s">
        <v>63</v>
      </c>
      <c r="B69" s="6"/>
      <c r="C69" s="3"/>
      <c r="D69" s="3"/>
      <c r="E69" s="3"/>
      <c r="F69" s="3"/>
      <c r="G69" s="3"/>
      <c r="H69" s="3"/>
      <c r="I69" s="3"/>
      <c r="J69" s="3"/>
      <c r="K69" s="3"/>
      <c r="L69" s="3"/>
      <c r="M69" s="3"/>
      <c r="N69" s="3"/>
      <c r="O69" s="3"/>
      <c r="P69" s="3"/>
      <c r="Q69" s="3"/>
      <c r="R69" s="3"/>
      <c r="S69" s="3"/>
      <c r="T69" s="3"/>
      <c r="U69" s="3"/>
      <c r="V69" s="3"/>
      <c r="W69" s="3"/>
      <c r="X69" s="3"/>
      <c r="Y69" s="3"/>
      <c r="Z69" s="3"/>
    </row>
    <row r="70">
      <c r="A70" s="7" t="s">
        <v>56</v>
      </c>
      <c r="B70" s="6"/>
      <c r="C70" s="3"/>
      <c r="D70" s="3"/>
      <c r="E70" s="3"/>
      <c r="F70" s="3"/>
      <c r="G70" s="3"/>
      <c r="H70" s="3"/>
      <c r="I70" s="3"/>
      <c r="J70" s="3"/>
      <c r="K70" s="3"/>
      <c r="L70" s="3"/>
      <c r="M70" s="3"/>
      <c r="N70" s="3"/>
      <c r="O70" s="3"/>
      <c r="P70" s="3"/>
      <c r="Q70" s="3"/>
      <c r="R70" s="3"/>
      <c r="S70" s="3"/>
      <c r="T70" s="3"/>
      <c r="U70" s="3"/>
      <c r="V70" s="3"/>
      <c r="W70" s="3"/>
      <c r="X70" s="3"/>
      <c r="Y70" s="3"/>
      <c r="Z70" s="3"/>
    </row>
    <row r="71">
      <c r="A71" s="3"/>
      <c r="B71" s="6"/>
      <c r="C71" s="3"/>
      <c r="D71" s="3"/>
      <c r="E71" s="3"/>
      <c r="F71" s="3"/>
      <c r="G71" s="3"/>
      <c r="H71" s="3"/>
      <c r="I71" s="3"/>
      <c r="J71" s="3"/>
      <c r="K71" s="3"/>
      <c r="L71" s="3"/>
      <c r="M71" s="3"/>
      <c r="N71" s="3"/>
      <c r="O71" s="3"/>
      <c r="P71" s="3"/>
      <c r="Q71" s="3"/>
      <c r="R71" s="3"/>
      <c r="S71" s="3"/>
      <c r="T71" s="3"/>
      <c r="U71" s="3"/>
      <c r="V71" s="3"/>
      <c r="W71" s="3"/>
      <c r="X71" s="3"/>
      <c r="Y71" s="3"/>
      <c r="Z71" s="3"/>
    </row>
    <row r="72">
      <c r="A72" s="7" t="s">
        <v>64</v>
      </c>
      <c r="B72" s="6"/>
      <c r="C72" s="3"/>
      <c r="D72" s="3"/>
      <c r="E72" s="3"/>
      <c r="F72" s="3"/>
      <c r="G72" s="3"/>
      <c r="H72" s="3"/>
      <c r="I72" s="3"/>
      <c r="J72" s="3"/>
      <c r="K72" s="3"/>
      <c r="L72" s="3"/>
      <c r="M72" s="3"/>
      <c r="N72" s="3"/>
      <c r="O72" s="3"/>
      <c r="P72" s="3"/>
      <c r="Q72" s="3"/>
      <c r="R72" s="3"/>
      <c r="S72" s="3"/>
      <c r="T72" s="3"/>
      <c r="U72" s="3"/>
      <c r="V72" s="3"/>
      <c r="W72" s="3"/>
      <c r="X72" s="3"/>
      <c r="Y72" s="3"/>
      <c r="Z72" s="3"/>
    </row>
    <row r="73">
      <c r="A73" s="3"/>
      <c r="B73" s="6"/>
      <c r="C73" s="3"/>
      <c r="D73" s="3"/>
      <c r="E73" s="3"/>
      <c r="F73" s="3"/>
      <c r="G73" s="3"/>
      <c r="H73" s="3"/>
      <c r="I73" s="3"/>
      <c r="J73" s="3"/>
      <c r="K73" s="3"/>
      <c r="L73" s="3"/>
      <c r="M73" s="3"/>
      <c r="N73" s="3"/>
      <c r="O73" s="3"/>
      <c r="P73" s="3"/>
      <c r="Q73" s="3"/>
      <c r="R73" s="3"/>
      <c r="S73" s="3"/>
      <c r="T73" s="3"/>
      <c r="U73" s="3"/>
      <c r="V73" s="3"/>
      <c r="W73" s="3"/>
      <c r="X73" s="3"/>
      <c r="Y73" s="3"/>
      <c r="Z73" s="3"/>
    </row>
    <row r="74">
      <c r="A74" s="14" t="s">
        <v>65</v>
      </c>
      <c r="B74" s="6"/>
      <c r="C74" s="3"/>
      <c r="D74" s="3"/>
      <c r="E74" s="3"/>
      <c r="F74" s="3"/>
      <c r="G74" s="3"/>
      <c r="H74" s="3"/>
      <c r="I74" s="3"/>
      <c r="J74" s="3"/>
      <c r="K74" s="3"/>
      <c r="L74" s="3"/>
      <c r="M74" s="3"/>
      <c r="N74" s="3"/>
      <c r="O74" s="3"/>
      <c r="P74" s="3"/>
      <c r="Q74" s="3"/>
      <c r="R74" s="3"/>
      <c r="S74" s="3"/>
      <c r="T74" s="3"/>
      <c r="U74" s="3"/>
      <c r="V74" s="3"/>
      <c r="W74" s="3"/>
      <c r="X74" s="3"/>
      <c r="Y74" s="3"/>
      <c r="Z74" s="3"/>
    </row>
    <row r="75">
      <c r="A75" s="3"/>
      <c r="B75" s="6"/>
      <c r="C75" s="3"/>
      <c r="D75" s="3"/>
      <c r="E75" s="3"/>
      <c r="F75" s="3"/>
      <c r="G75" s="3"/>
      <c r="H75" s="3"/>
      <c r="I75" s="3"/>
      <c r="J75" s="3"/>
      <c r="K75" s="3"/>
      <c r="L75" s="3"/>
      <c r="M75" s="3"/>
      <c r="N75" s="3"/>
      <c r="O75" s="3"/>
      <c r="P75" s="3"/>
      <c r="Q75" s="3"/>
      <c r="R75" s="3"/>
      <c r="S75" s="3"/>
      <c r="T75" s="3"/>
      <c r="U75" s="3"/>
      <c r="V75" s="3"/>
      <c r="W75" s="3"/>
      <c r="X75" s="3"/>
      <c r="Y75" s="3"/>
      <c r="Z75" s="3"/>
    </row>
    <row r="76">
      <c r="A76" s="7" t="s">
        <v>66</v>
      </c>
      <c r="B76" s="6"/>
      <c r="C76" s="3"/>
      <c r="D76" s="3"/>
      <c r="E76" s="3"/>
      <c r="F76" s="3"/>
      <c r="G76" s="3"/>
      <c r="H76" s="3"/>
      <c r="I76" s="3"/>
      <c r="J76" s="3"/>
      <c r="K76" s="3"/>
      <c r="L76" s="3"/>
      <c r="M76" s="3"/>
      <c r="N76" s="3"/>
      <c r="O76" s="3"/>
      <c r="P76" s="3"/>
      <c r="Q76" s="3"/>
      <c r="R76" s="3"/>
      <c r="S76" s="3"/>
      <c r="T76" s="3"/>
      <c r="U76" s="3"/>
      <c r="V76" s="3"/>
      <c r="W76" s="3"/>
      <c r="X76" s="3"/>
      <c r="Y76" s="3"/>
      <c r="Z76" s="3"/>
    </row>
    <row r="77">
      <c r="A77" s="3"/>
      <c r="B77" s="6"/>
      <c r="C77" s="3"/>
      <c r="D77" s="3"/>
      <c r="E77" s="3"/>
      <c r="F77" s="3"/>
      <c r="G77" s="3"/>
      <c r="H77" s="3"/>
      <c r="I77" s="3"/>
      <c r="J77" s="3"/>
      <c r="K77" s="3"/>
      <c r="L77" s="3"/>
      <c r="M77" s="3"/>
      <c r="N77" s="3"/>
      <c r="O77" s="3"/>
      <c r="P77" s="3"/>
      <c r="Q77" s="3"/>
      <c r="R77" s="3"/>
      <c r="S77" s="3"/>
      <c r="T77" s="3"/>
      <c r="U77" s="3"/>
      <c r="V77" s="3"/>
      <c r="W77" s="3"/>
      <c r="X77" s="3"/>
      <c r="Y77" s="3"/>
      <c r="Z77" s="3"/>
    </row>
    <row r="78">
      <c r="A78" s="7" t="s">
        <v>67</v>
      </c>
      <c r="B78" s="6"/>
      <c r="C78" s="3"/>
      <c r="D78" s="3"/>
      <c r="E78" s="3"/>
      <c r="F78" s="3"/>
      <c r="G78" s="3"/>
      <c r="H78" s="3"/>
      <c r="I78" s="3"/>
      <c r="J78" s="3"/>
      <c r="K78" s="3"/>
      <c r="L78" s="3"/>
      <c r="M78" s="3"/>
      <c r="N78" s="3"/>
      <c r="O78" s="3"/>
      <c r="P78" s="3"/>
      <c r="Q78" s="3"/>
      <c r="R78" s="3"/>
      <c r="S78" s="3"/>
      <c r="T78" s="3"/>
      <c r="U78" s="3"/>
      <c r="V78" s="3"/>
      <c r="W78" s="3"/>
      <c r="X78" s="3"/>
      <c r="Y78" s="3"/>
      <c r="Z78" s="3"/>
    </row>
    <row r="79">
      <c r="A79" s="7" t="s">
        <v>68</v>
      </c>
      <c r="B79" s="6"/>
      <c r="C79" s="3"/>
      <c r="D79" s="3"/>
      <c r="E79" s="3"/>
      <c r="F79" s="3"/>
      <c r="G79" s="3"/>
      <c r="H79" s="3"/>
      <c r="I79" s="3"/>
      <c r="J79" s="3"/>
      <c r="K79" s="3"/>
      <c r="L79" s="3"/>
      <c r="M79" s="3"/>
      <c r="N79" s="3"/>
      <c r="O79" s="3"/>
      <c r="P79" s="3"/>
      <c r="Q79" s="3"/>
      <c r="R79" s="3"/>
      <c r="S79" s="3"/>
      <c r="T79" s="3"/>
      <c r="U79" s="3"/>
      <c r="V79" s="3"/>
      <c r="W79" s="3"/>
      <c r="X79" s="3"/>
      <c r="Y79" s="3"/>
      <c r="Z79" s="3"/>
    </row>
    <row r="80">
      <c r="A80" s="7" t="s">
        <v>69</v>
      </c>
      <c r="B80" s="6"/>
      <c r="C80" s="3"/>
      <c r="D80" s="3"/>
      <c r="E80" s="3"/>
      <c r="F80" s="3"/>
      <c r="G80" s="3"/>
      <c r="H80" s="3"/>
      <c r="I80" s="3"/>
      <c r="J80" s="3"/>
      <c r="K80" s="3"/>
      <c r="L80" s="3"/>
      <c r="M80" s="3"/>
      <c r="N80" s="3"/>
      <c r="O80" s="3"/>
      <c r="P80" s="3"/>
      <c r="Q80" s="3"/>
      <c r="R80" s="3"/>
      <c r="S80" s="3"/>
      <c r="T80" s="3"/>
      <c r="U80" s="3"/>
      <c r="V80" s="3"/>
      <c r="W80" s="3"/>
      <c r="X80" s="3"/>
      <c r="Y80" s="3"/>
      <c r="Z80" s="3"/>
    </row>
    <row r="81">
      <c r="A81" s="7" t="s">
        <v>70</v>
      </c>
      <c r="B81" s="6"/>
      <c r="C81" s="3"/>
      <c r="D81" s="3"/>
      <c r="E81" s="3"/>
      <c r="F81" s="3"/>
      <c r="G81" s="3"/>
      <c r="H81" s="3"/>
      <c r="I81" s="3"/>
      <c r="J81" s="3"/>
      <c r="K81" s="3"/>
      <c r="L81" s="3"/>
      <c r="M81" s="3"/>
      <c r="N81" s="3"/>
      <c r="O81" s="3"/>
      <c r="P81" s="3"/>
      <c r="Q81" s="3"/>
      <c r="R81" s="3"/>
      <c r="S81" s="3"/>
      <c r="T81" s="3"/>
      <c r="U81" s="3"/>
      <c r="V81" s="3"/>
      <c r="W81" s="3"/>
      <c r="X81" s="3"/>
      <c r="Y81" s="3"/>
      <c r="Z81" s="3"/>
    </row>
    <row r="82">
      <c r="A82" s="7" t="s">
        <v>56</v>
      </c>
      <c r="B82" s="6"/>
      <c r="C82" s="3"/>
      <c r="D82" s="3"/>
      <c r="E82" s="3"/>
      <c r="F82" s="3"/>
      <c r="G82" s="3"/>
      <c r="H82" s="3"/>
      <c r="I82" s="3"/>
      <c r="J82" s="3"/>
      <c r="K82" s="3"/>
      <c r="L82" s="3"/>
      <c r="M82" s="3"/>
      <c r="N82" s="3"/>
      <c r="O82" s="3"/>
      <c r="P82" s="3"/>
      <c r="Q82" s="3"/>
      <c r="R82" s="3"/>
      <c r="S82" s="3"/>
      <c r="T82" s="3"/>
      <c r="U82" s="3"/>
      <c r="V82" s="3"/>
      <c r="W82" s="3"/>
      <c r="X82" s="3"/>
      <c r="Y82" s="3"/>
      <c r="Z82" s="3"/>
    </row>
    <row r="83">
      <c r="A83" s="3"/>
      <c r="B83" s="6"/>
      <c r="C83" s="3"/>
      <c r="D83" s="3"/>
      <c r="E83" s="3"/>
      <c r="F83" s="3"/>
      <c r="G83" s="3"/>
      <c r="H83" s="3"/>
      <c r="I83" s="3"/>
      <c r="J83" s="3"/>
      <c r="K83" s="3"/>
      <c r="L83" s="3"/>
      <c r="M83" s="3"/>
      <c r="N83" s="3"/>
      <c r="O83" s="3"/>
      <c r="P83" s="3"/>
      <c r="Q83" s="3"/>
      <c r="R83" s="3"/>
      <c r="S83" s="3"/>
      <c r="T83" s="3"/>
      <c r="U83" s="3"/>
      <c r="V83" s="3"/>
      <c r="W83" s="3"/>
      <c r="X83" s="3"/>
      <c r="Y83" s="3"/>
      <c r="Z83" s="3"/>
    </row>
    <row r="84">
      <c r="A84" s="7" t="s">
        <v>71</v>
      </c>
      <c r="B84" s="6"/>
      <c r="C84" s="3"/>
      <c r="D84" s="3"/>
      <c r="E84" s="3"/>
      <c r="F84" s="3"/>
      <c r="G84" s="3"/>
      <c r="H84" s="3"/>
      <c r="I84" s="3"/>
      <c r="J84" s="3"/>
      <c r="K84" s="3"/>
      <c r="L84" s="3"/>
      <c r="M84" s="3"/>
      <c r="N84" s="3"/>
      <c r="O84" s="3"/>
      <c r="P84" s="3"/>
      <c r="Q84" s="3"/>
      <c r="R84" s="3"/>
      <c r="S84" s="3"/>
      <c r="T84" s="3"/>
      <c r="U84" s="3"/>
      <c r="V84" s="3"/>
      <c r="W84" s="3"/>
      <c r="X84" s="3"/>
      <c r="Y84" s="3"/>
      <c r="Z84" s="3"/>
    </row>
    <row r="85">
      <c r="A85" s="3"/>
      <c r="B85" s="6"/>
      <c r="C85" s="3"/>
      <c r="D85" s="3"/>
      <c r="E85" s="3"/>
      <c r="F85" s="3"/>
      <c r="G85" s="3"/>
      <c r="H85" s="3"/>
      <c r="I85" s="3"/>
      <c r="J85" s="3"/>
      <c r="K85" s="3"/>
      <c r="L85" s="3"/>
      <c r="M85" s="3"/>
      <c r="N85" s="3"/>
      <c r="O85" s="3"/>
      <c r="P85" s="3"/>
      <c r="Q85" s="3"/>
      <c r="R85" s="3"/>
      <c r="S85" s="3"/>
      <c r="T85" s="3"/>
      <c r="U85" s="3"/>
      <c r="V85" s="3"/>
      <c r="W85" s="3"/>
      <c r="X85" s="3"/>
      <c r="Y85" s="3"/>
      <c r="Z85" s="3"/>
    </row>
    <row r="86">
      <c r="A86" s="14" t="s">
        <v>72</v>
      </c>
      <c r="B86" s="6"/>
      <c r="C86" s="3"/>
      <c r="D86" s="3"/>
      <c r="E86" s="3"/>
      <c r="F86" s="3"/>
      <c r="G86" s="3"/>
      <c r="H86" s="3"/>
      <c r="I86" s="3"/>
      <c r="J86" s="3"/>
      <c r="K86" s="3"/>
      <c r="L86" s="3"/>
      <c r="M86" s="3"/>
      <c r="N86" s="3"/>
      <c r="O86" s="3"/>
      <c r="P86" s="3"/>
      <c r="Q86" s="3"/>
      <c r="R86" s="3"/>
      <c r="S86" s="3"/>
      <c r="T86" s="3"/>
      <c r="U86" s="3"/>
      <c r="V86" s="3"/>
      <c r="W86" s="3"/>
      <c r="X86" s="3"/>
      <c r="Y86" s="3"/>
      <c r="Z86" s="3"/>
    </row>
    <row r="87">
      <c r="A87" s="3"/>
      <c r="B87" s="6"/>
      <c r="C87" s="3"/>
      <c r="D87" s="3"/>
      <c r="E87" s="3"/>
      <c r="F87" s="3"/>
      <c r="G87" s="3"/>
      <c r="H87" s="3"/>
      <c r="I87" s="3"/>
      <c r="J87" s="3"/>
      <c r="K87" s="3"/>
      <c r="L87" s="3"/>
      <c r="M87" s="3"/>
      <c r="N87" s="3"/>
      <c r="O87" s="3"/>
      <c r="P87" s="3"/>
      <c r="Q87" s="3"/>
      <c r="R87" s="3"/>
      <c r="S87" s="3"/>
      <c r="T87" s="3"/>
      <c r="U87" s="3"/>
      <c r="V87" s="3"/>
      <c r="W87" s="3"/>
      <c r="X87" s="3"/>
      <c r="Y87" s="3"/>
      <c r="Z87" s="3"/>
    </row>
    <row r="88">
      <c r="A88" s="7" t="s">
        <v>73</v>
      </c>
      <c r="B88" s="6"/>
      <c r="C88" s="3"/>
      <c r="D88" s="3"/>
      <c r="E88" s="3"/>
      <c r="F88" s="3"/>
      <c r="G88" s="3"/>
      <c r="H88" s="3"/>
      <c r="I88" s="3"/>
      <c r="J88" s="3"/>
      <c r="K88" s="3"/>
      <c r="L88" s="3"/>
      <c r="M88" s="3"/>
      <c r="N88" s="3"/>
      <c r="O88" s="3"/>
      <c r="P88" s="3"/>
      <c r="Q88" s="3"/>
      <c r="R88" s="3"/>
      <c r="S88" s="3"/>
      <c r="T88" s="3"/>
      <c r="U88" s="3"/>
      <c r="V88" s="3"/>
      <c r="W88" s="3"/>
      <c r="X88" s="3"/>
      <c r="Y88" s="3"/>
      <c r="Z88" s="3"/>
    </row>
    <row r="89">
      <c r="A89" s="3"/>
      <c r="B89" s="6"/>
      <c r="C89" s="3"/>
      <c r="D89" s="3"/>
      <c r="E89" s="3"/>
      <c r="F89" s="3"/>
      <c r="G89" s="3"/>
      <c r="H89" s="3"/>
      <c r="I89" s="3"/>
      <c r="J89" s="3"/>
      <c r="K89" s="3"/>
      <c r="L89" s="3"/>
      <c r="M89" s="3"/>
      <c r="N89" s="3"/>
      <c r="O89" s="3"/>
      <c r="P89" s="3"/>
      <c r="Q89" s="3"/>
      <c r="R89" s="3"/>
      <c r="S89" s="3"/>
      <c r="T89" s="3"/>
      <c r="U89" s="3"/>
      <c r="V89" s="3"/>
      <c r="W89" s="3"/>
      <c r="X89" s="3"/>
      <c r="Y89" s="3"/>
      <c r="Z89" s="3"/>
    </row>
    <row r="90">
      <c r="A90" s="7" t="s">
        <v>74</v>
      </c>
      <c r="B90" s="6"/>
      <c r="C90" s="3"/>
      <c r="D90" s="3"/>
      <c r="E90" s="3"/>
      <c r="F90" s="3"/>
      <c r="G90" s="3"/>
      <c r="H90" s="3"/>
      <c r="I90" s="3"/>
      <c r="J90" s="3"/>
      <c r="K90" s="3"/>
      <c r="L90" s="3"/>
      <c r="M90" s="3"/>
      <c r="N90" s="3"/>
      <c r="O90" s="3"/>
      <c r="P90" s="3"/>
      <c r="Q90" s="3"/>
      <c r="R90" s="3"/>
      <c r="S90" s="3"/>
      <c r="T90" s="3"/>
      <c r="U90" s="3"/>
      <c r="V90" s="3"/>
      <c r="W90" s="3"/>
      <c r="X90" s="3"/>
      <c r="Y90" s="3"/>
      <c r="Z90" s="3"/>
    </row>
    <row r="91">
      <c r="A91" s="7" t="s">
        <v>53</v>
      </c>
      <c r="B91" s="6"/>
      <c r="C91" s="3"/>
      <c r="D91" s="3"/>
      <c r="E91" s="3"/>
      <c r="F91" s="3"/>
      <c r="G91" s="3"/>
      <c r="H91" s="3"/>
      <c r="I91" s="3"/>
      <c r="J91" s="3"/>
      <c r="K91" s="3"/>
      <c r="L91" s="3"/>
      <c r="M91" s="3"/>
      <c r="N91" s="3"/>
      <c r="O91" s="3"/>
      <c r="P91" s="3"/>
      <c r="Q91" s="3"/>
      <c r="R91" s="3"/>
      <c r="S91" s="3"/>
      <c r="T91" s="3"/>
      <c r="U91" s="3"/>
      <c r="V91" s="3"/>
      <c r="W91" s="3"/>
      <c r="X91" s="3"/>
      <c r="Y91" s="3"/>
      <c r="Z91" s="3"/>
    </row>
    <row r="92">
      <c r="A92" s="7" t="s">
        <v>54</v>
      </c>
      <c r="B92" s="6"/>
      <c r="C92" s="3"/>
      <c r="D92" s="3"/>
      <c r="E92" s="3"/>
      <c r="F92" s="3"/>
      <c r="G92" s="3"/>
      <c r="H92" s="3"/>
      <c r="I92" s="3"/>
      <c r="J92" s="3"/>
      <c r="K92" s="3"/>
      <c r="L92" s="3"/>
      <c r="M92" s="3"/>
      <c r="N92" s="3"/>
      <c r="O92" s="3"/>
      <c r="P92" s="3"/>
      <c r="Q92" s="3"/>
      <c r="R92" s="3"/>
      <c r="S92" s="3"/>
      <c r="T92" s="3"/>
      <c r="U92" s="3"/>
      <c r="V92" s="3"/>
      <c r="W92" s="3"/>
      <c r="X92" s="3"/>
      <c r="Y92" s="3"/>
      <c r="Z92" s="3"/>
    </row>
    <row r="93">
      <c r="A93" s="7" t="s">
        <v>75</v>
      </c>
      <c r="B93" s="6"/>
      <c r="C93" s="3"/>
      <c r="D93" s="3"/>
      <c r="E93" s="3"/>
      <c r="F93" s="3"/>
      <c r="G93" s="3"/>
      <c r="H93" s="3"/>
      <c r="I93" s="3"/>
      <c r="J93" s="3"/>
      <c r="K93" s="3"/>
      <c r="L93" s="3"/>
      <c r="M93" s="3"/>
      <c r="N93" s="3"/>
      <c r="O93" s="3"/>
      <c r="P93" s="3"/>
      <c r="Q93" s="3"/>
      <c r="R93" s="3"/>
      <c r="S93" s="3"/>
      <c r="T93" s="3"/>
      <c r="U93" s="3"/>
      <c r="V93" s="3"/>
      <c r="W93" s="3"/>
      <c r="X93" s="3"/>
      <c r="Y93" s="3"/>
      <c r="Z93" s="3"/>
    </row>
    <row r="94">
      <c r="A94" s="7" t="s">
        <v>76</v>
      </c>
      <c r="B94" s="6"/>
      <c r="C94" s="3"/>
      <c r="D94" s="3"/>
      <c r="E94" s="3"/>
      <c r="F94" s="3"/>
      <c r="G94" s="3"/>
      <c r="H94" s="3"/>
      <c r="I94" s="3"/>
      <c r="J94" s="3"/>
      <c r="K94" s="3"/>
      <c r="L94" s="3"/>
      <c r="M94" s="3"/>
      <c r="N94" s="3"/>
      <c r="O94" s="3"/>
      <c r="P94" s="3"/>
      <c r="Q94" s="3"/>
      <c r="R94" s="3"/>
      <c r="S94" s="3"/>
      <c r="T94" s="3"/>
      <c r="U94" s="3"/>
      <c r="V94" s="3"/>
      <c r="W94" s="3"/>
      <c r="X94" s="3"/>
      <c r="Y94" s="3"/>
      <c r="Z94" s="3"/>
    </row>
    <row r="95">
      <c r="A95" s="3"/>
      <c r="B95" s="6"/>
      <c r="C95" s="3"/>
      <c r="D95" s="3"/>
      <c r="E95" s="3"/>
      <c r="F95" s="3"/>
      <c r="G95" s="3"/>
      <c r="H95" s="3"/>
      <c r="I95" s="3"/>
      <c r="J95" s="3"/>
      <c r="K95" s="3"/>
      <c r="L95" s="3"/>
      <c r="M95" s="3"/>
      <c r="N95" s="3"/>
      <c r="O95" s="3"/>
      <c r="P95" s="3"/>
      <c r="Q95" s="3"/>
      <c r="R95" s="3"/>
      <c r="S95" s="3"/>
      <c r="T95" s="3"/>
      <c r="U95" s="3"/>
      <c r="V95" s="3"/>
      <c r="W95" s="3"/>
      <c r="X95" s="3"/>
      <c r="Y95" s="3"/>
      <c r="Z95" s="3"/>
    </row>
    <row r="96">
      <c r="A96" s="7" t="s">
        <v>77</v>
      </c>
      <c r="B96" s="6"/>
      <c r="C96" s="3"/>
      <c r="D96" s="3"/>
      <c r="E96" s="3"/>
      <c r="F96" s="3"/>
      <c r="G96" s="3"/>
      <c r="H96" s="3"/>
      <c r="I96" s="3"/>
      <c r="J96" s="3"/>
      <c r="K96" s="3"/>
      <c r="L96" s="3"/>
      <c r="M96" s="3"/>
      <c r="N96" s="3"/>
      <c r="O96" s="3"/>
      <c r="P96" s="3"/>
      <c r="Q96" s="3"/>
      <c r="R96" s="3"/>
      <c r="S96" s="3"/>
      <c r="T96" s="3"/>
      <c r="U96" s="3"/>
      <c r="V96" s="3"/>
      <c r="W96" s="3"/>
      <c r="X96" s="3"/>
      <c r="Y96" s="3"/>
      <c r="Z96" s="3"/>
    </row>
    <row r="97">
      <c r="A97" s="3"/>
      <c r="B97" s="6"/>
      <c r="C97" s="3"/>
      <c r="D97" s="3"/>
      <c r="E97" s="3"/>
      <c r="F97" s="3"/>
      <c r="G97" s="3"/>
      <c r="H97" s="3"/>
      <c r="I97" s="3"/>
      <c r="J97" s="3"/>
      <c r="K97" s="3"/>
      <c r="L97" s="3"/>
      <c r="M97" s="3"/>
      <c r="N97" s="3"/>
      <c r="O97" s="3"/>
      <c r="P97" s="3"/>
      <c r="Q97" s="3"/>
      <c r="R97" s="3"/>
      <c r="S97" s="3"/>
      <c r="T97" s="3"/>
      <c r="U97" s="3"/>
      <c r="V97" s="3"/>
      <c r="W97" s="3"/>
      <c r="X97" s="3"/>
      <c r="Y97" s="3"/>
      <c r="Z97" s="3"/>
    </row>
    <row r="98">
      <c r="A98" s="1" t="s">
        <v>78</v>
      </c>
      <c r="B98" s="2"/>
      <c r="C98" s="3"/>
      <c r="D98" s="3"/>
      <c r="E98" s="3"/>
      <c r="F98" s="3"/>
      <c r="G98" s="3"/>
      <c r="H98" s="3"/>
      <c r="I98" s="3"/>
      <c r="J98" s="3"/>
      <c r="K98" s="3"/>
      <c r="L98" s="3"/>
      <c r="M98" s="3"/>
      <c r="N98" s="3"/>
      <c r="O98" s="3"/>
      <c r="P98" s="3"/>
      <c r="Q98" s="3"/>
      <c r="R98" s="3"/>
      <c r="S98" s="3"/>
      <c r="T98" s="3"/>
      <c r="U98" s="3"/>
      <c r="V98" s="3"/>
      <c r="W98" s="3"/>
      <c r="X98" s="3"/>
      <c r="Y98" s="3"/>
      <c r="Z98" s="3"/>
    </row>
    <row r="99">
      <c r="A99" s="7" t="s">
        <v>79</v>
      </c>
      <c r="B99" s="6"/>
      <c r="C99" s="3"/>
      <c r="D99" s="3"/>
      <c r="E99" s="3"/>
      <c r="F99" s="3"/>
      <c r="G99" s="3"/>
      <c r="H99" s="3"/>
      <c r="I99" s="3"/>
      <c r="J99" s="3"/>
      <c r="K99" s="3"/>
      <c r="L99" s="3"/>
      <c r="M99" s="3"/>
      <c r="N99" s="3"/>
      <c r="O99" s="3"/>
      <c r="P99" s="3"/>
      <c r="Q99" s="3"/>
      <c r="R99" s="3"/>
      <c r="S99" s="3"/>
      <c r="T99" s="3"/>
      <c r="U99" s="3"/>
      <c r="V99" s="3"/>
      <c r="W99" s="3"/>
      <c r="X99" s="3"/>
      <c r="Y99" s="3"/>
      <c r="Z99" s="3"/>
    </row>
    <row r="100">
      <c r="A100" s="7" t="s">
        <v>80</v>
      </c>
      <c r="B100" s="6"/>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7" t="s">
        <v>81</v>
      </c>
      <c r="B101" s="6"/>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7" t="s">
        <v>82</v>
      </c>
      <c r="B102" s="6"/>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7" t="s">
        <v>83</v>
      </c>
      <c r="B103" s="6"/>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7" t="s">
        <v>84</v>
      </c>
      <c r="B104" s="6"/>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7" t="s">
        <v>85</v>
      </c>
      <c r="B105" s="6"/>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7" t="s">
        <v>86</v>
      </c>
      <c r="B106" s="6"/>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6"/>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1" t="s">
        <v>87</v>
      </c>
      <c r="B108" s="2"/>
      <c r="C108" s="12"/>
      <c r="D108" s="3"/>
      <c r="E108" s="3"/>
      <c r="F108" s="3"/>
      <c r="G108" s="3"/>
      <c r="H108" s="3"/>
      <c r="I108" s="3"/>
      <c r="J108" s="3"/>
      <c r="K108" s="3"/>
      <c r="L108" s="3"/>
      <c r="M108" s="3"/>
      <c r="N108" s="3"/>
      <c r="O108" s="3"/>
      <c r="P108" s="3"/>
      <c r="Q108" s="3"/>
      <c r="R108" s="3"/>
      <c r="S108" s="3"/>
      <c r="T108" s="3"/>
      <c r="U108" s="3"/>
      <c r="V108" s="3"/>
      <c r="W108" s="3"/>
      <c r="X108" s="3"/>
      <c r="Y108" s="3"/>
      <c r="Z108" s="3"/>
    </row>
    <row r="109">
      <c r="A109" s="7" t="s">
        <v>88</v>
      </c>
      <c r="B109" s="6"/>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7" t="s">
        <v>89</v>
      </c>
      <c r="B110" s="6"/>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7" t="s">
        <v>90</v>
      </c>
      <c r="B111" s="6"/>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7" t="s">
        <v>91</v>
      </c>
      <c r="B112" s="6"/>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7" t="s">
        <v>92</v>
      </c>
      <c r="B113" s="6"/>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6"/>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6"/>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6"/>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6"/>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6"/>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6"/>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6"/>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6"/>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6"/>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6"/>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6"/>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6"/>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6"/>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6"/>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6"/>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6"/>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6"/>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6"/>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6"/>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6"/>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6"/>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6"/>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6"/>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6"/>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6"/>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6"/>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6"/>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6"/>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6"/>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6"/>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6"/>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6"/>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6"/>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6"/>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6"/>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6"/>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6"/>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6"/>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6"/>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6"/>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6"/>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6"/>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6"/>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6"/>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6"/>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6"/>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6"/>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6"/>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6"/>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6"/>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6"/>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6"/>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6"/>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6"/>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6"/>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6"/>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6"/>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6"/>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6"/>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6"/>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6"/>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6"/>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6"/>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6"/>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6"/>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6"/>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6"/>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6"/>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6"/>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6"/>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6"/>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6"/>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6"/>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6"/>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6"/>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6"/>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6"/>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6"/>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6"/>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6"/>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6"/>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6"/>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6"/>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6"/>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6"/>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6"/>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6"/>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6"/>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6"/>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6"/>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6"/>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6"/>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6"/>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6"/>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6"/>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6"/>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6"/>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6"/>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6"/>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6"/>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6"/>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6"/>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6"/>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6"/>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6"/>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6"/>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6"/>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6"/>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6"/>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6"/>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6"/>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6"/>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6"/>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6"/>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6"/>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6"/>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6"/>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6"/>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6"/>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6"/>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6"/>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6"/>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6"/>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6"/>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6"/>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6"/>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6"/>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6"/>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6"/>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6"/>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6"/>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6"/>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6"/>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6"/>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6"/>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6"/>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6"/>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6"/>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6"/>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6"/>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6"/>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6"/>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6"/>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6"/>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6"/>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6"/>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6"/>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6"/>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6"/>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6"/>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6"/>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6"/>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6"/>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6"/>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6"/>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6"/>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6"/>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6"/>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6"/>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6"/>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6"/>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6"/>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6"/>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6"/>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6"/>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6"/>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6"/>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6"/>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6"/>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6"/>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6"/>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6"/>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6"/>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6"/>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6"/>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6"/>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6"/>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6"/>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6"/>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6"/>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6"/>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6"/>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6"/>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6"/>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6"/>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6"/>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6"/>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6"/>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6"/>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6"/>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6"/>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6"/>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6"/>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6"/>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6"/>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6"/>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6"/>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6"/>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6"/>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6"/>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6"/>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6"/>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6"/>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6"/>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6"/>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6"/>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6"/>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6"/>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6"/>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6"/>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6"/>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6"/>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6"/>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6"/>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6"/>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6"/>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6"/>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6"/>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6"/>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6"/>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6"/>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6"/>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6"/>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6"/>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6"/>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6"/>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6"/>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6"/>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6"/>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6"/>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6"/>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6"/>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6"/>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6"/>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6"/>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6"/>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6"/>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6"/>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6"/>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6"/>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6"/>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6"/>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6"/>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6"/>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6"/>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6"/>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6"/>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6"/>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6"/>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6"/>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6"/>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6"/>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6"/>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6"/>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6"/>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6"/>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6"/>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6"/>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6"/>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6"/>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6"/>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6"/>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6"/>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6"/>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6"/>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6"/>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6"/>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6"/>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6"/>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6"/>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6"/>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6"/>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6"/>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6"/>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6"/>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6"/>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6"/>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6"/>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6"/>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6"/>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6"/>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6"/>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6"/>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6"/>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6"/>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6"/>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6"/>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6"/>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6"/>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6"/>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6"/>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6"/>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6"/>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6"/>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6"/>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6"/>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6"/>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6"/>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6"/>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6"/>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6"/>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6"/>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6"/>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6"/>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6"/>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6"/>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6"/>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6"/>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6"/>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6"/>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6"/>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6"/>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6"/>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6"/>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6"/>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6"/>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6"/>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6"/>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6"/>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6"/>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6"/>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6"/>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6"/>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6"/>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6"/>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6"/>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6"/>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6"/>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6"/>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6"/>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6"/>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6"/>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6"/>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6"/>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6"/>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6"/>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6"/>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6"/>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6"/>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6"/>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6"/>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6"/>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6"/>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6"/>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6"/>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6"/>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6"/>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6"/>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6"/>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6"/>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6"/>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6"/>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6"/>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6"/>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6"/>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6"/>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6"/>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6"/>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6"/>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6"/>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6"/>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6"/>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6"/>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6"/>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6"/>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6"/>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6"/>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6"/>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6"/>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6"/>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6"/>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6"/>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6"/>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6"/>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6"/>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6"/>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6"/>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6"/>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6"/>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6"/>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6"/>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6"/>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6"/>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6"/>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6"/>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6"/>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6"/>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6"/>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6"/>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6"/>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6"/>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6"/>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6"/>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6"/>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6"/>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6"/>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6"/>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6"/>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6"/>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6"/>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6"/>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6"/>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6"/>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6"/>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6"/>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6"/>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6"/>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6"/>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6"/>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6"/>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6"/>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6"/>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6"/>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6"/>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6"/>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6"/>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6"/>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6"/>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6"/>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6"/>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6"/>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6"/>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6"/>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6"/>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6"/>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6"/>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6"/>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6"/>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6"/>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6"/>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6"/>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6"/>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6"/>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6"/>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6"/>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6"/>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6"/>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6"/>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6"/>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6"/>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6"/>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6"/>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6"/>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6"/>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6"/>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6"/>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6"/>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6"/>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6"/>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6"/>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6"/>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6"/>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6"/>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6"/>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6"/>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6"/>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6"/>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6"/>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6"/>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6"/>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6"/>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6"/>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6"/>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6"/>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6"/>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6"/>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6"/>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6"/>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6"/>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6"/>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6"/>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6"/>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6"/>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6"/>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6"/>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6"/>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6"/>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6"/>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6"/>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6"/>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6"/>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6"/>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6"/>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6"/>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6"/>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6"/>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6"/>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6"/>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6"/>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6"/>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6"/>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6"/>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6"/>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6"/>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6"/>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6"/>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6"/>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6"/>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6"/>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6"/>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6"/>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6"/>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6"/>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6"/>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6"/>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6"/>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6"/>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6"/>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6"/>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6"/>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6"/>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6"/>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6"/>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6"/>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6"/>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6"/>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6"/>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6"/>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6"/>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6"/>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6"/>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6"/>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6"/>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6"/>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6"/>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6"/>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6"/>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6"/>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6"/>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6"/>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6"/>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6"/>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6"/>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6"/>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6"/>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6"/>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6"/>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6"/>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6"/>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6"/>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6"/>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6"/>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6"/>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6"/>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6"/>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6"/>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6"/>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6"/>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6"/>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6"/>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6"/>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6"/>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6"/>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6"/>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6"/>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6"/>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6"/>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6"/>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6"/>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6"/>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6"/>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6"/>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6"/>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6"/>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6"/>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6"/>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6"/>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6"/>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6"/>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6"/>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6"/>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6"/>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6"/>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6"/>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6"/>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6"/>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6"/>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6"/>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6"/>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6"/>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6"/>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6"/>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6"/>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6"/>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6"/>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6"/>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6"/>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6"/>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6"/>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6"/>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6"/>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6"/>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6"/>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6"/>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6"/>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6"/>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6"/>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6"/>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6"/>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6"/>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6"/>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6"/>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6"/>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6"/>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6"/>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6"/>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6"/>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6"/>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6"/>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6"/>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6"/>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6"/>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6"/>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6"/>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6"/>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6"/>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6"/>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6"/>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6"/>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6"/>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6"/>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6"/>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6"/>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6"/>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6"/>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6"/>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6"/>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6"/>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6"/>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6"/>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6"/>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6"/>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6"/>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6"/>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6"/>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6"/>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6"/>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6"/>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6"/>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6"/>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6"/>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6"/>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6"/>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6"/>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6"/>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6"/>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6"/>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6"/>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6"/>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6"/>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6"/>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6"/>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6"/>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6"/>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6"/>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6"/>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6"/>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6"/>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6"/>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6"/>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6"/>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6"/>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6"/>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6"/>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6"/>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6"/>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6"/>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6"/>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6"/>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6"/>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6"/>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6"/>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6"/>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6"/>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6"/>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6"/>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6"/>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6"/>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6"/>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6"/>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6"/>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6"/>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6"/>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6"/>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6"/>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6"/>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6"/>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6"/>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6"/>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6"/>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6"/>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6"/>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6"/>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6"/>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6"/>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6"/>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6"/>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6"/>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6"/>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6"/>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6"/>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6"/>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6"/>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6"/>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6"/>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6"/>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6"/>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6"/>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6"/>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6"/>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6"/>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6"/>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6"/>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6"/>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6"/>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6"/>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6"/>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6"/>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6"/>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6"/>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6"/>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6"/>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6"/>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6"/>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6"/>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6"/>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6"/>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6"/>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6"/>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6"/>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6"/>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6"/>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6"/>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6"/>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6"/>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6"/>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6"/>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6"/>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6"/>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6"/>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6"/>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6"/>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6"/>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6"/>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6"/>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6"/>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6"/>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6"/>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6"/>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6"/>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6"/>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6"/>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6"/>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6"/>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6"/>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6"/>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6"/>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6"/>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6"/>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6"/>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6"/>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6"/>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6"/>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6"/>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6"/>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6"/>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6"/>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6"/>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6"/>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6"/>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6"/>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6"/>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6"/>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6"/>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6"/>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6"/>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6"/>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6"/>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6"/>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6"/>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6"/>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6"/>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6"/>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6"/>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6"/>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6"/>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6"/>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6"/>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6"/>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6"/>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6"/>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6"/>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6"/>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6"/>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6"/>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6"/>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6"/>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6"/>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6"/>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6"/>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6"/>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6"/>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6"/>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6"/>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6"/>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6"/>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6"/>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6"/>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6"/>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6"/>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6"/>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6"/>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6"/>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6"/>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6"/>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6"/>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6"/>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6"/>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6"/>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6"/>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6"/>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6"/>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6"/>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6"/>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6"/>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6"/>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6"/>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6"/>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6"/>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6"/>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6"/>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6"/>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6"/>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6"/>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6"/>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6"/>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6"/>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6"/>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6"/>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6"/>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6"/>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6"/>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6"/>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6"/>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6"/>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6"/>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6"/>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6"/>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6"/>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6"/>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6"/>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6"/>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6"/>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6"/>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6"/>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6"/>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6"/>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6"/>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6"/>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6"/>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6"/>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6"/>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6"/>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6"/>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6"/>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6"/>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6"/>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6"/>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6"/>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6"/>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6"/>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6"/>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6"/>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6"/>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6"/>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6"/>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6"/>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6"/>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6"/>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6"/>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6"/>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6"/>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6"/>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6"/>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6"/>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6"/>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6"/>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6"/>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6"/>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6"/>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6"/>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6"/>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6"/>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6"/>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6"/>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6.63"/>
    <col customWidth="1" min="3" max="3" width="16.88"/>
    <col customWidth="1" min="4" max="4" width="12.0"/>
    <col customWidth="1" min="5" max="5" width="12.25"/>
    <col customWidth="1" min="6" max="6" width="13.5"/>
    <col customWidth="1" min="7" max="7" width="16.38"/>
    <col customWidth="1" min="8" max="8" width="28.75"/>
  </cols>
  <sheetData>
    <row r="1">
      <c r="A1" s="15" t="s">
        <v>93</v>
      </c>
      <c r="B1" s="15"/>
      <c r="C1" s="15"/>
      <c r="D1" s="16"/>
      <c r="E1" s="15"/>
      <c r="F1" s="15"/>
      <c r="G1" s="15"/>
      <c r="H1" s="15"/>
    </row>
    <row r="2">
      <c r="A2" s="17" t="s">
        <v>94</v>
      </c>
      <c r="B2" s="17" t="s">
        <v>95</v>
      </c>
      <c r="C2" s="17" t="s">
        <v>96</v>
      </c>
      <c r="D2" s="18" t="s">
        <v>97</v>
      </c>
      <c r="E2" s="17" t="s">
        <v>98</v>
      </c>
      <c r="F2" s="17" t="s">
        <v>99</v>
      </c>
      <c r="G2" s="17" t="s">
        <v>100</v>
      </c>
      <c r="H2" s="17" t="s">
        <v>101</v>
      </c>
    </row>
    <row r="3">
      <c r="A3" s="19" t="s">
        <v>102</v>
      </c>
      <c r="B3" s="20">
        <f>COUNTIF(Ashley!A2:A982,"&lt;&gt;")</f>
        <v>16</v>
      </c>
      <c r="C3" s="20">
        <f>COUNTIF(Ashley!W2:W982,"Yes")</f>
        <v>11</v>
      </c>
      <c r="D3" s="21">
        <f>COUNTIF(Ashley!X2:X982,"⚠️*")
</f>
        <v>4</v>
      </c>
      <c r="E3" s="22">
        <f>SUMIF(Ashley!W2:W982,"Yes",Ashley!V2:V982)</f>
        <v>11.7625</v>
      </c>
      <c r="F3" s="23">
        <f t="shared" ref="F3:F17" si="1">40</f>
        <v>40</v>
      </c>
      <c r="G3" s="24">
        <f t="shared" ref="G3:G17" si="2">IFERROR(E3/F3,0)</f>
        <v>0.2940625</v>
      </c>
      <c r="H3" s="20" t="str">
        <f t="shared" ref="H3:H17" si="3">IF(D3&gt;0,"⚠️ " &amp; D3 &amp; " Incomplete - " &amp; 
   IF(G3&gt;0.85,"🔴 Over",
      IF(G3&gt;=0.75,"🟠 At",
         IF(G3&gt;=0.6,"🟡 Near","🟢 Under"))),
   IF(G3&gt;0.85,"🔴 Over Capacity",
      IF(G3&gt;=0.75,"🟠 At Capacity",
         IF(G3&gt;=0.6,"🟡 Near Capacity","🟢 Under Capacity"))))</f>
        <v>⚠️ 4 Incomplete - 🟢 Under</v>
      </c>
    </row>
    <row r="4">
      <c r="A4" s="19" t="s">
        <v>103</v>
      </c>
      <c r="B4" s="20">
        <f>COUNTIF(Brooke!A2:A984,"&lt;&gt;")</f>
        <v>14</v>
      </c>
      <c r="C4" s="20">
        <f>COUNTIF(Brooke!W2:W984,"Yes")</f>
        <v>11</v>
      </c>
      <c r="D4" s="21">
        <f>COUNTIF(Brooke!X3:X983,"⚠️*")
</f>
        <v>5</v>
      </c>
      <c r="E4" s="22">
        <f>SUMIF(Brooke!W2:W984,"Yes",Brooke!V2:V984)</f>
        <v>25.275</v>
      </c>
      <c r="F4" s="23">
        <f t="shared" si="1"/>
        <v>40</v>
      </c>
      <c r="G4" s="24">
        <f t="shared" si="2"/>
        <v>0.631875</v>
      </c>
      <c r="H4" s="20" t="str">
        <f t="shared" si="3"/>
        <v>⚠️ 5 Incomplete - 🟡 Near</v>
      </c>
    </row>
    <row r="5">
      <c r="A5" s="19" t="s">
        <v>104</v>
      </c>
      <c r="B5" s="20">
        <f>COUNTIF(Dawn!A2:A982,"&lt;&gt;")</f>
        <v>22</v>
      </c>
      <c r="C5" s="20">
        <f>COUNTIF(Dawn!W2:W982,"Yes")</f>
        <v>20</v>
      </c>
      <c r="D5" s="21">
        <f>COUNTIF(Dawn!X4:X984,"⚠️*")
</f>
        <v>6</v>
      </c>
      <c r="E5" s="22">
        <f>SUMIF(Dawn!W2:W982,"Yes",Dawn!V2:V982)</f>
        <v>11.85625</v>
      </c>
      <c r="F5" s="23">
        <f t="shared" si="1"/>
        <v>40</v>
      </c>
      <c r="G5" s="24">
        <f t="shared" si="2"/>
        <v>0.29640625</v>
      </c>
      <c r="H5" s="20" t="str">
        <f t="shared" si="3"/>
        <v>⚠️ 6 Incomplete - 🟢 Under</v>
      </c>
    </row>
    <row r="6">
      <c r="A6" s="19" t="s">
        <v>105</v>
      </c>
      <c r="B6" s="20">
        <f>COUNTIF(Jason!A2:A981,"&lt;&gt;")</f>
        <v>23</v>
      </c>
      <c r="C6" s="20">
        <f>COUNTIF(Jason!W2:W981,"Yes")</f>
        <v>20</v>
      </c>
      <c r="D6" s="21">
        <f>COUNTIF(Jason!X5:X985,"⚠️*")
</f>
        <v>0</v>
      </c>
      <c r="E6" s="22">
        <f>SUMIF(Jason!W2:W981,"Yes",Jason!V2:V981)</f>
        <v>16.01875</v>
      </c>
      <c r="F6" s="23">
        <f t="shared" si="1"/>
        <v>40</v>
      </c>
      <c r="G6" s="24">
        <f t="shared" si="2"/>
        <v>0.40046875</v>
      </c>
      <c r="H6" s="20" t="str">
        <f t="shared" si="3"/>
        <v>🟢 Under Capacity</v>
      </c>
    </row>
    <row r="7">
      <c r="A7" s="19" t="s">
        <v>106</v>
      </c>
      <c r="B7" s="20">
        <f>COUNTIF(Josh!A2:A983,"&lt;&gt;")</f>
        <v>95</v>
      </c>
      <c r="C7" s="20">
        <f>COUNTIF(Josh!W2:W983,"Yes")</f>
        <v>42</v>
      </c>
      <c r="D7" s="21">
        <f>COUNTIF(Josh!X6:X986,"⚠️*")
</f>
        <v>58</v>
      </c>
      <c r="E7" s="22">
        <f>SUMIF(Josh!W2:W983,"Yes",Josh!V2:V983)</f>
        <v>40</v>
      </c>
      <c r="F7" s="23">
        <f t="shared" si="1"/>
        <v>40</v>
      </c>
      <c r="G7" s="24">
        <f t="shared" si="2"/>
        <v>1</v>
      </c>
      <c r="H7" s="20" t="str">
        <f t="shared" si="3"/>
        <v>⚠️ 58 Incomplete - 🔴 Over</v>
      </c>
    </row>
    <row r="8">
      <c r="A8" s="19" t="s">
        <v>107</v>
      </c>
      <c r="B8" s="20">
        <f>COUNTIF(Kim!A2:A983,"&lt;&gt;")</f>
        <v>13</v>
      </c>
      <c r="C8" s="20">
        <f>COUNTIF(Kim!W2:W983,"Yes")</f>
        <v>11</v>
      </c>
      <c r="D8" s="21">
        <f>COUNTIF(Kim!X7:X987,"⚠️*")
</f>
        <v>6</v>
      </c>
      <c r="E8" s="22">
        <f>SUMIF(Kim!W2:W983,"Yes",Kim!V2:V983)</f>
        <v>3.75</v>
      </c>
      <c r="F8" s="23">
        <f t="shared" si="1"/>
        <v>40</v>
      </c>
      <c r="G8" s="24">
        <f t="shared" si="2"/>
        <v>0.09375</v>
      </c>
      <c r="H8" s="20" t="str">
        <f t="shared" si="3"/>
        <v>⚠️ 6 Incomplete - 🟢 Under</v>
      </c>
    </row>
    <row r="9">
      <c r="A9" s="19" t="s">
        <v>108</v>
      </c>
      <c r="B9" s="20">
        <f>COUNTIF(Lisa!A2:A984,"&lt;&gt;")</f>
        <v>27</v>
      </c>
      <c r="C9" s="20">
        <f>COUNTIF(Lisa!W2:W984,"Yes")</f>
        <v>18</v>
      </c>
      <c r="D9" s="21">
        <f>COUNTIF(Lisa!X8:X988,"⚠️*")
</f>
        <v>14</v>
      </c>
      <c r="E9" s="22">
        <f>SUMIF(Lisa!W2:W984,"Yes",Lisa!V2:V984)</f>
        <v>2.1375</v>
      </c>
      <c r="F9" s="23">
        <f t="shared" si="1"/>
        <v>40</v>
      </c>
      <c r="G9" s="24">
        <f t="shared" si="2"/>
        <v>0.0534375</v>
      </c>
      <c r="H9" s="20" t="str">
        <f t="shared" si="3"/>
        <v>⚠️ 14 Incomplete - 🟢 Under</v>
      </c>
    </row>
    <row r="10">
      <c r="A10" s="19" t="s">
        <v>109</v>
      </c>
      <c r="B10" s="20">
        <f>COUNTIF(Marty!A2:A1000,"&lt;&gt;")</f>
        <v>28</v>
      </c>
      <c r="C10" s="20">
        <f>COUNTIF(Marty!W2:W1000,"Yes")</f>
        <v>21</v>
      </c>
      <c r="D10" s="21">
        <f>COUNTIF(Marty!X9:X989,"⚠️*")
</f>
        <v>0</v>
      </c>
      <c r="E10" s="22">
        <f>SUMIF(Marty!W2:W1000,"Yes",Marty!V2:V1000)</f>
        <v>27.5875</v>
      </c>
      <c r="F10" s="20">
        <f t="shared" si="1"/>
        <v>40</v>
      </c>
      <c r="G10" s="24">
        <f t="shared" si="2"/>
        <v>0.6896875</v>
      </c>
      <c r="H10" s="20" t="str">
        <f t="shared" si="3"/>
        <v>🟡 Near Capacity</v>
      </c>
    </row>
    <row r="11">
      <c r="A11" s="19" t="s">
        <v>110</v>
      </c>
      <c r="B11" s="20">
        <f>COUNTIF(Matt!A2:A985,"&lt;&gt;")</f>
        <v>23</v>
      </c>
      <c r="C11" s="20">
        <f>COUNTIF(Matt!W2:W985,"Yes")</f>
        <v>16</v>
      </c>
      <c r="D11" s="21">
        <f>COUNTIF(Matt!X10:X990,"⚠️*")
</f>
        <v>11</v>
      </c>
      <c r="E11" s="22">
        <f>SUMIF(Matt!W2:W985,"Yes",Matt!V2:V985)</f>
        <v>14</v>
      </c>
      <c r="F11" s="23">
        <f t="shared" si="1"/>
        <v>40</v>
      </c>
      <c r="G11" s="24">
        <f t="shared" si="2"/>
        <v>0.35</v>
      </c>
      <c r="H11" s="20" t="str">
        <f t="shared" si="3"/>
        <v>⚠️ 11 Incomplete - 🟢 Under</v>
      </c>
    </row>
    <row r="12">
      <c r="A12" s="19" t="s">
        <v>111</v>
      </c>
      <c r="B12" s="20">
        <f>COUNTIF(Melissa!A2:A984,"&lt;&gt;")</f>
        <v>10</v>
      </c>
      <c r="C12" s="20">
        <f>COUNTIF(Melissa!W2:W984,"Yes")</f>
        <v>10</v>
      </c>
      <c r="D12" s="21">
        <f>COUNTIF(Melissa!X11:X991,"⚠️*")
</f>
        <v>0</v>
      </c>
      <c r="E12" s="22">
        <f>SUMIF(Melissa!W2:W984,"Yes",Melissa!V2:V984)</f>
        <v>4.7125</v>
      </c>
      <c r="F12" s="23">
        <f t="shared" si="1"/>
        <v>40</v>
      </c>
      <c r="G12" s="24">
        <f t="shared" si="2"/>
        <v>0.1178125</v>
      </c>
      <c r="H12" s="20" t="str">
        <f t="shared" si="3"/>
        <v>🟢 Under Capacity</v>
      </c>
    </row>
    <row r="13">
      <c r="A13" s="19" t="s">
        <v>112</v>
      </c>
      <c r="B13" s="20">
        <f>COUNTIF(Robin!A2:A982,"&lt;&gt;")</f>
        <v>21</v>
      </c>
      <c r="C13" s="20">
        <f>COUNTIF(Robin!W2:W982,"Yes")</f>
        <v>17</v>
      </c>
      <c r="D13" s="21">
        <f>COUNTIF(Robin!X12:X992,"⚠️*")
</f>
        <v>3</v>
      </c>
      <c r="E13" s="22">
        <f>SUMIF(Robin!W2:W982,"Yes",Robin!V2:V982)</f>
        <v>1.48125</v>
      </c>
      <c r="F13" s="23">
        <f t="shared" si="1"/>
        <v>40</v>
      </c>
      <c r="G13" s="24">
        <f t="shared" si="2"/>
        <v>0.03703125</v>
      </c>
      <c r="H13" s="20" t="str">
        <f t="shared" si="3"/>
        <v>⚠️ 3 Incomplete - 🟢 Under</v>
      </c>
    </row>
    <row r="14">
      <c r="A14" s="19" t="s">
        <v>113</v>
      </c>
      <c r="B14" s="20">
        <f>COUNTIF(Sherry!A2:A985,"&lt;&gt;")</f>
        <v>23</v>
      </c>
      <c r="C14" s="20">
        <f>COUNTIF(Sherry!W2:W985,"Yes")</f>
        <v>17</v>
      </c>
      <c r="D14" s="21">
        <f>COUNTIF(Sherry!X13:X993,"⚠️*")
</f>
        <v>5</v>
      </c>
      <c r="E14" s="22">
        <f>SUMIF(Sherry!W2:W985,"Yes",Sherry!V2:V985)</f>
        <v>4.8625</v>
      </c>
      <c r="F14" s="23">
        <f t="shared" si="1"/>
        <v>40</v>
      </c>
      <c r="G14" s="24">
        <f t="shared" si="2"/>
        <v>0.1215625</v>
      </c>
      <c r="H14" s="20" t="str">
        <f t="shared" si="3"/>
        <v>⚠️ 5 Incomplete - 🟢 Under</v>
      </c>
    </row>
    <row r="15">
      <c r="A15" s="19" t="s">
        <v>114</v>
      </c>
      <c r="B15" s="20">
        <f>COUNTIF(Trudy!A2:A985,"&lt;&gt;")</f>
        <v>25</v>
      </c>
      <c r="C15" s="20">
        <f>COUNTIF(Trudy!W2:W985,"Yes")</f>
        <v>13</v>
      </c>
      <c r="D15" s="21">
        <f>COUNTIF(Trudy!X14:X994,"⚠️*")
</f>
        <v>2</v>
      </c>
      <c r="E15" s="22">
        <f>SUMIF(Trudy!W2:W985,"Yes",Trudy!V2:V985)</f>
        <v>10.15625</v>
      </c>
      <c r="F15" s="23">
        <f t="shared" si="1"/>
        <v>40</v>
      </c>
      <c r="G15" s="24">
        <f t="shared" si="2"/>
        <v>0.25390625</v>
      </c>
      <c r="H15" s="20" t="str">
        <f t="shared" si="3"/>
        <v>⚠️ 2 Incomplete - 🟢 Under</v>
      </c>
    </row>
    <row r="16">
      <c r="A16" s="19" t="s">
        <v>115</v>
      </c>
      <c r="B16" s="20">
        <f>COUNTIF(Van!A2:A985,"&lt;&gt;")</f>
        <v>31</v>
      </c>
      <c r="C16" s="20">
        <f>COUNTIF(Van!W2:W985,"Yes")</f>
        <v>12</v>
      </c>
      <c r="D16" s="21">
        <f>COUNTIF(Van!X15:X995,"⚠️*")
</f>
        <v>0</v>
      </c>
      <c r="E16" s="22">
        <f>SUMIF(Van!W2:W985,"Yes",Van!V2:V985)</f>
        <v>18.61875</v>
      </c>
      <c r="F16" s="23">
        <f t="shared" si="1"/>
        <v>40</v>
      </c>
      <c r="G16" s="24">
        <f t="shared" si="2"/>
        <v>0.46546875</v>
      </c>
      <c r="H16" s="20" t="str">
        <f t="shared" si="3"/>
        <v>🟢 Under Capacity</v>
      </c>
    </row>
    <row r="17">
      <c r="A17" s="19" t="s">
        <v>116</v>
      </c>
      <c r="B17" s="20">
        <f>COUNTIF(Yvette!A2:A983,"&lt;&gt;")</f>
        <v>20</v>
      </c>
      <c r="C17" s="20">
        <f>COUNTIF(Yvette!W2:W983,"Yes")</f>
        <v>18</v>
      </c>
      <c r="D17" s="21">
        <f>COUNTIF(Yvette!X16:X996,"⚠️*")
</f>
        <v>4</v>
      </c>
      <c r="E17" s="22">
        <f>SUMIF(Yvette!W2:W983,"Yes",Yvette!V2:V983)</f>
        <v>9.725</v>
      </c>
      <c r="F17" s="20">
        <f t="shared" si="1"/>
        <v>40</v>
      </c>
      <c r="G17" s="24">
        <f t="shared" si="2"/>
        <v>0.243125</v>
      </c>
      <c r="H17" s="20" t="str">
        <f t="shared" si="3"/>
        <v>⚠️ 4 Incomplete - 🟢 Under</v>
      </c>
    </row>
    <row r="18">
      <c r="D18" s="25"/>
    </row>
    <row r="19">
      <c r="D19" s="25"/>
    </row>
    <row r="20">
      <c r="A20" s="26"/>
      <c r="B20" s="26"/>
      <c r="C20" s="26"/>
      <c r="D20" s="27"/>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row>
    <row r="21">
      <c r="A21" s="26"/>
      <c r="B21" s="26"/>
      <c r="C21" s="26"/>
      <c r="D21" s="27"/>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row>
    <row r="22">
      <c r="A22" s="26"/>
      <c r="B22" s="26"/>
      <c r="C22" s="26"/>
      <c r="D22" s="27"/>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row>
    <row r="23">
      <c r="A23" s="26"/>
      <c r="B23" s="26"/>
      <c r="C23" s="26"/>
      <c r="D23" s="27"/>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row>
    <row r="24">
      <c r="A24" s="26"/>
      <c r="B24" s="26"/>
      <c r="C24" s="26"/>
      <c r="D24" s="28"/>
      <c r="E24" s="29"/>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row>
    <row r="25">
      <c r="A25" s="26"/>
      <c r="B25" s="26"/>
      <c r="C25" s="26"/>
      <c r="D25" s="27"/>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row>
    <row r="26">
      <c r="A26" s="26"/>
      <c r="B26" s="26"/>
      <c r="C26" s="26"/>
      <c r="D26" s="27"/>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row>
    <row r="27">
      <c r="A27" s="26"/>
      <c r="B27" s="26"/>
      <c r="C27" s="26"/>
      <c r="D27" s="27"/>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row>
    <row r="28">
      <c r="A28" s="26"/>
      <c r="B28" s="26"/>
      <c r="C28" s="26"/>
      <c r="D28" s="27"/>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row>
    <row r="29">
      <c r="A29" s="26"/>
      <c r="B29" s="26"/>
      <c r="C29" s="26"/>
      <c r="D29" s="27"/>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row>
    <row r="30">
      <c r="A30" s="26"/>
      <c r="B30" s="26"/>
      <c r="C30" s="26"/>
      <c r="D30" s="27"/>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row>
    <row r="31">
      <c r="A31" s="26"/>
      <c r="B31" s="26"/>
      <c r="C31" s="26"/>
      <c r="D31" s="27"/>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row>
    <row r="32">
      <c r="A32" s="26"/>
      <c r="B32" s="26"/>
      <c r="C32" s="26"/>
      <c r="D32" s="27"/>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row>
    <row r="33">
      <c r="A33" s="26"/>
      <c r="B33" s="26"/>
      <c r="C33" s="26"/>
      <c r="D33" s="27"/>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row>
    <row r="34">
      <c r="A34" s="26"/>
      <c r="B34" s="26"/>
      <c r="C34" s="26"/>
      <c r="D34" s="27"/>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row>
    <row r="35">
      <c r="A35" s="26"/>
      <c r="B35" s="26"/>
      <c r="C35" s="26"/>
      <c r="D35" s="27"/>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row>
    <row r="36">
      <c r="A36" s="26"/>
      <c r="B36" s="26"/>
      <c r="C36" s="26"/>
      <c r="D36" s="27"/>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row>
    <row r="37">
      <c r="A37" s="26"/>
      <c r="B37" s="26"/>
      <c r="C37" s="26"/>
      <c r="D37" s="27"/>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row>
    <row r="38">
      <c r="A38" s="26"/>
      <c r="B38" s="26"/>
      <c r="C38" s="26"/>
      <c r="D38" s="27"/>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row>
    <row r="39">
      <c r="A39" s="26"/>
      <c r="B39" s="26"/>
      <c r="C39" s="26"/>
      <c r="D39" s="27"/>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row>
    <row r="40">
      <c r="A40" s="26"/>
      <c r="B40" s="26"/>
      <c r="C40" s="26"/>
      <c r="D40" s="27"/>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row>
    <row r="41">
      <c r="A41" s="26"/>
      <c r="B41" s="26"/>
      <c r="C41" s="26"/>
      <c r="D41" s="27"/>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row>
    <row r="42">
      <c r="A42" s="26"/>
      <c r="B42" s="26"/>
      <c r="C42" s="26"/>
      <c r="D42" s="27"/>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row>
    <row r="43">
      <c r="A43" s="26"/>
      <c r="B43" s="26"/>
      <c r="C43" s="26"/>
      <c r="D43" s="27"/>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row>
    <row r="44">
      <c r="A44" s="26"/>
      <c r="B44" s="26"/>
      <c r="C44" s="26"/>
      <c r="D44" s="27"/>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row>
    <row r="45">
      <c r="A45" s="26"/>
      <c r="B45" s="26"/>
      <c r="C45" s="26"/>
      <c r="D45" s="27"/>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row>
    <row r="46">
      <c r="A46" s="26"/>
      <c r="B46" s="26"/>
      <c r="C46" s="26"/>
      <c r="D46" s="27"/>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row>
    <row r="47">
      <c r="A47" s="26"/>
      <c r="B47" s="26"/>
      <c r="C47" s="26"/>
      <c r="D47" s="27"/>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row>
    <row r="48">
      <c r="A48" s="26"/>
      <c r="B48" s="26"/>
      <c r="C48" s="26"/>
      <c r="D48" s="27"/>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row>
    <row r="49">
      <c r="A49" s="26"/>
      <c r="B49" s="26"/>
      <c r="C49" s="26"/>
      <c r="D49" s="27"/>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row>
    <row r="50">
      <c r="A50" s="26"/>
      <c r="B50" s="26"/>
      <c r="C50" s="26"/>
      <c r="D50" s="27"/>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row>
    <row r="51">
      <c r="A51" s="26"/>
      <c r="B51" s="26"/>
      <c r="C51" s="26"/>
      <c r="D51" s="27"/>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row>
    <row r="52">
      <c r="A52" s="26"/>
      <c r="B52" s="26"/>
      <c r="C52" s="26"/>
      <c r="D52" s="27"/>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row>
    <row r="53">
      <c r="A53" s="26"/>
      <c r="B53" s="26"/>
      <c r="C53" s="26"/>
      <c r="D53" s="27"/>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row>
    <row r="54">
      <c r="A54" s="26"/>
      <c r="B54" s="26"/>
      <c r="C54" s="26"/>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row>
    <row r="55">
      <c r="A55" s="26"/>
      <c r="B55" s="26"/>
      <c r="C55" s="26"/>
      <c r="D55" s="27"/>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row>
    <row r="56">
      <c r="A56" s="26"/>
      <c r="B56" s="26"/>
      <c r="C56" s="26"/>
      <c r="D56" s="27"/>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row>
    <row r="57">
      <c r="A57" s="26"/>
      <c r="B57" s="26"/>
      <c r="C57" s="26"/>
      <c r="D57" s="27"/>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row>
    <row r="58">
      <c r="A58" s="26"/>
      <c r="B58" s="26"/>
      <c r="C58" s="26"/>
      <c r="D58" s="27"/>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row>
    <row r="59">
      <c r="A59" s="26"/>
      <c r="B59" s="26"/>
      <c r="C59" s="26"/>
      <c r="D59" s="27"/>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row>
    <row r="60">
      <c r="A60" s="26"/>
      <c r="B60" s="26"/>
      <c r="C60" s="26"/>
      <c r="D60" s="27"/>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row>
    <row r="61">
      <c r="A61" s="26"/>
      <c r="B61" s="26"/>
      <c r="C61" s="26"/>
      <c r="D61" s="27"/>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row>
    <row r="62">
      <c r="A62" s="26"/>
      <c r="B62" s="26"/>
      <c r="C62" s="26"/>
      <c r="D62" s="27"/>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row>
    <row r="63">
      <c r="A63" s="26"/>
      <c r="B63" s="26"/>
      <c r="C63" s="26"/>
      <c r="D63" s="27"/>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row>
    <row r="64">
      <c r="A64" s="26"/>
      <c r="B64" s="26"/>
      <c r="C64" s="26"/>
      <c r="D64" s="27"/>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row>
    <row r="65">
      <c r="A65" s="26"/>
      <c r="B65" s="26"/>
      <c r="C65" s="26"/>
      <c r="D65" s="27"/>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row>
    <row r="66">
      <c r="A66" s="26"/>
      <c r="B66" s="26"/>
      <c r="C66" s="26"/>
      <c r="D66" s="27"/>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row>
    <row r="67">
      <c r="A67" s="26"/>
      <c r="B67" s="26"/>
      <c r="C67" s="26"/>
      <c r="D67" s="27"/>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row>
    <row r="68">
      <c r="A68" s="26"/>
      <c r="B68" s="26"/>
      <c r="C68" s="26"/>
      <c r="D68" s="27"/>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row>
    <row r="69">
      <c r="A69" s="26"/>
      <c r="B69" s="26"/>
      <c r="C69" s="26"/>
      <c r="D69" s="27"/>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row>
    <row r="70">
      <c r="A70" s="26"/>
      <c r="B70" s="26"/>
      <c r="C70" s="26"/>
      <c r="D70" s="27"/>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row>
    <row r="71">
      <c r="A71" s="26"/>
      <c r="B71" s="26"/>
      <c r="C71" s="26"/>
      <c r="D71" s="27"/>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row>
    <row r="72">
      <c r="A72" s="26"/>
      <c r="B72" s="26"/>
      <c r="C72" s="26"/>
      <c r="D72" s="27"/>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row>
    <row r="73">
      <c r="A73" s="26"/>
      <c r="B73" s="26"/>
      <c r="C73" s="26"/>
      <c r="D73" s="27"/>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row>
    <row r="74">
      <c r="A74" s="26"/>
      <c r="B74" s="26"/>
      <c r="C74" s="26"/>
      <c r="D74" s="27"/>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row>
    <row r="75">
      <c r="A75" s="26"/>
      <c r="B75" s="26"/>
      <c r="C75" s="26"/>
      <c r="D75" s="27"/>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row>
    <row r="76">
      <c r="A76" s="26"/>
      <c r="B76" s="26"/>
      <c r="C76" s="26"/>
      <c r="D76" s="27"/>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row>
    <row r="77">
      <c r="A77" s="26"/>
      <c r="B77" s="26"/>
      <c r="C77" s="26"/>
      <c r="D77" s="27"/>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row>
    <row r="78">
      <c r="A78" s="26"/>
      <c r="B78" s="26"/>
      <c r="C78" s="26"/>
      <c r="D78" s="27"/>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row>
    <row r="79">
      <c r="A79" s="26"/>
      <c r="B79" s="26"/>
      <c r="C79" s="26"/>
      <c r="D79" s="27"/>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row>
    <row r="80">
      <c r="A80" s="26"/>
      <c r="B80" s="26"/>
      <c r="C80" s="26"/>
      <c r="D80" s="27"/>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row>
    <row r="81">
      <c r="A81" s="26"/>
      <c r="B81" s="26"/>
      <c r="C81" s="26"/>
      <c r="D81" s="27"/>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row>
    <row r="82">
      <c r="A82" s="26"/>
      <c r="B82" s="26"/>
      <c r="C82" s="26"/>
      <c r="D82" s="27"/>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row>
    <row r="83">
      <c r="A83" s="26"/>
      <c r="B83" s="26"/>
      <c r="C83" s="26"/>
      <c r="D83" s="27"/>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row>
    <row r="84">
      <c r="A84" s="26"/>
      <c r="B84" s="26"/>
      <c r="C84" s="26"/>
      <c r="D84" s="27"/>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row>
    <row r="85">
      <c r="A85" s="26"/>
      <c r="B85" s="26"/>
      <c r="C85" s="26"/>
      <c r="D85" s="27"/>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row>
    <row r="86">
      <c r="A86" s="26"/>
      <c r="B86" s="26"/>
      <c r="C86" s="26"/>
      <c r="D86" s="27"/>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row>
    <row r="87">
      <c r="A87" s="26"/>
      <c r="B87" s="26"/>
      <c r="C87" s="26"/>
      <c r="D87" s="27"/>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row>
    <row r="88">
      <c r="A88" s="26"/>
      <c r="B88" s="26"/>
      <c r="C88" s="26"/>
      <c r="D88" s="27"/>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row>
    <row r="89">
      <c r="A89" s="26"/>
      <c r="B89" s="26"/>
      <c r="C89" s="26"/>
      <c r="D89" s="27"/>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row>
    <row r="90">
      <c r="A90" s="26"/>
      <c r="B90" s="26"/>
      <c r="C90" s="26"/>
      <c r="D90" s="27"/>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row>
    <row r="91">
      <c r="A91" s="26"/>
      <c r="B91" s="26"/>
      <c r="C91" s="26"/>
      <c r="D91" s="27"/>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row>
    <row r="92">
      <c r="A92" s="26"/>
      <c r="B92" s="26"/>
      <c r="C92" s="26"/>
      <c r="D92" s="27"/>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row>
    <row r="93">
      <c r="A93" s="26"/>
      <c r="B93" s="26"/>
      <c r="C93" s="26"/>
      <c r="D93" s="27"/>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row>
    <row r="94">
      <c r="A94" s="26"/>
      <c r="B94" s="26"/>
      <c r="C94" s="26"/>
      <c r="D94" s="27"/>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row>
    <row r="95">
      <c r="A95" s="26"/>
      <c r="B95" s="26"/>
      <c r="C95" s="26"/>
      <c r="D95" s="27"/>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row>
    <row r="96">
      <c r="A96" s="26"/>
      <c r="B96" s="26"/>
      <c r="C96" s="26"/>
      <c r="D96" s="27"/>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row>
    <row r="97">
      <c r="A97" s="26"/>
      <c r="B97" s="26"/>
      <c r="C97" s="26"/>
      <c r="D97" s="27"/>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row>
    <row r="98">
      <c r="A98" s="26"/>
      <c r="B98" s="26"/>
      <c r="C98" s="26"/>
      <c r="D98" s="27"/>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row>
    <row r="99">
      <c r="A99" s="26"/>
      <c r="B99" s="26"/>
      <c r="C99" s="26"/>
      <c r="D99" s="27"/>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row>
    <row r="100">
      <c r="A100" s="26"/>
      <c r="B100" s="26"/>
      <c r="C100" s="26"/>
      <c r="D100" s="27"/>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row>
    <row r="101">
      <c r="A101" s="26"/>
      <c r="B101" s="26"/>
      <c r="C101" s="26"/>
      <c r="D101" s="27"/>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row>
    <row r="102">
      <c r="A102" s="26"/>
      <c r="B102" s="26"/>
      <c r="C102" s="26"/>
      <c r="D102" s="27"/>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row>
    <row r="103">
      <c r="A103" s="26"/>
      <c r="B103" s="26"/>
      <c r="C103" s="26"/>
      <c r="D103" s="27"/>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row>
    <row r="104">
      <c r="A104" s="26"/>
      <c r="B104" s="26"/>
      <c r="C104" s="26"/>
      <c r="D104" s="27"/>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row>
    <row r="105">
      <c r="A105" s="26"/>
      <c r="B105" s="26"/>
      <c r="C105" s="26"/>
      <c r="D105" s="27"/>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row>
    <row r="106">
      <c r="A106" s="26"/>
      <c r="B106" s="26"/>
      <c r="C106" s="26"/>
      <c r="D106" s="27"/>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row>
    <row r="107">
      <c r="A107" s="26"/>
      <c r="B107" s="26"/>
      <c r="C107" s="26"/>
      <c r="D107" s="27"/>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row>
    <row r="108">
      <c r="A108" s="26"/>
      <c r="B108" s="26"/>
      <c r="C108" s="26"/>
      <c r="D108" s="27"/>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row>
    <row r="109">
      <c r="A109" s="26"/>
      <c r="B109" s="26"/>
      <c r="C109" s="26"/>
      <c r="D109" s="27"/>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row>
    <row r="110">
      <c r="A110" s="26"/>
      <c r="B110" s="26"/>
      <c r="C110" s="26"/>
      <c r="D110" s="27"/>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row>
    <row r="111">
      <c r="A111" s="26"/>
      <c r="B111" s="26"/>
      <c r="C111" s="26"/>
      <c r="D111" s="27"/>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row>
    <row r="112">
      <c r="A112" s="26"/>
      <c r="B112" s="26"/>
      <c r="C112" s="26"/>
      <c r="D112" s="27"/>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row>
    <row r="113">
      <c r="A113" s="26"/>
      <c r="B113" s="26"/>
      <c r="C113" s="26"/>
      <c r="D113" s="27"/>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row>
    <row r="114">
      <c r="A114" s="26"/>
      <c r="B114" s="26"/>
      <c r="C114" s="26"/>
      <c r="D114" s="27"/>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row>
    <row r="115">
      <c r="A115" s="26"/>
      <c r="B115" s="26"/>
      <c r="C115" s="26"/>
      <c r="D115" s="27"/>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row>
    <row r="116">
      <c r="A116" s="26"/>
      <c r="B116" s="26"/>
      <c r="C116" s="26"/>
      <c r="D116" s="27"/>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row>
    <row r="117">
      <c r="A117" s="26"/>
      <c r="B117" s="26"/>
      <c r="C117" s="26"/>
      <c r="D117" s="27"/>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row>
    <row r="118">
      <c r="A118" s="26"/>
      <c r="B118" s="26"/>
      <c r="C118" s="26"/>
      <c r="D118" s="27"/>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row>
    <row r="119">
      <c r="A119" s="26"/>
      <c r="B119" s="26"/>
      <c r="C119" s="26"/>
      <c r="D119" s="27"/>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row>
    <row r="120">
      <c r="A120" s="26"/>
      <c r="B120" s="26"/>
      <c r="C120" s="26"/>
      <c r="D120" s="27"/>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row>
    <row r="121">
      <c r="A121" s="26"/>
      <c r="B121" s="26"/>
      <c r="C121" s="26"/>
      <c r="D121" s="27"/>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row>
    <row r="122">
      <c r="A122" s="26"/>
      <c r="B122" s="26"/>
      <c r="C122" s="26"/>
      <c r="D122" s="27"/>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row>
    <row r="123">
      <c r="A123" s="26"/>
      <c r="B123" s="26"/>
      <c r="C123" s="26"/>
      <c r="D123" s="27"/>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row>
    <row r="124">
      <c r="A124" s="26"/>
      <c r="B124" s="26"/>
      <c r="C124" s="26"/>
      <c r="D124" s="27"/>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row>
    <row r="125">
      <c r="A125" s="26"/>
      <c r="B125" s="26"/>
      <c r="C125" s="26"/>
      <c r="D125" s="27"/>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row>
    <row r="126">
      <c r="A126" s="26"/>
      <c r="B126" s="26"/>
      <c r="C126" s="26"/>
      <c r="D126" s="27"/>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row>
    <row r="127">
      <c r="A127" s="26"/>
      <c r="B127" s="26"/>
      <c r="C127" s="26"/>
      <c r="D127" s="27"/>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row>
    <row r="128">
      <c r="A128" s="26"/>
      <c r="B128" s="26"/>
      <c r="C128" s="26"/>
      <c r="D128" s="27"/>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row>
    <row r="129">
      <c r="A129" s="26"/>
      <c r="B129" s="26"/>
      <c r="C129" s="26"/>
      <c r="D129" s="27"/>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row>
    <row r="130">
      <c r="A130" s="26"/>
      <c r="B130" s="26"/>
      <c r="C130" s="26"/>
      <c r="D130" s="27"/>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row>
    <row r="131">
      <c r="A131" s="26"/>
      <c r="B131" s="26"/>
      <c r="C131" s="26"/>
      <c r="D131" s="27"/>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row>
    <row r="132">
      <c r="A132" s="26"/>
      <c r="B132" s="26"/>
      <c r="C132" s="26"/>
      <c r="D132" s="27"/>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row>
    <row r="133">
      <c r="A133" s="26"/>
      <c r="B133" s="26"/>
      <c r="C133" s="26"/>
      <c r="D133" s="27"/>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row>
    <row r="134">
      <c r="A134" s="26"/>
      <c r="B134" s="26"/>
      <c r="C134" s="26"/>
      <c r="D134" s="27"/>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row>
    <row r="135">
      <c r="A135" s="26"/>
      <c r="B135" s="26"/>
      <c r="C135" s="26"/>
      <c r="D135" s="27"/>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row>
    <row r="136">
      <c r="A136" s="26"/>
      <c r="B136" s="26"/>
      <c r="C136" s="26"/>
      <c r="D136" s="27"/>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row>
    <row r="137">
      <c r="A137" s="26"/>
      <c r="B137" s="26"/>
      <c r="C137" s="26"/>
      <c r="D137" s="27"/>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row>
    <row r="138">
      <c r="A138" s="26"/>
      <c r="B138" s="26"/>
      <c r="C138" s="26"/>
      <c r="D138" s="27"/>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row>
    <row r="139">
      <c r="A139" s="26"/>
      <c r="B139" s="26"/>
      <c r="C139" s="26"/>
      <c r="D139" s="27"/>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row>
    <row r="140">
      <c r="A140" s="26"/>
      <c r="B140" s="26"/>
      <c r="C140" s="26"/>
      <c r="D140" s="27"/>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row>
    <row r="141">
      <c r="A141" s="26"/>
      <c r="B141" s="26"/>
      <c r="C141" s="26"/>
      <c r="D141" s="27"/>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row>
    <row r="142">
      <c r="A142" s="26"/>
      <c r="B142" s="26"/>
      <c r="C142" s="26"/>
      <c r="D142" s="27"/>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row>
    <row r="143">
      <c r="A143" s="26"/>
      <c r="B143" s="26"/>
      <c r="C143" s="26"/>
      <c r="D143" s="27"/>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row>
    <row r="144">
      <c r="A144" s="26"/>
      <c r="B144" s="26"/>
      <c r="C144" s="26"/>
      <c r="D144" s="27"/>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row>
    <row r="145">
      <c r="A145" s="26"/>
      <c r="B145" s="26"/>
      <c r="C145" s="26"/>
      <c r="D145" s="27"/>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row>
    <row r="146">
      <c r="A146" s="26"/>
      <c r="B146" s="26"/>
      <c r="C146" s="26"/>
      <c r="D146" s="27"/>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row>
    <row r="147">
      <c r="A147" s="26"/>
      <c r="B147" s="26"/>
      <c r="C147" s="26"/>
      <c r="D147" s="27"/>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row>
    <row r="148">
      <c r="A148" s="26"/>
      <c r="B148" s="26"/>
      <c r="C148" s="26"/>
      <c r="D148" s="27"/>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row>
    <row r="149">
      <c r="A149" s="26"/>
      <c r="B149" s="26"/>
      <c r="C149" s="26"/>
      <c r="D149" s="27"/>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row>
    <row r="150">
      <c r="A150" s="26"/>
      <c r="B150" s="26"/>
      <c r="C150" s="26"/>
      <c r="D150" s="27"/>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row>
    <row r="151">
      <c r="A151" s="26"/>
      <c r="B151" s="26"/>
      <c r="C151" s="26"/>
      <c r="D151" s="27"/>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row>
    <row r="152">
      <c r="A152" s="26"/>
      <c r="B152" s="26"/>
      <c r="C152" s="26"/>
      <c r="D152" s="27"/>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row>
    <row r="153">
      <c r="A153" s="26"/>
      <c r="B153" s="26"/>
      <c r="C153" s="26"/>
      <c r="D153" s="27"/>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row>
    <row r="154">
      <c r="A154" s="26"/>
      <c r="B154" s="26"/>
      <c r="C154" s="26"/>
      <c r="D154" s="27"/>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row>
    <row r="155">
      <c r="A155" s="26"/>
      <c r="B155" s="26"/>
      <c r="C155" s="26"/>
      <c r="D155" s="27"/>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row>
    <row r="156">
      <c r="A156" s="26"/>
      <c r="B156" s="26"/>
      <c r="C156" s="26"/>
      <c r="D156" s="27"/>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row>
    <row r="157">
      <c r="A157" s="26"/>
      <c r="B157" s="26"/>
      <c r="C157" s="26"/>
      <c r="D157" s="27"/>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row>
    <row r="158">
      <c r="A158" s="26"/>
      <c r="B158" s="26"/>
      <c r="C158" s="26"/>
      <c r="D158" s="27"/>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row>
    <row r="159">
      <c r="A159" s="26"/>
      <c r="B159" s="26"/>
      <c r="C159" s="26"/>
      <c r="D159" s="27"/>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row>
    <row r="160">
      <c r="A160" s="26"/>
      <c r="B160" s="26"/>
      <c r="C160" s="26"/>
      <c r="D160" s="27"/>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row>
    <row r="161">
      <c r="A161" s="26"/>
      <c r="B161" s="26"/>
      <c r="C161" s="26"/>
      <c r="D161" s="27"/>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row>
    <row r="162">
      <c r="A162" s="26"/>
      <c r="B162" s="26"/>
      <c r="C162" s="26"/>
      <c r="D162" s="27"/>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row>
    <row r="163">
      <c r="A163" s="26"/>
      <c r="B163" s="26"/>
      <c r="C163" s="26"/>
      <c r="D163" s="27"/>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row>
    <row r="164">
      <c r="A164" s="26"/>
      <c r="B164" s="26"/>
      <c r="C164" s="26"/>
      <c r="D164" s="27"/>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row>
    <row r="165">
      <c r="A165" s="26"/>
      <c r="B165" s="26"/>
      <c r="C165" s="26"/>
      <c r="D165" s="27"/>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row>
    <row r="166">
      <c r="A166" s="26"/>
      <c r="B166" s="26"/>
      <c r="C166" s="26"/>
      <c r="D166" s="27"/>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row>
    <row r="167">
      <c r="A167" s="26"/>
      <c r="B167" s="26"/>
      <c r="C167" s="26"/>
      <c r="D167" s="27"/>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row>
    <row r="168">
      <c r="A168" s="26"/>
      <c r="B168" s="26"/>
      <c r="C168" s="26"/>
      <c r="D168" s="27"/>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row>
    <row r="169">
      <c r="A169" s="26"/>
      <c r="B169" s="26"/>
      <c r="C169" s="26"/>
      <c r="D169" s="27"/>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row>
    <row r="170">
      <c r="A170" s="26"/>
      <c r="B170" s="26"/>
      <c r="C170" s="26"/>
      <c r="D170" s="27"/>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row>
    <row r="171">
      <c r="A171" s="26"/>
      <c r="B171" s="26"/>
      <c r="C171" s="26"/>
      <c r="D171" s="27"/>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row>
    <row r="172">
      <c r="A172" s="26"/>
      <c r="B172" s="26"/>
      <c r="C172" s="26"/>
      <c r="D172" s="27"/>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row>
    <row r="173">
      <c r="A173" s="26"/>
      <c r="B173" s="26"/>
      <c r="C173" s="26"/>
      <c r="D173" s="27"/>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row>
    <row r="174">
      <c r="A174" s="26"/>
      <c r="B174" s="26"/>
      <c r="C174" s="26"/>
      <c r="D174" s="27"/>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row>
    <row r="175">
      <c r="A175" s="26"/>
      <c r="B175" s="26"/>
      <c r="C175" s="26"/>
      <c r="D175" s="27"/>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row>
    <row r="176">
      <c r="A176" s="26"/>
      <c r="B176" s="26"/>
      <c r="C176" s="26"/>
      <c r="D176" s="27"/>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row>
    <row r="177">
      <c r="A177" s="26"/>
      <c r="B177" s="26"/>
      <c r="C177" s="26"/>
      <c r="D177" s="27"/>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row>
    <row r="178">
      <c r="A178" s="26"/>
      <c r="B178" s="26"/>
      <c r="C178" s="26"/>
      <c r="D178" s="27"/>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row>
    <row r="179">
      <c r="A179" s="26"/>
      <c r="B179" s="26"/>
      <c r="C179" s="26"/>
      <c r="D179" s="27"/>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row>
    <row r="180">
      <c r="A180" s="26"/>
      <c r="B180" s="26"/>
      <c r="C180" s="26"/>
      <c r="D180" s="27"/>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row>
    <row r="181">
      <c r="A181" s="26"/>
      <c r="B181" s="26"/>
      <c r="C181" s="26"/>
      <c r="D181" s="27"/>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row>
    <row r="182">
      <c r="A182" s="26"/>
      <c r="B182" s="26"/>
      <c r="C182" s="26"/>
      <c r="D182" s="27"/>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row>
    <row r="183">
      <c r="A183" s="26"/>
      <c r="B183" s="26"/>
      <c r="C183" s="26"/>
      <c r="D183" s="27"/>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row>
    <row r="184">
      <c r="A184" s="26"/>
      <c r="B184" s="26"/>
      <c r="C184" s="26"/>
      <c r="D184" s="27"/>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row>
    <row r="185">
      <c r="A185" s="26"/>
      <c r="B185" s="26"/>
      <c r="C185" s="26"/>
      <c r="D185" s="27"/>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row>
    <row r="186">
      <c r="A186" s="26"/>
      <c r="B186" s="26"/>
      <c r="C186" s="26"/>
      <c r="D186" s="27"/>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row>
    <row r="187">
      <c r="A187" s="26"/>
      <c r="B187" s="26"/>
      <c r="C187" s="26"/>
      <c r="D187" s="27"/>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row>
    <row r="188">
      <c r="A188" s="26"/>
      <c r="B188" s="26"/>
      <c r="C188" s="26"/>
      <c r="D188" s="27"/>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row>
    <row r="189">
      <c r="A189" s="26"/>
      <c r="B189" s="26"/>
      <c r="C189" s="26"/>
      <c r="D189" s="27"/>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row>
    <row r="190">
      <c r="A190" s="26"/>
      <c r="B190" s="26"/>
      <c r="C190" s="26"/>
      <c r="D190" s="27"/>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row>
    <row r="191">
      <c r="A191" s="26"/>
      <c r="B191" s="26"/>
      <c r="C191" s="26"/>
      <c r="D191" s="27"/>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row>
    <row r="192">
      <c r="A192" s="26"/>
      <c r="B192" s="26"/>
      <c r="C192" s="26"/>
      <c r="D192" s="27"/>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row>
    <row r="193">
      <c r="A193" s="26"/>
      <c r="B193" s="26"/>
      <c r="C193" s="26"/>
      <c r="D193" s="27"/>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row>
    <row r="194">
      <c r="A194" s="26"/>
      <c r="B194" s="26"/>
      <c r="C194" s="26"/>
      <c r="D194" s="27"/>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row>
    <row r="195">
      <c r="A195" s="26"/>
      <c r="B195" s="26"/>
      <c r="C195" s="26"/>
      <c r="D195" s="27"/>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row>
    <row r="196">
      <c r="A196" s="26"/>
      <c r="B196" s="26"/>
      <c r="C196" s="26"/>
      <c r="D196" s="27"/>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row>
    <row r="197">
      <c r="A197" s="26"/>
      <c r="B197" s="26"/>
      <c r="C197" s="26"/>
      <c r="D197" s="27"/>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row>
    <row r="198">
      <c r="A198" s="26"/>
      <c r="B198" s="26"/>
      <c r="C198" s="26"/>
      <c r="D198" s="27"/>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row>
    <row r="199">
      <c r="A199" s="26"/>
      <c r="B199" s="26"/>
      <c r="C199" s="26"/>
      <c r="D199" s="27"/>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row>
    <row r="200">
      <c r="A200" s="26"/>
      <c r="B200" s="26"/>
      <c r="C200" s="26"/>
      <c r="D200" s="27"/>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row>
    <row r="201">
      <c r="A201" s="26"/>
      <c r="B201" s="26"/>
      <c r="C201" s="26"/>
      <c r="D201" s="27"/>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row>
    <row r="202">
      <c r="A202" s="26"/>
      <c r="B202" s="26"/>
      <c r="C202" s="26"/>
      <c r="D202" s="27"/>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row>
    <row r="203">
      <c r="A203" s="26"/>
      <c r="B203" s="26"/>
      <c r="C203" s="26"/>
      <c r="D203" s="27"/>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row>
    <row r="204">
      <c r="A204" s="26"/>
      <c r="B204" s="26"/>
      <c r="C204" s="26"/>
      <c r="D204" s="27"/>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row>
    <row r="205">
      <c r="A205" s="26"/>
      <c r="B205" s="26"/>
      <c r="C205" s="26"/>
      <c r="D205" s="27"/>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row>
    <row r="206">
      <c r="A206" s="26"/>
      <c r="B206" s="26"/>
      <c r="C206" s="26"/>
      <c r="D206" s="27"/>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row>
    <row r="207">
      <c r="A207" s="26"/>
      <c r="B207" s="26"/>
      <c r="C207" s="26"/>
      <c r="D207" s="27"/>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row>
    <row r="208">
      <c r="A208" s="26"/>
      <c r="B208" s="26"/>
      <c r="C208" s="26"/>
      <c r="D208" s="27"/>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row>
    <row r="209">
      <c r="A209" s="26"/>
      <c r="B209" s="26"/>
      <c r="C209" s="26"/>
      <c r="D209" s="27"/>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row>
    <row r="210">
      <c r="A210" s="26"/>
      <c r="B210" s="26"/>
      <c r="C210" s="26"/>
      <c r="D210" s="27"/>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row>
    <row r="211">
      <c r="A211" s="26"/>
      <c r="B211" s="26"/>
      <c r="C211" s="26"/>
      <c r="D211" s="27"/>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row>
    <row r="212">
      <c r="A212" s="26"/>
      <c r="B212" s="26"/>
      <c r="C212" s="26"/>
      <c r="D212" s="27"/>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row>
    <row r="213">
      <c r="A213" s="26"/>
      <c r="B213" s="26"/>
      <c r="C213" s="26"/>
      <c r="D213" s="27"/>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row>
    <row r="214">
      <c r="A214" s="26"/>
      <c r="B214" s="26"/>
      <c r="C214" s="26"/>
      <c r="D214" s="27"/>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row>
    <row r="215">
      <c r="A215" s="26"/>
      <c r="B215" s="26"/>
      <c r="C215" s="26"/>
      <c r="D215" s="27"/>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row>
    <row r="216">
      <c r="A216" s="26"/>
      <c r="B216" s="26"/>
      <c r="C216" s="26"/>
      <c r="D216" s="27"/>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row>
    <row r="217">
      <c r="A217" s="26"/>
      <c r="B217" s="26"/>
      <c r="C217" s="26"/>
      <c r="D217" s="27"/>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row>
    <row r="218">
      <c r="A218" s="26"/>
      <c r="B218" s="26"/>
      <c r="C218" s="26"/>
      <c r="D218" s="27"/>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row>
    <row r="219">
      <c r="A219" s="26"/>
      <c r="B219" s="26"/>
      <c r="C219" s="26"/>
      <c r="D219" s="27"/>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row>
    <row r="220">
      <c r="A220" s="26"/>
      <c r="B220" s="26"/>
      <c r="C220" s="26"/>
      <c r="D220" s="27"/>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row>
    <row r="221">
      <c r="A221" s="26"/>
      <c r="B221" s="26"/>
      <c r="C221" s="26"/>
      <c r="D221" s="27"/>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row>
    <row r="222">
      <c r="A222" s="26"/>
      <c r="B222" s="26"/>
      <c r="C222" s="26"/>
      <c r="D222" s="27"/>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row>
    <row r="223">
      <c r="A223" s="26"/>
      <c r="B223" s="26"/>
      <c r="C223" s="26"/>
      <c r="D223" s="27"/>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row>
    <row r="224">
      <c r="A224" s="26"/>
      <c r="B224" s="26"/>
      <c r="C224" s="26"/>
      <c r="D224" s="27"/>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row>
    <row r="225">
      <c r="A225" s="26"/>
      <c r="B225" s="26"/>
      <c r="C225" s="26"/>
      <c r="D225" s="27"/>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row>
    <row r="226">
      <c r="A226" s="26"/>
      <c r="B226" s="26"/>
      <c r="C226" s="26"/>
      <c r="D226" s="27"/>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row>
    <row r="227">
      <c r="A227" s="26"/>
      <c r="B227" s="26"/>
      <c r="C227" s="26"/>
      <c r="D227" s="27"/>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row>
    <row r="228">
      <c r="A228" s="26"/>
      <c r="B228" s="26"/>
      <c r="C228" s="26"/>
      <c r="D228" s="27"/>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row>
    <row r="229">
      <c r="A229" s="26"/>
      <c r="B229" s="26"/>
      <c r="C229" s="26"/>
      <c r="D229" s="27"/>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row>
    <row r="230">
      <c r="A230" s="26"/>
      <c r="B230" s="26"/>
      <c r="C230" s="26"/>
      <c r="D230" s="27"/>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row>
    <row r="231">
      <c r="A231" s="26"/>
      <c r="B231" s="26"/>
      <c r="C231" s="26"/>
      <c r="D231" s="27"/>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row>
    <row r="232">
      <c r="A232" s="26"/>
      <c r="B232" s="26"/>
      <c r="C232" s="26"/>
      <c r="D232" s="27"/>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row>
    <row r="233">
      <c r="A233" s="26"/>
      <c r="B233" s="26"/>
      <c r="C233" s="26"/>
      <c r="D233" s="27"/>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row>
    <row r="234">
      <c r="A234" s="26"/>
      <c r="B234" s="26"/>
      <c r="C234" s="26"/>
      <c r="D234" s="27"/>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row>
    <row r="235">
      <c r="A235" s="26"/>
      <c r="B235" s="26"/>
      <c r="C235" s="26"/>
      <c r="D235" s="27"/>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row>
    <row r="236">
      <c r="A236" s="26"/>
      <c r="B236" s="26"/>
      <c r="C236" s="26"/>
      <c r="D236" s="27"/>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row>
    <row r="237">
      <c r="A237" s="26"/>
      <c r="B237" s="26"/>
      <c r="C237" s="26"/>
      <c r="D237" s="27"/>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row>
    <row r="238">
      <c r="A238" s="26"/>
      <c r="B238" s="26"/>
      <c r="C238" s="26"/>
      <c r="D238" s="27"/>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row>
    <row r="239">
      <c r="A239" s="26"/>
      <c r="B239" s="26"/>
      <c r="C239" s="26"/>
      <c r="D239" s="27"/>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row>
    <row r="240">
      <c r="A240" s="26"/>
      <c r="B240" s="26"/>
      <c r="C240" s="26"/>
      <c r="D240" s="27"/>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row>
    <row r="241">
      <c r="A241" s="26"/>
      <c r="B241" s="26"/>
      <c r="C241" s="26"/>
      <c r="D241" s="27"/>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row>
    <row r="242">
      <c r="A242" s="26"/>
      <c r="B242" s="26"/>
      <c r="C242" s="26"/>
      <c r="D242" s="27"/>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row>
    <row r="243">
      <c r="A243" s="26"/>
      <c r="B243" s="26"/>
      <c r="C243" s="26"/>
      <c r="D243" s="27"/>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row>
    <row r="244">
      <c r="A244" s="26"/>
      <c r="B244" s="26"/>
      <c r="C244" s="26"/>
      <c r="D244" s="27"/>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row>
    <row r="245">
      <c r="A245" s="26"/>
      <c r="B245" s="26"/>
      <c r="C245" s="26"/>
      <c r="D245" s="27"/>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row>
    <row r="246">
      <c r="A246" s="26"/>
      <c r="B246" s="26"/>
      <c r="C246" s="26"/>
      <c r="D246" s="27"/>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row>
    <row r="247">
      <c r="A247" s="26"/>
      <c r="B247" s="26"/>
      <c r="C247" s="26"/>
      <c r="D247" s="27"/>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row>
    <row r="248">
      <c r="A248" s="26"/>
      <c r="B248" s="26"/>
      <c r="C248" s="26"/>
      <c r="D248" s="27"/>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row>
    <row r="249">
      <c r="A249" s="26"/>
      <c r="B249" s="26"/>
      <c r="C249" s="26"/>
      <c r="D249" s="27"/>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row>
    <row r="250">
      <c r="A250" s="26"/>
      <c r="B250" s="26"/>
      <c r="C250" s="26"/>
      <c r="D250" s="27"/>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row>
    <row r="251">
      <c r="A251" s="26"/>
      <c r="B251" s="26"/>
      <c r="C251" s="26"/>
      <c r="D251" s="27"/>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row>
    <row r="252">
      <c r="A252" s="26"/>
      <c r="B252" s="26"/>
      <c r="C252" s="26"/>
      <c r="D252" s="27"/>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row>
    <row r="253">
      <c r="A253" s="26"/>
      <c r="B253" s="26"/>
      <c r="C253" s="26"/>
      <c r="D253" s="27"/>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row>
    <row r="254">
      <c r="A254" s="26"/>
      <c r="B254" s="26"/>
      <c r="C254" s="26"/>
      <c r="D254" s="27"/>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row>
    <row r="255">
      <c r="A255" s="26"/>
      <c r="B255" s="26"/>
      <c r="C255" s="26"/>
      <c r="D255" s="27"/>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row>
    <row r="256">
      <c r="A256" s="26"/>
      <c r="B256" s="26"/>
      <c r="C256" s="26"/>
      <c r="D256" s="27"/>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row>
    <row r="257">
      <c r="A257" s="26"/>
      <c r="B257" s="26"/>
      <c r="C257" s="26"/>
      <c r="D257" s="27"/>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row>
    <row r="258">
      <c r="A258" s="26"/>
      <c r="B258" s="26"/>
      <c r="C258" s="26"/>
      <c r="D258" s="27"/>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row>
    <row r="259">
      <c r="A259" s="26"/>
      <c r="B259" s="26"/>
      <c r="C259" s="26"/>
      <c r="D259" s="27"/>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row>
    <row r="260">
      <c r="A260" s="26"/>
      <c r="B260" s="26"/>
      <c r="C260" s="26"/>
      <c r="D260" s="27"/>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row>
    <row r="261">
      <c r="A261" s="26"/>
      <c r="B261" s="26"/>
      <c r="C261" s="26"/>
      <c r="D261" s="27"/>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row>
    <row r="262">
      <c r="A262" s="26"/>
      <c r="B262" s="26"/>
      <c r="C262" s="26"/>
      <c r="D262" s="27"/>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row>
    <row r="263">
      <c r="A263" s="26"/>
      <c r="B263" s="26"/>
      <c r="C263" s="26"/>
      <c r="D263" s="27"/>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row>
    <row r="264">
      <c r="A264" s="26"/>
      <c r="B264" s="26"/>
      <c r="C264" s="26"/>
      <c r="D264" s="27"/>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row>
    <row r="265">
      <c r="A265" s="26"/>
      <c r="B265" s="26"/>
      <c r="C265" s="26"/>
      <c r="D265" s="27"/>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row>
    <row r="266">
      <c r="A266" s="26"/>
      <c r="B266" s="26"/>
      <c r="C266" s="26"/>
      <c r="D266" s="27"/>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row>
    <row r="267">
      <c r="A267" s="26"/>
      <c r="B267" s="26"/>
      <c r="C267" s="26"/>
      <c r="D267" s="27"/>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row>
    <row r="268">
      <c r="A268" s="26"/>
      <c r="B268" s="26"/>
      <c r="C268" s="26"/>
      <c r="D268" s="27"/>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row>
    <row r="269">
      <c r="A269" s="26"/>
      <c r="B269" s="26"/>
      <c r="C269" s="26"/>
      <c r="D269" s="27"/>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row>
    <row r="270">
      <c r="A270" s="26"/>
      <c r="B270" s="26"/>
      <c r="C270" s="26"/>
      <c r="D270" s="27"/>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row>
    <row r="271">
      <c r="A271" s="26"/>
      <c r="B271" s="26"/>
      <c r="C271" s="26"/>
      <c r="D271" s="27"/>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row>
    <row r="272">
      <c r="A272" s="26"/>
      <c r="B272" s="26"/>
      <c r="C272" s="26"/>
      <c r="D272" s="27"/>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row>
    <row r="273">
      <c r="A273" s="26"/>
      <c r="B273" s="26"/>
      <c r="C273" s="26"/>
      <c r="D273" s="27"/>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row>
    <row r="274">
      <c r="A274" s="26"/>
      <c r="B274" s="26"/>
      <c r="C274" s="26"/>
      <c r="D274" s="27"/>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row>
    <row r="275">
      <c r="A275" s="26"/>
      <c r="B275" s="26"/>
      <c r="C275" s="26"/>
      <c r="D275" s="27"/>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row>
    <row r="276">
      <c r="A276" s="26"/>
      <c r="B276" s="26"/>
      <c r="C276" s="26"/>
      <c r="D276" s="27"/>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row>
    <row r="277">
      <c r="A277" s="26"/>
      <c r="B277" s="26"/>
      <c r="C277" s="26"/>
      <c r="D277" s="27"/>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row>
    <row r="278">
      <c r="A278" s="26"/>
      <c r="B278" s="26"/>
      <c r="C278" s="26"/>
      <c r="D278" s="27"/>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row>
    <row r="279">
      <c r="A279" s="26"/>
      <c r="B279" s="26"/>
      <c r="C279" s="26"/>
      <c r="D279" s="27"/>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row>
    <row r="280">
      <c r="A280" s="26"/>
      <c r="B280" s="26"/>
      <c r="C280" s="26"/>
      <c r="D280" s="27"/>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row>
    <row r="281">
      <c r="A281" s="26"/>
      <c r="B281" s="26"/>
      <c r="C281" s="26"/>
      <c r="D281" s="27"/>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row>
    <row r="282">
      <c r="A282" s="26"/>
      <c r="B282" s="26"/>
      <c r="C282" s="26"/>
      <c r="D282" s="27"/>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row>
    <row r="283">
      <c r="A283" s="26"/>
      <c r="B283" s="26"/>
      <c r="C283" s="26"/>
      <c r="D283" s="27"/>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row>
    <row r="284">
      <c r="A284" s="26"/>
      <c r="B284" s="26"/>
      <c r="C284" s="26"/>
      <c r="D284" s="27"/>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row>
    <row r="285">
      <c r="A285" s="26"/>
      <c r="B285" s="26"/>
      <c r="C285" s="26"/>
      <c r="D285" s="27"/>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row>
    <row r="286">
      <c r="A286" s="26"/>
      <c r="B286" s="26"/>
      <c r="C286" s="26"/>
      <c r="D286" s="27"/>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row>
    <row r="287">
      <c r="A287" s="26"/>
      <c r="B287" s="26"/>
      <c r="C287" s="26"/>
      <c r="D287" s="27"/>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row>
    <row r="288">
      <c r="A288" s="26"/>
      <c r="B288" s="26"/>
      <c r="C288" s="26"/>
      <c r="D288" s="27"/>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row>
    <row r="289">
      <c r="A289" s="26"/>
      <c r="B289" s="26"/>
      <c r="C289" s="26"/>
      <c r="D289" s="27"/>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row>
    <row r="290">
      <c r="A290" s="26"/>
      <c r="B290" s="26"/>
      <c r="C290" s="26"/>
      <c r="D290" s="27"/>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row>
    <row r="291">
      <c r="A291" s="26"/>
      <c r="B291" s="26"/>
      <c r="C291" s="26"/>
      <c r="D291" s="27"/>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row>
    <row r="292">
      <c r="A292" s="26"/>
      <c r="B292" s="26"/>
      <c r="C292" s="26"/>
      <c r="D292" s="27"/>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row>
    <row r="293">
      <c r="A293" s="26"/>
      <c r="B293" s="26"/>
      <c r="C293" s="26"/>
      <c r="D293" s="27"/>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row>
    <row r="294">
      <c r="A294" s="26"/>
      <c r="B294" s="26"/>
      <c r="C294" s="26"/>
      <c r="D294" s="27"/>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row>
    <row r="295">
      <c r="A295" s="26"/>
      <c r="B295" s="26"/>
      <c r="C295" s="26"/>
      <c r="D295" s="27"/>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row>
    <row r="296">
      <c r="A296" s="26"/>
      <c r="B296" s="26"/>
      <c r="C296" s="26"/>
      <c r="D296" s="27"/>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row>
    <row r="297">
      <c r="A297" s="26"/>
      <c r="B297" s="26"/>
      <c r="C297" s="26"/>
      <c r="D297" s="27"/>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row>
    <row r="298">
      <c r="A298" s="26"/>
      <c r="B298" s="26"/>
      <c r="C298" s="26"/>
      <c r="D298" s="27"/>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row>
    <row r="299">
      <c r="A299" s="26"/>
      <c r="B299" s="26"/>
      <c r="C299" s="26"/>
      <c r="D299" s="27"/>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row>
    <row r="300">
      <c r="A300" s="26"/>
      <c r="B300" s="26"/>
      <c r="C300" s="26"/>
      <c r="D300" s="27"/>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row>
    <row r="301">
      <c r="A301" s="26"/>
      <c r="B301" s="26"/>
      <c r="C301" s="26"/>
      <c r="D301" s="27"/>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row>
    <row r="302">
      <c r="A302" s="26"/>
      <c r="B302" s="26"/>
      <c r="C302" s="26"/>
      <c r="D302" s="27"/>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row>
    <row r="303">
      <c r="A303" s="26"/>
      <c r="B303" s="26"/>
      <c r="C303" s="26"/>
      <c r="D303" s="27"/>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row>
    <row r="304">
      <c r="A304" s="26"/>
      <c r="B304" s="26"/>
      <c r="C304" s="26"/>
      <c r="D304" s="27"/>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row>
    <row r="305">
      <c r="A305" s="26"/>
      <c r="B305" s="26"/>
      <c r="C305" s="26"/>
      <c r="D305" s="27"/>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row>
    <row r="306">
      <c r="A306" s="26"/>
      <c r="B306" s="26"/>
      <c r="C306" s="26"/>
      <c r="D306" s="27"/>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row>
    <row r="307">
      <c r="A307" s="26"/>
      <c r="B307" s="26"/>
      <c r="C307" s="26"/>
      <c r="D307" s="27"/>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row>
    <row r="308">
      <c r="A308" s="26"/>
      <c r="B308" s="26"/>
      <c r="C308" s="26"/>
      <c r="D308" s="27"/>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row>
    <row r="309">
      <c r="A309" s="26"/>
      <c r="B309" s="26"/>
      <c r="C309" s="26"/>
      <c r="D309" s="27"/>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row>
    <row r="310">
      <c r="A310" s="26"/>
      <c r="B310" s="26"/>
      <c r="C310" s="26"/>
      <c r="D310" s="27"/>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row>
    <row r="311">
      <c r="A311" s="26"/>
      <c r="B311" s="26"/>
      <c r="C311" s="26"/>
      <c r="D311" s="27"/>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row>
    <row r="312">
      <c r="A312" s="26"/>
      <c r="B312" s="26"/>
      <c r="C312" s="26"/>
      <c r="D312" s="27"/>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row>
    <row r="313">
      <c r="A313" s="26"/>
      <c r="B313" s="26"/>
      <c r="C313" s="26"/>
      <c r="D313" s="27"/>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row>
    <row r="314">
      <c r="A314" s="26"/>
      <c r="B314" s="26"/>
      <c r="C314" s="26"/>
      <c r="D314" s="27"/>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row>
    <row r="315">
      <c r="A315" s="26"/>
      <c r="B315" s="26"/>
      <c r="C315" s="26"/>
      <c r="D315" s="27"/>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row>
    <row r="316">
      <c r="A316" s="26"/>
      <c r="B316" s="26"/>
      <c r="C316" s="26"/>
      <c r="D316" s="27"/>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row>
    <row r="317">
      <c r="A317" s="26"/>
      <c r="B317" s="26"/>
      <c r="C317" s="26"/>
      <c r="D317" s="27"/>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row>
    <row r="318">
      <c r="A318" s="26"/>
      <c r="B318" s="26"/>
      <c r="C318" s="26"/>
      <c r="D318" s="27"/>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row>
    <row r="319">
      <c r="A319" s="26"/>
      <c r="B319" s="26"/>
      <c r="C319" s="26"/>
      <c r="D319" s="27"/>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row>
    <row r="320">
      <c r="A320" s="26"/>
      <c r="B320" s="26"/>
      <c r="C320" s="26"/>
      <c r="D320" s="27"/>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row>
    <row r="321">
      <c r="A321" s="26"/>
      <c r="B321" s="26"/>
      <c r="C321" s="26"/>
      <c r="D321" s="27"/>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row>
    <row r="322">
      <c r="A322" s="26"/>
      <c r="B322" s="26"/>
      <c r="C322" s="26"/>
      <c r="D322" s="27"/>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row>
    <row r="323">
      <c r="A323" s="26"/>
      <c r="B323" s="26"/>
      <c r="C323" s="26"/>
      <c r="D323" s="27"/>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row>
    <row r="324">
      <c r="A324" s="26"/>
      <c r="B324" s="26"/>
      <c r="C324" s="26"/>
      <c r="D324" s="27"/>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row>
    <row r="325">
      <c r="A325" s="26"/>
      <c r="B325" s="26"/>
      <c r="C325" s="26"/>
      <c r="D325" s="27"/>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row>
    <row r="326">
      <c r="A326" s="26"/>
      <c r="B326" s="26"/>
      <c r="C326" s="26"/>
      <c r="D326" s="27"/>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row>
    <row r="327">
      <c r="A327" s="26"/>
      <c r="B327" s="26"/>
      <c r="C327" s="26"/>
      <c r="D327" s="27"/>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row>
    <row r="328">
      <c r="A328" s="26"/>
      <c r="B328" s="26"/>
      <c r="C328" s="26"/>
      <c r="D328" s="27"/>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row>
    <row r="329">
      <c r="A329" s="26"/>
      <c r="B329" s="26"/>
      <c r="C329" s="26"/>
      <c r="D329" s="27"/>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row>
    <row r="330">
      <c r="A330" s="26"/>
      <c r="B330" s="26"/>
      <c r="C330" s="26"/>
      <c r="D330" s="27"/>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row>
    <row r="331">
      <c r="A331" s="26"/>
      <c r="B331" s="26"/>
      <c r="C331" s="26"/>
      <c r="D331" s="27"/>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row>
    <row r="332">
      <c r="A332" s="26"/>
      <c r="B332" s="26"/>
      <c r="C332" s="26"/>
      <c r="D332" s="27"/>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row>
    <row r="333">
      <c r="A333" s="26"/>
      <c r="B333" s="26"/>
      <c r="C333" s="26"/>
      <c r="D333" s="27"/>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row>
    <row r="334">
      <c r="A334" s="26"/>
      <c r="B334" s="26"/>
      <c r="C334" s="26"/>
      <c r="D334" s="27"/>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row>
    <row r="335">
      <c r="A335" s="26"/>
      <c r="B335" s="26"/>
      <c r="C335" s="26"/>
      <c r="D335" s="27"/>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row>
    <row r="336">
      <c r="A336" s="26"/>
      <c r="B336" s="26"/>
      <c r="C336" s="26"/>
      <c r="D336" s="27"/>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row>
    <row r="337">
      <c r="A337" s="26"/>
      <c r="B337" s="26"/>
      <c r="C337" s="26"/>
      <c r="D337" s="27"/>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row>
    <row r="338">
      <c r="A338" s="26"/>
      <c r="B338" s="26"/>
      <c r="C338" s="26"/>
      <c r="D338" s="27"/>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row>
    <row r="339">
      <c r="A339" s="26"/>
      <c r="B339" s="26"/>
      <c r="C339" s="26"/>
      <c r="D339" s="27"/>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row>
    <row r="340">
      <c r="A340" s="26"/>
      <c r="B340" s="26"/>
      <c r="C340" s="26"/>
      <c r="D340" s="27"/>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row>
    <row r="341">
      <c r="A341" s="26"/>
      <c r="B341" s="26"/>
      <c r="C341" s="26"/>
      <c r="D341" s="27"/>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row>
    <row r="342">
      <c r="A342" s="26"/>
      <c r="B342" s="26"/>
      <c r="C342" s="26"/>
      <c r="D342" s="27"/>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row>
    <row r="343">
      <c r="A343" s="26"/>
      <c r="B343" s="26"/>
      <c r="C343" s="26"/>
      <c r="D343" s="27"/>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row>
    <row r="344">
      <c r="A344" s="26"/>
      <c r="B344" s="26"/>
      <c r="C344" s="26"/>
      <c r="D344" s="27"/>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row>
    <row r="345">
      <c r="A345" s="26"/>
      <c r="B345" s="26"/>
      <c r="C345" s="26"/>
      <c r="D345" s="27"/>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row>
    <row r="346">
      <c r="A346" s="26"/>
      <c r="B346" s="26"/>
      <c r="C346" s="26"/>
      <c r="D346" s="27"/>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row>
    <row r="347">
      <c r="A347" s="26"/>
      <c r="B347" s="26"/>
      <c r="C347" s="26"/>
      <c r="D347" s="27"/>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row>
    <row r="348">
      <c r="A348" s="26"/>
      <c r="B348" s="26"/>
      <c r="C348" s="26"/>
      <c r="D348" s="27"/>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row>
    <row r="349">
      <c r="A349" s="26"/>
      <c r="B349" s="26"/>
      <c r="C349" s="26"/>
      <c r="D349" s="27"/>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row>
    <row r="350">
      <c r="A350" s="26"/>
      <c r="B350" s="26"/>
      <c r="C350" s="26"/>
      <c r="D350" s="27"/>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row>
    <row r="351">
      <c r="A351" s="26"/>
      <c r="B351" s="26"/>
      <c r="C351" s="26"/>
      <c r="D351" s="27"/>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row>
    <row r="352">
      <c r="A352" s="26"/>
      <c r="B352" s="26"/>
      <c r="C352" s="26"/>
      <c r="D352" s="27"/>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row>
    <row r="353">
      <c r="A353" s="26"/>
      <c r="B353" s="26"/>
      <c r="C353" s="26"/>
      <c r="D353" s="27"/>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row>
    <row r="354">
      <c r="A354" s="26"/>
      <c r="B354" s="26"/>
      <c r="C354" s="26"/>
      <c r="D354" s="27"/>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row>
    <row r="355">
      <c r="A355" s="26"/>
      <c r="B355" s="26"/>
      <c r="C355" s="26"/>
      <c r="D355" s="27"/>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row>
    <row r="356">
      <c r="A356" s="26"/>
      <c r="B356" s="26"/>
      <c r="C356" s="26"/>
      <c r="D356" s="27"/>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row>
    <row r="357">
      <c r="A357" s="26"/>
      <c r="B357" s="26"/>
      <c r="C357" s="26"/>
      <c r="D357" s="27"/>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row>
    <row r="358">
      <c r="A358" s="26"/>
      <c r="B358" s="26"/>
      <c r="C358" s="26"/>
      <c r="D358" s="27"/>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row>
    <row r="359">
      <c r="A359" s="26"/>
      <c r="B359" s="26"/>
      <c r="C359" s="26"/>
      <c r="D359" s="27"/>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row>
    <row r="360">
      <c r="A360" s="26"/>
      <c r="B360" s="26"/>
      <c r="C360" s="26"/>
      <c r="D360" s="27"/>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row>
    <row r="361">
      <c r="A361" s="26"/>
      <c r="B361" s="26"/>
      <c r="C361" s="26"/>
      <c r="D361" s="27"/>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row>
    <row r="362">
      <c r="A362" s="26"/>
      <c r="B362" s="26"/>
      <c r="C362" s="26"/>
      <c r="D362" s="27"/>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row>
    <row r="363">
      <c r="A363" s="26"/>
      <c r="B363" s="26"/>
      <c r="C363" s="26"/>
      <c r="D363" s="27"/>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row>
    <row r="364">
      <c r="A364" s="26"/>
      <c r="B364" s="26"/>
      <c r="C364" s="26"/>
      <c r="D364" s="27"/>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row>
    <row r="365">
      <c r="A365" s="26"/>
      <c r="B365" s="26"/>
      <c r="C365" s="26"/>
      <c r="D365" s="27"/>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row>
    <row r="366">
      <c r="A366" s="26"/>
      <c r="B366" s="26"/>
      <c r="C366" s="26"/>
      <c r="D366" s="27"/>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row>
    <row r="367">
      <c r="A367" s="26"/>
      <c r="B367" s="26"/>
      <c r="C367" s="26"/>
      <c r="D367" s="27"/>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row>
    <row r="368">
      <c r="A368" s="26"/>
      <c r="B368" s="26"/>
      <c r="C368" s="26"/>
      <c r="D368" s="27"/>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row>
    <row r="369">
      <c r="A369" s="26"/>
      <c r="B369" s="26"/>
      <c r="C369" s="26"/>
      <c r="D369" s="27"/>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row>
    <row r="370">
      <c r="A370" s="26"/>
      <c r="B370" s="26"/>
      <c r="C370" s="26"/>
      <c r="D370" s="27"/>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row>
    <row r="371">
      <c r="A371" s="26"/>
      <c r="B371" s="26"/>
      <c r="C371" s="26"/>
      <c r="D371" s="27"/>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row>
    <row r="372">
      <c r="A372" s="26"/>
      <c r="B372" s="26"/>
      <c r="C372" s="26"/>
      <c r="D372" s="27"/>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row>
    <row r="373">
      <c r="A373" s="26"/>
      <c r="B373" s="26"/>
      <c r="C373" s="26"/>
      <c r="D373" s="27"/>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row>
    <row r="374">
      <c r="A374" s="26"/>
      <c r="B374" s="26"/>
      <c r="C374" s="26"/>
      <c r="D374" s="27"/>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row>
    <row r="375">
      <c r="A375" s="26"/>
      <c r="B375" s="26"/>
      <c r="C375" s="26"/>
      <c r="D375" s="27"/>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row>
    <row r="376">
      <c r="A376" s="26"/>
      <c r="B376" s="26"/>
      <c r="C376" s="26"/>
      <c r="D376" s="27"/>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row>
    <row r="377">
      <c r="A377" s="26"/>
      <c r="B377" s="26"/>
      <c r="C377" s="26"/>
      <c r="D377" s="27"/>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row>
    <row r="378">
      <c r="A378" s="26"/>
      <c r="B378" s="26"/>
      <c r="C378" s="26"/>
      <c r="D378" s="27"/>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row>
    <row r="379">
      <c r="A379" s="26"/>
      <c r="B379" s="26"/>
      <c r="C379" s="26"/>
      <c r="D379" s="27"/>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row>
    <row r="380">
      <c r="A380" s="26"/>
      <c r="B380" s="26"/>
      <c r="C380" s="26"/>
      <c r="D380" s="27"/>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row>
    <row r="381">
      <c r="A381" s="26"/>
      <c r="B381" s="26"/>
      <c r="C381" s="26"/>
      <c r="D381" s="27"/>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row>
    <row r="382">
      <c r="A382" s="26"/>
      <c r="B382" s="26"/>
      <c r="C382" s="26"/>
      <c r="D382" s="27"/>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row>
    <row r="383">
      <c r="A383" s="26"/>
      <c r="B383" s="26"/>
      <c r="C383" s="26"/>
      <c r="D383" s="27"/>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row>
    <row r="384">
      <c r="A384" s="26"/>
      <c r="B384" s="26"/>
      <c r="C384" s="26"/>
      <c r="D384" s="27"/>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row>
    <row r="385">
      <c r="A385" s="26"/>
      <c r="B385" s="26"/>
      <c r="C385" s="26"/>
      <c r="D385" s="27"/>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row>
    <row r="386">
      <c r="A386" s="26"/>
      <c r="B386" s="26"/>
      <c r="C386" s="26"/>
      <c r="D386" s="27"/>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row>
    <row r="387">
      <c r="A387" s="26"/>
      <c r="B387" s="26"/>
      <c r="C387" s="26"/>
      <c r="D387" s="27"/>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row>
    <row r="388">
      <c r="A388" s="26"/>
      <c r="B388" s="26"/>
      <c r="C388" s="26"/>
      <c r="D388" s="27"/>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row>
    <row r="389">
      <c r="A389" s="26"/>
      <c r="B389" s="26"/>
      <c r="C389" s="26"/>
      <c r="D389" s="27"/>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row>
    <row r="390">
      <c r="A390" s="26"/>
      <c r="B390" s="26"/>
      <c r="C390" s="26"/>
      <c r="D390" s="27"/>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row>
    <row r="391">
      <c r="A391" s="26"/>
      <c r="B391" s="26"/>
      <c r="C391" s="26"/>
      <c r="D391" s="27"/>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row>
    <row r="392">
      <c r="A392" s="26"/>
      <c r="B392" s="26"/>
      <c r="C392" s="26"/>
      <c r="D392" s="27"/>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row>
    <row r="393">
      <c r="A393" s="26"/>
      <c r="B393" s="26"/>
      <c r="C393" s="26"/>
      <c r="D393" s="27"/>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row>
    <row r="394">
      <c r="A394" s="26"/>
      <c r="B394" s="26"/>
      <c r="C394" s="26"/>
      <c r="D394" s="27"/>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row>
    <row r="395">
      <c r="A395" s="26"/>
      <c r="B395" s="26"/>
      <c r="C395" s="26"/>
      <c r="D395" s="27"/>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row>
    <row r="396">
      <c r="A396" s="26"/>
      <c r="B396" s="26"/>
      <c r="C396" s="26"/>
      <c r="D396" s="27"/>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row>
    <row r="397">
      <c r="A397" s="26"/>
      <c r="B397" s="26"/>
      <c r="C397" s="26"/>
      <c r="D397" s="27"/>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row>
    <row r="398">
      <c r="A398" s="26"/>
      <c r="B398" s="26"/>
      <c r="C398" s="26"/>
      <c r="D398" s="27"/>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row>
    <row r="399">
      <c r="A399" s="26"/>
      <c r="B399" s="26"/>
      <c r="C399" s="26"/>
      <c r="D399" s="27"/>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row>
    <row r="400">
      <c r="A400" s="26"/>
      <c r="B400" s="26"/>
      <c r="C400" s="26"/>
      <c r="D400" s="27"/>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row>
    <row r="401">
      <c r="A401" s="26"/>
      <c r="B401" s="26"/>
      <c r="C401" s="26"/>
      <c r="D401" s="27"/>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row>
    <row r="402">
      <c r="A402" s="26"/>
      <c r="B402" s="26"/>
      <c r="C402" s="26"/>
      <c r="D402" s="27"/>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row>
    <row r="403">
      <c r="A403" s="26"/>
      <c r="B403" s="26"/>
      <c r="C403" s="26"/>
      <c r="D403" s="27"/>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row>
    <row r="404">
      <c r="A404" s="26"/>
      <c r="B404" s="26"/>
      <c r="C404" s="26"/>
      <c r="D404" s="27"/>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row>
    <row r="405">
      <c r="A405" s="26"/>
      <c r="B405" s="26"/>
      <c r="C405" s="26"/>
      <c r="D405" s="27"/>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row>
    <row r="406">
      <c r="A406" s="26"/>
      <c r="B406" s="26"/>
      <c r="C406" s="26"/>
      <c r="D406" s="27"/>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row>
    <row r="407">
      <c r="A407" s="26"/>
      <c r="B407" s="26"/>
      <c r="C407" s="26"/>
      <c r="D407" s="27"/>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row>
    <row r="408">
      <c r="A408" s="26"/>
      <c r="B408" s="26"/>
      <c r="C408" s="26"/>
      <c r="D408" s="27"/>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row>
    <row r="409">
      <c r="A409" s="26"/>
      <c r="B409" s="26"/>
      <c r="C409" s="26"/>
      <c r="D409" s="27"/>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row>
    <row r="410">
      <c r="A410" s="26"/>
      <c r="B410" s="26"/>
      <c r="C410" s="26"/>
      <c r="D410" s="27"/>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row>
    <row r="411">
      <c r="A411" s="26"/>
      <c r="B411" s="26"/>
      <c r="C411" s="26"/>
      <c r="D411" s="27"/>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row>
    <row r="412">
      <c r="A412" s="26"/>
      <c r="B412" s="26"/>
      <c r="C412" s="26"/>
      <c r="D412" s="27"/>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row>
    <row r="413">
      <c r="A413" s="26"/>
      <c r="B413" s="26"/>
      <c r="C413" s="26"/>
      <c r="D413" s="27"/>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row>
    <row r="414">
      <c r="A414" s="26"/>
      <c r="B414" s="26"/>
      <c r="C414" s="26"/>
      <c r="D414" s="27"/>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row>
    <row r="415">
      <c r="A415" s="26"/>
      <c r="B415" s="26"/>
      <c r="C415" s="26"/>
      <c r="D415" s="27"/>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row>
    <row r="416">
      <c r="A416" s="26"/>
      <c r="B416" s="26"/>
      <c r="C416" s="26"/>
      <c r="D416" s="27"/>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row>
    <row r="417">
      <c r="A417" s="26"/>
      <c r="B417" s="26"/>
      <c r="C417" s="26"/>
      <c r="D417" s="27"/>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row>
    <row r="418">
      <c r="A418" s="26"/>
      <c r="B418" s="26"/>
      <c r="C418" s="26"/>
      <c r="D418" s="27"/>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row>
    <row r="419">
      <c r="A419" s="26"/>
      <c r="B419" s="26"/>
      <c r="C419" s="26"/>
      <c r="D419" s="27"/>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row>
    <row r="420">
      <c r="A420" s="26"/>
      <c r="B420" s="26"/>
      <c r="C420" s="26"/>
      <c r="D420" s="27"/>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row>
    <row r="421">
      <c r="A421" s="26"/>
      <c r="B421" s="26"/>
      <c r="C421" s="26"/>
      <c r="D421" s="27"/>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row>
    <row r="422">
      <c r="A422" s="26"/>
      <c r="B422" s="26"/>
      <c r="C422" s="26"/>
      <c r="D422" s="27"/>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row>
    <row r="423">
      <c r="A423" s="26"/>
      <c r="B423" s="26"/>
      <c r="C423" s="26"/>
      <c r="D423" s="27"/>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row>
    <row r="424">
      <c r="A424" s="26"/>
      <c r="B424" s="26"/>
      <c r="C424" s="26"/>
      <c r="D424" s="27"/>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row>
    <row r="425">
      <c r="A425" s="26"/>
      <c r="B425" s="26"/>
      <c r="C425" s="26"/>
      <c r="D425" s="27"/>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row>
    <row r="426">
      <c r="A426" s="26"/>
      <c r="B426" s="26"/>
      <c r="C426" s="26"/>
      <c r="D426" s="27"/>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row>
    <row r="427">
      <c r="A427" s="26"/>
      <c r="B427" s="26"/>
      <c r="C427" s="26"/>
      <c r="D427" s="27"/>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row>
    <row r="428">
      <c r="A428" s="26"/>
      <c r="B428" s="26"/>
      <c r="C428" s="26"/>
      <c r="D428" s="27"/>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row>
    <row r="429">
      <c r="A429" s="26"/>
      <c r="B429" s="26"/>
      <c r="C429" s="26"/>
      <c r="D429" s="27"/>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row>
    <row r="430">
      <c r="A430" s="26"/>
      <c r="B430" s="26"/>
      <c r="C430" s="26"/>
      <c r="D430" s="27"/>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row>
    <row r="431">
      <c r="A431" s="26"/>
      <c r="B431" s="26"/>
      <c r="C431" s="26"/>
      <c r="D431" s="27"/>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row>
    <row r="432">
      <c r="A432" s="26"/>
      <c r="B432" s="26"/>
      <c r="C432" s="26"/>
      <c r="D432" s="27"/>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row>
    <row r="433">
      <c r="A433" s="26"/>
      <c r="B433" s="26"/>
      <c r="C433" s="26"/>
      <c r="D433" s="27"/>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row>
    <row r="434">
      <c r="A434" s="26"/>
      <c r="B434" s="26"/>
      <c r="C434" s="26"/>
      <c r="D434" s="27"/>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row>
    <row r="435">
      <c r="A435" s="26"/>
      <c r="B435" s="26"/>
      <c r="C435" s="26"/>
      <c r="D435" s="27"/>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row>
    <row r="436">
      <c r="A436" s="26"/>
      <c r="B436" s="26"/>
      <c r="C436" s="26"/>
      <c r="D436" s="27"/>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row>
    <row r="437">
      <c r="A437" s="26"/>
      <c r="B437" s="26"/>
      <c r="C437" s="26"/>
      <c r="D437" s="27"/>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row>
    <row r="438">
      <c r="A438" s="26"/>
      <c r="B438" s="26"/>
      <c r="C438" s="26"/>
      <c r="D438" s="27"/>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row>
    <row r="439">
      <c r="A439" s="26"/>
      <c r="B439" s="26"/>
      <c r="C439" s="26"/>
      <c r="D439" s="27"/>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row>
    <row r="440">
      <c r="A440" s="26"/>
      <c r="B440" s="26"/>
      <c r="C440" s="26"/>
      <c r="D440" s="27"/>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row>
    <row r="441">
      <c r="A441" s="26"/>
      <c r="B441" s="26"/>
      <c r="C441" s="26"/>
      <c r="D441" s="27"/>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row>
    <row r="442">
      <c r="A442" s="26"/>
      <c r="B442" s="26"/>
      <c r="C442" s="26"/>
      <c r="D442" s="27"/>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row>
    <row r="443">
      <c r="A443" s="26"/>
      <c r="B443" s="26"/>
      <c r="C443" s="26"/>
      <c r="D443" s="27"/>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row>
    <row r="444">
      <c r="A444" s="26"/>
      <c r="B444" s="26"/>
      <c r="C444" s="26"/>
      <c r="D444" s="27"/>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row>
    <row r="445">
      <c r="A445" s="26"/>
      <c r="B445" s="26"/>
      <c r="C445" s="26"/>
      <c r="D445" s="27"/>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row>
    <row r="446">
      <c r="A446" s="26"/>
      <c r="B446" s="26"/>
      <c r="C446" s="26"/>
      <c r="D446" s="27"/>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row>
    <row r="447">
      <c r="A447" s="26"/>
      <c r="B447" s="26"/>
      <c r="C447" s="26"/>
      <c r="D447" s="27"/>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row>
    <row r="448">
      <c r="A448" s="26"/>
      <c r="B448" s="26"/>
      <c r="C448" s="26"/>
      <c r="D448" s="27"/>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row>
    <row r="449">
      <c r="A449" s="26"/>
      <c r="B449" s="26"/>
      <c r="C449" s="26"/>
      <c r="D449" s="27"/>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row>
    <row r="450">
      <c r="A450" s="26"/>
      <c r="B450" s="26"/>
      <c r="C450" s="26"/>
      <c r="D450" s="27"/>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row>
    <row r="451">
      <c r="A451" s="26"/>
      <c r="B451" s="26"/>
      <c r="C451" s="26"/>
      <c r="D451" s="27"/>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row>
    <row r="452">
      <c r="A452" s="26"/>
      <c r="B452" s="26"/>
      <c r="C452" s="26"/>
      <c r="D452" s="27"/>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row>
    <row r="453">
      <c r="A453" s="26"/>
      <c r="B453" s="26"/>
      <c r="C453" s="26"/>
      <c r="D453" s="27"/>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row>
    <row r="454">
      <c r="A454" s="26"/>
      <c r="B454" s="26"/>
      <c r="C454" s="26"/>
      <c r="D454" s="27"/>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row>
    <row r="455">
      <c r="A455" s="26"/>
      <c r="B455" s="26"/>
      <c r="C455" s="26"/>
      <c r="D455" s="27"/>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row>
    <row r="456">
      <c r="A456" s="26"/>
      <c r="B456" s="26"/>
      <c r="C456" s="26"/>
      <c r="D456" s="27"/>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row>
    <row r="457">
      <c r="A457" s="26"/>
      <c r="B457" s="26"/>
      <c r="C457" s="26"/>
      <c r="D457" s="27"/>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row>
    <row r="458">
      <c r="A458" s="26"/>
      <c r="B458" s="26"/>
      <c r="C458" s="26"/>
      <c r="D458" s="27"/>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row>
    <row r="459">
      <c r="A459" s="26"/>
      <c r="B459" s="26"/>
      <c r="C459" s="26"/>
      <c r="D459" s="27"/>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row>
    <row r="460">
      <c r="A460" s="26"/>
      <c r="B460" s="26"/>
      <c r="C460" s="26"/>
      <c r="D460" s="27"/>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row>
    <row r="461">
      <c r="A461" s="26"/>
      <c r="B461" s="26"/>
      <c r="C461" s="26"/>
      <c r="D461" s="27"/>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row>
    <row r="462">
      <c r="A462" s="26"/>
      <c r="B462" s="26"/>
      <c r="C462" s="26"/>
      <c r="D462" s="27"/>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row>
    <row r="463">
      <c r="A463" s="26"/>
      <c r="B463" s="26"/>
      <c r="C463" s="26"/>
      <c r="D463" s="27"/>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row>
    <row r="464">
      <c r="A464" s="26"/>
      <c r="B464" s="26"/>
      <c r="C464" s="26"/>
      <c r="D464" s="27"/>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row>
    <row r="465">
      <c r="A465" s="26"/>
      <c r="B465" s="26"/>
      <c r="C465" s="26"/>
      <c r="D465" s="27"/>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row>
    <row r="466">
      <c r="A466" s="26"/>
      <c r="B466" s="26"/>
      <c r="C466" s="26"/>
      <c r="D466" s="27"/>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row>
    <row r="467">
      <c r="A467" s="26"/>
      <c r="B467" s="26"/>
      <c r="C467" s="26"/>
      <c r="D467" s="27"/>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row>
    <row r="468">
      <c r="A468" s="26"/>
      <c r="B468" s="26"/>
      <c r="C468" s="26"/>
      <c r="D468" s="27"/>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row>
    <row r="469">
      <c r="A469" s="26"/>
      <c r="B469" s="26"/>
      <c r="C469" s="26"/>
      <c r="D469" s="27"/>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row>
    <row r="470">
      <c r="A470" s="26"/>
      <c r="B470" s="26"/>
      <c r="C470" s="26"/>
      <c r="D470" s="27"/>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row>
    <row r="471">
      <c r="A471" s="26"/>
      <c r="B471" s="26"/>
      <c r="C471" s="26"/>
      <c r="D471" s="27"/>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row>
    <row r="472">
      <c r="A472" s="26"/>
      <c r="B472" s="26"/>
      <c r="C472" s="26"/>
      <c r="D472" s="27"/>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row>
    <row r="473">
      <c r="A473" s="26"/>
      <c r="B473" s="26"/>
      <c r="C473" s="26"/>
      <c r="D473" s="27"/>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row>
    <row r="474">
      <c r="A474" s="26"/>
      <c r="B474" s="26"/>
      <c r="C474" s="26"/>
      <c r="D474" s="27"/>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row>
    <row r="475">
      <c r="A475" s="26"/>
      <c r="B475" s="26"/>
      <c r="C475" s="26"/>
      <c r="D475" s="27"/>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row>
    <row r="476">
      <c r="A476" s="26"/>
      <c r="B476" s="26"/>
      <c r="C476" s="26"/>
      <c r="D476" s="27"/>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row>
    <row r="477">
      <c r="A477" s="26"/>
      <c r="B477" s="26"/>
      <c r="C477" s="26"/>
      <c r="D477" s="27"/>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row>
    <row r="478">
      <c r="A478" s="26"/>
      <c r="B478" s="26"/>
      <c r="C478" s="26"/>
      <c r="D478" s="27"/>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row>
    <row r="479">
      <c r="A479" s="26"/>
      <c r="B479" s="26"/>
      <c r="C479" s="26"/>
      <c r="D479" s="27"/>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row>
    <row r="480">
      <c r="A480" s="26"/>
      <c r="B480" s="26"/>
      <c r="C480" s="26"/>
      <c r="D480" s="27"/>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row>
    <row r="481">
      <c r="A481" s="26"/>
      <c r="B481" s="26"/>
      <c r="C481" s="26"/>
      <c r="D481" s="27"/>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row>
    <row r="482">
      <c r="A482" s="26"/>
      <c r="B482" s="26"/>
      <c r="C482" s="26"/>
      <c r="D482" s="27"/>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row>
    <row r="483">
      <c r="A483" s="26"/>
      <c r="B483" s="26"/>
      <c r="C483" s="26"/>
      <c r="D483" s="27"/>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row>
    <row r="484">
      <c r="A484" s="26"/>
      <c r="B484" s="26"/>
      <c r="C484" s="26"/>
      <c r="D484" s="27"/>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row>
    <row r="485">
      <c r="A485" s="26"/>
      <c r="B485" s="26"/>
      <c r="C485" s="26"/>
      <c r="D485" s="27"/>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row>
    <row r="486">
      <c r="A486" s="26"/>
      <c r="B486" s="26"/>
      <c r="C486" s="26"/>
      <c r="D486" s="27"/>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row>
    <row r="487">
      <c r="A487" s="26"/>
      <c r="B487" s="26"/>
      <c r="C487" s="26"/>
      <c r="D487" s="27"/>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row>
    <row r="488">
      <c r="A488" s="26"/>
      <c r="B488" s="26"/>
      <c r="C488" s="26"/>
      <c r="D488" s="27"/>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row>
    <row r="489">
      <c r="A489" s="26"/>
      <c r="B489" s="26"/>
      <c r="C489" s="26"/>
      <c r="D489" s="27"/>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row>
    <row r="490">
      <c r="A490" s="26"/>
      <c r="B490" s="26"/>
      <c r="C490" s="26"/>
      <c r="D490" s="27"/>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row>
    <row r="491">
      <c r="A491" s="26"/>
      <c r="B491" s="26"/>
      <c r="C491" s="26"/>
      <c r="D491" s="27"/>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row>
    <row r="492">
      <c r="A492" s="26"/>
      <c r="B492" s="26"/>
      <c r="C492" s="26"/>
      <c r="D492" s="27"/>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row>
    <row r="493">
      <c r="A493" s="26"/>
      <c r="B493" s="26"/>
      <c r="C493" s="26"/>
      <c r="D493" s="27"/>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row>
    <row r="494">
      <c r="A494" s="26"/>
      <c r="B494" s="26"/>
      <c r="C494" s="26"/>
      <c r="D494" s="27"/>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row>
    <row r="495">
      <c r="A495" s="26"/>
      <c r="B495" s="26"/>
      <c r="C495" s="26"/>
      <c r="D495" s="27"/>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row>
    <row r="496">
      <c r="A496" s="26"/>
      <c r="B496" s="26"/>
      <c r="C496" s="26"/>
      <c r="D496" s="27"/>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row>
    <row r="497">
      <c r="A497" s="26"/>
      <c r="B497" s="26"/>
      <c r="C497" s="26"/>
      <c r="D497" s="27"/>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row>
    <row r="498">
      <c r="A498" s="26"/>
      <c r="B498" s="26"/>
      <c r="C498" s="26"/>
      <c r="D498" s="27"/>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row>
    <row r="499">
      <c r="A499" s="26"/>
      <c r="B499" s="26"/>
      <c r="C499" s="26"/>
      <c r="D499" s="27"/>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row>
    <row r="500">
      <c r="A500" s="26"/>
      <c r="B500" s="26"/>
      <c r="C500" s="26"/>
      <c r="D500" s="27"/>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row>
    <row r="501">
      <c r="A501" s="26"/>
      <c r="B501" s="26"/>
      <c r="C501" s="26"/>
      <c r="D501" s="27"/>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row>
    <row r="502">
      <c r="A502" s="26"/>
      <c r="B502" s="26"/>
      <c r="C502" s="26"/>
      <c r="D502" s="27"/>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row>
    <row r="503">
      <c r="A503" s="26"/>
      <c r="B503" s="26"/>
      <c r="C503" s="26"/>
      <c r="D503" s="27"/>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row>
    <row r="504">
      <c r="A504" s="26"/>
      <c r="B504" s="26"/>
      <c r="C504" s="26"/>
      <c r="D504" s="27"/>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row>
    <row r="505">
      <c r="A505" s="26"/>
      <c r="B505" s="26"/>
      <c r="C505" s="26"/>
      <c r="D505" s="27"/>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row>
    <row r="506">
      <c r="A506" s="26"/>
      <c r="B506" s="26"/>
      <c r="C506" s="26"/>
      <c r="D506" s="27"/>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row>
    <row r="507">
      <c r="A507" s="26"/>
      <c r="B507" s="26"/>
      <c r="C507" s="26"/>
      <c r="D507" s="27"/>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row>
    <row r="508">
      <c r="A508" s="26"/>
      <c r="B508" s="26"/>
      <c r="C508" s="26"/>
      <c r="D508" s="27"/>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row>
    <row r="509">
      <c r="A509" s="26"/>
      <c r="B509" s="26"/>
      <c r="C509" s="26"/>
      <c r="D509" s="27"/>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row>
    <row r="510">
      <c r="A510" s="26"/>
      <c r="B510" s="26"/>
      <c r="C510" s="26"/>
      <c r="D510" s="27"/>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row>
    <row r="511">
      <c r="A511" s="26"/>
      <c r="B511" s="26"/>
      <c r="C511" s="26"/>
      <c r="D511" s="27"/>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row>
    <row r="512">
      <c r="A512" s="26"/>
      <c r="B512" s="26"/>
      <c r="C512" s="26"/>
      <c r="D512" s="27"/>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row>
    <row r="513">
      <c r="A513" s="26"/>
      <c r="B513" s="26"/>
      <c r="C513" s="26"/>
      <c r="D513" s="27"/>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row>
    <row r="514">
      <c r="A514" s="26"/>
      <c r="B514" s="26"/>
      <c r="C514" s="26"/>
      <c r="D514" s="27"/>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row>
    <row r="515">
      <c r="A515" s="26"/>
      <c r="B515" s="26"/>
      <c r="C515" s="26"/>
      <c r="D515" s="27"/>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row>
    <row r="516">
      <c r="A516" s="26"/>
      <c r="B516" s="26"/>
      <c r="C516" s="26"/>
      <c r="D516" s="27"/>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row>
    <row r="517">
      <c r="A517" s="26"/>
      <c r="B517" s="26"/>
      <c r="C517" s="26"/>
      <c r="D517" s="27"/>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row>
    <row r="518">
      <c r="A518" s="26"/>
      <c r="B518" s="26"/>
      <c r="C518" s="26"/>
      <c r="D518" s="27"/>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row>
    <row r="519">
      <c r="A519" s="26"/>
      <c r="B519" s="26"/>
      <c r="C519" s="26"/>
      <c r="D519" s="27"/>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row>
    <row r="520">
      <c r="A520" s="26"/>
      <c r="B520" s="26"/>
      <c r="C520" s="26"/>
      <c r="D520" s="27"/>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row>
    <row r="521">
      <c r="A521" s="26"/>
      <c r="B521" s="26"/>
      <c r="C521" s="26"/>
      <c r="D521" s="27"/>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row>
    <row r="522">
      <c r="A522" s="26"/>
      <c r="B522" s="26"/>
      <c r="C522" s="26"/>
      <c r="D522" s="27"/>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row>
    <row r="523">
      <c r="A523" s="26"/>
      <c r="B523" s="26"/>
      <c r="C523" s="26"/>
      <c r="D523" s="27"/>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row>
    <row r="524">
      <c r="A524" s="26"/>
      <c r="B524" s="26"/>
      <c r="C524" s="26"/>
      <c r="D524" s="27"/>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row>
    <row r="525">
      <c r="A525" s="26"/>
      <c r="B525" s="26"/>
      <c r="C525" s="26"/>
      <c r="D525" s="27"/>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row>
    <row r="526">
      <c r="A526" s="26"/>
      <c r="B526" s="26"/>
      <c r="C526" s="26"/>
      <c r="D526" s="27"/>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row>
    <row r="527">
      <c r="A527" s="26"/>
      <c r="B527" s="26"/>
      <c r="C527" s="26"/>
      <c r="D527" s="27"/>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row>
    <row r="528">
      <c r="A528" s="26"/>
      <c r="B528" s="26"/>
      <c r="C528" s="26"/>
      <c r="D528" s="27"/>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row>
    <row r="529">
      <c r="A529" s="26"/>
      <c r="B529" s="26"/>
      <c r="C529" s="26"/>
      <c r="D529" s="27"/>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row>
    <row r="530">
      <c r="A530" s="26"/>
      <c r="B530" s="26"/>
      <c r="C530" s="26"/>
      <c r="D530" s="27"/>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row>
    <row r="531">
      <c r="A531" s="26"/>
      <c r="B531" s="26"/>
      <c r="C531" s="26"/>
      <c r="D531" s="27"/>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row>
    <row r="532">
      <c r="A532" s="26"/>
      <c r="B532" s="26"/>
      <c r="C532" s="26"/>
      <c r="D532" s="27"/>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row>
    <row r="533">
      <c r="A533" s="26"/>
      <c r="B533" s="26"/>
      <c r="C533" s="26"/>
      <c r="D533" s="27"/>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row>
    <row r="534">
      <c r="A534" s="26"/>
      <c r="B534" s="26"/>
      <c r="C534" s="26"/>
      <c r="D534" s="27"/>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row>
    <row r="535">
      <c r="A535" s="26"/>
      <c r="B535" s="26"/>
      <c r="C535" s="26"/>
      <c r="D535" s="27"/>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row>
    <row r="536">
      <c r="A536" s="26"/>
      <c r="B536" s="26"/>
      <c r="C536" s="26"/>
      <c r="D536" s="27"/>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row>
    <row r="537">
      <c r="A537" s="26"/>
      <c r="B537" s="26"/>
      <c r="C537" s="26"/>
      <c r="D537" s="27"/>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row>
    <row r="538">
      <c r="A538" s="26"/>
      <c r="B538" s="26"/>
      <c r="C538" s="26"/>
      <c r="D538" s="27"/>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row>
    <row r="539">
      <c r="A539" s="26"/>
      <c r="B539" s="26"/>
      <c r="C539" s="26"/>
      <c r="D539" s="27"/>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row>
    <row r="540">
      <c r="A540" s="26"/>
      <c r="B540" s="26"/>
      <c r="C540" s="26"/>
      <c r="D540" s="27"/>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row>
    <row r="541">
      <c r="A541" s="26"/>
      <c r="B541" s="26"/>
      <c r="C541" s="26"/>
      <c r="D541" s="27"/>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row>
    <row r="542">
      <c r="A542" s="26"/>
      <c r="B542" s="26"/>
      <c r="C542" s="26"/>
      <c r="D542" s="27"/>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row>
    <row r="543">
      <c r="A543" s="26"/>
      <c r="B543" s="26"/>
      <c r="C543" s="26"/>
      <c r="D543" s="27"/>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row>
    <row r="544">
      <c r="A544" s="26"/>
      <c r="B544" s="26"/>
      <c r="C544" s="26"/>
      <c r="D544" s="27"/>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row>
    <row r="545">
      <c r="A545" s="26"/>
      <c r="B545" s="26"/>
      <c r="C545" s="26"/>
      <c r="D545" s="27"/>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row>
    <row r="546">
      <c r="A546" s="26"/>
      <c r="B546" s="26"/>
      <c r="C546" s="26"/>
      <c r="D546" s="27"/>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row>
    <row r="547">
      <c r="A547" s="26"/>
      <c r="B547" s="26"/>
      <c r="C547" s="26"/>
      <c r="D547" s="27"/>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row>
    <row r="548">
      <c r="A548" s="26"/>
      <c r="B548" s="26"/>
      <c r="C548" s="26"/>
      <c r="D548" s="27"/>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row>
    <row r="549">
      <c r="A549" s="26"/>
      <c r="B549" s="26"/>
      <c r="C549" s="26"/>
      <c r="D549" s="27"/>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row>
    <row r="550">
      <c r="A550" s="26"/>
      <c r="B550" s="26"/>
      <c r="C550" s="26"/>
      <c r="D550" s="27"/>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row>
    <row r="551">
      <c r="A551" s="26"/>
      <c r="B551" s="26"/>
      <c r="C551" s="26"/>
      <c r="D551" s="27"/>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row>
    <row r="552">
      <c r="A552" s="26"/>
      <c r="B552" s="26"/>
      <c r="C552" s="26"/>
      <c r="D552" s="27"/>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row>
    <row r="553">
      <c r="A553" s="26"/>
      <c r="B553" s="26"/>
      <c r="C553" s="26"/>
      <c r="D553" s="27"/>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row>
    <row r="554">
      <c r="A554" s="26"/>
      <c r="B554" s="26"/>
      <c r="C554" s="26"/>
      <c r="D554" s="27"/>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row>
    <row r="555">
      <c r="A555" s="26"/>
      <c r="B555" s="26"/>
      <c r="C555" s="26"/>
      <c r="D555" s="27"/>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row>
    <row r="556">
      <c r="A556" s="26"/>
      <c r="B556" s="26"/>
      <c r="C556" s="26"/>
      <c r="D556" s="27"/>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row>
    <row r="557">
      <c r="A557" s="26"/>
      <c r="B557" s="26"/>
      <c r="C557" s="26"/>
      <c r="D557" s="27"/>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row>
    <row r="558">
      <c r="A558" s="26"/>
      <c r="B558" s="26"/>
      <c r="C558" s="26"/>
      <c r="D558" s="27"/>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row>
    <row r="559">
      <c r="A559" s="26"/>
      <c r="B559" s="26"/>
      <c r="C559" s="26"/>
      <c r="D559" s="27"/>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row>
    <row r="560">
      <c r="A560" s="26"/>
      <c r="B560" s="26"/>
      <c r="C560" s="26"/>
      <c r="D560" s="27"/>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row>
    <row r="561">
      <c r="A561" s="26"/>
      <c r="B561" s="26"/>
      <c r="C561" s="26"/>
      <c r="D561" s="27"/>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row>
    <row r="562">
      <c r="A562" s="26"/>
      <c r="B562" s="26"/>
      <c r="C562" s="26"/>
      <c r="D562" s="27"/>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row>
    <row r="563">
      <c r="A563" s="26"/>
      <c r="B563" s="26"/>
      <c r="C563" s="26"/>
      <c r="D563" s="27"/>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row>
    <row r="564">
      <c r="A564" s="26"/>
      <c r="B564" s="26"/>
      <c r="C564" s="26"/>
      <c r="D564" s="27"/>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row>
    <row r="565">
      <c r="A565" s="26"/>
      <c r="B565" s="26"/>
      <c r="C565" s="26"/>
      <c r="D565" s="27"/>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row>
    <row r="566">
      <c r="A566" s="26"/>
      <c r="B566" s="26"/>
      <c r="C566" s="26"/>
      <c r="D566" s="27"/>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row>
    <row r="567">
      <c r="A567" s="26"/>
      <c r="B567" s="26"/>
      <c r="C567" s="26"/>
      <c r="D567" s="27"/>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row>
    <row r="568">
      <c r="A568" s="26"/>
      <c r="B568" s="26"/>
      <c r="C568" s="26"/>
      <c r="D568" s="27"/>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row>
    <row r="569">
      <c r="A569" s="26"/>
      <c r="B569" s="26"/>
      <c r="C569" s="26"/>
      <c r="D569" s="27"/>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row>
    <row r="570">
      <c r="A570" s="26"/>
      <c r="B570" s="26"/>
      <c r="C570" s="26"/>
      <c r="D570" s="27"/>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row>
    <row r="571">
      <c r="A571" s="26"/>
      <c r="B571" s="26"/>
      <c r="C571" s="26"/>
      <c r="D571" s="27"/>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row>
    <row r="572">
      <c r="A572" s="26"/>
      <c r="B572" s="26"/>
      <c r="C572" s="26"/>
      <c r="D572" s="27"/>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row>
    <row r="573">
      <c r="A573" s="26"/>
      <c r="B573" s="26"/>
      <c r="C573" s="26"/>
      <c r="D573" s="27"/>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row>
    <row r="574">
      <c r="A574" s="26"/>
      <c r="B574" s="26"/>
      <c r="C574" s="26"/>
      <c r="D574" s="27"/>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row>
    <row r="575">
      <c r="A575" s="26"/>
      <c r="B575" s="26"/>
      <c r="C575" s="26"/>
      <c r="D575" s="27"/>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row>
    <row r="576">
      <c r="A576" s="26"/>
      <c r="B576" s="26"/>
      <c r="C576" s="26"/>
      <c r="D576" s="27"/>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row>
    <row r="577">
      <c r="A577" s="26"/>
      <c r="B577" s="26"/>
      <c r="C577" s="26"/>
      <c r="D577" s="27"/>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row>
    <row r="578">
      <c r="A578" s="26"/>
      <c r="B578" s="26"/>
      <c r="C578" s="26"/>
      <c r="D578" s="27"/>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row>
    <row r="579">
      <c r="A579" s="26"/>
      <c r="B579" s="26"/>
      <c r="C579" s="26"/>
      <c r="D579" s="27"/>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row>
    <row r="580">
      <c r="A580" s="26"/>
      <c r="B580" s="26"/>
      <c r="C580" s="26"/>
      <c r="D580" s="27"/>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row>
    <row r="581">
      <c r="A581" s="26"/>
      <c r="B581" s="26"/>
      <c r="C581" s="26"/>
      <c r="D581" s="27"/>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row>
    <row r="582">
      <c r="A582" s="26"/>
      <c r="B582" s="26"/>
      <c r="C582" s="26"/>
      <c r="D582" s="27"/>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row>
    <row r="583">
      <c r="A583" s="26"/>
      <c r="B583" s="26"/>
      <c r="C583" s="26"/>
      <c r="D583" s="27"/>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row>
    <row r="584">
      <c r="A584" s="26"/>
      <c r="B584" s="26"/>
      <c r="C584" s="26"/>
      <c r="D584" s="27"/>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row>
    <row r="585">
      <c r="A585" s="26"/>
      <c r="B585" s="26"/>
      <c r="C585" s="26"/>
      <c r="D585" s="27"/>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row>
    <row r="586">
      <c r="A586" s="26"/>
      <c r="B586" s="26"/>
      <c r="C586" s="26"/>
      <c r="D586" s="27"/>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row>
    <row r="587">
      <c r="A587" s="26"/>
      <c r="B587" s="26"/>
      <c r="C587" s="26"/>
      <c r="D587" s="27"/>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row>
    <row r="588">
      <c r="A588" s="26"/>
      <c r="B588" s="26"/>
      <c r="C588" s="26"/>
      <c r="D588" s="27"/>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row>
    <row r="589">
      <c r="A589" s="26"/>
      <c r="B589" s="26"/>
      <c r="C589" s="26"/>
      <c r="D589" s="27"/>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row>
    <row r="590">
      <c r="A590" s="26"/>
      <c r="B590" s="26"/>
      <c r="C590" s="26"/>
      <c r="D590" s="27"/>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row>
    <row r="591">
      <c r="A591" s="26"/>
      <c r="B591" s="26"/>
      <c r="C591" s="26"/>
      <c r="D591" s="27"/>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row>
    <row r="592">
      <c r="A592" s="26"/>
      <c r="B592" s="26"/>
      <c r="C592" s="26"/>
      <c r="D592" s="27"/>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row>
    <row r="593">
      <c r="A593" s="26"/>
      <c r="B593" s="26"/>
      <c r="C593" s="26"/>
      <c r="D593" s="27"/>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row>
    <row r="594">
      <c r="A594" s="26"/>
      <c r="B594" s="26"/>
      <c r="C594" s="26"/>
      <c r="D594" s="27"/>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row>
    <row r="595">
      <c r="A595" s="26"/>
      <c r="B595" s="26"/>
      <c r="C595" s="26"/>
      <c r="D595" s="27"/>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row>
    <row r="596">
      <c r="A596" s="26"/>
      <c r="B596" s="26"/>
      <c r="C596" s="26"/>
      <c r="D596" s="27"/>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row>
    <row r="597">
      <c r="A597" s="26"/>
      <c r="B597" s="26"/>
      <c r="C597" s="26"/>
      <c r="D597" s="27"/>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row>
    <row r="598">
      <c r="A598" s="26"/>
      <c r="B598" s="26"/>
      <c r="C598" s="26"/>
      <c r="D598" s="27"/>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row>
    <row r="599">
      <c r="A599" s="26"/>
      <c r="B599" s="26"/>
      <c r="C599" s="26"/>
      <c r="D599" s="27"/>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row>
    <row r="600">
      <c r="A600" s="26"/>
      <c r="B600" s="26"/>
      <c r="C600" s="26"/>
      <c r="D600" s="27"/>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row>
    <row r="601">
      <c r="A601" s="26"/>
      <c r="B601" s="26"/>
      <c r="C601" s="26"/>
      <c r="D601" s="27"/>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row>
    <row r="602">
      <c r="A602" s="26"/>
      <c r="B602" s="26"/>
      <c r="C602" s="26"/>
      <c r="D602" s="27"/>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row>
    <row r="603">
      <c r="A603" s="26"/>
      <c r="B603" s="26"/>
      <c r="C603" s="26"/>
      <c r="D603" s="27"/>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row>
    <row r="604">
      <c r="A604" s="26"/>
      <c r="B604" s="26"/>
      <c r="C604" s="26"/>
      <c r="D604" s="27"/>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row>
    <row r="605">
      <c r="A605" s="26"/>
      <c r="B605" s="26"/>
      <c r="C605" s="26"/>
      <c r="D605" s="27"/>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row>
    <row r="606">
      <c r="A606" s="26"/>
      <c r="B606" s="26"/>
      <c r="C606" s="26"/>
      <c r="D606" s="27"/>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row>
    <row r="607">
      <c r="A607" s="26"/>
      <c r="B607" s="26"/>
      <c r="C607" s="26"/>
      <c r="D607" s="27"/>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row>
    <row r="608">
      <c r="A608" s="26"/>
      <c r="B608" s="26"/>
      <c r="C608" s="26"/>
      <c r="D608" s="27"/>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row>
    <row r="609">
      <c r="A609" s="26"/>
      <c r="B609" s="26"/>
      <c r="C609" s="26"/>
      <c r="D609" s="27"/>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row>
    <row r="610">
      <c r="A610" s="26"/>
      <c r="B610" s="26"/>
      <c r="C610" s="26"/>
      <c r="D610" s="27"/>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row>
    <row r="611">
      <c r="A611" s="26"/>
      <c r="B611" s="26"/>
      <c r="C611" s="26"/>
      <c r="D611" s="27"/>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row>
    <row r="612">
      <c r="A612" s="26"/>
      <c r="B612" s="26"/>
      <c r="C612" s="26"/>
      <c r="D612" s="27"/>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row>
    <row r="613">
      <c r="A613" s="26"/>
      <c r="B613" s="26"/>
      <c r="C613" s="26"/>
      <c r="D613" s="27"/>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row>
    <row r="614">
      <c r="A614" s="26"/>
      <c r="B614" s="26"/>
      <c r="C614" s="26"/>
      <c r="D614" s="27"/>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row>
    <row r="615">
      <c r="A615" s="26"/>
      <c r="B615" s="26"/>
      <c r="C615" s="26"/>
      <c r="D615" s="27"/>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row>
    <row r="616">
      <c r="A616" s="26"/>
      <c r="B616" s="26"/>
      <c r="C616" s="26"/>
      <c r="D616" s="27"/>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row>
    <row r="617">
      <c r="A617" s="26"/>
      <c r="B617" s="26"/>
      <c r="C617" s="26"/>
      <c r="D617" s="27"/>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row>
    <row r="618">
      <c r="A618" s="26"/>
      <c r="B618" s="26"/>
      <c r="C618" s="26"/>
      <c r="D618" s="27"/>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row>
    <row r="619">
      <c r="A619" s="26"/>
      <c r="B619" s="26"/>
      <c r="C619" s="26"/>
      <c r="D619" s="27"/>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row>
    <row r="620">
      <c r="A620" s="26"/>
      <c r="B620" s="26"/>
      <c r="C620" s="26"/>
      <c r="D620" s="27"/>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row>
    <row r="621">
      <c r="A621" s="26"/>
      <c r="B621" s="26"/>
      <c r="C621" s="26"/>
      <c r="D621" s="27"/>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row>
    <row r="622">
      <c r="A622" s="26"/>
      <c r="B622" s="26"/>
      <c r="C622" s="26"/>
      <c r="D622" s="27"/>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row>
    <row r="623">
      <c r="A623" s="26"/>
      <c r="B623" s="26"/>
      <c r="C623" s="26"/>
      <c r="D623" s="27"/>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row>
    <row r="624">
      <c r="A624" s="26"/>
      <c r="B624" s="26"/>
      <c r="C624" s="26"/>
      <c r="D624" s="27"/>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row>
    <row r="625">
      <c r="A625" s="26"/>
      <c r="B625" s="26"/>
      <c r="C625" s="26"/>
      <c r="D625" s="27"/>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row>
    <row r="626">
      <c r="A626" s="26"/>
      <c r="B626" s="26"/>
      <c r="C626" s="26"/>
      <c r="D626" s="27"/>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row>
    <row r="627">
      <c r="A627" s="26"/>
      <c r="B627" s="26"/>
      <c r="C627" s="26"/>
      <c r="D627" s="27"/>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row>
    <row r="628">
      <c r="A628" s="26"/>
      <c r="B628" s="26"/>
      <c r="C628" s="26"/>
      <c r="D628" s="27"/>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row>
    <row r="629">
      <c r="A629" s="26"/>
      <c r="B629" s="26"/>
      <c r="C629" s="26"/>
      <c r="D629" s="27"/>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row>
    <row r="630">
      <c r="A630" s="26"/>
      <c r="B630" s="26"/>
      <c r="C630" s="26"/>
      <c r="D630" s="27"/>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row>
    <row r="631">
      <c r="A631" s="26"/>
      <c r="B631" s="26"/>
      <c r="C631" s="26"/>
      <c r="D631" s="27"/>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row>
    <row r="632">
      <c r="A632" s="26"/>
      <c r="B632" s="26"/>
      <c r="C632" s="26"/>
      <c r="D632" s="27"/>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row>
    <row r="633">
      <c r="A633" s="26"/>
      <c r="B633" s="26"/>
      <c r="C633" s="26"/>
      <c r="D633" s="27"/>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row>
    <row r="634">
      <c r="A634" s="26"/>
      <c r="B634" s="26"/>
      <c r="C634" s="26"/>
      <c r="D634" s="27"/>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row>
    <row r="635">
      <c r="A635" s="26"/>
      <c r="B635" s="26"/>
      <c r="C635" s="26"/>
      <c r="D635" s="27"/>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row>
    <row r="636">
      <c r="A636" s="26"/>
      <c r="B636" s="26"/>
      <c r="C636" s="26"/>
      <c r="D636" s="27"/>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row>
    <row r="637">
      <c r="A637" s="26"/>
      <c r="B637" s="26"/>
      <c r="C637" s="26"/>
      <c r="D637" s="27"/>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row>
    <row r="638">
      <c r="A638" s="26"/>
      <c r="B638" s="26"/>
      <c r="C638" s="26"/>
      <c r="D638" s="27"/>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row>
    <row r="639">
      <c r="A639" s="26"/>
      <c r="B639" s="26"/>
      <c r="C639" s="26"/>
      <c r="D639" s="27"/>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row>
    <row r="640">
      <c r="A640" s="26"/>
      <c r="B640" s="26"/>
      <c r="C640" s="26"/>
      <c r="D640" s="27"/>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row>
    <row r="641">
      <c r="A641" s="26"/>
      <c r="B641" s="26"/>
      <c r="C641" s="26"/>
      <c r="D641" s="27"/>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row>
    <row r="642">
      <c r="A642" s="26"/>
      <c r="B642" s="26"/>
      <c r="C642" s="26"/>
      <c r="D642" s="27"/>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row>
    <row r="643">
      <c r="A643" s="26"/>
      <c r="B643" s="26"/>
      <c r="C643" s="26"/>
      <c r="D643" s="27"/>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row>
    <row r="644">
      <c r="A644" s="26"/>
      <c r="B644" s="26"/>
      <c r="C644" s="26"/>
      <c r="D644" s="27"/>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row>
    <row r="645">
      <c r="A645" s="26"/>
      <c r="B645" s="26"/>
      <c r="C645" s="26"/>
      <c r="D645" s="27"/>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row>
    <row r="646">
      <c r="A646" s="26"/>
      <c r="B646" s="26"/>
      <c r="C646" s="26"/>
      <c r="D646" s="27"/>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row>
    <row r="647">
      <c r="A647" s="26"/>
      <c r="B647" s="26"/>
      <c r="C647" s="26"/>
      <c r="D647" s="27"/>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row>
    <row r="648">
      <c r="A648" s="26"/>
      <c r="B648" s="26"/>
      <c r="C648" s="26"/>
      <c r="D648" s="27"/>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row>
    <row r="649">
      <c r="A649" s="26"/>
      <c r="B649" s="26"/>
      <c r="C649" s="26"/>
      <c r="D649" s="27"/>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row>
    <row r="650">
      <c r="A650" s="26"/>
      <c r="B650" s="26"/>
      <c r="C650" s="26"/>
      <c r="D650" s="27"/>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row>
    <row r="651">
      <c r="A651" s="26"/>
      <c r="B651" s="26"/>
      <c r="C651" s="26"/>
      <c r="D651" s="27"/>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row>
    <row r="652">
      <c r="A652" s="26"/>
      <c r="B652" s="26"/>
      <c r="C652" s="26"/>
      <c r="D652" s="27"/>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row>
    <row r="653">
      <c r="A653" s="26"/>
      <c r="B653" s="26"/>
      <c r="C653" s="26"/>
      <c r="D653" s="27"/>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row>
    <row r="654">
      <c r="A654" s="26"/>
      <c r="B654" s="26"/>
      <c r="C654" s="26"/>
      <c r="D654" s="27"/>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row>
    <row r="655">
      <c r="A655" s="26"/>
      <c r="B655" s="26"/>
      <c r="C655" s="26"/>
      <c r="D655" s="27"/>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row>
    <row r="656">
      <c r="A656" s="26"/>
      <c r="B656" s="26"/>
      <c r="C656" s="26"/>
      <c r="D656" s="27"/>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row>
    <row r="657">
      <c r="A657" s="26"/>
      <c r="B657" s="26"/>
      <c r="C657" s="26"/>
      <c r="D657" s="27"/>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row>
    <row r="658">
      <c r="A658" s="26"/>
      <c r="B658" s="26"/>
      <c r="C658" s="26"/>
      <c r="D658" s="27"/>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row>
    <row r="659">
      <c r="A659" s="26"/>
      <c r="B659" s="26"/>
      <c r="C659" s="26"/>
      <c r="D659" s="27"/>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row>
    <row r="660">
      <c r="A660" s="26"/>
      <c r="B660" s="26"/>
      <c r="C660" s="26"/>
      <c r="D660" s="27"/>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row>
    <row r="661">
      <c r="A661" s="26"/>
      <c r="B661" s="26"/>
      <c r="C661" s="26"/>
      <c r="D661" s="27"/>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row>
    <row r="662">
      <c r="A662" s="26"/>
      <c r="B662" s="26"/>
      <c r="C662" s="26"/>
      <c r="D662" s="27"/>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row>
    <row r="663">
      <c r="A663" s="26"/>
      <c r="B663" s="26"/>
      <c r="C663" s="26"/>
      <c r="D663" s="27"/>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row>
    <row r="664">
      <c r="A664" s="26"/>
      <c r="B664" s="26"/>
      <c r="C664" s="26"/>
      <c r="D664" s="27"/>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row>
    <row r="665">
      <c r="A665" s="26"/>
      <c r="B665" s="26"/>
      <c r="C665" s="26"/>
      <c r="D665" s="27"/>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row>
    <row r="666">
      <c r="A666" s="26"/>
      <c r="B666" s="26"/>
      <c r="C666" s="26"/>
      <c r="D666" s="27"/>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row>
    <row r="667">
      <c r="A667" s="26"/>
      <c r="B667" s="26"/>
      <c r="C667" s="26"/>
      <c r="D667" s="27"/>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row>
    <row r="668">
      <c r="A668" s="26"/>
      <c r="B668" s="26"/>
      <c r="C668" s="26"/>
      <c r="D668" s="27"/>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row>
    <row r="669">
      <c r="A669" s="26"/>
      <c r="B669" s="26"/>
      <c r="C669" s="26"/>
      <c r="D669" s="27"/>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row>
    <row r="670">
      <c r="A670" s="26"/>
      <c r="B670" s="26"/>
      <c r="C670" s="26"/>
      <c r="D670" s="27"/>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row>
    <row r="671">
      <c r="A671" s="26"/>
      <c r="B671" s="26"/>
      <c r="C671" s="26"/>
      <c r="D671" s="27"/>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row>
    <row r="672">
      <c r="A672" s="26"/>
      <c r="B672" s="26"/>
      <c r="C672" s="26"/>
      <c r="D672" s="27"/>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row>
    <row r="673">
      <c r="A673" s="26"/>
      <c r="B673" s="26"/>
      <c r="C673" s="26"/>
      <c r="D673" s="27"/>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row>
    <row r="674">
      <c r="A674" s="26"/>
      <c r="B674" s="26"/>
      <c r="C674" s="26"/>
      <c r="D674" s="27"/>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row>
    <row r="675">
      <c r="A675" s="26"/>
      <c r="B675" s="26"/>
      <c r="C675" s="26"/>
      <c r="D675" s="27"/>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row>
    <row r="676">
      <c r="A676" s="26"/>
      <c r="B676" s="26"/>
      <c r="C676" s="26"/>
      <c r="D676" s="27"/>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row>
    <row r="677">
      <c r="A677" s="26"/>
      <c r="B677" s="26"/>
      <c r="C677" s="26"/>
      <c r="D677" s="27"/>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row>
    <row r="678">
      <c r="A678" s="26"/>
      <c r="B678" s="26"/>
      <c r="C678" s="26"/>
      <c r="D678" s="27"/>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row>
    <row r="679">
      <c r="A679" s="26"/>
      <c r="B679" s="26"/>
      <c r="C679" s="26"/>
      <c r="D679" s="27"/>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row>
    <row r="680">
      <c r="A680" s="26"/>
      <c r="B680" s="26"/>
      <c r="C680" s="26"/>
      <c r="D680" s="27"/>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row>
    <row r="681">
      <c r="A681" s="26"/>
      <c r="B681" s="26"/>
      <c r="C681" s="26"/>
      <c r="D681" s="27"/>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row>
    <row r="682">
      <c r="A682" s="26"/>
      <c r="B682" s="26"/>
      <c r="C682" s="26"/>
      <c r="D682" s="27"/>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row>
    <row r="683">
      <c r="A683" s="26"/>
      <c r="B683" s="26"/>
      <c r="C683" s="26"/>
      <c r="D683" s="27"/>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row>
    <row r="684">
      <c r="A684" s="26"/>
      <c r="B684" s="26"/>
      <c r="C684" s="26"/>
      <c r="D684" s="27"/>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row>
    <row r="685">
      <c r="A685" s="26"/>
      <c r="B685" s="26"/>
      <c r="C685" s="26"/>
      <c r="D685" s="27"/>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row>
    <row r="686">
      <c r="A686" s="26"/>
      <c r="B686" s="26"/>
      <c r="C686" s="26"/>
      <c r="D686" s="27"/>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row>
    <row r="687">
      <c r="A687" s="26"/>
      <c r="B687" s="26"/>
      <c r="C687" s="26"/>
      <c r="D687" s="27"/>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row>
    <row r="688">
      <c r="A688" s="26"/>
      <c r="B688" s="26"/>
      <c r="C688" s="26"/>
      <c r="D688" s="27"/>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row>
    <row r="689">
      <c r="A689" s="26"/>
      <c r="B689" s="26"/>
      <c r="C689" s="26"/>
      <c r="D689" s="27"/>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row>
    <row r="690">
      <c r="A690" s="26"/>
      <c r="B690" s="26"/>
      <c r="C690" s="26"/>
      <c r="D690" s="27"/>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row>
    <row r="691">
      <c r="A691" s="26"/>
      <c r="B691" s="26"/>
      <c r="C691" s="26"/>
      <c r="D691" s="27"/>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row>
    <row r="692">
      <c r="A692" s="26"/>
      <c r="B692" s="26"/>
      <c r="C692" s="26"/>
      <c r="D692" s="27"/>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row>
    <row r="693">
      <c r="A693" s="26"/>
      <c r="B693" s="26"/>
      <c r="C693" s="26"/>
      <c r="D693" s="27"/>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row>
    <row r="694">
      <c r="A694" s="26"/>
      <c r="B694" s="26"/>
      <c r="C694" s="26"/>
      <c r="D694" s="27"/>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row>
    <row r="695">
      <c r="A695" s="26"/>
      <c r="B695" s="26"/>
      <c r="C695" s="26"/>
      <c r="D695" s="27"/>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row>
    <row r="696">
      <c r="A696" s="26"/>
      <c r="B696" s="26"/>
      <c r="C696" s="26"/>
      <c r="D696" s="27"/>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row>
    <row r="697">
      <c r="A697" s="26"/>
      <c r="B697" s="26"/>
      <c r="C697" s="26"/>
      <c r="D697" s="27"/>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row>
    <row r="698">
      <c r="A698" s="26"/>
      <c r="B698" s="26"/>
      <c r="C698" s="26"/>
      <c r="D698" s="27"/>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row>
    <row r="699">
      <c r="A699" s="26"/>
      <c r="B699" s="26"/>
      <c r="C699" s="26"/>
      <c r="D699" s="27"/>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row>
    <row r="700">
      <c r="A700" s="26"/>
      <c r="B700" s="26"/>
      <c r="C700" s="26"/>
      <c r="D700" s="27"/>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row>
    <row r="701">
      <c r="A701" s="26"/>
      <c r="B701" s="26"/>
      <c r="C701" s="26"/>
      <c r="D701" s="27"/>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row>
    <row r="702">
      <c r="A702" s="26"/>
      <c r="B702" s="26"/>
      <c r="C702" s="26"/>
      <c r="D702" s="27"/>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row>
    <row r="703">
      <c r="A703" s="26"/>
      <c r="B703" s="26"/>
      <c r="C703" s="26"/>
      <c r="D703" s="27"/>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row>
    <row r="704">
      <c r="A704" s="26"/>
      <c r="B704" s="26"/>
      <c r="C704" s="26"/>
      <c r="D704" s="27"/>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row>
    <row r="705">
      <c r="A705" s="26"/>
      <c r="B705" s="26"/>
      <c r="C705" s="26"/>
      <c r="D705" s="27"/>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row>
    <row r="706">
      <c r="A706" s="26"/>
      <c r="B706" s="26"/>
      <c r="C706" s="26"/>
      <c r="D706" s="27"/>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row>
    <row r="707">
      <c r="A707" s="26"/>
      <c r="B707" s="26"/>
      <c r="C707" s="26"/>
      <c r="D707" s="27"/>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row>
    <row r="708">
      <c r="A708" s="26"/>
      <c r="B708" s="26"/>
      <c r="C708" s="26"/>
      <c r="D708" s="27"/>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row>
    <row r="709">
      <c r="A709" s="26"/>
      <c r="B709" s="26"/>
      <c r="C709" s="26"/>
      <c r="D709" s="27"/>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row>
    <row r="710">
      <c r="A710" s="26"/>
      <c r="B710" s="26"/>
      <c r="C710" s="26"/>
      <c r="D710" s="27"/>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row>
    <row r="711">
      <c r="A711" s="26"/>
      <c r="B711" s="26"/>
      <c r="C711" s="26"/>
      <c r="D711" s="27"/>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row>
    <row r="712">
      <c r="A712" s="26"/>
      <c r="B712" s="26"/>
      <c r="C712" s="26"/>
      <c r="D712" s="27"/>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row>
    <row r="713">
      <c r="A713" s="26"/>
      <c r="B713" s="26"/>
      <c r="C713" s="26"/>
      <c r="D713" s="27"/>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row>
    <row r="714">
      <c r="A714" s="26"/>
      <c r="B714" s="26"/>
      <c r="C714" s="26"/>
      <c r="D714" s="27"/>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row>
    <row r="715">
      <c r="A715" s="26"/>
      <c r="B715" s="26"/>
      <c r="C715" s="26"/>
      <c r="D715" s="27"/>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row>
    <row r="716">
      <c r="A716" s="26"/>
      <c r="B716" s="26"/>
      <c r="C716" s="26"/>
      <c r="D716" s="27"/>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row>
    <row r="717">
      <c r="A717" s="26"/>
      <c r="B717" s="26"/>
      <c r="C717" s="26"/>
      <c r="D717" s="27"/>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row>
    <row r="718">
      <c r="A718" s="26"/>
      <c r="B718" s="26"/>
      <c r="C718" s="26"/>
      <c r="D718" s="27"/>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row>
    <row r="719">
      <c r="A719" s="26"/>
      <c r="B719" s="26"/>
      <c r="C719" s="26"/>
      <c r="D719" s="27"/>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row>
    <row r="720">
      <c r="A720" s="26"/>
      <c r="B720" s="26"/>
      <c r="C720" s="26"/>
      <c r="D720" s="27"/>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row>
    <row r="721">
      <c r="A721" s="26"/>
      <c r="B721" s="26"/>
      <c r="C721" s="26"/>
      <c r="D721" s="27"/>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row>
    <row r="722">
      <c r="A722" s="26"/>
      <c r="B722" s="26"/>
      <c r="C722" s="26"/>
      <c r="D722" s="27"/>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row>
    <row r="723">
      <c r="A723" s="26"/>
      <c r="B723" s="26"/>
      <c r="C723" s="26"/>
      <c r="D723" s="27"/>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row>
    <row r="724">
      <c r="A724" s="26"/>
      <c r="B724" s="26"/>
      <c r="C724" s="26"/>
      <c r="D724" s="27"/>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row>
    <row r="725">
      <c r="A725" s="26"/>
      <c r="B725" s="26"/>
      <c r="C725" s="26"/>
      <c r="D725" s="27"/>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row>
    <row r="726">
      <c r="A726" s="26"/>
      <c r="B726" s="26"/>
      <c r="C726" s="26"/>
      <c r="D726" s="27"/>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row>
    <row r="727">
      <c r="A727" s="26"/>
      <c r="B727" s="26"/>
      <c r="C727" s="26"/>
      <c r="D727" s="27"/>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row>
    <row r="728">
      <c r="A728" s="26"/>
      <c r="B728" s="26"/>
      <c r="C728" s="26"/>
      <c r="D728" s="27"/>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row>
    <row r="729">
      <c r="A729" s="26"/>
      <c r="B729" s="26"/>
      <c r="C729" s="26"/>
      <c r="D729" s="27"/>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row>
    <row r="730">
      <c r="A730" s="26"/>
      <c r="B730" s="26"/>
      <c r="C730" s="26"/>
      <c r="D730" s="27"/>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row>
    <row r="731">
      <c r="A731" s="26"/>
      <c r="B731" s="26"/>
      <c r="C731" s="26"/>
      <c r="D731" s="27"/>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row>
    <row r="732">
      <c r="A732" s="26"/>
      <c r="B732" s="26"/>
      <c r="C732" s="26"/>
      <c r="D732" s="27"/>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row>
    <row r="733">
      <c r="A733" s="26"/>
      <c r="B733" s="26"/>
      <c r="C733" s="26"/>
      <c r="D733" s="27"/>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row>
    <row r="734">
      <c r="A734" s="26"/>
      <c r="B734" s="26"/>
      <c r="C734" s="26"/>
      <c r="D734" s="27"/>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row>
    <row r="735">
      <c r="A735" s="26"/>
      <c r="B735" s="26"/>
      <c r="C735" s="26"/>
      <c r="D735" s="27"/>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row>
    <row r="736">
      <c r="A736" s="26"/>
      <c r="B736" s="26"/>
      <c r="C736" s="26"/>
      <c r="D736" s="27"/>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row>
    <row r="737">
      <c r="A737" s="26"/>
      <c r="B737" s="26"/>
      <c r="C737" s="26"/>
      <c r="D737" s="27"/>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row>
    <row r="738">
      <c r="A738" s="26"/>
      <c r="B738" s="26"/>
      <c r="C738" s="26"/>
      <c r="D738" s="27"/>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row>
    <row r="739">
      <c r="A739" s="26"/>
      <c r="B739" s="26"/>
      <c r="C739" s="26"/>
      <c r="D739" s="27"/>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row>
    <row r="740">
      <c r="A740" s="26"/>
      <c r="B740" s="26"/>
      <c r="C740" s="26"/>
      <c r="D740" s="27"/>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row>
    <row r="741">
      <c r="A741" s="26"/>
      <c r="B741" s="26"/>
      <c r="C741" s="26"/>
      <c r="D741" s="27"/>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row>
    <row r="742">
      <c r="A742" s="26"/>
      <c r="B742" s="26"/>
      <c r="C742" s="26"/>
      <c r="D742" s="27"/>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row>
    <row r="743">
      <c r="A743" s="26"/>
      <c r="B743" s="26"/>
      <c r="C743" s="26"/>
      <c r="D743" s="27"/>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row>
    <row r="744">
      <c r="A744" s="26"/>
      <c r="B744" s="26"/>
      <c r="C744" s="26"/>
      <c r="D744" s="27"/>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row>
    <row r="745">
      <c r="A745" s="26"/>
      <c r="B745" s="26"/>
      <c r="C745" s="26"/>
      <c r="D745" s="27"/>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row>
    <row r="746">
      <c r="A746" s="26"/>
      <c r="B746" s="26"/>
      <c r="C746" s="26"/>
      <c r="D746" s="27"/>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row>
    <row r="747">
      <c r="A747" s="26"/>
      <c r="B747" s="26"/>
      <c r="C747" s="26"/>
      <c r="D747" s="27"/>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row>
    <row r="748">
      <c r="A748" s="26"/>
      <c r="B748" s="26"/>
      <c r="C748" s="26"/>
      <c r="D748" s="27"/>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row>
    <row r="749">
      <c r="A749" s="26"/>
      <c r="B749" s="26"/>
      <c r="C749" s="26"/>
      <c r="D749" s="27"/>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row>
    <row r="750">
      <c r="A750" s="26"/>
      <c r="B750" s="26"/>
      <c r="C750" s="26"/>
      <c r="D750" s="27"/>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row>
    <row r="751">
      <c r="A751" s="26"/>
      <c r="B751" s="26"/>
      <c r="C751" s="26"/>
      <c r="D751" s="27"/>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row>
    <row r="752">
      <c r="A752" s="26"/>
      <c r="B752" s="26"/>
      <c r="C752" s="26"/>
      <c r="D752" s="27"/>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row>
    <row r="753">
      <c r="A753" s="26"/>
      <c r="B753" s="26"/>
      <c r="C753" s="26"/>
      <c r="D753" s="27"/>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row>
    <row r="754">
      <c r="A754" s="26"/>
      <c r="B754" s="26"/>
      <c r="C754" s="26"/>
      <c r="D754" s="27"/>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row>
    <row r="755">
      <c r="A755" s="26"/>
      <c r="B755" s="26"/>
      <c r="C755" s="26"/>
      <c r="D755" s="27"/>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row>
    <row r="756">
      <c r="A756" s="26"/>
      <c r="B756" s="26"/>
      <c r="C756" s="26"/>
      <c r="D756" s="27"/>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row>
    <row r="757">
      <c r="A757" s="26"/>
      <c r="B757" s="26"/>
      <c r="C757" s="26"/>
      <c r="D757" s="27"/>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row>
    <row r="758">
      <c r="A758" s="26"/>
      <c r="B758" s="26"/>
      <c r="C758" s="26"/>
      <c r="D758" s="27"/>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row>
    <row r="759">
      <c r="A759" s="26"/>
      <c r="B759" s="26"/>
      <c r="C759" s="26"/>
      <c r="D759" s="27"/>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row>
    <row r="760">
      <c r="A760" s="26"/>
      <c r="B760" s="26"/>
      <c r="C760" s="26"/>
      <c r="D760" s="27"/>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row>
    <row r="761">
      <c r="A761" s="26"/>
      <c r="B761" s="26"/>
      <c r="C761" s="26"/>
      <c r="D761" s="27"/>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row>
    <row r="762">
      <c r="A762" s="26"/>
      <c r="B762" s="26"/>
      <c r="C762" s="26"/>
      <c r="D762" s="27"/>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row>
    <row r="763">
      <c r="A763" s="26"/>
      <c r="B763" s="26"/>
      <c r="C763" s="26"/>
      <c r="D763" s="27"/>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row>
    <row r="764">
      <c r="A764" s="26"/>
      <c r="B764" s="26"/>
      <c r="C764" s="26"/>
      <c r="D764" s="27"/>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row>
    <row r="765">
      <c r="A765" s="26"/>
      <c r="B765" s="26"/>
      <c r="C765" s="26"/>
      <c r="D765" s="27"/>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row>
    <row r="766">
      <c r="A766" s="26"/>
      <c r="B766" s="26"/>
      <c r="C766" s="26"/>
      <c r="D766" s="27"/>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row>
    <row r="767">
      <c r="A767" s="26"/>
      <c r="B767" s="26"/>
      <c r="C767" s="26"/>
      <c r="D767" s="27"/>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row>
    <row r="768">
      <c r="A768" s="26"/>
      <c r="B768" s="26"/>
      <c r="C768" s="26"/>
      <c r="D768" s="27"/>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row>
    <row r="769">
      <c r="A769" s="26"/>
      <c r="B769" s="26"/>
      <c r="C769" s="26"/>
      <c r="D769" s="27"/>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row>
    <row r="770">
      <c r="A770" s="26"/>
      <c r="B770" s="26"/>
      <c r="C770" s="26"/>
      <c r="D770" s="27"/>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row>
    <row r="771">
      <c r="A771" s="26"/>
      <c r="B771" s="26"/>
      <c r="C771" s="26"/>
      <c r="D771" s="27"/>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row>
    <row r="772">
      <c r="A772" s="26"/>
      <c r="B772" s="26"/>
      <c r="C772" s="26"/>
      <c r="D772" s="27"/>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row>
    <row r="773">
      <c r="A773" s="26"/>
      <c r="B773" s="26"/>
      <c r="C773" s="26"/>
      <c r="D773" s="27"/>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row>
    <row r="774">
      <c r="A774" s="26"/>
      <c r="B774" s="26"/>
      <c r="C774" s="26"/>
      <c r="D774" s="27"/>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row>
    <row r="775">
      <c r="A775" s="26"/>
      <c r="B775" s="26"/>
      <c r="C775" s="26"/>
      <c r="D775" s="27"/>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row>
    <row r="776">
      <c r="A776" s="26"/>
      <c r="B776" s="26"/>
      <c r="C776" s="26"/>
      <c r="D776" s="27"/>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row>
    <row r="777">
      <c r="A777" s="26"/>
      <c r="B777" s="26"/>
      <c r="C777" s="26"/>
      <c r="D777" s="27"/>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row>
    <row r="778">
      <c r="A778" s="26"/>
      <c r="B778" s="26"/>
      <c r="C778" s="26"/>
      <c r="D778" s="27"/>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row>
    <row r="779">
      <c r="A779" s="26"/>
      <c r="B779" s="26"/>
      <c r="C779" s="26"/>
      <c r="D779" s="27"/>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row>
    <row r="780">
      <c r="A780" s="26"/>
      <c r="B780" s="26"/>
      <c r="C780" s="26"/>
      <c r="D780" s="27"/>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row>
    <row r="781">
      <c r="A781" s="26"/>
      <c r="B781" s="26"/>
      <c r="C781" s="26"/>
      <c r="D781" s="27"/>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row>
    <row r="782">
      <c r="A782" s="26"/>
      <c r="B782" s="26"/>
      <c r="C782" s="26"/>
      <c r="D782" s="27"/>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row>
    <row r="783">
      <c r="A783" s="26"/>
      <c r="B783" s="26"/>
      <c r="C783" s="26"/>
      <c r="D783" s="27"/>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row>
    <row r="784">
      <c r="A784" s="26"/>
      <c r="B784" s="26"/>
      <c r="C784" s="26"/>
      <c r="D784" s="27"/>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row>
    <row r="785">
      <c r="A785" s="26"/>
      <c r="B785" s="26"/>
      <c r="C785" s="26"/>
      <c r="D785" s="27"/>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row>
    <row r="786">
      <c r="A786" s="26"/>
      <c r="B786" s="26"/>
      <c r="C786" s="26"/>
      <c r="D786" s="27"/>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row>
    <row r="787">
      <c r="A787" s="26"/>
      <c r="B787" s="26"/>
      <c r="C787" s="26"/>
      <c r="D787" s="27"/>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row>
    <row r="788">
      <c r="A788" s="26"/>
      <c r="B788" s="26"/>
      <c r="C788" s="26"/>
      <c r="D788" s="27"/>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row>
    <row r="789">
      <c r="A789" s="26"/>
      <c r="B789" s="26"/>
      <c r="C789" s="26"/>
      <c r="D789" s="27"/>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row>
    <row r="790">
      <c r="A790" s="26"/>
      <c r="B790" s="26"/>
      <c r="C790" s="26"/>
      <c r="D790" s="27"/>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row>
    <row r="791">
      <c r="A791" s="26"/>
      <c r="B791" s="26"/>
      <c r="C791" s="26"/>
      <c r="D791" s="27"/>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row>
    <row r="792">
      <c r="A792" s="26"/>
      <c r="B792" s="26"/>
      <c r="C792" s="26"/>
      <c r="D792" s="27"/>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row>
    <row r="793">
      <c r="A793" s="26"/>
      <c r="B793" s="26"/>
      <c r="C793" s="26"/>
      <c r="D793" s="27"/>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row>
    <row r="794">
      <c r="A794" s="26"/>
      <c r="B794" s="26"/>
      <c r="C794" s="26"/>
      <c r="D794" s="27"/>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row>
    <row r="795">
      <c r="A795" s="26"/>
      <c r="B795" s="26"/>
      <c r="C795" s="26"/>
      <c r="D795" s="27"/>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row>
    <row r="796">
      <c r="A796" s="26"/>
      <c r="B796" s="26"/>
      <c r="C796" s="26"/>
      <c r="D796" s="27"/>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row>
    <row r="797">
      <c r="A797" s="26"/>
      <c r="B797" s="26"/>
      <c r="C797" s="26"/>
      <c r="D797" s="27"/>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row>
    <row r="798">
      <c r="A798" s="26"/>
      <c r="B798" s="26"/>
      <c r="C798" s="26"/>
      <c r="D798" s="27"/>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row>
    <row r="799">
      <c r="A799" s="26"/>
      <c r="B799" s="26"/>
      <c r="C799" s="26"/>
      <c r="D799" s="27"/>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row>
    <row r="800">
      <c r="A800" s="26"/>
      <c r="B800" s="26"/>
      <c r="C800" s="26"/>
      <c r="D800" s="27"/>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row>
    <row r="801">
      <c r="A801" s="26"/>
      <c r="B801" s="26"/>
      <c r="C801" s="26"/>
      <c r="D801" s="27"/>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row>
    <row r="802">
      <c r="A802" s="26"/>
      <c r="B802" s="26"/>
      <c r="C802" s="26"/>
      <c r="D802" s="27"/>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row>
    <row r="803">
      <c r="A803" s="26"/>
      <c r="B803" s="26"/>
      <c r="C803" s="26"/>
      <c r="D803" s="27"/>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row>
    <row r="804">
      <c r="A804" s="26"/>
      <c r="B804" s="26"/>
      <c r="C804" s="26"/>
      <c r="D804" s="27"/>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row>
    <row r="805">
      <c r="A805" s="26"/>
      <c r="B805" s="26"/>
      <c r="C805" s="26"/>
      <c r="D805" s="27"/>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row>
    <row r="806">
      <c r="A806" s="26"/>
      <c r="B806" s="26"/>
      <c r="C806" s="26"/>
      <c r="D806" s="27"/>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row>
    <row r="807">
      <c r="A807" s="26"/>
      <c r="B807" s="26"/>
      <c r="C807" s="26"/>
      <c r="D807" s="27"/>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row>
    <row r="808">
      <c r="A808" s="26"/>
      <c r="B808" s="26"/>
      <c r="C808" s="26"/>
      <c r="D808" s="27"/>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row>
    <row r="809">
      <c r="A809" s="26"/>
      <c r="B809" s="26"/>
      <c r="C809" s="26"/>
      <c r="D809" s="27"/>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row>
    <row r="810">
      <c r="A810" s="26"/>
      <c r="B810" s="26"/>
      <c r="C810" s="26"/>
      <c r="D810" s="27"/>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row>
    <row r="811">
      <c r="A811" s="26"/>
      <c r="B811" s="26"/>
      <c r="C811" s="26"/>
      <c r="D811" s="27"/>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row>
    <row r="812">
      <c r="A812" s="26"/>
      <c r="B812" s="26"/>
      <c r="C812" s="26"/>
      <c r="D812" s="27"/>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row>
    <row r="813">
      <c r="A813" s="26"/>
      <c r="B813" s="26"/>
      <c r="C813" s="26"/>
      <c r="D813" s="27"/>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row>
    <row r="814">
      <c r="A814" s="26"/>
      <c r="B814" s="26"/>
      <c r="C814" s="26"/>
      <c r="D814" s="27"/>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row>
    <row r="815">
      <c r="A815" s="26"/>
      <c r="B815" s="26"/>
      <c r="C815" s="26"/>
      <c r="D815" s="27"/>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row>
    <row r="816">
      <c r="A816" s="26"/>
      <c r="B816" s="26"/>
      <c r="C816" s="26"/>
      <c r="D816" s="27"/>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row>
    <row r="817">
      <c r="A817" s="26"/>
      <c r="B817" s="26"/>
      <c r="C817" s="26"/>
      <c r="D817" s="27"/>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row>
    <row r="818">
      <c r="A818" s="26"/>
      <c r="B818" s="26"/>
      <c r="C818" s="26"/>
      <c r="D818" s="27"/>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row>
    <row r="819">
      <c r="A819" s="26"/>
      <c r="B819" s="26"/>
      <c r="C819" s="26"/>
      <c r="D819" s="27"/>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row>
    <row r="820">
      <c r="A820" s="26"/>
      <c r="B820" s="26"/>
      <c r="C820" s="26"/>
      <c r="D820" s="27"/>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row>
    <row r="821">
      <c r="A821" s="26"/>
      <c r="B821" s="26"/>
      <c r="C821" s="26"/>
      <c r="D821" s="27"/>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row>
    <row r="822">
      <c r="A822" s="26"/>
      <c r="B822" s="26"/>
      <c r="C822" s="26"/>
      <c r="D822" s="27"/>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row>
    <row r="823">
      <c r="A823" s="26"/>
      <c r="B823" s="26"/>
      <c r="C823" s="26"/>
      <c r="D823" s="27"/>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row>
    <row r="824">
      <c r="A824" s="26"/>
      <c r="B824" s="26"/>
      <c r="C824" s="26"/>
      <c r="D824" s="27"/>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row>
    <row r="825">
      <c r="A825" s="26"/>
      <c r="B825" s="26"/>
      <c r="C825" s="26"/>
      <c r="D825" s="27"/>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row>
    <row r="826">
      <c r="A826" s="26"/>
      <c r="B826" s="26"/>
      <c r="C826" s="26"/>
      <c r="D826" s="27"/>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row>
    <row r="827">
      <c r="A827" s="26"/>
      <c r="B827" s="26"/>
      <c r="C827" s="26"/>
      <c r="D827" s="27"/>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row>
    <row r="828">
      <c r="A828" s="26"/>
      <c r="B828" s="26"/>
      <c r="C828" s="26"/>
      <c r="D828" s="27"/>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row>
    <row r="829">
      <c r="A829" s="26"/>
      <c r="B829" s="26"/>
      <c r="C829" s="26"/>
      <c r="D829" s="27"/>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row>
    <row r="830">
      <c r="A830" s="26"/>
      <c r="B830" s="26"/>
      <c r="C830" s="26"/>
      <c r="D830" s="27"/>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row>
    <row r="831">
      <c r="A831" s="26"/>
      <c r="B831" s="26"/>
      <c r="C831" s="26"/>
      <c r="D831" s="27"/>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row>
    <row r="832">
      <c r="A832" s="26"/>
      <c r="B832" s="26"/>
      <c r="C832" s="26"/>
      <c r="D832" s="27"/>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row>
    <row r="833">
      <c r="A833" s="26"/>
      <c r="B833" s="26"/>
      <c r="C833" s="26"/>
      <c r="D833" s="27"/>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row>
    <row r="834">
      <c r="A834" s="26"/>
      <c r="B834" s="26"/>
      <c r="C834" s="26"/>
      <c r="D834" s="27"/>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row>
    <row r="835">
      <c r="A835" s="26"/>
      <c r="B835" s="26"/>
      <c r="C835" s="26"/>
      <c r="D835" s="27"/>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row>
    <row r="836">
      <c r="A836" s="26"/>
      <c r="B836" s="26"/>
      <c r="C836" s="26"/>
      <c r="D836" s="27"/>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row>
    <row r="837">
      <c r="A837" s="26"/>
      <c r="B837" s="26"/>
      <c r="C837" s="26"/>
      <c r="D837" s="27"/>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row>
    <row r="838">
      <c r="A838" s="26"/>
      <c r="B838" s="26"/>
      <c r="C838" s="26"/>
      <c r="D838" s="27"/>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row>
    <row r="839">
      <c r="A839" s="26"/>
      <c r="B839" s="26"/>
      <c r="C839" s="26"/>
      <c r="D839" s="27"/>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row>
    <row r="840">
      <c r="A840" s="26"/>
      <c r="B840" s="26"/>
      <c r="C840" s="26"/>
      <c r="D840" s="27"/>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row>
    <row r="841">
      <c r="A841" s="26"/>
      <c r="B841" s="26"/>
      <c r="C841" s="26"/>
      <c r="D841" s="27"/>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row>
    <row r="842">
      <c r="A842" s="26"/>
      <c r="B842" s="26"/>
      <c r="C842" s="26"/>
      <c r="D842" s="27"/>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row>
    <row r="843">
      <c r="A843" s="26"/>
      <c r="B843" s="26"/>
      <c r="C843" s="26"/>
      <c r="D843" s="27"/>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row>
    <row r="844">
      <c r="A844" s="26"/>
      <c r="B844" s="26"/>
      <c r="C844" s="26"/>
      <c r="D844" s="27"/>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row>
    <row r="845">
      <c r="A845" s="26"/>
      <c r="B845" s="26"/>
      <c r="C845" s="26"/>
      <c r="D845" s="27"/>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row>
    <row r="846">
      <c r="A846" s="26"/>
      <c r="B846" s="26"/>
      <c r="C846" s="26"/>
      <c r="D846" s="27"/>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row>
    <row r="847">
      <c r="A847" s="26"/>
      <c r="B847" s="26"/>
      <c r="C847" s="26"/>
      <c r="D847" s="27"/>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row>
    <row r="848">
      <c r="A848" s="26"/>
      <c r="B848" s="26"/>
      <c r="C848" s="26"/>
      <c r="D848" s="27"/>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row>
    <row r="849">
      <c r="A849" s="26"/>
      <c r="B849" s="26"/>
      <c r="C849" s="26"/>
      <c r="D849" s="27"/>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row>
    <row r="850">
      <c r="A850" s="26"/>
      <c r="B850" s="26"/>
      <c r="C850" s="26"/>
      <c r="D850" s="27"/>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row>
    <row r="851">
      <c r="A851" s="26"/>
      <c r="B851" s="26"/>
      <c r="C851" s="26"/>
      <c r="D851" s="27"/>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row>
    <row r="852">
      <c r="A852" s="26"/>
      <c r="B852" s="26"/>
      <c r="C852" s="26"/>
      <c r="D852" s="27"/>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row>
    <row r="853">
      <c r="A853" s="26"/>
      <c r="B853" s="26"/>
      <c r="C853" s="26"/>
      <c r="D853" s="27"/>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row>
    <row r="854">
      <c r="A854" s="26"/>
      <c r="B854" s="26"/>
      <c r="C854" s="26"/>
      <c r="D854" s="27"/>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row>
    <row r="855">
      <c r="A855" s="26"/>
      <c r="B855" s="26"/>
      <c r="C855" s="26"/>
      <c r="D855" s="27"/>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row>
    <row r="856">
      <c r="A856" s="26"/>
      <c r="B856" s="26"/>
      <c r="C856" s="26"/>
      <c r="D856" s="27"/>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row>
    <row r="857">
      <c r="A857" s="26"/>
      <c r="B857" s="26"/>
      <c r="C857" s="26"/>
      <c r="D857" s="27"/>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row>
    <row r="858">
      <c r="A858" s="26"/>
      <c r="B858" s="26"/>
      <c r="C858" s="26"/>
      <c r="D858" s="27"/>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row>
    <row r="859">
      <c r="A859" s="26"/>
      <c r="B859" s="26"/>
      <c r="C859" s="26"/>
      <c r="D859" s="27"/>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row>
    <row r="860">
      <c r="A860" s="26"/>
      <c r="B860" s="26"/>
      <c r="C860" s="26"/>
      <c r="D860" s="27"/>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row>
    <row r="861">
      <c r="A861" s="26"/>
      <c r="B861" s="26"/>
      <c r="C861" s="26"/>
      <c r="D861" s="27"/>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row>
    <row r="862">
      <c r="A862" s="26"/>
      <c r="B862" s="26"/>
      <c r="C862" s="26"/>
      <c r="D862" s="27"/>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row>
    <row r="863">
      <c r="A863" s="26"/>
      <c r="B863" s="26"/>
      <c r="C863" s="26"/>
      <c r="D863" s="27"/>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row>
    <row r="864">
      <c r="A864" s="26"/>
      <c r="B864" s="26"/>
      <c r="C864" s="26"/>
      <c r="D864" s="27"/>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row>
    <row r="865">
      <c r="A865" s="26"/>
      <c r="B865" s="26"/>
      <c r="C865" s="26"/>
      <c r="D865" s="27"/>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row>
    <row r="866">
      <c r="A866" s="26"/>
      <c r="B866" s="26"/>
      <c r="C866" s="26"/>
      <c r="D866" s="27"/>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row>
    <row r="867">
      <c r="A867" s="26"/>
      <c r="B867" s="26"/>
      <c r="C867" s="26"/>
      <c r="D867" s="27"/>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row>
    <row r="868">
      <c r="A868" s="26"/>
      <c r="B868" s="26"/>
      <c r="C868" s="26"/>
      <c r="D868" s="27"/>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row>
    <row r="869">
      <c r="A869" s="26"/>
      <c r="B869" s="26"/>
      <c r="C869" s="26"/>
      <c r="D869" s="27"/>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row>
    <row r="870">
      <c r="A870" s="26"/>
      <c r="B870" s="26"/>
      <c r="C870" s="26"/>
      <c r="D870" s="27"/>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row>
    <row r="871">
      <c r="A871" s="26"/>
      <c r="B871" s="26"/>
      <c r="C871" s="26"/>
      <c r="D871" s="27"/>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row>
    <row r="872">
      <c r="A872" s="26"/>
      <c r="B872" s="26"/>
      <c r="C872" s="26"/>
      <c r="D872" s="27"/>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row>
    <row r="873">
      <c r="A873" s="26"/>
      <c r="B873" s="26"/>
      <c r="C873" s="26"/>
      <c r="D873" s="27"/>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row>
    <row r="874">
      <c r="A874" s="26"/>
      <c r="B874" s="26"/>
      <c r="C874" s="26"/>
      <c r="D874" s="27"/>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row>
    <row r="875">
      <c r="A875" s="26"/>
      <c r="B875" s="26"/>
      <c r="C875" s="26"/>
      <c r="D875" s="27"/>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row>
    <row r="876">
      <c r="A876" s="26"/>
      <c r="B876" s="26"/>
      <c r="C876" s="26"/>
      <c r="D876" s="27"/>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row>
    <row r="877">
      <c r="A877" s="26"/>
      <c r="B877" s="26"/>
      <c r="C877" s="26"/>
      <c r="D877" s="27"/>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row>
    <row r="878">
      <c r="A878" s="26"/>
      <c r="B878" s="26"/>
      <c r="C878" s="26"/>
      <c r="D878" s="27"/>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row>
    <row r="879">
      <c r="A879" s="26"/>
      <c r="B879" s="26"/>
      <c r="C879" s="26"/>
      <c r="D879" s="27"/>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row>
    <row r="880">
      <c r="A880" s="26"/>
      <c r="B880" s="26"/>
      <c r="C880" s="26"/>
      <c r="D880" s="27"/>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row>
    <row r="881">
      <c r="A881" s="26"/>
      <c r="B881" s="26"/>
      <c r="C881" s="26"/>
      <c r="D881" s="27"/>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row>
    <row r="882">
      <c r="A882" s="26"/>
      <c r="B882" s="26"/>
      <c r="C882" s="26"/>
      <c r="D882" s="27"/>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row>
    <row r="883">
      <c r="A883" s="26"/>
      <c r="B883" s="26"/>
      <c r="C883" s="26"/>
      <c r="D883" s="27"/>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row>
    <row r="884">
      <c r="A884" s="26"/>
      <c r="B884" s="26"/>
      <c r="C884" s="26"/>
      <c r="D884" s="27"/>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row>
    <row r="885">
      <c r="A885" s="26"/>
      <c r="B885" s="26"/>
      <c r="C885" s="26"/>
      <c r="D885" s="27"/>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row>
    <row r="886">
      <c r="A886" s="26"/>
      <c r="B886" s="26"/>
      <c r="C886" s="26"/>
      <c r="D886" s="27"/>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row>
    <row r="887">
      <c r="A887" s="26"/>
      <c r="B887" s="26"/>
      <c r="C887" s="26"/>
      <c r="D887" s="27"/>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row>
    <row r="888">
      <c r="A888" s="26"/>
      <c r="B888" s="26"/>
      <c r="C888" s="26"/>
      <c r="D888" s="27"/>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row>
    <row r="889">
      <c r="A889" s="26"/>
      <c r="B889" s="26"/>
      <c r="C889" s="26"/>
      <c r="D889" s="27"/>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row>
    <row r="890">
      <c r="A890" s="26"/>
      <c r="B890" s="26"/>
      <c r="C890" s="26"/>
      <c r="D890" s="27"/>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row>
    <row r="891">
      <c r="A891" s="26"/>
      <c r="B891" s="26"/>
      <c r="C891" s="26"/>
      <c r="D891" s="27"/>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row>
    <row r="892">
      <c r="A892" s="26"/>
      <c r="B892" s="26"/>
      <c r="C892" s="26"/>
      <c r="D892" s="27"/>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row>
    <row r="893">
      <c r="A893" s="26"/>
      <c r="B893" s="26"/>
      <c r="C893" s="26"/>
      <c r="D893" s="27"/>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row>
    <row r="894">
      <c r="A894" s="26"/>
      <c r="B894" s="26"/>
      <c r="C894" s="26"/>
      <c r="D894" s="27"/>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row>
    <row r="895">
      <c r="A895" s="26"/>
      <c r="B895" s="26"/>
      <c r="C895" s="26"/>
      <c r="D895" s="27"/>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row>
    <row r="896">
      <c r="A896" s="26"/>
      <c r="B896" s="26"/>
      <c r="C896" s="26"/>
      <c r="D896" s="27"/>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row>
    <row r="897">
      <c r="A897" s="26"/>
      <c r="B897" s="26"/>
      <c r="C897" s="26"/>
      <c r="D897" s="27"/>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row>
    <row r="898">
      <c r="A898" s="26"/>
      <c r="B898" s="26"/>
      <c r="C898" s="26"/>
      <c r="D898" s="27"/>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row>
    <row r="899">
      <c r="A899" s="26"/>
      <c r="B899" s="26"/>
      <c r="C899" s="26"/>
      <c r="D899" s="27"/>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row>
    <row r="900">
      <c r="A900" s="26"/>
      <c r="B900" s="26"/>
      <c r="C900" s="26"/>
      <c r="D900" s="27"/>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row>
    <row r="901">
      <c r="A901" s="26"/>
      <c r="B901" s="26"/>
      <c r="C901" s="26"/>
      <c r="D901" s="27"/>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row>
    <row r="902">
      <c r="A902" s="26"/>
      <c r="B902" s="26"/>
      <c r="C902" s="26"/>
      <c r="D902" s="27"/>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row>
    <row r="903">
      <c r="A903" s="26"/>
      <c r="B903" s="26"/>
      <c r="C903" s="26"/>
      <c r="D903" s="27"/>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row>
    <row r="904">
      <c r="A904" s="26"/>
      <c r="B904" s="26"/>
      <c r="C904" s="26"/>
      <c r="D904" s="27"/>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row>
    <row r="905">
      <c r="A905" s="26"/>
      <c r="B905" s="26"/>
      <c r="C905" s="26"/>
      <c r="D905" s="27"/>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row>
    <row r="906">
      <c r="A906" s="26"/>
      <c r="B906" s="26"/>
      <c r="C906" s="26"/>
      <c r="D906" s="27"/>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row>
    <row r="907">
      <c r="A907" s="26"/>
      <c r="B907" s="26"/>
      <c r="C907" s="26"/>
      <c r="D907" s="27"/>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row>
    <row r="908">
      <c r="A908" s="26"/>
      <c r="B908" s="26"/>
      <c r="C908" s="26"/>
      <c r="D908" s="27"/>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row>
    <row r="909">
      <c r="A909" s="26"/>
      <c r="B909" s="26"/>
      <c r="C909" s="26"/>
      <c r="D909" s="27"/>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row>
    <row r="910">
      <c r="A910" s="26"/>
      <c r="B910" s="26"/>
      <c r="C910" s="26"/>
      <c r="D910" s="27"/>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row>
    <row r="911">
      <c r="A911" s="26"/>
      <c r="B911" s="26"/>
      <c r="C911" s="26"/>
      <c r="D911" s="27"/>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row>
    <row r="912">
      <c r="A912" s="26"/>
      <c r="B912" s="26"/>
      <c r="C912" s="26"/>
      <c r="D912" s="27"/>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row>
    <row r="913">
      <c r="A913" s="26"/>
      <c r="B913" s="26"/>
      <c r="C913" s="26"/>
      <c r="D913" s="27"/>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row>
    <row r="914">
      <c r="A914" s="26"/>
      <c r="B914" s="26"/>
      <c r="C914" s="26"/>
      <c r="D914" s="27"/>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row>
    <row r="915">
      <c r="A915" s="26"/>
      <c r="B915" s="26"/>
      <c r="C915" s="26"/>
      <c r="D915" s="27"/>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row>
    <row r="916">
      <c r="A916" s="26"/>
      <c r="B916" s="26"/>
      <c r="C916" s="26"/>
      <c r="D916" s="27"/>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row>
    <row r="917">
      <c r="A917" s="26"/>
      <c r="B917" s="26"/>
      <c r="C917" s="26"/>
      <c r="D917" s="27"/>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row>
    <row r="918">
      <c r="A918" s="26"/>
      <c r="B918" s="26"/>
      <c r="C918" s="26"/>
      <c r="D918" s="27"/>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row>
    <row r="919">
      <c r="A919" s="26"/>
      <c r="B919" s="26"/>
      <c r="C919" s="26"/>
      <c r="D919" s="27"/>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row>
    <row r="920">
      <c r="A920" s="26"/>
      <c r="B920" s="26"/>
      <c r="C920" s="26"/>
      <c r="D920" s="27"/>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row>
    <row r="921">
      <c r="A921" s="26"/>
      <c r="B921" s="26"/>
      <c r="C921" s="26"/>
      <c r="D921" s="27"/>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row>
    <row r="922">
      <c r="A922" s="26"/>
      <c r="B922" s="26"/>
      <c r="C922" s="26"/>
      <c r="D922" s="27"/>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row>
    <row r="923">
      <c r="A923" s="26"/>
      <c r="B923" s="26"/>
      <c r="C923" s="26"/>
      <c r="D923" s="27"/>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row>
    <row r="924">
      <c r="A924" s="26"/>
      <c r="B924" s="26"/>
      <c r="C924" s="26"/>
      <c r="D924" s="27"/>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row>
    <row r="925">
      <c r="A925" s="26"/>
      <c r="B925" s="26"/>
      <c r="C925" s="26"/>
      <c r="D925" s="27"/>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row>
    <row r="926">
      <c r="A926" s="26"/>
      <c r="B926" s="26"/>
      <c r="C926" s="26"/>
      <c r="D926" s="27"/>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row>
    <row r="927">
      <c r="A927" s="26"/>
      <c r="B927" s="26"/>
      <c r="C927" s="26"/>
      <c r="D927" s="27"/>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row>
    <row r="928">
      <c r="A928" s="26"/>
      <c r="B928" s="26"/>
      <c r="C928" s="26"/>
      <c r="D928" s="27"/>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row>
    <row r="929">
      <c r="A929" s="26"/>
      <c r="B929" s="26"/>
      <c r="C929" s="26"/>
      <c r="D929" s="27"/>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row>
    <row r="930">
      <c r="A930" s="26"/>
      <c r="B930" s="26"/>
      <c r="C930" s="26"/>
      <c r="D930" s="27"/>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row>
    <row r="931">
      <c r="A931" s="26"/>
      <c r="B931" s="26"/>
      <c r="C931" s="26"/>
      <c r="D931" s="27"/>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row>
    <row r="932">
      <c r="A932" s="26"/>
      <c r="B932" s="26"/>
      <c r="C932" s="26"/>
      <c r="D932" s="27"/>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row>
    <row r="933">
      <c r="A933" s="26"/>
      <c r="B933" s="26"/>
      <c r="C933" s="26"/>
      <c r="D933" s="27"/>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row>
    <row r="934">
      <c r="A934" s="26"/>
      <c r="B934" s="26"/>
      <c r="C934" s="26"/>
      <c r="D934" s="27"/>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row>
    <row r="935">
      <c r="A935" s="26"/>
      <c r="B935" s="26"/>
      <c r="C935" s="26"/>
      <c r="D935" s="27"/>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row>
    <row r="936">
      <c r="A936" s="26"/>
      <c r="B936" s="26"/>
      <c r="C936" s="26"/>
      <c r="D936" s="27"/>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row>
    <row r="937">
      <c r="A937" s="26"/>
      <c r="B937" s="26"/>
      <c r="C937" s="26"/>
      <c r="D937" s="27"/>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row>
    <row r="938">
      <c r="A938" s="26"/>
      <c r="B938" s="26"/>
      <c r="C938" s="26"/>
      <c r="D938" s="27"/>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row>
    <row r="939">
      <c r="A939" s="26"/>
      <c r="B939" s="26"/>
      <c r="C939" s="26"/>
      <c r="D939" s="27"/>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row>
    <row r="940">
      <c r="A940" s="26"/>
      <c r="B940" s="26"/>
      <c r="C940" s="26"/>
      <c r="D940" s="27"/>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row>
    <row r="941">
      <c r="A941" s="26"/>
      <c r="B941" s="26"/>
      <c r="C941" s="26"/>
      <c r="D941" s="27"/>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row>
    <row r="942">
      <c r="A942" s="26"/>
      <c r="B942" s="26"/>
      <c r="C942" s="26"/>
      <c r="D942" s="27"/>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row>
    <row r="943">
      <c r="A943" s="26"/>
      <c r="B943" s="26"/>
      <c r="C943" s="26"/>
      <c r="D943" s="27"/>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row>
    <row r="944">
      <c r="A944" s="26"/>
      <c r="B944" s="26"/>
      <c r="C944" s="26"/>
      <c r="D944" s="27"/>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row>
    <row r="945">
      <c r="A945" s="26"/>
      <c r="B945" s="26"/>
      <c r="C945" s="26"/>
      <c r="D945" s="27"/>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row>
    <row r="946">
      <c r="A946" s="26"/>
      <c r="B946" s="26"/>
      <c r="C946" s="26"/>
      <c r="D946" s="27"/>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row>
    <row r="947">
      <c r="A947" s="26"/>
      <c r="B947" s="26"/>
      <c r="C947" s="26"/>
      <c r="D947" s="27"/>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row>
    <row r="948">
      <c r="A948" s="26"/>
      <c r="B948" s="26"/>
      <c r="C948" s="26"/>
      <c r="D948" s="27"/>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row>
    <row r="949">
      <c r="A949" s="26"/>
      <c r="B949" s="26"/>
      <c r="C949" s="26"/>
      <c r="D949" s="27"/>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row>
    <row r="950">
      <c r="A950" s="26"/>
      <c r="B950" s="26"/>
      <c r="C950" s="26"/>
      <c r="D950" s="27"/>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row>
    <row r="951">
      <c r="A951" s="26"/>
      <c r="B951" s="26"/>
      <c r="C951" s="26"/>
      <c r="D951" s="27"/>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row>
    <row r="952">
      <c r="A952" s="26"/>
      <c r="B952" s="26"/>
      <c r="C952" s="26"/>
      <c r="D952" s="27"/>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row>
    <row r="953">
      <c r="A953" s="26"/>
      <c r="B953" s="26"/>
      <c r="C953" s="26"/>
      <c r="D953" s="27"/>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row>
    <row r="954">
      <c r="A954" s="26"/>
      <c r="B954" s="26"/>
      <c r="C954" s="26"/>
      <c r="D954" s="27"/>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row>
    <row r="955">
      <c r="A955" s="26"/>
      <c r="B955" s="26"/>
      <c r="C955" s="26"/>
      <c r="D955" s="27"/>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row>
    <row r="956">
      <c r="A956" s="26"/>
      <c r="B956" s="26"/>
      <c r="C956" s="26"/>
      <c r="D956" s="27"/>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row>
    <row r="957">
      <c r="A957" s="26"/>
      <c r="B957" s="26"/>
      <c r="C957" s="26"/>
      <c r="D957" s="27"/>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row>
    <row r="958">
      <c r="A958" s="26"/>
      <c r="B958" s="26"/>
      <c r="C958" s="26"/>
      <c r="D958" s="27"/>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row>
    <row r="959">
      <c r="A959" s="26"/>
      <c r="B959" s="26"/>
      <c r="C959" s="26"/>
      <c r="D959" s="27"/>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row>
    <row r="960">
      <c r="A960" s="26"/>
      <c r="B960" s="26"/>
      <c r="C960" s="26"/>
      <c r="D960" s="27"/>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row>
    <row r="961">
      <c r="A961" s="26"/>
      <c r="B961" s="26"/>
      <c r="C961" s="26"/>
      <c r="D961" s="27"/>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row>
    <row r="962">
      <c r="A962" s="26"/>
      <c r="B962" s="26"/>
      <c r="C962" s="26"/>
      <c r="D962" s="27"/>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row>
    <row r="963">
      <c r="A963" s="26"/>
      <c r="B963" s="26"/>
      <c r="C963" s="26"/>
      <c r="D963" s="27"/>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row>
    <row r="964">
      <c r="A964" s="26"/>
      <c r="B964" s="26"/>
      <c r="C964" s="26"/>
      <c r="D964" s="27"/>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row>
    <row r="965">
      <c r="A965" s="26"/>
      <c r="B965" s="26"/>
      <c r="C965" s="26"/>
      <c r="D965" s="27"/>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row>
    <row r="966">
      <c r="A966" s="26"/>
      <c r="B966" s="26"/>
      <c r="C966" s="26"/>
      <c r="D966" s="27"/>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row>
    <row r="967">
      <c r="A967" s="26"/>
      <c r="B967" s="26"/>
      <c r="C967" s="26"/>
      <c r="D967" s="27"/>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row>
    <row r="968">
      <c r="A968" s="26"/>
      <c r="B968" s="26"/>
      <c r="C968" s="26"/>
      <c r="D968" s="27"/>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row>
    <row r="969">
      <c r="A969" s="26"/>
      <c r="B969" s="26"/>
      <c r="C969" s="26"/>
      <c r="D969" s="27"/>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row>
    <row r="970">
      <c r="A970" s="26"/>
      <c r="B970" s="26"/>
      <c r="C970" s="26"/>
      <c r="D970" s="27"/>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row>
    <row r="971">
      <c r="A971" s="26"/>
      <c r="B971" s="26"/>
      <c r="C971" s="26"/>
      <c r="D971" s="27"/>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row>
    <row r="972">
      <c r="A972" s="26"/>
      <c r="B972" s="26"/>
      <c r="C972" s="26"/>
      <c r="D972" s="27"/>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row>
    <row r="973">
      <c r="A973" s="26"/>
      <c r="B973" s="26"/>
      <c r="C973" s="26"/>
      <c r="D973" s="27"/>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row>
    <row r="974">
      <c r="A974" s="26"/>
      <c r="B974" s="26"/>
      <c r="C974" s="26"/>
      <c r="D974" s="27"/>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row>
    <row r="975">
      <c r="A975" s="26"/>
      <c r="B975" s="26"/>
      <c r="C975" s="26"/>
      <c r="D975" s="27"/>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row>
    <row r="976">
      <c r="A976" s="26"/>
      <c r="B976" s="26"/>
      <c r="C976" s="26"/>
      <c r="D976" s="27"/>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row>
    <row r="977">
      <c r="A977" s="26"/>
      <c r="B977" s="26"/>
      <c r="C977" s="26"/>
      <c r="D977" s="27"/>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row>
  </sheetData>
  <conditionalFormatting sqref="D3:D17">
    <cfRule type="cellIs" dxfId="0" priority="1" operator="greaterThan">
      <formula>0</formula>
    </cfRule>
  </conditionalFormatting>
  <conditionalFormatting sqref="H3:H17">
    <cfRule type="containsText" dxfId="1" priority="2" operator="containsText" text="Incomplete">
      <formula>NOT(ISERROR(SEARCH(("Incomplete"),(H3))))</formula>
    </cfRule>
  </conditionalFormatting>
  <conditionalFormatting sqref="D3:D17">
    <cfRule type="cellIs" dxfId="2" priority="3" operator="equal">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38"/>
    <col customWidth="1" min="3" max="3" width="104.75"/>
    <col customWidth="1" min="4" max="4" width="20.13"/>
    <col customWidth="1" min="5" max="5" width="17.63"/>
    <col customWidth="1" min="6" max="6" width="16.38"/>
    <col customWidth="1" min="8" max="8" width="18.63"/>
    <col customWidth="1" min="9" max="9" width="18.5"/>
    <col customWidth="1" min="10" max="10" width="35.13"/>
    <col customWidth="1" min="11" max="11" width="18.0"/>
    <col customWidth="1" min="12" max="12" width="27.5"/>
    <col customWidth="1" min="13" max="13" width="19.88"/>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32"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38"/>
    </row>
    <row r="2">
      <c r="A2" s="34" t="s">
        <v>102</v>
      </c>
      <c r="B2" s="39" t="s">
        <v>134</v>
      </c>
      <c r="C2" s="40" t="s">
        <v>135</v>
      </c>
      <c r="D2" s="34" t="s">
        <v>19</v>
      </c>
      <c r="E2" s="41" t="s">
        <v>9</v>
      </c>
      <c r="F2" s="34" t="s">
        <v>25</v>
      </c>
      <c r="G2" s="34" t="s">
        <v>136</v>
      </c>
      <c r="H2" s="42" t="s">
        <v>137</v>
      </c>
      <c r="I2" s="42" t="s">
        <v>35</v>
      </c>
      <c r="J2" s="43"/>
      <c r="K2" s="44" t="s">
        <v>138</v>
      </c>
      <c r="L2" s="34" t="s">
        <v>139</v>
      </c>
      <c r="M2" s="45"/>
      <c r="N2" s="46"/>
      <c r="O2" s="34"/>
      <c r="P2" s="44"/>
      <c r="Q2" s="44"/>
      <c r="R2" s="47">
        <f t="shared" ref="R2:R99" si="1">IFS(
  D2="Owner", 1,
  D2="Co-owner", 1,
  D2="Secondary", 0.5,
  D2="Support", 0.25,
  TRUE, 0
)</f>
        <v>0.5</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1.5</v>
      </c>
      <c r="V2" s="49">
        <f t="shared" ref="V2:V99" si="5">U2*R2*S2*T2*IF(W2="Yes",1,0)</f>
        <v>0.75</v>
      </c>
      <c r="W2" s="48" t="str">
        <f t="shared" ref="W2:W27" si="6">IF(OR(H2="Active",H2="In Progress",H2="Build",H2="Test"),"Yes","No")</f>
        <v>Yes</v>
      </c>
      <c r="X2" s="50" t="str">
        <f>IF(B2="", "N/A",
   IF(E2="", "⚠️ Missing Size",
      IF(F2="", "⚠️ Missing Work Type",
         IF(D2="", "⚠️ Missing Role",
            IF(I2="", "⚠️ Missing Phase", "✓ Complete")))))</f>
        <v>✓ Complete</v>
      </c>
      <c r="Y2" s="50"/>
    </row>
    <row r="3">
      <c r="A3" s="44" t="s">
        <v>102</v>
      </c>
      <c r="B3" s="42" t="s">
        <v>140</v>
      </c>
      <c r="C3" s="51" t="s">
        <v>141</v>
      </c>
      <c r="D3" s="42" t="s">
        <v>17</v>
      </c>
      <c r="E3" s="41" t="s">
        <v>12</v>
      </c>
      <c r="F3" s="42" t="s">
        <v>25</v>
      </c>
      <c r="G3" s="44" t="s">
        <v>142</v>
      </c>
      <c r="H3" s="34" t="s">
        <v>143</v>
      </c>
      <c r="I3" s="42" t="s">
        <v>39</v>
      </c>
      <c r="J3" s="52">
        <v>45769.0</v>
      </c>
      <c r="K3" s="44" t="s">
        <v>144</v>
      </c>
      <c r="L3" s="44" t="s">
        <v>139</v>
      </c>
      <c r="M3" s="45"/>
      <c r="N3" s="46"/>
      <c r="O3" s="53"/>
      <c r="P3" s="44"/>
      <c r="Q3" s="44"/>
      <c r="R3" s="47">
        <f t="shared" si="1"/>
        <v>1</v>
      </c>
      <c r="S3" s="47">
        <f t="shared" si="2"/>
        <v>1</v>
      </c>
      <c r="T3" s="47">
        <f t="shared" si="3"/>
        <v>0.25</v>
      </c>
      <c r="U3" s="48">
        <f t="shared" si="4"/>
        <v>15</v>
      </c>
      <c r="V3" s="49">
        <f t="shared" si="5"/>
        <v>0</v>
      </c>
      <c r="W3" s="48" t="str">
        <f t="shared" si="6"/>
        <v>No</v>
      </c>
      <c r="X3" s="50" t="str">
        <f t="shared" ref="X3:X28" si="7">IF(B4="", "N/A",
   IF(E4="", "⚠️ Missing Size",
      IF(F4="", "⚠️ Missing Work Type",
         IF(D4="", "⚠️ Missing Role",
            IF(I4="", "⚠️ Missing Phase", "✓ Complete")))))</f>
        <v>✓ Complete</v>
      </c>
      <c r="Y3" s="50"/>
    </row>
    <row r="4">
      <c r="A4" s="44" t="s">
        <v>102</v>
      </c>
      <c r="B4" s="44" t="s">
        <v>145</v>
      </c>
      <c r="C4" s="54" t="s">
        <v>146</v>
      </c>
      <c r="D4" s="34" t="s">
        <v>19</v>
      </c>
      <c r="E4" s="41" t="s">
        <v>9</v>
      </c>
      <c r="F4" s="34" t="s">
        <v>25</v>
      </c>
      <c r="G4" s="44" t="s">
        <v>147</v>
      </c>
      <c r="H4" s="42" t="s">
        <v>137</v>
      </c>
      <c r="I4" s="34" t="s">
        <v>34</v>
      </c>
      <c r="J4" s="52">
        <v>46143.0</v>
      </c>
      <c r="K4" s="44" t="s">
        <v>148</v>
      </c>
      <c r="L4" s="44" t="s">
        <v>149</v>
      </c>
      <c r="M4" s="45"/>
      <c r="N4" s="40"/>
      <c r="O4" s="53"/>
      <c r="P4" s="44"/>
      <c r="Q4" s="44"/>
      <c r="R4" s="47">
        <f t="shared" si="1"/>
        <v>0.5</v>
      </c>
      <c r="S4" s="47">
        <f t="shared" si="2"/>
        <v>1</v>
      </c>
      <c r="T4" s="47">
        <f t="shared" si="3"/>
        <v>0.3</v>
      </c>
      <c r="U4" s="48">
        <f t="shared" si="4"/>
        <v>1.5</v>
      </c>
      <c r="V4" s="49">
        <f t="shared" si="5"/>
        <v>0.225</v>
      </c>
      <c r="W4" s="48" t="str">
        <f t="shared" si="6"/>
        <v>Yes</v>
      </c>
      <c r="X4" s="50" t="str">
        <f t="shared" si="7"/>
        <v>✓ Complete</v>
      </c>
      <c r="Y4" s="50"/>
    </row>
    <row r="5">
      <c r="A5" s="55" t="s">
        <v>102</v>
      </c>
      <c r="B5" s="55" t="s">
        <v>150</v>
      </c>
      <c r="C5" s="56" t="s">
        <v>151</v>
      </c>
      <c r="D5" s="42" t="s">
        <v>17</v>
      </c>
      <c r="E5" s="41" t="s">
        <v>12</v>
      </c>
      <c r="F5" s="42" t="s">
        <v>29</v>
      </c>
      <c r="G5" s="44" t="s">
        <v>136</v>
      </c>
      <c r="H5" s="42" t="s">
        <v>137</v>
      </c>
      <c r="I5" s="34" t="s">
        <v>35</v>
      </c>
      <c r="J5" s="43" t="s">
        <v>152</v>
      </c>
      <c r="K5" s="44" t="s">
        <v>153</v>
      </c>
      <c r="L5" s="44" t="s">
        <v>154</v>
      </c>
      <c r="M5" s="45"/>
      <c r="N5" s="40"/>
      <c r="O5" s="34"/>
      <c r="P5" s="35"/>
      <c r="Q5" s="57"/>
      <c r="R5" s="47">
        <f t="shared" si="1"/>
        <v>1</v>
      </c>
      <c r="S5" s="47">
        <f t="shared" si="2"/>
        <v>0.5</v>
      </c>
      <c r="T5" s="47">
        <f t="shared" si="3"/>
        <v>1</v>
      </c>
      <c r="U5" s="48">
        <f t="shared" si="4"/>
        <v>15</v>
      </c>
      <c r="V5" s="49">
        <f t="shared" si="5"/>
        <v>7.5</v>
      </c>
      <c r="W5" s="48" t="str">
        <f t="shared" si="6"/>
        <v>Yes</v>
      </c>
      <c r="X5" s="50" t="str">
        <f t="shared" si="7"/>
        <v>✓ Complete</v>
      </c>
      <c r="Y5" s="50"/>
    </row>
    <row r="6">
      <c r="A6" s="55" t="s">
        <v>102</v>
      </c>
      <c r="B6" s="55" t="s">
        <v>155</v>
      </c>
      <c r="C6" s="56" t="s">
        <v>156</v>
      </c>
      <c r="D6" s="42" t="s">
        <v>17</v>
      </c>
      <c r="E6" s="41" t="s">
        <v>9</v>
      </c>
      <c r="F6" s="42" t="s">
        <v>29</v>
      </c>
      <c r="G6" s="44" t="s">
        <v>136</v>
      </c>
      <c r="H6" s="34" t="s">
        <v>157</v>
      </c>
      <c r="I6" s="34" t="s">
        <v>34</v>
      </c>
      <c r="J6" s="44"/>
      <c r="K6" s="44" t="s">
        <v>153</v>
      </c>
      <c r="L6" s="44" t="s">
        <v>154</v>
      </c>
      <c r="M6" s="45"/>
      <c r="N6" s="40"/>
      <c r="O6" s="34"/>
      <c r="P6" s="44"/>
      <c r="Q6" s="34"/>
      <c r="R6" s="47">
        <f t="shared" si="1"/>
        <v>1</v>
      </c>
      <c r="S6" s="47">
        <f t="shared" si="2"/>
        <v>0.5</v>
      </c>
      <c r="T6" s="47">
        <f t="shared" si="3"/>
        <v>0.3</v>
      </c>
      <c r="U6" s="48">
        <f t="shared" si="4"/>
        <v>1.5</v>
      </c>
      <c r="V6" s="49">
        <f t="shared" si="5"/>
        <v>0</v>
      </c>
      <c r="W6" s="48" t="str">
        <f t="shared" si="6"/>
        <v>No</v>
      </c>
      <c r="X6" s="50" t="str">
        <f t="shared" si="7"/>
        <v>✓ Complete</v>
      </c>
      <c r="Y6" s="50"/>
    </row>
    <row r="7">
      <c r="A7" s="55" t="s">
        <v>102</v>
      </c>
      <c r="B7" s="55" t="s">
        <v>158</v>
      </c>
      <c r="C7" s="55" t="s">
        <v>159</v>
      </c>
      <c r="D7" s="42" t="s">
        <v>17</v>
      </c>
      <c r="E7" s="41" t="s">
        <v>8</v>
      </c>
      <c r="F7" s="34" t="s">
        <v>28</v>
      </c>
      <c r="G7" s="44" t="s">
        <v>136</v>
      </c>
      <c r="H7" s="42" t="s">
        <v>137</v>
      </c>
      <c r="I7" s="42" t="s">
        <v>39</v>
      </c>
      <c r="J7" s="44" t="s">
        <v>160</v>
      </c>
      <c r="K7" s="44" t="s">
        <v>161</v>
      </c>
      <c r="L7" s="44" t="s">
        <v>162</v>
      </c>
      <c r="M7" s="45"/>
      <c r="N7" s="40"/>
      <c r="O7" s="53"/>
      <c r="P7" s="44"/>
      <c r="Q7" s="34"/>
      <c r="R7" s="47">
        <f t="shared" si="1"/>
        <v>1</v>
      </c>
      <c r="S7" s="47">
        <f t="shared" si="2"/>
        <v>1</v>
      </c>
      <c r="T7" s="47">
        <f t="shared" si="3"/>
        <v>0.25</v>
      </c>
      <c r="U7" s="48">
        <f t="shared" si="4"/>
        <v>0.5</v>
      </c>
      <c r="V7" s="49">
        <f t="shared" si="5"/>
        <v>0.125</v>
      </c>
      <c r="W7" s="48" t="str">
        <f t="shared" si="6"/>
        <v>Yes</v>
      </c>
      <c r="X7" s="50" t="str">
        <f t="shared" si="7"/>
        <v>✓ Complete</v>
      </c>
      <c r="Y7" s="50"/>
    </row>
    <row r="8">
      <c r="A8" s="55" t="s">
        <v>102</v>
      </c>
      <c r="B8" s="55" t="s">
        <v>163</v>
      </c>
      <c r="C8" s="55" t="s">
        <v>164</v>
      </c>
      <c r="D8" s="34" t="s">
        <v>20</v>
      </c>
      <c r="E8" s="41" t="s">
        <v>8</v>
      </c>
      <c r="F8" s="34" t="s">
        <v>28</v>
      </c>
      <c r="G8" s="44" t="s">
        <v>142</v>
      </c>
      <c r="H8" s="34" t="s">
        <v>143</v>
      </c>
      <c r="I8" s="42" t="s">
        <v>39</v>
      </c>
      <c r="J8" s="44"/>
      <c r="K8" s="44" t="s">
        <v>165</v>
      </c>
      <c r="L8" s="44" t="s">
        <v>162</v>
      </c>
      <c r="M8" s="45"/>
      <c r="N8" s="40"/>
      <c r="O8" s="34"/>
      <c r="P8" s="35"/>
      <c r="Q8" s="57"/>
      <c r="R8" s="47">
        <f t="shared" si="1"/>
        <v>0.25</v>
      </c>
      <c r="S8" s="47">
        <f t="shared" si="2"/>
        <v>1</v>
      </c>
      <c r="T8" s="47">
        <f t="shared" si="3"/>
        <v>0.25</v>
      </c>
      <c r="U8" s="48">
        <f t="shared" si="4"/>
        <v>0.5</v>
      </c>
      <c r="V8" s="49">
        <f t="shared" si="5"/>
        <v>0</v>
      </c>
      <c r="W8" s="48" t="str">
        <f t="shared" si="6"/>
        <v>No</v>
      </c>
      <c r="X8" s="50" t="str">
        <f t="shared" si="7"/>
        <v>✓ Complete</v>
      </c>
      <c r="Y8" s="50"/>
    </row>
    <row r="9">
      <c r="A9" s="55" t="s">
        <v>102</v>
      </c>
      <c r="B9" s="55" t="s">
        <v>166</v>
      </c>
      <c r="C9" s="58" t="s">
        <v>167</v>
      </c>
      <c r="D9" s="42" t="s">
        <v>17</v>
      </c>
      <c r="E9" s="41" t="s">
        <v>8</v>
      </c>
      <c r="F9" s="34" t="s">
        <v>28</v>
      </c>
      <c r="G9" s="44" t="s">
        <v>136</v>
      </c>
      <c r="H9" s="42" t="s">
        <v>137</v>
      </c>
      <c r="I9" s="34" t="s">
        <v>34</v>
      </c>
      <c r="J9" s="44" t="s">
        <v>160</v>
      </c>
      <c r="K9" s="44" t="s">
        <v>161</v>
      </c>
      <c r="L9" s="44" t="s">
        <v>162</v>
      </c>
      <c r="M9" s="45"/>
      <c r="N9" s="40"/>
      <c r="O9" s="34"/>
      <c r="P9" s="44"/>
      <c r="Q9" s="34"/>
      <c r="R9" s="47">
        <f t="shared" si="1"/>
        <v>1</v>
      </c>
      <c r="S9" s="47">
        <f t="shared" si="2"/>
        <v>1</v>
      </c>
      <c r="T9" s="47">
        <f t="shared" si="3"/>
        <v>0.3</v>
      </c>
      <c r="U9" s="48">
        <f t="shared" si="4"/>
        <v>0.5</v>
      </c>
      <c r="V9" s="49">
        <f t="shared" si="5"/>
        <v>0.15</v>
      </c>
      <c r="W9" s="48" t="str">
        <f t="shared" si="6"/>
        <v>Yes</v>
      </c>
      <c r="X9" s="50" t="str">
        <f t="shared" si="7"/>
        <v>✓ Complete</v>
      </c>
      <c r="Y9" s="50"/>
    </row>
    <row r="10">
      <c r="A10" s="55" t="s">
        <v>102</v>
      </c>
      <c r="B10" s="55" t="s">
        <v>168</v>
      </c>
      <c r="C10" s="58" t="s">
        <v>169</v>
      </c>
      <c r="D10" s="42" t="s">
        <v>17</v>
      </c>
      <c r="E10" s="41" t="s">
        <v>9</v>
      </c>
      <c r="F10" s="42" t="s">
        <v>29</v>
      </c>
      <c r="G10" s="44" t="s">
        <v>136</v>
      </c>
      <c r="H10" s="42" t="s">
        <v>137</v>
      </c>
      <c r="I10" s="42" t="s">
        <v>39</v>
      </c>
      <c r="J10" s="44"/>
      <c r="K10" s="44" t="s">
        <v>170</v>
      </c>
      <c r="L10" s="44" t="s">
        <v>149</v>
      </c>
      <c r="M10" s="45"/>
      <c r="N10" s="40"/>
      <c r="O10" s="34"/>
      <c r="P10" s="44"/>
      <c r="Q10" s="59"/>
      <c r="R10" s="47">
        <f t="shared" si="1"/>
        <v>1</v>
      </c>
      <c r="S10" s="47">
        <f t="shared" si="2"/>
        <v>0.5</v>
      </c>
      <c r="T10" s="47">
        <f t="shared" si="3"/>
        <v>0.25</v>
      </c>
      <c r="U10" s="48">
        <f t="shared" si="4"/>
        <v>1.5</v>
      </c>
      <c r="V10" s="49">
        <f t="shared" si="5"/>
        <v>0.1875</v>
      </c>
      <c r="W10" s="48" t="str">
        <f t="shared" si="6"/>
        <v>Yes</v>
      </c>
      <c r="X10" s="50" t="str">
        <f t="shared" si="7"/>
        <v>✓ Complete</v>
      </c>
      <c r="Y10" s="50"/>
    </row>
    <row r="11">
      <c r="A11" s="55" t="s">
        <v>102</v>
      </c>
      <c r="B11" s="55" t="s">
        <v>171</v>
      </c>
      <c r="C11" s="58" t="s">
        <v>172</v>
      </c>
      <c r="D11" s="42" t="s">
        <v>17</v>
      </c>
      <c r="E11" s="41" t="s">
        <v>11</v>
      </c>
      <c r="F11" s="34" t="s">
        <v>25</v>
      </c>
      <c r="G11" s="44" t="s">
        <v>136</v>
      </c>
      <c r="H11" s="42" t="s">
        <v>137</v>
      </c>
      <c r="I11" s="34" t="s">
        <v>34</v>
      </c>
      <c r="J11" s="52">
        <v>46143.0</v>
      </c>
      <c r="K11" s="44"/>
      <c r="L11" s="44" t="s">
        <v>162</v>
      </c>
      <c r="M11" s="45"/>
      <c r="N11" s="40"/>
      <c r="O11" s="34"/>
      <c r="P11" s="35"/>
      <c r="Q11" s="57"/>
      <c r="R11" s="47">
        <f t="shared" si="1"/>
        <v>1</v>
      </c>
      <c r="S11" s="47">
        <f t="shared" si="2"/>
        <v>1</v>
      </c>
      <c r="T11" s="47">
        <f t="shared" si="3"/>
        <v>0.3</v>
      </c>
      <c r="U11" s="48">
        <f t="shared" si="4"/>
        <v>7.5</v>
      </c>
      <c r="V11" s="49">
        <f t="shared" si="5"/>
        <v>2.25</v>
      </c>
      <c r="W11" s="48" t="str">
        <f t="shared" si="6"/>
        <v>Yes</v>
      </c>
      <c r="X11" s="50" t="str">
        <f t="shared" si="7"/>
        <v>✓ Complete</v>
      </c>
      <c r="Y11" s="50"/>
    </row>
    <row r="12">
      <c r="A12" s="55" t="s">
        <v>102</v>
      </c>
      <c r="B12" s="55" t="s">
        <v>173</v>
      </c>
      <c r="C12" s="55" t="s">
        <v>174</v>
      </c>
      <c r="D12" s="42" t="s">
        <v>17</v>
      </c>
      <c r="E12" s="41" t="s">
        <v>8</v>
      </c>
      <c r="F12" s="34" t="s">
        <v>28</v>
      </c>
      <c r="G12" s="44" t="s">
        <v>136</v>
      </c>
      <c r="H12" s="42" t="s">
        <v>137</v>
      </c>
      <c r="I12" s="42" t="s">
        <v>39</v>
      </c>
      <c r="J12" s="44"/>
      <c r="K12" s="44" t="s">
        <v>175</v>
      </c>
      <c r="L12" s="44" t="s">
        <v>162</v>
      </c>
      <c r="M12" s="45"/>
      <c r="N12" s="40"/>
      <c r="O12" s="34"/>
      <c r="P12" s="44"/>
      <c r="Q12" s="44"/>
      <c r="R12" s="47">
        <f t="shared" si="1"/>
        <v>1</v>
      </c>
      <c r="S12" s="47">
        <f t="shared" si="2"/>
        <v>1</v>
      </c>
      <c r="T12" s="47">
        <f t="shared" si="3"/>
        <v>0.25</v>
      </c>
      <c r="U12" s="48">
        <f t="shared" si="4"/>
        <v>0.5</v>
      </c>
      <c r="V12" s="49">
        <f t="shared" si="5"/>
        <v>0.125</v>
      </c>
      <c r="W12" s="48" t="str">
        <f t="shared" si="6"/>
        <v>Yes</v>
      </c>
      <c r="X12" s="50" t="str">
        <f t="shared" si="7"/>
        <v>✓ Complete</v>
      </c>
      <c r="Y12" s="50"/>
    </row>
    <row r="13">
      <c r="A13" s="55" t="s">
        <v>102</v>
      </c>
      <c r="B13" s="55" t="s">
        <v>176</v>
      </c>
      <c r="C13" s="56" t="s">
        <v>177</v>
      </c>
      <c r="D13" s="42" t="s">
        <v>17</v>
      </c>
      <c r="E13" s="41" t="s">
        <v>9</v>
      </c>
      <c r="F13" s="34" t="s">
        <v>25</v>
      </c>
      <c r="G13" s="44" t="s">
        <v>136</v>
      </c>
      <c r="H13" s="42" t="s">
        <v>137</v>
      </c>
      <c r="I13" s="34" t="s">
        <v>34</v>
      </c>
      <c r="J13" s="44"/>
      <c r="K13" s="44" t="s">
        <v>153</v>
      </c>
      <c r="L13" s="44" t="s">
        <v>154</v>
      </c>
      <c r="M13" s="45"/>
      <c r="N13" s="40"/>
      <c r="O13" s="34"/>
      <c r="P13" s="44"/>
      <c r="Q13" s="44"/>
      <c r="R13" s="47">
        <f t="shared" si="1"/>
        <v>1</v>
      </c>
      <c r="S13" s="47">
        <f t="shared" si="2"/>
        <v>1</v>
      </c>
      <c r="T13" s="47">
        <f t="shared" si="3"/>
        <v>0.3</v>
      </c>
      <c r="U13" s="48">
        <f t="shared" si="4"/>
        <v>1.5</v>
      </c>
      <c r="V13" s="49">
        <f t="shared" si="5"/>
        <v>0.45</v>
      </c>
      <c r="W13" s="48" t="str">
        <f t="shared" si="6"/>
        <v>Yes</v>
      </c>
      <c r="X13" s="50" t="str">
        <f t="shared" si="7"/>
        <v>⚠️ Missing Phase</v>
      </c>
      <c r="Y13" s="50"/>
    </row>
    <row r="14">
      <c r="A14" s="55" t="s">
        <v>102</v>
      </c>
      <c r="B14" s="55" t="s">
        <v>178</v>
      </c>
      <c r="C14" s="55" t="s">
        <v>179</v>
      </c>
      <c r="D14" s="42" t="s">
        <v>17</v>
      </c>
      <c r="E14" s="41" t="s">
        <v>10</v>
      </c>
      <c r="F14" s="34" t="s">
        <v>23</v>
      </c>
      <c r="G14" s="44" t="s">
        <v>147</v>
      </c>
      <c r="H14" s="34" t="s">
        <v>143</v>
      </c>
      <c r="I14" s="34"/>
      <c r="J14" s="44"/>
      <c r="K14" s="44"/>
      <c r="L14" s="44"/>
      <c r="M14" s="45"/>
      <c r="N14" s="40"/>
      <c r="O14" s="34"/>
      <c r="P14" s="44"/>
      <c r="Q14" s="44"/>
      <c r="R14" s="47">
        <f t="shared" si="1"/>
        <v>1</v>
      </c>
      <c r="S14" s="47">
        <f t="shared" si="2"/>
        <v>1</v>
      </c>
      <c r="T14" s="47">
        <f t="shared" si="3"/>
        <v>0</v>
      </c>
      <c r="U14" s="48">
        <f t="shared" si="4"/>
        <v>3.5</v>
      </c>
      <c r="V14" s="49">
        <f t="shared" si="5"/>
        <v>0</v>
      </c>
      <c r="W14" s="48" t="str">
        <f t="shared" si="6"/>
        <v>No</v>
      </c>
      <c r="X14" s="50" t="str">
        <f t="shared" si="7"/>
        <v>⚠️ Missing Phase</v>
      </c>
      <c r="Y14" s="50"/>
    </row>
    <row r="15">
      <c r="A15" s="55" t="s">
        <v>102</v>
      </c>
      <c r="B15" s="55" t="s">
        <v>180</v>
      </c>
      <c r="C15" s="56" t="s">
        <v>181</v>
      </c>
      <c r="D15" s="42" t="s">
        <v>17</v>
      </c>
      <c r="E15" s="41" t="s">
        <v>10</v>
      </c>
      <c r="F15" s="34" t="s">
        <v>23</v>
      </c>
      <c r="G15" s="44" t="s">
        <v>147</v>
      </c>
      <c r="H15" s="34" t="s">
        <v>143</v>
      </c>
      <c r="I15" s="34"/>
      <c r="J15" s="44"/>
      <c r="K15" s="44"/>
      <c r="L15" s="44"/>
      <c r="M15" s="45"/>
      <c r="N15" s="40"/>
      <c r="O15" s="34"/>
      <c r="P15" s="44"/>
      <c r="Q15" s="44"/>
      <c r="R15" s="47">
        <f t="shared" si="1"/>
        <v>1</v>
      </c>
      <c r="S15" s="47">
        <f t="shared" si="2"/>
        <v>1</v>
      </c>
      <c r="T15" s="47">
        <f t="shared" si="3"/>
        <v>0</v>
      </c>
      <c r="U15" s="48">
        <f t="shared" si="4"/>
        <v>3.5</v>
      </c>
      <c r="V15" s="49">
        <f t="shared" si="5"/>
        <v>0</v>
      </c>
      <c r="W15" s="48" t="str">
        <f t="shared" si="6"/>
        <v>No</v>
      </c>
      <c r="X15" s="50" t="str">
        <f t="shared" si="7"/>
        <v>⚠️ Missing Phase</v>
      </c>
      <c r="Y15" s="50"/>
    </row>
    <row r="16">
      <c r="A16" s="55" t="s">
        <v>102</v>
      </c>
      <c r="B16" s="55" t="s">
        <v>182</v>
      </c>
      <c r="C16" s="55" t="s">
        <v>183</v>
      </c>
      <c r="D16" s="34" t="s">
        <v>20</v>
      </c>
      <c r="E16" s="41" t="s">
        <v>9</v>
      </c>
      <c r="F16" s="34" t="s">
        <v>28</v>
      </c>
      <c r="G16" s="44" t="s">
        <v>136</v>
      </c>
      <c r="H16" s="42" t="s">
        <v>137</v>
      </c>
      <c r="I16" s="34"/>
      <c r="J16" s="44" t="s">
        <v>160</v>
      </c>
      <c r="K16" s="44" t="s">
        <v>153</v>
      </c>
      <c r="L16" s="44" t="s">
        <v>154</v>
      </c>
      <c r="M16" s="45"/>
      <c r="N16" s="40"/>
      <c r="O16" s="34"/>
      <c r="P16" s="44"/>
      <c r="Q16" s="44"/>
      <c r="R16" s="47">
        <f t="shared" si="1"/>
        <v>0.25</v>
      </c>
      <c r="S16" s="47">
        <f t="shared" si="2"/>
        <v>1</v>
      </c>
      <c r="T16" s="47">
        <f t="shared" si="3"/>
        <v>0</v>
      </c>
      <c r="U16" s="48">
        <f t="shared" si="4"/>
        <v>1.5</v>
      </c>
      <c r="V16" s="49">
        <f t="shared" si="5"/>
        <v>0</v>
      </c>
      <c r="W16" s="48" t="str">
        <f t="shared" si="6"/>
        <v>Yes</v>
      </c>
      <c r="X16" s="50" t="str">
        <f t="shared" si="7"/>
        <v>⚠️ Missing Phase</v>
      </c>
      <c r="Y16" s="50"/>
    </row>
    <row r="17">
      <c r="A17" s="55" t="s">
        <v>102</v>
      </c>
      <c r="B17" s="55" t="s">
        <v>184</v>
      </c>
      <c r="C17" s="55" t="s">
        <v>185</v>
      </c>
      <c r="D17" s="34" t="s">
        <v>20</v>
      </c>
      <c r="E17" s="41" t="s">
        <v>9</v>
      </c>
      <c r="F17" s="34" t="s">
        <v>28</v>
      </c>
      <c r="G17" s="44" t="s">
        <v>136</v>
      </c>
      <c r="H17" s="42" t="s">
        <v>137</v>
      </c>
      <c r="I17" s="34"/>
      <c r="J17" s="44" t="s">
        <v>160</v>
      </c>
      <c r="K17" s="44" t="s">
        <v>153</v>
      </c>
      <c r="L17" s="44" t="s">
        <v>154</v>
      </c>
      <c r="M17" s="45"/>
      <c r="N17" s="40"/>
      <c r="O17" s="34"/>
      <c r="P17" s="44"/>
      <c r="Q17" s="44"/>
      <c r="R17" s="47">
        <f t="shared" si="1"/>
        <v>0.25</v>
      </c>
      <c r="S17" s="47">
        <f t="shared" si="2"/>
        <v>1</v>
      </c>
      <c r="T17" s="47">
        <f t="shared" si="3"/>
        <v>0</v>
      </c>
      <c r="U17" s="48">
        <f t="shared" si="4"/>
        <v>1.5</v>
      </c>
      <c r="V17" s="49">
        <f t="shared" si="5"/>
        <v>0</v>
      </c>
      <c r="W17" s="48" t="str">
        <f t="shared" si="6"/>
        <v>Yes</v>
      </c>
      <c r="X17" s="50" t="str">
        <f t="shared" si="7"/>
        <v>N/A</v>
      </c>
      <c r="Y17" s="50"/>
    </row>
    <row r="18">
      <c r="A18" s="55"/>
      <c r="B18" s="55"/>
      <c r="C18" s="55"/>
      <c r="D18" s="42"/>
      <c r="E18" s="41"/>
      <c r="F18" s="60"/>
      <c r="G18" s="44"/>
      <c r="H18" s="34"/>
      <c r="I18" s="60"/>
      <c r="J18" s="44"/>
      <c r="K18" s="40"/>
      <c r="L18" s="44"/>
      <c r="M18" s="61"/>
      <c r="N18" s="40"/>
      <c r="O18" s="34"/>
      <c r="P18" s="44"/>
      <c r="Q18" s="44"/>
      <c r="R18" s="47">
        <f t="shared" si="1"/>
        <v>0</v>
      </c>
      <c r="S18" s="47">
        <f t="shared" si="2"/>
        <v>0</v>
      </c>
      <c r="T18" s="47">
        <f t="shared" si="3"/>
        <v>0</v>
      </c>
      <c r="U18" s="48">
        <f t="shared" si="4"/>
        <v>0</v>
      </c>
      <c r="V18" s="49">
        <f t="shared" si="5"/>
        <v>0</v>
      </c>
      <c r="W18" s="48" t="str">
        <f t="shared" si="6"/>
        <v>No</v>
      </c>
      <c r="X18" s="50" t="str">
        <f t="shared" si="7"/>
        <v>N/A</v>
      </c>
      <c r="Y18" s="50"/>
    </row>
    <row r="19">
      <c r="A19" s="55"/>
      <c r="B19" s="55"/>
      <c r="C19" s="55"/>
      <c r="D19" s="42"/>
      <c r="E19" s="41"/>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50" t="str">
        <f t="shared" si="7"/>
        <v>N/A</v>
      </c>
      <c r="Y19" s="50"/>
    </row>
    <row r="20">
      <c r="A20" s="55"/>
      <c r="B20" s="55"/>
      <c r="C20" s="55"/>
      <c r="D20" s="42"/>
      <c r="E20" s="41"/>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50" t="str">
        <f t="shared" si="7"/>
        <v>N/A</v>
      </c>
      <c r="Y20" s="50"/>
    </row>
    <row r="21">
      <c r="A21" s="44"/>
      <c r="D21" s="42"/>
      <c r="E21" s="41"/>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50" t="str">
        <f t="shared" si="7"/>
        <v>N/A</v>
      </c>
      <c r="Y21" s="50"/>
    </row>
    <row r="22">
      <c r="A22" s="44"/>
      <c r="D22" s="42"/>
      <c r="E22" s="41"/>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50"/>
    </row>
    <row r="23">
      <c r="A23" s="44"/>
      <c r="B23" s="44"/>
      <c r="C23" s="44"/>
      <c r="D23" s="42"/>
      <c r="E23" s="41"/>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50"/>
    </row>
    <row r="24">
      <c r="A24" s="44"/>
      <c r="B24" s="44"/>
      <c r="C24" s="44"/>
      <c r="D24" s="42"/>
      <c r="E24" s="41"/>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50"/>
    </row>
    <row r="25">
      <c r="A25" s="44"/>
      <c r="B25" s="44"/>
      <c r="C25" s="44"/>
      <c r="D25" s="42"/>
      <c r="E25" s="41"/>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50"/>
    </row>
    <row r="26">
      <c r="A26" s="44"/>
      <c r="B26" s="44"/>
      <c r="C26" s="44"/>
      <c r="D26" s="42"/>
      <c r="E26" s="41"/>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50"/>
    </row>
    <row r="27">
      <c r="A27" s="44"/>
      <c r="B27" s="44"/>
      <c r="C27" s="44"/>
      <c r="D27" s="42"/>
      <c r="E27" s="41"/>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50"/>
    </row>
    <row r="28">
      <c r="A28" s="44"/>
      <c r="B28" s="44"/>
      <c r="C28" s="44"/>
      <c r="D28" s="42"/>
      <c r="E28" s="41"/>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50"/>
    </row>
    <row r="29">
      <c r="A29" s="44"/>
      <c r="B29" s="44"/>
      <c r="C29" s="44"/>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50"/>
    </row>
    <row r="30">
      <c r="A30" s="44"/>
      <c r="B30" s="44"/>
      <c r="C30" s="44"/>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50"/>
    </row>
    <row r="31">
      <c r="A31" s="44"/>
      <c r="B31" s="44"/>
      <c r="C31" s="44"/>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50"/>
    </row>
    <row r="32">
      <c r="A32" s="44"/>
      <c r="B32" s="44"/>
      <c r="C32" s="44"/>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50"/>
    </row>
    <row r="33">
      <c r="A33" s="44"/>
      <c r="B33" s="44"/>
      <c r="C33" s="44"/>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50"/>
    </row>
    <row r="34">
      <c r="A34" s="44"/>
      <c r="B34" s="44"/>
      <c r="C34" s="44"/>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50"/>
    </row>
    <row r="35">
      <c r="A35" s="44"/>
      <c r="B35" s="44"/>
      <c r="C35" s="44"/>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50"/>
    </row>
    <row r="36">
      <c r="A36" s="44"/>
      <c r="B36" s="44"/>
      <c r="C36" s="44"/>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50"/>
    </row>
    <row r="37">
      <c r="A37" s="44"/>
      <c r="B37" s="44"/>
      <c r="C37" s="44"/>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50"/>
    </row>
    <row r="38">
      <c r="A38" s="63"/>
      <c r="B38" s="44"/>
      <c r="C38" s="44"/>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50"/>
    </row>
    <row r="39">
      <c r="A39" s="64"/>
      <c r="B39" s="65"/>
      <c r="C39" s="44"/>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50"/>
    </row>
    <row r="40">
      <c r="A40" s="66"/>
      <c r="B40" s="65"/>
      <c r="C40" s="44"/>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50"/>
    </row>
    <row r="41">
      <c r="A41" s="66"/>
      <c r="B41" s="66"/>
      <c r="C41" s="44"/>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50"/>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50"/>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50"/>
    </row>
    <row r="44">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50"/>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50"/>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50"/>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50"/>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50"/>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50"/>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50"/>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50"/>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50"/>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50"/>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50"/>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50"/>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50"/>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50"/>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50"/>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50"/>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50"/>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50"/>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50"/>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50"/>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50"/>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50"/>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50"/>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50"/>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50"/>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50"/>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50"/>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50"/>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50"/>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50"/>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50"/>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50"/>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50"/>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50"/>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50"/>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50"/>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50"/>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50"/>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50"/>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50"/>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50"/>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50"/>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50"/>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50"/>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50"/>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50"/>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50"/>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50"/>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50"/>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50"/>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50"/>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50"/>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50"/>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50"/>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50"/>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50"/>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3:G282">
      <formula1>"All,Cerner,Epic,Meditech"</formula1>
    </dataValidation>
    <dataValidation type="list" allowBlank="1" showErrorMessage="1" sqref="I233:I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3:H282">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3:F241">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 r:id="rId2" ref="B2"/>
    <hyperlink r:id="rId3" ref="C4"/>
    <hyperlink r:id="rId4" ref="C5"/>
    <hyperlink r:id="rId5" location="slide=id.g2ccdbaf18e2_0_322" ref="C6"/>
    <hyperlink r:id="rId6" ref="C13"/>
    <hyperlink r:id="rId7" location="slide=id.geaa92738cc_0_0" ref="C15"/>
  </hyperlinks>
  <drawing r:id="rId8"/>
  <tableParts count="5">
    <tablePart r:id="rId14"/>
    <tablePart r:id="rId15"/>
    <tablePart r:id="rId16"/>
    <tablePart r:id="rId17"/>
    <tablePart r:id="rId18"/>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8.13"/>
    <col customWidth="1" min="3" max="3" width="52.88"/>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68" t="s">
        <v>103</v>
      </c>
      <c r="B2" s="68" t="s">
        <v>186</v>
      </c>
      <c r="C2" s="55" t="s">
        <v>187</v>
      </c>
      <c r="D2" s="42" t="s">
        <v>17</v>
      </c>
      <c r="E2" s="34" t="s">
        <v>11</v>
      </c>
      <c r="F2" s="34" t="s">
        <v>28</v>
      </c>
      <c r="G2" s="34" t="s">
        <v>147</v>
      </c>
      <c r="H2" s="42" t="s">
        <v>137</v>
      </c>
      <c r="I2" s="42" t="s">
        <v>43</v>
      </c>
      <c r="J2" s="43"/>
      <c r="K2" s="44"/>
      <c r="L2" s="34" t="s">
        <v>149</v>
      </c>
      <c r="M2" s="45"/>
      <c r="N2" s="44"/>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7.5</v>
      </c>
      <c r="V2" s="49">
        <f t="shared" ref="V2:V99" si="5">U2*R2*S2*T2*IF(W2="Yes",1,0)</f>
        <v>7.5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55" t="s">
        <v>103</v>
      </c>
      <c r="B3" s="55" t="s">
        <v>188</v>
      </c>
      <c r="C3" s="55" t="s">
        <v>189</v>
      </c>
      <c r="D3" s="42" t="s">
        <v>17</v>
      </c>
      <c r="E3" s="34" t="s">
        <v>9</v>
      </c>
      <c r="F3" s="34" t="s">
        <v>28</v>
      </c>
      <c r="G3" s="44" t="s">
        <v>136</v>
      </c>
      <c r="H3" s="42" t="s">
        <v>137</v>
      </c>
      <c r="I3" s="42" t="s">
        <v>43</v>
      </c>
      <c r="J3" s="43"/>
      <c r="K3" s="44" t="s">
        <v>190</v>
      </c>
      <c r="L3" s="44" t="s">
        <v>149</v>
      </c>
      <c r="M3" s="45"/>
      <c r="N3" s="44"/>
      <c r="O3" s="53"/>
      <c r="P3" s="44"/>
      <c r="Q3" s="44"/>
      <c r="R3" s="47">
        <f t="shared" si="1"/>
        <v>1</v>
      </c>
      <c r="S3" s="47">
        <f t="shared" si="2"/>
        <v>1</v>
      </c>
      <c r="T3" s="47">
        <f t="shared" si="3"/>
        <v>1</v>
      </c>
      <c r="U3" s="48">
        <f t="shared" si="4"/>
        <v>1.5</v>
      </c>
      <c r="V3" s="49">
        <f t="shared" si="5"/>
        <v>1.5</v>
      </c>
      <c r="W3" s="48" t="str">
        <f t="shared" si="6"/>
        <v>Yes</v>
      </c>
      <c r="X3" s="50" t="str">
        <f t="shared" ref="X3:X28" si="7">IF(B4="", "N/A",
   IF(E4="", "⚠️ Missing Size",
      IF(F4="", "⚠️ Missing Work Type",
         IF(D4="", "⚠️ Missing Role",
            IF(I4="", "⚠️ Missing Phase", "✓ Complete")))))</f>
        <v>✓ Complete</v>
      </c>
      <c r="Y3" s="44"/>
      <c r="Z3" s="44"/>
      <c r="AA3" s="44"/>
      <c r="AB3" s="44"/>
    </row>
    <row r="4">
      <c r="A4" s="55" t="s">
        <v>103</v>
      </c>
      <c r="B4" s="55" t="s">
        <v>191</v>
      </c>
      <c r="C4" s="55" t="s">
        <v>192</v>
      </c>
      <c r="D4" s="42" t="s">
        <v>17</v>
      </c>
      <c r="E4" s="34" t="s">
        <v>9</v>
      </c>
      <c r="F4" s="42" t="s">
        <v>26</v>
      </c>
      <c r="G4" s="44" t="s">
        <v>147</v>
      </c>
      <c r="H4" s="42" t="s">
        <v>137</v>
      </c>
      <c r="I4" s="42" t="s">
        <v>39</v>
      </c>
      <c r="J4" s="42" t="s">
        <v>193</v>
      </c>
      <c r="K4" s="44" t="s">
        <v>194</v>
      </c>
      <c r="L4" s="44" t="s">
        <v>154</v>
      </c>
      <c r="M4" s="45"/>
      <c r="N4" s="44" t="s">
        <v>195</v>
      </c>
      <c r="O4" s="53"/>
      <c r="P4" s="44"/>
      <c r="Q4" s="44"/>
      <c r="R4" s="47">
        <f t="shared" si="1"/>
        <v>1</v>
      </c>
      <c r="S4" s="47">
        <f t="shared" si="2"/>
        <v>1</v>
      </c>
      <c r="T4" s="47">
        <f t="shared" si="3"/>
        <v>0.25</v>
      </c>
      <c r="U4" s="48">
        <f t="shared" si="4"/>
        <v>1.5</v>
      </c>
      <c r="V4" s="49">
        <f t="shared" si="5"/>
        <v>0.375</v>
      </c>
      <c r="W4" s="48" t="str">
        <f t="shared" si="6"/>
        <v>Yes</v>
      </c>
      <c r="X4" s="50" t="str">
        <f t="shared" si="7"/>
        <v>✓ Complete</v>
      </c>
      <c r="Y4" s="44"/>
      <c r="Z4" s="44"/>
      <c r="AA4" s="44"/>
      <c r="AB4" s="44"/>
    </row>
    <row r="5">
      <c r="A5" s="55" t="s">
        <v>103</v>
      </c>
      <c r="B5" s="55" t="s">
        <v>196</v>
      </c>
      <c r="C5" s="56" t="s">
        <v>197</v>
      </c>
      <c r="D5" s="34" t="s">
        <v>19</v>
      </c>
      <c r="E5" s="34" t="s">
        <v>9</v>
      </c>
      <c r="F5" s="42" t="s">
        <v>29</v>
      </c>
      <c r="G5" s="44" t="s">
        <v>147</v>
      </c>
      <c r="H5" s="42" t="s">
        <v>137</v>
      </c>
      <c r="I5" s="34" t="s">
        <v>35</v>
      </c>
      <c r="J5" s="43" t="s">
        <v>198</v>
      </c>
      <c r="K5" s="44" t="s">
        <v>199</v>
      </c>
      <c r="L5" s="44" t="s">
        <v>154</v>
      </c>
      <c r="M5" s="45"/>
      <c r="N5" s="44" t="s">
        <v>200</v>
      </c>
      <c r="O5" s="34"/>
      <c r="P5" s="35"/>
      <c r="Q5" s="57"/>
      <c r="R5" s="47">
        <f t="shared" si="1"/>
        <v>0.5</v>
      </c>
      <c r="S5" s="47">
        <f t="shared" si="2"/>
        <v>0.5</v>
      </c>
      <c r="T5" s="47">
        <f t="shared" si="3"/>
        <v>1</v>
      </c>
      <c r="U5" s="48">
        <f t="shared" si="4"/>
        <v>1.5</v>
      </c>
      <c r="V5" s="49">
        <f t="shared" si="5"/>
        <v>0.375</v>
      </c>
      <c r="W5" s="48" t="str">
        <f t="shared" si="6"/>
        <v>Yes</v>
      </c>
      <c r="X5" s="50" t="str">
        <f t="shared" si="7"/>
        <v>✓ Complete</v>
      </c>
      <c r="Y5" s="44"/>
      <c r="Z5" s="44"/>
      <c r="AA5" s="44"/>
      <c r="AB5" s="44"/>
    </row>
    <row r="6">
      <c r="A6" s="55" t="s">
        <v>103</v>
      </c>
      <c r="B6" s="55" t="s">
        <v>201</v>
      </c>
      <c r="C6" s="56" t="s">
        <v>202</v>
      </c>
      <c r="D6" s="42" t="s">
        <v>17</v>
      </c>
      <c r="E6" s="34" t="s">
        <v>10</v>
      </c>
      <c r="F6" s="34" t="s">
        <v>25</v>
      </c>
      <c r="G6" s="44" t="s">
        <v>147</v>
      </c>
      <c r="H6" s="42" t="s">
        <v>137</v>
      </c>
      <c r="I6" s="42" t="s">
        <v>35</v>
      </c>
      <c r="J6" s="44" t="s">
        <v>203</v>
      </c>
      <c r="K6" s="44" t="s">
        <v>204</v>
      </c>
      <c r="L6" s="44" t="s">
        <v>162</v>
      </c>
      <c r="M6" s="52">
        <v>45775.0</v>
      </c>
      <c r="N6" s="44"/>
      <c r="O6" s="34"/>
      <c r="P6" s="44"/>
      <c r="Q6" s="34"/>
      <c r="R6" s="47">
        <f t="shared" si="1"/>
        <v>1</v>
      </c>
      <c r="S6" s="47">
        <f t="shared" si="2"/>
        <v>1</v>
      </c>
      <c r="T6" s="47">
        <f t="shared" si="3"/>
        <v>1</v>
      </c>
      <c r="U6" s="48">
        <f t="shared" si="4"/>
        <v>3.5</v>
      </c>
      <c r="V6" s="49">
        <f t="shared" si="5"/>
        <v>3.5</v>
      </c>
      <c r="W6" s="48" t="str">
        <f t="shared" si="6"/>
        <v>Yes</v>
      </c>
      <c r="X6" s="50" t="str">
        <f t="shared" si="7"/>
        <v>⚠️ Missing Size</v>
      </c>
      <c r="Y6" s="44"/>
      <c r="Z6" s="44"/>
      <c r="AA6" s="44"/>
      <c r="AB6" s="44"/>
    </row>
    <row r="7">
      <c r="A7" s="55" t="s">
        <v>103</v>
      </c>
      <c r="B7" s="55" t="s">
        <v>205</v>
      </c>
      <c r="C7" s="55" t="s">
        <v>206</v>
      </c>
      <c r="D7" s="34" t="s">
        <v>19</v>
      </c>
      <c r="E7" s="34"/>
      <c r="F7" s="34" t="s">
        <v>25</v>
      </c>
      <c r="G7" s="44" t="s">
        <v>147</v>
      </c>
      <c r="H7" s="34" t="s">
        <v>157</v>
      </c>
      <c r="I7" s="34" t="s">
        <v>34</v>
      </c>
      <c r="J7" s="44"/>
      <c r="K7" s="44" t="s">
        <v>207</v>
      </c>
      <c r="L7" s="44" t="s">
        <v>149</v>
      </c>
      <c r="M7" s="45"/>
      <c r="N7" s="44"/>
      <c r="O7" s="53"/>
      <c r="P7" s="44"/>
      <c r="Q7" s="34"/>
      <c r="R7" s="47">
        <f t="shared" si="1"/>
        <v>0.5</v>
      </c>
      <c r="S7" s="47">
        <f t="shared" si="2"/>
        <v>1</v>
      </c>
      <c r="T7" s="47">
        <f t="shared" si="3"/>
        <v>0.3</v>
      </c>
      <c r="U7" s="48">
        <f t="shared" si="4"/>
        <v>0</v>
      </c>
      <c r="V7" s="49">
        <f t="shared" si="5"/>
        <v>0</v>
      </c>
      <c r="W7" s="48" t="str">
        <f t="shared" si="6"/>
        <v>No</v>
      </c>
      <c r="X7" s="50" t="str">
        <f t="shared" si="7"/>
        <v>✓ Complete</v>
      </c>
      <c r="Y7" s="44"/>
      <c r="Z7" s="44"/>
      <c r="AA7" s="44"/>
      <c r="AB7" s="44"/>
    </row>
    <row r="8">
      <c r="A8" s="55" t="s">
        <v>103</v>
      </c>
      <c r="B8" s="55" t="s">
        <v>208</v>
      </c>
      <c r="C8" s="55"/>
      <c r="D8" s="42" t="s">
        <v>17</v>
      </c>
      <c r="E8" s="34" t="s">
        <v>8</v>
      </c>
      <c r="F8" s="34" t="s">
        <v>25</v>
      </c>
      <c r="G8" s="44" t="s">
        <v>147</v>
      </c>
      <c r="H8" s="42" t="s">
        <v>137</v>
      </c>
      <c r="I8" s="34" t="s">
        <v>35</v>
      </c>
      <c r="J8" s="44"/>
      <c r="K8" s="44" t="s">
        <v>207</v>
      </c>
      <c r="L8" s="44" t="s">
        <v>149</v>
      </c>
      <c r="M8" s="45"/>
      <c r="N8" s="44"/>
      <c r="O8" s="34"/>
      <c r="P8" s="35"/>
      <c r="Q8" s="57"/>
      <c r="R8" s="47">
        <f t="shared" si="1"/>
        <v>1</v>
      </c>
      <c r="S8" s="47">
        <f t="shared" si="2"/>
        <v>1</v>
      </c>
      <c r="T8" s="47">
        <f t="shared" si="3"/>
        <v>1</v>
      </c>
      <c r="U8" s="48">
        <f t="shared" si="4"/>
        <v>0.5</v>
      </c>
      <c r="V8" s="49">
        <f t="shared" si="5"/>
        <v>0.5</v>
      </c>
      <c r="W8" s="48" t="str">
        <f t="shared" si="6"/>
        <v>Yes</v>
      </c>
      <c r="X8" s="50" t="str">
        <f t="shared" si="7"/>
        <v>⚠️ Missing Size</v>
      </c>
      <c r="Y8" s="44"/>
      <c r="Z8" s="44"/>
      <c r="AA8" s="44"/>
      <c r="AB8" s="44"/>
    </row>
    <row r="9">
      <c r="A9" s="55" t="s">
        <v>103</v>
      </c>
      <c r="B9" s="55" t="s">
        <v>209</v>
      </c>
      <c r="C9" s="55" t="s">
        <v>210</v>
      </c>
      <c r="D9" s="42" t="s">
        <v>17</v>
      </c>
      <c r="E9" s="34"/>
      <c r="F9" s="42" t="s">
        <v>26</v>
      </c>
      <c r="G9" s="44" t="s">
        <v>147</v>
      </c>
      <c r="H9" s="34" t="s">
        <v>143</v>
      </c>
      <c r="I9" s="42" t="s">
        <v>39</v>
      </c>
      <c r="J9" s="44"/>
      <c r="K9" s="44"/>
      <c r="L9" s="44" t="s">
        <v>149</v>
      </c>
      <c r="M9" s="45"/>
      <c r="N9" s="44"/>
      <c r="O9" s="34"/>
      <c r="P9" s="44"/>
      <c r="Q9" s="34"/>
      <c r="R9" s="47">
        <f t="shared" si="1"/>
        <v>1</v>
      </c>
      <c r="S9" s="47">
        <f t="shared" si="2"/>
        <v>1</v>
      </c>
      <c r="T9" s="47">
        <f t="shared" si="3"/>
        <v>0.25</v>
      </c>
      <c r="U9" s="48">
        <f t="shared" si="4"/>
        <v>0</v>
      </c>
      <c r="V9" s="49">
        <f t="shared" si="5"/>
        <v>0</v>
      </c>
      <c r="W9" s="48" t="str">
        <f t="shared" si="6"/>
        <v>No</v>
      </c>
      <c r="X9" s="50" t="str">
        <f t="shared" si="7"/>
        <v>⚠️ Missing Size</v>
      </c>
      <c r="Y9" s="44"/>
      <c r="Z9" s="44"/>
      <c r="AA9" s="44"/>
      <c r="AB9" s="44"/>
    </row>
    <row r="10">
      <c r="A10" s="55" t="s">
        <v>103</v>
      </c>
      <c r="B10" s="55" t="s">
        <v>211</v>
      </c>
      <c r="C10" s="55" t="s">
        <v>210</v>
      </c>
      <c r="D10" s="34" t="s">
        <v>19</v>
      </c>
      <c r="E10" s="34"/>
      <c r="F10" s="42" t="s">
        <v>26</v>
      </c>
      <c r="G10" s="44" t="s">
        <v>147</v>
      </c>
      <c r="H10" s="34" t="s">
        <v>143</v>
      </c>
      <c r="I10" s="42" t="s">
        <v>39</v>
      </c>
      <c r="J10" s="44"/>
      <c r="K10" s="44"/>
      <c r="L10" s="44" t="s">
        <v>139</v>
      </c>
      <c r="M10" s="45" t="s">
        <v>212</v>
      </c>
      <c r="N10" s="44"/>
      <c r="O10" s="34"/>
      <c r="P10" s="44"/>
      <c r="Q10" s="59"/>
      <c r="R10" s="47">
        <f t="shared" si="1"/>
        <v>0.5</v>
      </c>
      <c r="S10" s="47">
        <f t="shared" si="2"/>
        <v>1</v>
      </c>
      <c r="T10" s="47">
        <f t="shared" si="3"/>
        <v>0.25</v>
      </c>
      <c r="U10" s="48">
        <f t="shared" si="4"/>
        <v>0</v>
      </c>
      <c r="V10" s="49">
        <f t="shared" si="5"/>
        <v>0</v>
      </c>
      <c r="W10" s="48" t="str">
        <f t="shared" si="6"/>
        <v>No</v>
      </c>
      <c r="X10" s="50" t="str">
        <f t="shared" si="7"/>
        <v>✓ Complete</v>
      </c>
      <c r="Y10" s="44"/>
      <c r="Z10" s="44"/>
      <c r="AA10" s="44"/>
      <c r="AB10" s="44"/>
    </row>
    <row r="11">
      <c r="A11" s="55" t="s">
        <v>103</v>
      </c>
      <c r="B11" s="55" t="s">
        <v>213</v>
      </c>
      <c r="C11" s="55" t="s">
        <v>214</v>
      </c>
      <c r="D11" s="42" t="s">
        <v>17</v>
      </c>
      <c r="E11" s="34" t="s">
        <v>11</v>
      </c>
      <c r="F11" s="34" t="s">
        <v>23</v>
      </c>
      <c r="G11" s="44" t="s">
        <v>147</v>
      </c>
      <c r="H11" s="42" t="s">
        <v>137</v>
      </c>
      <c r="I11" s="34" t="s">
        <v>35</v>
      </c>
      <c r="J11" s="44"/>
      <c r="K11" s="44"/>
      <c r="L11" s="44" t="s">
        <v>149</v>
      </c>
      <c r="M11" s="45" t="s">
        <v>215</v>
      </c>
      <c r="N11" s="44"/>
      <c r="O11" s="34"/>
      <c r="P11" s="35"/>
      <c r="Q11" s="57"/>
      <c r="R11" s="47">
        <f t="shared" si="1"/>
        <v>1</v>
      </c>
      <c r="S11" s="47">
        <f t="shared" si="2"/>
        <v>1</v>
      </c>
      <c r="T11" s="47">
        <f t="shared" si="3"/>
        <v>1</v>
      </c>
      <c r="U11" s="48">
        <f t="shared" si="4"/>
        <v>7.5</v>
      </c>
      <c r="V11" s="49">
        <f t="shared" si="5"/>
        <v>7.5</v>
      </c>
      <c r="W11" s="48" t="str">
        <f t="shared" si="6"/>
        <v>Yes</v>
      </c>
      <c r="X11" s="50" t="str">
        <f t="shared" si="7"/>
        <v>⚠️ Missing Size</v>
      </c>
      <c r="Y11" s="44"/>
      <c r="Z11" s="44"/>
      <c r="AA11" s="44"/>
      <c r="AB11" s="44"/>
    </row>
    <row r="12">
      <c r="A12" s="55" t="s">
        <v>103</v>
      </c>
      <c r="B12" s="55" t="s">
        <v>216</v>
      </c>
      <c r="C12" s="55" t="s">
        <v>217</v>
      </c>
      <c r="D12" s="34" t="s">
        <v>20</v>
      </c>
      <c r="E12" s="34"/>
      <c r="F12" s="34" t="s">
        <v>25</v>
      </c>
      <c r="G12" s="44" t="s">
        <v>136</v>
      </c>
      <c r="H12" s="42" t="s">
        <v>137</v>
      </c>
      <c r="I12" s="34" t="s">
        <v>34</v>
      </c>
      <c r="J12" s="44"/>
      <c r="K12" s="44" t="s">
        <v>218</v>
      </c>
      <c r="L12" s="44" t="s">
        <v>162</v>
      </c>
      <c r="M12" s="45" t="s">
        <v>219</v>
      </c>
      <c r="N12" s="44"/>
      <c r="O12" s="34"/>
      <c r="P12" s="44"/>
      <c r="Q12" s="44"/>
      <c r="R12" s="47">
        <f t="shared" si="1"/>
        <v>0.25</v>
      </c>
      <c r="S12" s="47">
        <f t="shared" si="2"/>
        <v>1</v>
      </c>
      <c r="T12" s="47">
        <f t="shared" si="3"/>
        <v>0.3</v>
      </c>
      <c r="U12" s="48">
        <f t="shared" si="4"/>
        <v>0</v>
      </c>
      <c r="V12" s="49">
        <f t="shared" si="5"/>
        <v>0</v>
      </c>
      <c r="W12" s="48" t="str">
        <f t="shared" si="6"/>
        <v>Yes</v>
      </c>
      <c r="X12" s="50" t="str">
        <f t="shared" si="7"/>
        <v>✓ Complete</v>
      </c>
      <c r="Y12" s="44"/>
      <c r="Z12" s="44"/>
      <c r="AA12" s="44"/>
      <c r="AB12" s="44"/>
    </row>
    <row r="13">
      <c r="A13" s="55" t="s">
        <v>103</v>
      </c>
      <c r="B13" s="55" t="s">
        <v>220</v>
      </c>
      <c r="C13" s="55" t="s">
        <v>221</v>
      </c>
      <c r="D13" s="42" t="s">
        <v>17</v>
      </c>
      <c r="E13" s="34" t="s">
        <v>10</v>
      </c>
      <c r="F13" s="42" t="s">
        <v>29</v>
      </c>
      <c r="G13" s="44" t="s">
        <v>136</v>
      </c>
      <c r="H13" s="42" t="s">
        <v>137</v>
      </c>
      <c r="I13" s="34" t="s">
        <v>34</v>
      </c>
      <c r="J13" s="44" t="s">
        <v>222</v>
      </c>
      <c r="K13" s="44" t="s">
        <v>223</v>
      </c>
      <c r="L13" s="44" t="s">
        <v>149</v>
      </c>
      <c r="M13" s="45" t="s">
        <v>224</v>
      </c>
      <c r="N13" s="44"/>
      <c r="O13" s="34"/>
      <c r="P13" s="44"/>
      <c r="Q13" s="44"/>
      <c r="R13" s="47">
        <f t="shared" si="1"/>
        <v>1</v>
      </c>
      <c r="S13" s="47">
        <f t="shared" si="2"/>
        <v>0.5</v>
      </c>
      <c r="T13" s="47">
        <f t="shared" si="3"/>
        <v>0.3</v>
      </c>
      <c r="U13" s="48">
        <f t="shared" si="4"/>
        <v>3.5</v>
      </c>
      <c r="V13" s="49">
        <f t="shared" si="5"/>
        <v>0.525</v>
      </c>
      <c r="W13" s="48" t="str">
        <f t="shared" si="6"/>
        <v>Yes</v>
      </c>
      <c r="X13" s="50" t="str">
        <f t="shared" si="7"/>
        <v>✓ Complete</v>
      </c>
      <c r="Y13" s="44"/>
      <c r="Z13" s="44"/>
      <c r="AA13" s="44"/>
      <c r="AB13" s="44"/>
    </row>
    <row r="14">
      <c r="A14" s="55" t="s">
        <v>103</v>
      </c>
      <c r="B14" s="55" t="s">
        <v>225</v>
      </c>
      <c r="C14" s="55" t="s">
        <v>226</v>
      </c>
      <c r="D14" s="42" t="s">
        <v>17</v>
      </c>
      <c r="E14" s="34" t="s">
        <v>10</v>
      </c>
      <c r="F14" s="34" t="s">
        <v>28</v>
      </c>
      <c r="G14" s="44" t="s">
        <v>147</v>
      </c>
      <c r="H14" s="42" t="s">
        <v>137</v>
      </c>
      <c r="I14" s="42" t="s">
        <v>43</v>
      </c>
      <c r="J14" s="44"/>
      <c r="K14" s="44"/>
      <c r="L14" s="44"/>
      <c r="M14" s="45"/>
      <c r="N14" s="44"/>
      <c r="O14" s="34"/>
      <c r="P14" s="44"/>
      <c r="Q14" s="44"/>
      <c r="R14" s="47">
        <f t="shared" si="1"/>
        <v>1</v>
      </c>
      <c r="S14" s="47">
        <f t="shared" si="2"/>
        <v>1</v>
      </c>
      <c r="T14" s="47">
        <f t="shared" si="3"/>
        <v>1</v>
      </c>
      <c r="U14" s="48">
        <f t="shared" si="4"/>
        <v>3.5</v>
      </c>
      <c r="V14" s="49">
        <f t="shared" si="5"/>
        <v>3.5</v>
      </c>
      <c r="W14" s="48" t="str">
        <f t="shared" si="6"/>
        <v>Yes</v>
      </c>
      <c r="X14" s="50" t="str">
        <f t="shared" si="7"/>
        <v>⚠️ Missing Size</v>
      </c>
      <c r="Y14" s="44"/>
      <c r="Z14" s="44"/>
      <c r="AA14" s="44"/>
      <c r="AB14" s="44"/>
    </row>
    <row r="15">
      <c r="A15" s="55" t="s">
        <v>103</v>
      </c>
      <c r="B15" s="55" t="s">
        <v>227</v>
      </c>
      <c r="C15" s="55" t="s">
        <v>228</v>
      </c>
      <c r="D15" s="34" t="s">
        <v>19</v>
      </c>
      <c r="E15" s="34"/>
      <c r="F15" s="34" t="s">
        <v>23</v>
      </c>
      <c r="G15" s="44" t="s">
        <v>147</v>
      </c>
      <c r="H15" s="42" t="s">
        <v>137</v>
      </c>
      <c r="I15" s="34" t="s">
        <v>34</v>
      </c>
      <c r="J15" s="44"/>
      <c r="K15" s="44" t="s">
        <v>229</v>
      </c>
      <c r="L15" s="44" t="s">
        <v>162</v>
      </c>
      <c r="M15" s="45" t="s">
        <v>230</v>
      </c>
      <c r="N15" s="44"/>
      <c r="O15" s="34"/>
      <c r="P15" s="44"/>
      <c r="Q15" s="44"/>
      <c r="R15" s="47">
        <f t="shared" si="1"/>
        <v>0.5</v>
      </c>
      <c r="S15" s="47">
        <f t="shared" si="2"/>
        <v>1</v>
      </c>
      <c r="T15" s="47">
        <f t="shared" si="3"/>
        <v>0.3</v>
      </c>
      <c r="U15" s="48">
        <f t="shared" si="4"/>
        <v>0</v>
      </c>
      <c r="V15" s="49">
        <f t="shared" si="5"/>
        <v>0</v>
      </c>
      <c r="W15" s="48" t="str">
        <f t="shared" si="6"/>
        <v>Yes</v>
      </c>
      <c r="X15" s="50" t="str">
        <f t="shared" si="7"/>
        <v>N/A</v>
      </c>
      <c r="Y15" s="44"/>
      <c r="Z15" s="44"/>
      <c r="AA15" s="44"/>
      <c r="AB15" s="44"/>
    </row>
    <row r="16">
      <c r="A16" s="55"/>
      <c r="B16" s="55"/>
      <c r="C16" s="55"/>
      <c r="D16" s="42"/>
      <c r="E16" s="69"/>
      <c r="F16" s="60"/>
      <c r="G16" s="44"/>
      <c r="H16" s="34"/>
      <c r="I16" s="60"/>
      <c r="J16" s="44"/>
      <c r="K16" s="40"/>
      <c r="L16" s="44"/>
      <c r="M16" s="61"/>
      <c r="N16" s="40"/>
      <c r="O16" s="34"/>
      <c r="P16" s="44"/>
      <c r="Q16" s="44"/>
      <c r="R16" s="47">
        <f t="shared" si="1"/>
        <v>0</v>
      </c>
      <c r="S16" s="47">
        <f t="shared" si="2"/>
        <v>0</v>
      </c>
      <c r="T16" s="47">
        <f t="shared" si="3"/>
        <v>0</v>
      </c>
      <c r="U16" s="48">
        <f t="shared" si="4"/>
        <v>0</v>
      </c>
      <c r="V16" s="49">
        <f t="shared" si="5"/>
        <v>0</v>
      </c>
      <c r="W16" s="48" t="str">
        <f t="shared" si="6"/>
        <v>No</v>
      </c>
      <c r="X16" s="50" t="str">
        <f t="shared" si="7"/>
        <v>N/A</v>
      </c>
      <c r="Y16" s="44"/>
      <c r="Z16" s="44"/>
      <c r="AA16" s="44"/>
      <c r="AB16" s="44"/>
    </row>
    <row r="17">
      <c r="A17" s="55"/>
      <c r="B17" s="55"/>
      <c r="C17" s="55"/>
      <c r="D17" s="42"/>
      <c r="E17" s="69"/>
      <c r="F17" s="60"/>
      <c r="G17" s="44"/>
      <c r="H17" s="34"/>
      <c r="I17" s="60"/>
      <c r="J17" s="44"/>
      <c r="K17" s="44"/>
      <c r="L17" s="44"/>
      <c r="M17" s="61"/>
      <c r="N17" s="40"/>
      <c r="O17" s="34"/>
      <c r="P17" s="44"/>
      <c r="Q17" s="44"/>
      <c r="R17" s="47">
        <f t="shared" si="1"/>
        <v>0</v>
      </c>
      <c r="S17" s="47">
        <f t="shared" si="2"/>
        <v>0</v>
      </c>
      <c r="T17" s="47">
        <f t="shared" si="3"/>
        <v>0</v>
      </c>
      <c r="U17" s="48">
        <f t="shared" si="4"/>
        <v>0</v>
      </c>
      <c r="V17" s="49">
        <f t="shared" si="5"/>
        <v>0</v>
      </c>
      <c r="W17" s="48" t="str">
        <f t="shared" si="6"/>
        <v>No</v>
      </c>
      <c r="X17" s="50" t="str">
        <f t="shared" si="7"/>
        <v>N/A</v>
      </c>
      <c r="Y17" s="44"/>
      <c r="Z17" s="44"/>
      <c r="AA17" s="44"/>
      <c r="AB17" s="44"/>
    </row>
    <row r="18">
      <c r="A18" s="55"/>
      <c r="B18" s="55"/>
      <c r="C18" s="55"/>
      <c r="D18" s="42"/>
      <c r="E18" s="69"/>
      <c r="F18" s="60"/>
      <c r="G18" s="44"/>
      <c r="H18" s="34"/>
      <c r="I18" s="60"/>
      <c r="J18" s="44"/>
      <c r="K18" s="40"/>
      <c r="L18" s="44"/>
      <c r="M18" s="61"/>
      <c r="N18" s="40"/>
      <c r="O18" s="34"/>
      <c r="P18" s="44"/>
      <c r="Q18" s="44"/>
      <c r="R18" s="47">
        <f t="shared" si="1"/>
        <v>0</v>
      </c>
      <c r="S18" s="47">
        <f t="shared" si="2"/>
        <v>0</v>
      </c>
      <c r="T18" s="47">
        <f t="shared" si="3"/>
        <v>0</v>
      </c>
      <c r="U18" s="48">
        <f t="shared" si="4"/>
        <v>0</v>
      </c>
      <c r="V18" s="49">
        <f t="shared" si="5"/>
        <v>0</v>
      </c>
      <c r="W18" s="48" t="str">
        <f t="shared" si="6"/>
        <v>No</v>
      </c>
      <c r="X18" s="50" t="str">
        <f t="shared" si="7"/>
        <v>N/A</v>
      </c>
      <c r="Y18" s="44"/>
      <c r="Z18" s="44"/>
      <c r="AA18" s="44"/>
      <c r="AB18" s="44"/>
    </row>
    <row r="19">
      <c r="A19" s="55"/>
      <c r="B19" s="55"/>
      <c r="C19" s="55"/>
      <c r="D19" s="42"/>
      <c r="E19" s="69"/>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50" t="str">
        <f t="shared" si="7"/>
        <v>N/A</v>
      </c>
      <c r="Y19" s="44"/>
      <c r="Z19" s="44"/>
      <c r="AA19" s="44"/>
      <c r="AB19" s="44"/>
    </row>
    <row r="20">
      <c r="A20" s="55"/>
      <c r="B20" s="55"/>
      <c r="C20" s="55"/>
      <c r="D20" s="42"/>
      <c r="E20" s="69"/>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50" t="str">
        <f t="shared" si="7"/>
        <v>N/A</v>
      </c>
      <c r="Y20" s="44"/>
      <c r="Z20" s="44"/>
      <c r="AA20" s="44"/>
      <c r="AB20" s="44"/>
    </row>
    <row r="21">
      <c r="A21" s="55"/>
      <c r="B21" s="55"/>
      <c r="C21" s="55"/>
      <c r="D21" s="42"/>
      <c r="E21" s="69"/>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50" t="str">
        <f t="shared" si="7"/>
        <v>N/A</v>
      </c>
      <c r="Y21" s="44"/>
      <c r="Z21" s="44"/>
      <c r="AA21" s="44"/>
      <c r="AB21" s="44"/>
    </row>
    <row r="22">
      <c r="A22" s="55"/>
      <c r="B22" s="55"/>
      <c r="C22" s="55"/>
      <c r="D22" s="42"/>
      <c r="E22" s="69"/>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44"/>
      <c r="Z22" s="44"/>
      <c r="AA22" s="44"/>
      <c r="AB22" s="44"/>
    </row>
    <row r="23">
      <c r="A23" s="55"/>
      <c r="B23" s="55"/>
      <c r="C23" s="55"/>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55"/>
      <c r="B24" s="55"/>
      <c r="C24" s="55"/>
      <c r="D24" s="42"/>
      <c r="E24" s="69"/>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55"/>
      <c r="B25" s="55"/>
      <c r="C25" s="55"/>
      <c r="D25" s="42"/>
      <c r="E25" s="69"/>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69"/>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5:G284">
      <formula1>"All,Cerner,Epic,Meditech"</formula1>
    </dataValidation>
    <dataValidation type="list" allowBlank="1" showErrorMessage="1" sqref="I235:I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5:H284">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5:F243">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 r:id="rId2" location="gid=0" ref="C5"/>
    <hyperlink r:id="rId3" location="gid=0" ref="C6"/>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13"/>
    <col customWidth="1" min="3" max="3" width="47.75"/>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104</v>
      </c>
      <c r="B2" s="70" t="s">
        <v>231</v>
      </c>
      <c r="C2" s="44"/>
      <c r="D2" s="42" t="s">
        <v>17</v>
      </c>
      <c r="E2" s="71" t="s">
        <v>9</v>
      </c>
      <c r="F2" s="72" t="s">
        <v>25</v>
      </c>
      <c r="G2" s="42" t="s">
        <v>147</v>
      </c>
      <c r="H2" s="42" t="s">
        <v>143</v>
      </c>
      <c r="I2" s="72" t="s">
        <v>35</v>
      </c>
      <c r="J2" s="73"/>
      <c r="K2" s="44"/>
      <c r="L2" s="42" t="s">
        <v>162</v>
      </c>
      <c r="M2" s="61"/>
      <c r="N2" s="46"/>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1.5</v>
      </c>
      <c r="V2" s="49">
        <f t="shared" ref="V2:V99" si="5">U2*R2*S2*T2*IF(W2="Yes",1,0)</f>
        <v>0</v>
      </c>
      <c r="W2" s="48" t="str">
        <f t="shared" ref="W2:W27" si="6">IF(OR(H2="Active",H2="In Progress",H2="Build",H2="Test"),"Yes","No")</f>
        <v>No</v>
      </c>
      <c r="X2" s="50" t="str">
        <f>IF(B2="", "N/A",
   IF(E2="", "⚠️ Missing Size",
      IF(F2="", "⚠️ Missing Work Type",
         IF(D2="", "⚠️ Missing Role",
            IF(I2="", "⚠️ Missing Phase", "✓ Complete")))))</f>
        <v>✓ Complete</v>
      </c>
      <c r="Y2" s="44"/>
      <c r="Z2" s="44"/>
      <c r="AA2" s="44"/>
      <c r="AB2" s="44"/>
    </row>
    <row r="3">
      <c r="A3" s="44" t="s">
        <v>104</v>
      </c>
      <c r="B3" s="40" t="s">
        <v>232</v>
      </c>
      <c r="C3" s="40" t="s">
        <v>233</v>
      </c>
      <c r="D3" s="42" t="s">
        <v>17</v>
      </c>
      <c r="E3" s="71" t="s">
        <v>9</v>
      </c>
      <c r="F3" s="72" t="s">
        <v>25</v>
      </c>
      <c r="G3" s="42" t="s">
        <v>142</v>
      </c>
      <c r="H3" s="42" t="s">
        <v>143</v>
      </c>
      <c r="I3" s="72" t="s">
        <v>34</v>
      </c>
      <c r="J3" s="73"/>
      <c r="K3" s="44"/>
      <c r="L3" s="42" t="s">
        <v>162</v>
      </c>
      <c r="M3" s="61"/>
      <c r="N3" s="46"/>
      <c r="O3" s="53"/>
      <c r="P3" s="44"/>
      <c r="Q3" s="44"/>
      <c r="R3" s="47">
        <f t="shared" si="1"/>
        <v>1</v>
      </c>
      <c r="S3" s="47">
        <f t="shared" si="2"/>
        <v>1</v>
      </c>
      <c r="T3" s="47">
        <f t="shared" si="3"/>
        <v>0.3</v>
      </c>
      <c r="U3" s="48">
        <f t="shared" si="4"/>
        <v>1.5</v>
      </c>
      <c r="V3" s="49">
        <f t="shared" si="5"/>
        <v>0</v>
      </c>
      <c r="W3" s="48" t="str">
        <f t="shared" si="6"/>
        <v>No</v>
      </c>
      <c r="X3" s="50" t="str">
        <f t="shared" ref="X3:X28" si="7">IF(B4="", "N/A",
   IF(E4="", "⚠️ Missing Size",
      IF(F4="", "⚠️ Missing Work Type",
         IF(D4="", "⚠️ Missing Role",
            IF(I4="", "⚠️ Missing Phase", "✓ Complete")))))</f>
        <v>✓ Complete</v>
      </c>
      <c r="Y3" s="44"/>
      <c r="Z3" s="44"/>
      <c r="AA3" s="44"/>
      <c r="AB3" s="44"/>
    </row>
    <row r="4">
      <c r="A4" s="44" t="s">
        <v>104</v>
      </c>
      <c r="B4" s="40" t="s">
        <v>234</v>
      </c>
      <c r="C4" s="44"/>
      <c r="D4" s="42" t="s">
        <v>17</v>
      </c>
      <c r="E4" s="71" t="s">
        <v>10</v>
      </c>
      <c r="F4" s="72" t="s">
        <v>25</v>
      </c>
      <c r="G4" s="42" t="s">
        <v>136</v>
      </c>
      <c r="H4" s="42" t="s">
        <v>137</v>
      </c>
      <c r="I4" s="72" t="s">
        <v>34</v>
      </c>
      <c r="J4" s="73"/>
      <c r="K4" s="44"/>
      <c r="L4" s="42" t="s">
        <v>149</v>
      </c>
      <c r="M4" s="61"/>
      <c r="N4" s="40"/>
      <c r="O4" s="53"/>
      <c r="P4" s="44"/>
      <c r="Q4" s="44"/>
      <c r="R4" s="47">
        <f t="shared" si="1"/>
        <v>1</v>
      </c>
      <c r="S4" s="47">
        <f t="shared" si="2"/>
        <v>1</v>
      </c>
      <c r="T4" s="47">
        <f t="shared" si="3"/>
        <v>0.3</v>
      </c>
      <c r="U4" s="48">
        <f t="shared" si="4"/>
        <v>3.5</v>
      </c>
      <c r="V4" s="49">
        <f t="shared" si="5"/>
        <v>1.05</v>
      </c>
      <c r="W4" s="48" t="str">
        <f t="shared" si="6"/>
        <v>Yes</v>
      </c>
      <c r="X4" s="50" t="str">
        <f t="shared" si="7"/>
        <v>✓ Complete</v>
      </c>
      <c r="Y4" s="44"/>
      <c r="Z4" s="44"/>
      <c r="AA4" s="44"/>
      <c r="AB4" s="44"/>
    </row>
    <row r="5">
      <c r="A5" s="44" t="s">
        <v>104</v>
      </c>
      <c r="B5" s="40" t="s">
        <v>235</v>
      </c>
      <c r="C5" s="40" t="s">
        <v>236</v>
      </c>
      <c r="D5" s="42" t="s">
        <v>17</v>
      </c>
      <c r="E5" s="71" t="s">
        <v>10</v>
      </c>
      <c r="F5" s="72" t="s">
        <v>25</v>
      </c>
      <c r="G5" s="42" t="s">
        <v>136</v>
      </c>
      <c r="H5" s="42" t="s">
        <v>137</v>
      </c>
      <c r="I5" s="42" t="s">
        <v>39</v>
      </c>
      <c r="J5" s="43"/>
      <c r="K5" s="44"/>
      <c r="L5" s="42" t="s">
        <v>162</v>
      </c>
      <c r="M5" s="61"/>
      <c r="N5" s="51" t="s">
        <v>237</v>
      </c>
      <c r="O5" s="34"/>
      <c r="P5" s="35"/>
      <c r="Q5" s="57"/>
      <c r="R5" s="47">
        <f t="shared" si="1"/>
        <v>1</v>
      </c>
      <c r="S5" s="47">
        <f t="shared" si="2"/>
        <v>1</v>
      </c>
      <c r="T5" s="47">
        <f t="shared" si="3"/>
        <v>0.25</v>
      </c>
      <c r="U5" s="48">
        <f t="shared" si="4"/>
        <v>3.5</v>
      </c>
      <c r="V5" s="49">
        <f t="shared" si="5"/>
        <v>0.875</v>
      </c>
      <c r="W5" s="48" t="str">
        <f t="shared" si="6"/>
        <v>Yes</v>
      </c>
      <c r="X5" s="50" t="str">
        <f t="shared" si="7"/>
        <v>✓ Complete</v>
      </c>
      <c r="Y5" s="44"/>
      <c r="Z5" s="44"/>
      <c r="AA5" s="44"/>
      <c r="AB5" s="44"/>
    </row>
    <row r="6">
      <c r="A6" s="55" t="s">
        <v>104</v>
      </c>
      <c r="B6" s="55" t="s">
        <v>238</v>
      </c>
      <c r="C6" s="55" t="s">
        <v>239</v>
      </c>
      <c r="D6" s="42" t="s">
        <v>20</v>
      </c>
      <c r="E6" s="71" t="s">
        <v>9</v>
      </c>
      <c r="F6" s="72" t="s">
        <v>28</v>
      </c>
      <c r="G6" s="42" t="s">
        <v>142</v>
      </c>
      <c r="H6" s="42" t="s">
        <v>137</v>
      </c>
      <c r="I6" s="72" t="s">
        <v>35</v>
      </c>
      <c r="J6" s="44"/>
      <c r="K6" s="44"/>
      <c r="L6" s="42" t="s">
        <v>162</v>
      </c>
      <c r="M6" s="61"/>
      <c r="N6" s="51" t="s">
        <v>240</v>
      </c>
      <c r="O6" s="34"/>
      <c r="P6" s="44"/>
      <c r="Q6" s="34"/>
      <c r="R6" s="47">
        <f t="shared" si="1"/>
        <v>0.25</v>
      </c>
      <c r="S6" s="47">
        <f t="shared" si="2"/>
        <v>1</v>
      </c>
      <c r="T6" s="47">
        <f t="shared" si="3"/>
        <v>1</v>
      </c>
      <c r="U6" s="48">
        <f t="shared" si="4"/>
        <v>1.5</v>
      </c>
      <c r="V6" s="49">
        <f t="shared" si="5"/>
        <v>0.375</v>
      </c>
      <c r="W6" s="48" t="str">
        <f t="shared" si="6"/>
        <v>Yes</v>
      </c>
      <c r="X6" s="50" t="str">
        <f t="shared" si="7"/>
        <v>✓ Complete</v>
      </c>
      <c r="Y6" s="44"/>
      <c r="Z6" s="44"/>
      <c r="AA6" s="44"/>
      <c r="AB6" s="44"/>
    </row>
    <row r="7">
      <c r="A7" s="55" t="s">
        <v>104</v>
      </c>
      <c r="B7" s="55" t="s">
        <v>241</v>
      </c>
      <c r="C7" s="55" t="s">
        <v>242</v>
      </c>
      <c r="D7" s="42" t="s">
        <v>20</v>
      </c>
      <c r="E7" s="71" t="s">
        <v>8</v>
      </c>
      <c r="F7" s="72" t="s">
        <v>25</v>
      </c>
      <c r="G7" s="42" t="s">
        <v>142</v>
      </c>
      <c r="H7" s="42" t="s">
        <v>137</v>
      </c>
      <c r="I7" s="72" t="s">
        <v>35</v>
      </c>
      <c r="J7" s="44"/>
      <c r="K7" s="44"/>
      <c r="L7" s="42" t="s">
        <v>154</v>
      </c>
      <c r="M7" s="74">
        <v>2023.0</v>
      </c>
      <c r="N7" s="51" t="s">
        <v>243</v>
      </c>
      <c r="O7" s="53"/>
      <c r="P7" s="44"/>
      <c r="Q7" s="34"/>
      <c r="R7" s="47">
        <f t="shared" si="1"/>
        <v>0.25</v>
      </c>
      <c r="S7" s="47">
        <f t="shared" si="2"/>
        <v>1</v>
      </c>
      <c r="T7" s="47">
        <f t="shared" si="3"/>
        <v>1</v>
      </c>
      <c r="U7" s="48">
        <f t="shared" si="4"/>
        <v>0.5</v>
      </c>
      <c r="V7" s="49">
        <f t="shared" si="5"/>
        <v>0.125</v>
      </c>
      <c r="W7" s="48" t="str">
        <f t="shared" si="6"/>
        <v>Yes</v>
      </c>
      <c r="X7" s="50" t="str">
        <f t="shared" si="7"/>
        <v>✓ Complete</v>
      </c>
      <c r="Y7" s="44"/>
      <c r="Z7" s="44"/>
      <c r="AA7" s="44"/>
      <c r="AB7" s="44"/>
    </row>
    <row r="8">
      <c r="A8" s="55" t="s">
        <v>244</v>
      </c>
      <c r="B8" s="55" t="s">
        <v>245</v>
      </c>
      <c r="C8" s="55"/>
      <c r="D8" s="42" t="s">
        <v>20</v>
      </c>
      <c r="E8" s="71" t="s">
        <v>9</v>
      </c>
      <c r="F8" s="72" t="s">
        <v>25</v>
      </c>
      <c r="G8" s="42" t="s">
        <v>142</v>
      </c>
      <c r="H8" s="42" t="s">
        <v>137</v>
      </c>
      <c r="I8" s="72" t="s">
        <v>35</v>
      </c>
      <c r="J8" s="44"/>
      <c r="K8" s="44"/>
      <c r="L8" s="42" t="s">
        <v>162</v>
      </c>
      <c r="M8" s="74">
        <v>2023.0</v>
      </c>
      <c r="N8" s="51" t="s">
        <v>246</v>
      </c>
      <c r="O8" s="34"/>
      <c r="P8" s="35"/>
      <c r="Q8" s="57"/>
      <c r="R8" s="47">
        <f t="shared" si="1"/>
        <v>0.25</v>
      </c>
      <c r="S8" s="47">
        <f t="shared" si="2"/>
        <v>1</v>
      </c>
      <c r="T8" s="47">
        <f t="shared" si="3"/>
        <v>1</v>
      </c>
      <c r="U8" s="48">
        <f t="shared" si="4"/>
        <v>1.5</v>
      </c>
      <c r="V8" s="49">
        <f t="shared" si="5"/>
        <v>0.375</v>
      </c>
      <c r="W8" s="48" t="str">
        <f t="shared" si="6"/>
        <v>Yes</v>
      </c>
      <c r="X8" s="50" t="str">
        <f t="shared" si="7"/>
        <v>✓ Complete</v>
      </c>
      <c r="Y8" s="44"/>
      <c r="Z8" s="44"/>
      <c r="AA8" s="44"/>
      <c r="AB8" s="44"/>
    </row>
    <row r="9">
      <c r="A9" s="55" t="s">
        <v>104</v>
      </c>
      <c r="B9" s="55" t="s">
        <v>247</v>
      </c>
      <c r="C9" s="55"/>
      <c r="D9" s="42" t="s">
        <v>20</v>
      </c>
      <c r="E9" s="71" t="s">
        <v>9</v>
      </c>
      <c r="F9" s="72" t="s">
        <v>25</v>
      </c>
      <c r="G9" s="42" t="s">
        <v>136</v>
      </c>
      <c r="H9" s="42" t="s">
        <v>137</v>
      </c>
      <c r="I9" s="72" t="s">
        <v>35</v>
      </c>
      <c r="J9" s="44"/>
      <c r="K9" s="44"/>
      <c r="L9" s="42" t="s">
        <v>154</v>
      </c>
      <c r="M9" s="61"/>
      <c r="N9" s="51" t="s">
        <v>240</v>
      </c>
      <c r="O9" s="34"/>
      <c r="P9" s="44"/>
      <c r="Q9" s="34"/>
      <c r="R9" s="47">
        <f t="shared" si="1"/>
        <v>0.25</v>
      </c>
      <c r="S9" s="47">
        <f t="shared" si="2"/>
        <v>1</v>
      </c>
      <c r="T9" s="47">
        <f t="shared" si="3"/>
        <v>1</v>
      </c>
      <c r="U9" s="48">
        <f t="shared" si="4"/>
        <v>1.5</v>
      </c>
      <c r="V9" s="49">
        <f t="shared" si="5"/>
        <v>0.375</v>
      </c>
      <c r="W9" s="48" t="str">
        <f t="shared" si="6"/>
        <v>Yes</v>
      </c>
      <c r="X9" s="50" t="str">
        <f t="shared" si="7"/>
        <v>✓ Complete</v>
      </c>
      <c r="Y9" s="44"/>
      <c r="Z9" s="44"/>
      <c r="AA9" s="44"/>
      <c r="AB9" s="44"/>
    </row>
    <row r="10">
      <c r="A10" s="55" t="s">
        <v>104</v>
      </c>
      <c r="B10" s="55" t="s">
        <v>248</v>
      </c>
      <c r="C10" s="55"/>
      <c r="D10" s="42" t="s">
        <v>20</v>
      </c>
      <c r="E10" s="71" t="s">
        <v>9</v>
      </c>
      <c r="F10" s="42" t="s">
        <v>28</v>
      </c>
      <c r="G10" s="42" t="s">
        <v>136</v>
      </c>
      <c r="H10" s="42" t="s">
        <v>137</v>
      </c>
      <c r="I10" s="72" t="s">
        <v>35</v>
      </c>
      <c r="J10" s="44"/>
      <c r="K10" s="44"/>
      <c r="L10" s="42" t="s">
        <v>162</v>
      </c>
      <c r="M10" s="45"/>
      <c r="N10" s="51" t="s">
        <v>240</v>
      </c>
      <c r="O10" s="34"/>
      <c r="P10" s="44"/>
      <c r="Q10" s="59"/>
      <c r="R10" s="47">
        <f t="shared" si="1"/>
        <v>0.25</v>
      </c>
      <c r="S10" s="47">
        <f t="shared" si="2"/>
        <v>1</v>
      </c>
      <c r="T10" s="47">
        <f t="shared" si="3"/>
        <v>1</v>
      </c>
      <c r="U10" s="48">
        <f t="shared" si="4"/>
        <v>1.5</v>
      </c>
      <c r="V10" s="49">
        <f t="shared" si="5"/>
        <v>0.375</v>
      </c>
      <c r="W10" s="48" t="str">
        <f t="shared" si="6"/>
        <v>Yes</v>
      </c>
      <c r="X10" s="50" t="str">
        <f t="shared" si="7"/>
        <v>✓ Complete</v>
      </c>
      <c r="Y10" s="44"/>
      <c r="Z10" s="44"/>
      <c r="AA10" s="44"/>
      <c r="AB10" s="44"/>
    </row>
    <row r="11">
      <c r="A11" s="55" t="s">
        <v>104</v>
      </c>
      <c r="B11" s="55" t="s">
        <v>249</v>
      </c>
      <c r="C11" s="55" t="s">
        <v>250</v>
      </c>
      <c r="D11" s="42" t="s">
        <v>20</v>
      </c>
      <c r="E11" s="71" t="s">
        <v>9</v>
      </c>
      <c r="F11" s="72" t="s">
        <v>25</v>
      </c>
      <c r="G11" s="42" t="s">
        <v>147</v>
      </c>
      <c r="H11" s="42" t="s">
        <v>143</v>
      </c>
      <c r="I11" s="72" t="s">
        <v>35</v>
      </c>
      <c r="J11" s="44"/>
      <c r="K11" s="44"/>
      <c r="L11" s="42" t="s">
        <v>251</v>
      </c>
      <c r="M11" s="75">
        <v>45497.0</v>
      </c>
      <c r="N11" s="51" t="s">
        <v>252</v>
      </c>
      <c r="O11" s="34"/>
      <c r="P11" s="35"/>
      <c r="Q11" s="57"/>
      <c r="R11" s="47">
        <f t="shared" si="1"/>
        <v>0.25</v>
      </c>
      <c r="S11" s="47">
        <f t="shared" si="2"/>
        <v>1</v>
      </c>
      <c r="T11" s="47">
        <f t="shared" si="3"/>
        <v>1</v>
      </c>
      <c r="U11" s="48">
        <f t="shared" si="4"/>
        <v>1.5</v>
      </c>
      <c r="V11" s="49">
        <f t="shared" si="5"/>
        <v>0</v>
      </c>
      <c r="W11" s="48" t="str">
        <f t="shared" si="6"/>
        <v>No</v>
      </c>
      <c r="X11" s="50" t="str">
        <f t="shared" si="7"/>
        <v>✓ Complete</v>
      </c>
      <c r="Y11" s="44"/>
      <c r="Z11" s="44"/>
      <c r="AA11" s="44"/>
      <c r="AB11" s="44"/>
    </row>
    <row r="12">
      <c r="A12" s="55" t="s">
        <v>104</v>
      </c>
      <c r="B12" s="55" t="s">
        <v>253</v>
      </c>
      <c r="C12" s="55" t="s">
        <v>250</v>
      </c>
      <c r="D12" s="42" t="s">
        <v>17</v>
      </c>
      <c r="E12" s="71" t="s">
        <v>8</v>
      </c>
      <c r="F12" s="72" t="s">
        <v>28</v>
      </c>
      <c r="G12" s="42" t="s">
        <v>142</v>
      </c>
      <c r="H12" s="42" t="s">
        <v>143</v>
      </c>
      <c r="I12" s="72" t="s">
        <v>35</v>
      </c>
      <c r="J12" s="44"/>
      <c r="K12" s="44"/>
      <c r="L12" s="42" t="s">
        <v>162</v>
      </c>
      <c r="M12" s="74">
        <v>2024.0</v>
      </c>
      <c r="N12" s="51" t="s">
        <v>254</v>
      </c>
      <c r="O12" s="34"/>
      <c r="P12" s="44"/>
      <c r="Q12" s="44"/>
      <c r="R12" s="47">
        <f t="shared" si="1"/>
        <v>1</v>
      </c>
      <c r="S12" s="47">
        <f t="shared" si="2"/>
        <v>1</v>
      </c>
      <c r="T12" s="47">
        <f t="shared" si="3"/>
        <v>1</v>
      </c>
      <c r="U12" s="48">
        <f t="shared" si="4"/>
        <v>0.5</v>
      </c>
      <c r="V12" s="49">
        <f t="shared" si="5"/>
        <v>0</v>
      </c>
      <c r="W12" s="48" t="str">
        <f t="shared" si="6"/>
        <v>No</v>
      </c>
      <c r="X12" s="50" t="str">
        <f t="shared" si="7"/>
        <v>✓ Complete</v>
      </c>
      <c r="Y12" s="44"/>
      <c r="Z12" s="44"/>
      <c r="AA12" s="44"/>
      <c r="AB12" s="44"/>
    </row>
    <row r="13">
      <c r="A13" s="55" t="s">
        <v>244</v>
      </c>
      <c r="B13" s="55" t="s">
        <v>255</v>
      </c>
      <c r="C13" s="55" t="s">
        <v>256</v>
      </c>
      <c r="D13" s="42" t="s">
        <v>20</v>
      </c>
      <c r="E13" s="71" t="s">
        <v>10</v>
      </c>
      <c r="F13" s="72" t="s">
        <v>28</v>
      </c>
      <c r="G13" s="42" t="s">
        <v>136</v>
      </c>
      <c r="H13" s="42" t="s">
        <v>137</v>
      </c>
      <c r="I13" s="72" t="s">
        <v>43</v>
      </c>
      <c r="J13" s="44"/>
      <c r="K13" s="44"/>
      <c r="L13" s="42" t="s">
        <v>162</v>
      </c>
      <c r="M13" s="61"/>
      <c r="N13" s="51" t="s">
        <v>257</v>
      </c>
      <c r="O13" s="34"/>
      <c r="P13" s="44"/>
      <c r="Q13" s="44"/>
      <c r="R13" s="47">
        <f t="shared" si="1"/>
        <v>0.25</v>
      </c>
      <c r="S13" s="47">
        <f t="shared" si="2"/>
        <v>1</v>
      </c>
      <c r="T13" s="47">
        <f t="shared" si="3"/>
        <v>1</v>
      </c>
      <c r="U13" s="48">
        <f t="shared" si="4"/>
        <v>3.5</v>
      </c>
      <c r="V13" s="49">
        <f t="shared" si="5"/>
        <v>0.875</v>
      </c>
      <c r="W13" s="48" t="str">
        <f t="shared" si="6"/>
        <v>Yes</v>
      </c>
      <c r="X13" s="50" t="str">
        <f t="shared" si="7"/>
        <v>✓ Complete</v>
      </c>
      <c r="Y13" s="44"/>
      <c r="Z13" s="44"/>
      <c r="AA13" s="44"/>
      <c r="AB13" s="44"/>
    </row>
    <row r="14">
      <c r="A14" s="55"/>
      <c r="B14" s="55" t="s">
        <v>258</v>
      </c>
      <c r="C14" s="55"/>
      <c r="D14" s="42" t="s">
        <v>20</v>
      </c>
      <c r="E14" s="71" t="s">
        <v>9</v>
      </c>
      <c r="F14" s="72" t="s">
        <v>28</v>
      </c>
      <c r="G14" s="42" t="s">
        <v>142</v>
      </c>
      <c r="H14" s="42" t="s">
        <v>143</v>
      </c>
      <c r="I14" s="72" t="s">
        <v>39</v>
      </c>
      <c r="J14" s="44"/>
      <c r="K14" s="44"/>
      <c r="L14" s="42" t="s">
        <v>149</v>
      </c>
      <c r="M14" s="61"/>
      <c r="N14" s="51" t="s">
        <v>259</v>
      </c>
      <c r="O14" s="34"/>
      <c r="P14" s="44"/>
      <c r="Q14" s="44"/>
      <c r="R14" s="47">
        <f t="shared" si="1"/>
        <v>0.25</v>
      </c>
      <c r="S14" s="47">
        <f t="shared" si="2"/>
        <v>1</v>
      </c>
      <c r="T14" s="47">
        <f t="shared" si="3"/>
        <v>0.25</v>
      </c>
      <c r="U14" s="48">
        <f t="shared" si="4"/>
        <v>1.5</v>
      </c>
      <c r="V14" s="49">
        <f t="shared" si="5"/>
        <v>0</v>
      </c>
      <c r="W14" s="48" t="str">
        <f t="shared" si="6"/>
        <v>No</v>
      </c>
      <c r="X14" s="50" t="str">
        <f t="shared" si="7"/>
        <v>✓ Complete</v>
      </c>
      <c r="Y14" s="44"/>
      <c r="Z14" s="44"/>
      <c r="AA14" s="44"/>
      <c r="AB14" s="44"/>
    </row>
    <row r="15">
      <c r="A15" s="55"/>
      <c r="B15" s="55" t="s">
        <v>260</v>
      </c>
      <c r="C15" s="55"/>
      <c r="D15" s="42" t="s">
        <v>20</v>
      </c>
      <c r="E15" s="71" t="s">
        <v>8</v>
      </c>
      <c r="F15" s="72" t="s">
        <v>261</v>
      </c>
      <c r="G15" s="42" t="s">
        <v>136</v>
      </c>
      <c r="H15" s="42" t="s">
        <v>137</v>
      </c>
      <c r="I15" s="72" t="s">
        <v>35</v>
      </c>
      <c r="J15" s="44"/>
      <c r="K15" s="44"/>
      <c r="L15" s="42" t="s">
        <v>154</v>
      </c>
      <c r="M15" s="74">
        <v>2022.0</v>
      </c>
      <c r="N15" s="51" t="s">
        <v>262</v>
      </c>
      <c r="O15" s="34"/>
      <c r="P15" s="44"/>
      <c r="Q15" s="44"/>
      <c r="R15" s="47">
        <f t="shared" si="1"/>
        <v>0.25</v>
      </c>
      <c r="S15" s="47">
        <f t="shared" si="2"/>
        <v>0</v>
      </c>
      <c r="T15" s="47">
        <f t="shared" si="3"/>
        <v>1</v>
      </c>
      <c r="U15" s="48">
        <f t="shared" si="4"/>
        <v>0.5</v>
      </c>
      <c r="V15" s="49">
        <f t="shared" si="5"/>
        <v>0</v>
      </c>
      <c r="W15" s="48" t="str">
        <f t="shared" si="6"/>
        <v>Yes</v>
      </c>
      <c r="X15" s="50" t="str">
        <f t="shared" si="7"/>
        <v>✓ Complete</v>
      </c>
      <c r="Y15" s="44"/>
      <c r="Z15" s="44"/>
      <c r="AA15" s="44"/>
      <c r="AB15" s="44"/>
    </row>
    <row r="16">
      <c r="A16" s="55" t="s">
        <v>104</v>
      </c>
      <c r="B16" s="55" t="s">
        <v>263</v>
      </c>
      <c r="C16" s="55" t="s">
        <v>264</v>
      </c>
      <c r="D16" s="42" t="s">
        <v>265</v>
      </c>
      <c r="E16" s="71" t="s">
        <v>10</v>
      </c>
      <c r="F16" s="72" t="s">
        <v>28</v>
      </c>
      <c r="G16" s="42" t="s">
        <v>136</v>
      </c>
      <c r="H16" s="42" t="s">
        <v>137</v>
      </c>
      <c r="I16" s="72" t="s">
        <v>35</v>
      </c>
      <c r="J16" s="44"/>
      <c r="K16" s="40"/>
      <c r="L16" s="42" t="s">
        <v>162</v>
      </c>
      <c r="M16" s="61"/>
      <c r="N16" s="51" t="s">
        <v>240</v>
      </c>
      <c r="O16" s="34"/>
      <c r="P16" s="44"/>
      <c r="Q16" s="44"/>
      <c r="R16" s="47">
        <f t="shared" si="1"/>
        <v>1</v>
      </c>
      <c r="S16" s="47">
        <f t="shared" si="2"/>
        <v>1</v>
      </c>
      <c r="T16" s="47">
        <f t="shared" si="3"/>
        <v>1</v>
      </c>
      <c r="U16" s="48">
        <f t="shared" si="4"/>
        <v>3.5</v>
      </c>
      <c r="V16" s="49">
        <f t="shared" si="5"/>
        <v>3.5</v>
      </c>
      <c r="W16" s="48" t="str">
        <f t="shared" si="6"/>
        <v>Yes</v>
      </c>
      <c r="X16" s="50" t="str">
        <f t="shared" si="7"/>
        <v>⚠️ Missing Phase</v>
      </c>
      <c r="Y16" s="44"/>
      <c r="Z16" s="44"/>
      <c r="AA16" s="44"/>
      <c r="AB16" s="44"/>
    </row>
    <row r="17">
      <c r="A17" s="55" t="s">
        <v>104</v>
      </c>
      <c r="B17" s="55" t="s">
        <v>266</v>
      </c>
      <c r="C17" s="55" t="s">
        <v>267</v>
      </c>
      <c r="D17" s="42" t="s">
        <v>17</v>
      </c>
      <c r="E17" s="71" t="s">
        <v>8</v>
      </c>
      <c r="F17" s="72" t="s">
        <v>25</v>
      </c>
      <c r="G17" s="42" t="s">
        <v>142</v>
      </c>
      <c r="H17" s="42" t="s">
        <v>157</v>
      </c>
      <c r="I17" s="60"/>
      <c r="J17" s="44"/>
      <c r="K17" s="44"/>
      <c r="L17" s="42" t="s">
        <v>162</v>
      </c>
      <c r="M17" s="74">
        <v>2023.0</v>
      </c>
      <c r="N17" s="51" t="s">
        <v>268</v>
      </c>
      <c r="O17" s="34"/>
      <c r="P17" s="44"/>
      <c r="Q17" s="44"/>
      <c r="R17" s="47">
        <f t="shared" si="1"/>
        <v>1</v>
      </c>
      <c r="S17" s="47">
        <f t="shared" si="2"/>
        <v>1</v>
      </c>
      <c r="T17" s="47">
        <f t="shared" si="3"/>
        <v>0</v>
      </c>
      <c r="U17" s="48">
        <f t="shared" si="4"/>
        <v>0.5</v>
      </c>
      <c r="V17" s="49">
        <f t="shared" si="5"/>
        <v>0</v>
      </c>
      <c r="W17" s="48" t="str">
        <f t="shared" si="6"/>
        <v>No</v>
      </c>
      <c r="X17" s="50" t="str">
        <f t="shared" si="7"/>
        <v>⚠️ Missing Phase</v>
      </c>
      <c r="Y17" s="44"/>
      <c r="Z17" s="44"/>
      <c r="AA17" s="44"/>
      <c r="AB17" s="44"/>
    </row>
    <row r="18">
      <c r="A18" s="55" t="s">
        <v>104</v>
      </c>
      <c r="B18" s="55" t="s">
        <v>269</v>
      </c>
      <c r="C18" s="55" t="s">
        <v>236</v>
      </c>
      <c r="D18" s="42" t="s">
        <v>20</v>
      </c>
      <c r="E18" s="71" t="s">
        <v>9</v>
      </c>
      <c r="F18" s="72" t="s">
        <v>28</v>
      </c>
      <c r="G18" s="42" t="s">
        <v>136</v>
      </c>
      <c r="H18" s="42" t="s">
        <v>137</v>
      </c>
      <c r="I18" s="60"/>
      <c r="J18" s="44"/>
      <c r="K18" s="40"/>
      <c r="L18" s="42" t="s">
        <v>162</v>
      </c>
      <c r="M18" s="61"/>
      <c r="N18" s="51" t="s">
        <v>270</v>
      </c>
      <c r="O18" s="34"/>
      <c r="P18" s="44"/>
      <c r="Q18" s="44"/>
      <c r="R18" s="47">
        <f t="shared" si="1"/>
        <v>0.25</v>
      </c>
      <c r="S18" s="47">
        <f t="shared" si="2"/>
        <v>1</v>
      </c>
      <c r="T18" s="47">
        <f t="shared" si="3"/>
        <v>0</v>
      </c>
      <c r="U18" s="48">
        <f t="shared" si="4"/>
        <v>1.5</v>
      </c>
      <c r="V18" s="49">
        <f t="shared" si="5"/>
        <v>0</v>
      </c>
      <c r="W18" s="48" t="str">
        <f t="shared" si="6"/>
        <v>Yes</v>
      </c>
      <c r="X18" s="50" t="str">
        <f t="shared" si="7"/>
        <v>⚠️ Missing Phase</v>
      </c>
      <c r="Y18" s="44"/>
      <c r="Z18" s="44"/>
      <c r="AA18" s="44"/>
      <c r="AB18" s="44"/>
    </row>
    <row r="19">
      <c r="A19" s="55" t="s">
        <v>104</v>
      </c>
      <c r="B19" s="55" t="s">
        <v>271</v>
      </c>
      <c r="C19" s="55" t="s">
        <v>236</v>
      </c>
      <c r="D19" s="42" t="s">
        <v>20</v>
      </c>
      <c r="E19" s="71" t="s">
        <v>9</v>
      </c>
      <c r="F19" s="42" t="s">
        <v>25</v>
      </c>
      <c r="G19" s="44"/>
      <c r="H19" s="42" t="s">
        <v>137</v>
      </c>
      <c r="I19" s="34"/>
      <c r="J19" s="43"/>
      <c r="K19" s="44"/>
      <c r="L19" s="42" t="s">
        <v>162</v>
      </c>
      <c r="M19" s="45"/>
      <c r="N19" s="44"/>
      <c r="O19" s="34"/>
      <c r="P19" s="44"/>
      <c r="Q19" s="44"/>
      <c r="R19" s="47">
        <f t="shared" si="1"/>
        <v>0.25</v>
      </c>
      <c r="S19" s="47">
        <f t="shared" si="2"/>
        <v>1</v>
      </c>
      <c r="T19" s="47">
        <f t="shared" si="3"/>
        <v>0</v>
      </c>
      <c r="U19" s="48">
        <f t="shared" si="4"/>
        <v>1.5</v>
      </c>
      <c r="V19" s="49">
        <f t="shared" si="5"/>
        <v>0</v>
      </c>
      <c r="W19" s="48" t="str">
        <f t="shared" si="6"/>
        <v>Yes</v>
      </c>
      <c r="X19" s="50" t="str">
        <f t="shared" si="7"/>
        <v>⚠️ Missing Phase</v>
      </c>
      <c r="Y19" s="44"/>
      <c r="Z19" s="44"/>
      <c r="AA19" s="44"/>
      <c r="AB19" s="44"/>
    </row>
    <row r="20">
      <c r="A20" s="55" t="s">
        <v>104</v>
      </c>
      <c r="B20" s="55" t="s">
        <v>272</v>
      </c>
      <c r="C20" s="58" t="s">
        <v>273</v>
      </c>
      <c r="D20" s="42" t="s">
        <v>20</v>
      </c>
      <c r="E20" s="71" t="s">
        <v>9</v>
      </c>
      <c r="F20" s="42" t="s">
        <v>28</v>
      </c>
      <c r="G20" s="42" t="s">
        <v>147</v>
      </c>
      <c r="H20" s="42" t="s">
        <v>137</v>
      </c>
      <c r="I20" s="34"/>
      <c r="J20" s="43"/>
      <c r="K20" s="44"/>
      <c r="L20" s="42" t="s">
        <v>251</v>
      </c>
      <c r="M20" s="45"/>
      <c r="N20" s="44"/>
      <c r="O20" s="34"/>
      <c r="P20" s="44"/>
      <c r="Q20" s="44"/>
      <c r="R20" s="47">
        <f t="shared" si="1"/>
        <v>0.25</v>
      </c>
      <c r="S20" s="47">
        <f t="shared" si="2"/>
        <v>1</v>
      </c>
      <c r="T20" s="47">
        <f t="shared" si="3"/>
        <v>0</v>
      </c>
      <c r="U20" s="48">
        <f t="shared" si="4"/>
        <v>1.5</v>
      </c>
      <c r="V20" s="49">
        <f t="shared" si="5"/>
        <v>0</v>
      </c>
      <c r="W20" s="48" t="str">
        <f t="shared" si="6"/>
        <v>Yes</v>
      </c>
      <c r="X20" s="50" t="str">
        <f t="shared" si="7"/>
        <v>✓ Complete</v>
      </c>
      <c r="Y20" s="44"/>
      <c r="Z20" s="44"/>
      <c r="AA20" s="44"/>
      <c r="AB20" s="44"/>
    </row>
    <row r="21">
      <c r="A21" s="55" t="s">
        <v>104</v>
      </c>
      <c r="B21" s="55" t="s">
        <v>274</v>
      </c>
      <c r="C21" s="55" t="s">
        <v>275</v>
      </c>
      <c r="D21" s="42" t="s">
        <v>20</v>
      </c>
      <c r="E21" s="71" t="s">
        <v>10</v>
      </c>
      <c r="F21" s="42" t="s">
        <v>28</v>
      </c>
      <c r="G21" s="42" t="s">
        <v>147</v>
      </c>
      <c r="H21" s="42" t="s">
        <v>143</v>
      </c>
      <c r="I21" s="42" t="s">
        <v>35</v>
      </c>
      <c r="J21" s="43"/>
      <c r="K21" s="44"/>
      <c r="L21" s="42" t="s">
        <v>162</v>
      </c>
      <c r="M21" s="76">
        <v>45627.0</v>
      </c>
      <c r="N21" s="42" t="s">
        <v>276</v>
      </c>
      <c r="O21" s="34"/>
      <c r="P21" s="44"/>
      <c r="Q21" s="44"/>
      <c r="R21" s="47">
        <f t="shared" si="1"/>
        <v>0.25</v>
      </c>
      <c r="S21" s="47">
        <f t="shared" si="2"/>
        <v>1</v>
      </c>
      <c r="T21" s="47">
        <f t="shared" si="3"/>
        <v>1</v>
      </c>
      <c r="U21" s="48">
        <f t="shared" si="4"/>
        <v>3.5</v>
      </c>
      <c r="V21" s="49">
        <f t="shared" si="5"/>
        <v>0</v>
      </c>
      <c r="W21" s="48" t="str">
        <f t="shared" si="6"/>
        <v>No</v>
      </c>
      <c r="X21" s="50" t="str">
        <f t="shared" si="7"/>
        <v>⚠️ Missing Size</v>
      </c>
      <c r="Y21" s="44"/>
      <c r="Z21" s="44"/>
      <c r="AA21" s="44"/>
      <c r="AB21" s="44"/>
    </row>
    <row r="22">
      <c r="A22" s="55" t="s">
        <v>244</v>
      </c>
      <c r="B22" s="55" t="s">
        <v>277</v>
      </c>
      <c r="C22" s="55"/>
      <c r="D22" s="42"/>
      <c r="E22" s="69"/>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 Missing Size</v>
      </c>
      <c r="Y22" s="44"/>
      <c r="Z22" s="44"/>
      <c r="AA22" s="44"/>
      <c r="AB22" s="44"/>
    </row>
    <row r="23">
      <c r="A23" s="55" t="s">
        <v>244</v>
      </c>
      <c r="B23" s="55" t="s">
        <v>278</v>
      </c>
      <c r="C23" s="55" t="s">
        <v>236</v>
      </c>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 Complete</v>
      </c>
      <c r="Y23" s="44"/>
      <c r="Z23" s="44"/>
      <c r="AA23" s="44"/>
      <c r="AB23" s="44"/>
    </row>
    <row r="24">
      <c r="A24" s="55" t="s">
        <v>244</v>
      </c>
      <c r="B24" s="55" t="s">
        <v>279</v>
      </c>
      <c r="C24" s="58" t="s">
        <v>273</v>
      </c>
      <c r="D24" s="42" t="s">
        <v>20</v>
      </c>
      <c r="E24" s="71" t="s">
        <v>8</v>
      </c>
      <c r="F24" s="42" t="s">
        <v>261</v>
      </c>
      <c r="G24" s="42" t="s">
        <v>136</v>
      </c>
      <c r="H24" s="42" t="s">
        <v>137</v>
      </c>
      <c r="I24" s="42" t="s">
        <v>34</v>
      </c>
      <c r="J24" s="43"/>
      <c r="K24" s="44"/>
      <c r="L24" s="42" t="s">
        <v>149</v>
      </c>
      <c r="M24" s="45"/>
      <c r="N24" s="42" t="s">
        <v>280</v>
      </c>
      <c r="O24" s="34"/>
      <c r="P24" s="44"/>
      <c r="Q24" s="44"/>
      <c r="R24" s="47">
        <f t="shared" si="1"/>
        <v>0.25</v>
      </c>
      <c r="S24" s="47">
        <f t="shared" si="2"/>
        <v>0</v>
      </c>
      <c r="T24" s="47">
        <f t="shared" si="3"/>
        <v>0.3</v>
      </c>
      <c r="U24" s="48">
        <f t="shared" si="4"/>
        <v>0.5</v>
      </c>
      <c r="V24" s="49">
        <f t="shared" si="5"/>
        <v>0</v>
      </c>
      <c r="W24" s="48" t="str">
        <f t="shared" si="6"/>
        <v>Yes</v>
      </c>
      <c r="X24" s="50" t="str">
        <f t="shared" si="7"/>
        <v>✓ Complete</v>
      </c>
      <c r="Y24" s="44"/>
      <c r="Z24" s="44"/>
      <c r="AA24" s="44"/>
      <c r="AB24" s="44"/>
    </row>
    <row r="25">
      <c r="A25" s="55" t="s">
        <v>244</v>
      </c>
      <c r="B25" s="55" t="s">
        <v>281</v>
      </c>
      <c r="C25" s="55" t="s">
        <v>236</v>
      </c>
      <c r="D25" s="42" t="s">
        <v>20</v>
      </c>
      <c r="E25" s="71" t="s">
        <v>8</v>
      </c>
      <c r="F25" s="42" t="s">
        <v>29</v>
      </c>
      <c r="G25" s="42" t="s">
        <v>136</v>
      </c>
      <c r="H25" s="42" t="s">
        <v>143</v>
      </c>
      <c r="I25" s="42" t="s">
        <v>35</v>
      </c>
      <c r="J25" s="43"/>
      <c r="K25" s="44"/>
      <c r="L25" s="42" t="s">
        <v>282</v>
      </c>
      <c r="M25" s="45"/>
      <c r="N25" s="42" t="s">
        <v>283</v>
      </c>
      <c r="O25" s="34"/>
      <c r="P25" s="44"/>
      <c r="Q25" s="44"/>
      <c r="R25" s="47">
        <f t="shared" si="1"/>
        <v>0.25</v>
      </c>
      <c r="S25" s="47">
        <f t="shared" si="2"/>
        <v>0.5</v>
      </c>
      <c r="T25" s="47">
        <f t="shared" si="3"/>
        <v>1</v>
      </c>
      <c r="U25" s="48">
        <f t="shared" si="4"/>
        <v>0.5</v>
      </c>
      <c r="V25" s="49">
        <f t="shared" si="5"/>
        <v>0</v>
      </c>
      <c r="W25" s="48" t="str">
        <f t="shared" si="6"/>
        <v>No</v>
      </c>
      <c r="X25" s="50" t="str">
        <f t="shared" si="7"/>
        <v>N/A</v>
      </c>
      <c r="Y25" s="44"/>
      <c r="Z25" s="44"/>
      <c r="AA25" s="44"/>
      <c r="AB25" s="44"/>
    </row>
    <row r="26">
      <c r="A26" s="55"/>
      <c r="B26" s="55"/>
      <c r="C26" s="55"/>
      <c r="D26" s="42" t="s">
        <v>17</v>
      </c>
      <c r="E26" s="71" t="s">
        <v>9</v>
      </c>
      <c r="F26" s="42" t="s">
        <v>261</v>
      </c>
      <c r="G26" s="42" t="s">
        <v>147</v>
      </c>
      <c r="H26" s="42" t="s">
        <v>137</v>
      </c>
      <c r="I26" s="42" t="s">
        <v>34</v>
      </c>
      <c r="J26" s="43"/>
      <c r="K26" s="44"/>
      <c r="L26" s="42" t="s">
        <v>139</v>
      </c>
      <c r="M26" s="42">
        <v>2025.0</v>
      </c>
      <c r="N26" s="42" t="s">
        <v>284</v>
      </c>
      <c r="O26" s="34"/>
      <c r="P26" s="44"/>
      <c r="Q26" s="44"/>
      <c r="R26" s="47">
        <f t="shared" si="1"/>
        <v>1</v>
      </c>
      <c r="S26" s="47">
        <f t="shared" si="2"/>
        <v>0</v>
      </c>
      <c r="T26" s="47">
        <f t="shared" si="3"/>
        <v>0.3</v>
      </c>
      <c r="U26" s="48">
        <f t="shared" si="4"/>
        <v>1.5</v>
      </c>
      <c r="V26" s="49">
        <f t="shared" si="5"/>
        <v>0</v>
      </c>
      <c r="W26" s="48" t="str">
        <f t="shared" si="6"/>
        <v>Yes</v>
      </c>
      <c r="X26" s="50" t="str">
        <f t="shared" si="7"/>
        <v>N/A</v>
      </c>
      <c r="Y26" s="44"/>
      <c r="Z26" s="44"/>
      <c r="AA26" s="44"/>
      <c r="AB26" s="44"/>
    </row>
    <row r="27">
      <c r="A27" s="55"/>
      <c r="B27" s="55"/>
      <c r="C27" s="55"/>
      <c r="D27" s="42" t="s">
        <v>20</v>
      </c>
      <c r="E27" s="71" t="s">
        <v>9</v>
      </c>
      <c r="F27" s="42" t="s">
        <v>28</v>
      </c>
      <c r="G27" s="42" t="s">
        <v>147</v>
      </c>
      <c r="H27" s="42" t="s">
        <v>137</v>
      </c>
      <c r="I27" s="42" t="s">
        <v>34</v>
      </c>
      <c r="J27" s="43"/>
      <c r="K27" s="44"/>
      <c r="L27" s="42" t="s">
        <v>162</v>
      </c>
      <c r="M27" s="42">
        <v>2025.0</v>
      </c>
      <c r="N27" s="44"/>
      <c r="O27" s="34"/>
      <c r="P27" s="44"/>
      <c r="Q27" s="44"/>
      <c r="R27" s="47">
        <f t="shared" si="1"/>
        <v>0.25</v>
      </c>
      <c r="S27" s="47">
        <f t="shared" si="2"/>
        <v>1</v>
      </c>
      <c r="T27" s="47">
        <f t="shared" si="3"/>
        <v>0.3</v>
      </c>
      <c r="U27" s="48">
        <f t="shared" si="4"/>
        <v>1.5</v>
      </c>
      <c r="V27" s="49">
        <f t="shared" si="5"/>
        <v>0.1125</v>
      </c>
      <c r="W27" s="48" t="str">
        <f t="shared" si="6"/>
        <v>Yes</v>
      </c>
      <c r="X27" s="50" t="str">
        <f t="shared" si="7"/>
        <v>N/A</v>
      </c>
      <c r="Y27" s="44"/>
      <c r="Z27" s="44"/>
      <c r="AA27" s="44"/>
      <c r="AB27" s="44"/>
    </row>
    <row r="28">
      <c r="A28" s="55"/>
      <c r="B28" s="55"/>
      <c r="C28" s="55"/>
      <c r="D28" s="42" t="s">
        <v>17</v>
      </c>
      <c r="E28" s="71" t="s">
        <v>9</v>
      </c>
      <c r="F28" s="42" t="s">
        <v>23</v>
      </c>
      <c r="G28" s="42" t="s">
        <v>147</v>
      </c>
      <c r="H28" s="42" t="s">
        <v>137</v>
      </c>
      <c r="I28" s="42" t="s">
        <v>35</v>
      </c>
      <c r="J28" s="43"/>
      <c r="K28" s="44"/>
      <c r="L28" s="42" t="s">
        <v>162</v>
      </c>
      <c r="M28" s="42">
        <v>2025.0</v>
      </c>
      <c r="N28" s="42" t="s">
        <v>285</v>
      </c>
      <c r="O28" s="34"/>
      <c r="P28" s="44"/>
      <c r="Q28" s="44"/>
      <c r="R28" s="47">
        <f t="shared" si="1"/>
        <v>1</v>
      </c>
      <c r="S28" s="47">
        <f t="shared" si="2"/>
        <v>1</v>
      </c>
      <c r="T28" s="47">
        <f t="shared" si="3"/>
        <v>1</v>
      </c>
      <c r="U28" s="48">
        <f t="shared" si="4"/>
        <v>1.5</v>
      </c>
      <c r="V28" s="49">
        <f t="shared" si="5"/>
        <v>0</v>
      </c>
      <c r="W28" s="48"/>
      <c r="X28" s="50" t="str">
        <f t="shared" si="7"/>
        <v>N/A</v>
      </c>
      <c r="Y28" s="44"/>
      <c r="Z28" s="44"/>
      <c r="AA28" s="44"/>
      <c r="AB28" s="44"/>
    </row>
    <row r="29">
      <c r="A29" s="55"/>
      <c r="B29" s="55"/>
      <c r="C29" s="55"/>
      <c r="D29" s="42" t="s">
        <v>20</v>
      </c>
      <c r="E29" s="42" t="s">
        <v>286</v>
      </c>
      <c r="F29" s="42" t="s">
        <v>28</v>
      </c>
      <c r="G29" s="42" t="s">
        <v>147</v>
      </c>
      <c r="H29" s="42" t="s">
        <v>137</v>
      </c>
      <c r="I29" s="42" t="s">
        <v>34</v>
      </c>
      <c r="J29" s="44"/>
      <c r="K29" s="44"/>
      <c r="L29" s="42" t="s">
        <v>162</v>
      </c>
      <c r="M29" s="42" t="s">
        <v>287</v>
      </c>
      <c r="N29" s="44"/>
      <c r="O29" s="34"/>
      <c r="P29" s="44"/>
      <c r="Q29" s="44"/>
      <c r="R29" s="47">
        <f t="shared" si="1"/>
        <v>0.25</v>
      </c>
      <c r="S29" s="47">
        <f t="shared" si="2"/>
        <v>1</v>
      </c>
      <c r="T29" s="47">
        <f t="shared" si="3"/>
        <v>0.3</v>
      </c>
      <c r="U29" s="48">
        <f t="shared" si="4"/>
        <v>1.5</v>
      </c>
      <c r="V29" s="49">
        <f t="shared" si="5"/>
        <v>0</v>
      </c>
      <c r="W29" s="48"/>
      <c r="X29" s="50"/>
      <c r="Y29" s="44"/>
      <c r="Z29" s="44"/>
      <c r="AA29" s="44"/>
      <c r="AB29" s="44"/>
    </row>
    <row r="30">
      <c r="A30" s="55"/>
      <c r="B30" s="55"/>
      <c r="C30" s="55"/>
      <c r="D30" s="42" t="s">
        <v>17</v>
      </c>
      <c r="E30" s="42" t="s">
        <v>286</v>
      </c>
      <c r="F30" s="42" t="s">
        <v>261</v>
      </c>
      <c r="G30" s="42" t="s">
        <v>147</v>
      </c>
      <c r="H30" s="42" t="s">
        <v>137</v>
      </c>
      <c r="I30" s="42" t="s">
        <v>39</v>
      </c>
      <c r="J30" s="44"/>
      <c r="K30" s="44"/>
      <c r="L30" s="42" t="s">
        <v>162</v>
      </c>
      <c r="M30" s="45"/>
      <c r="N30" s="51" t="s">
        <v>288</v>
      </c>
      <c r="O30" s="34"/>
      <c r="P30" s="44"/>
      <c r="Q30" s="44"/>
      <c r="R30" s="47">
        <f t="shared" si="1"/>
        <v>1</v>
      </c>
      <c r="S30" s="47">
        <f t="shared" si="2"/>
        <v>0</v>
      </c>
      <c r="T30" s="47">
        <f t="shared" si="3"/>
        <v>0.25</v>
      </c>
      <c r="U30" s="48">
        <f t="shared" si="4"/>
        <v>1.5</v>
      </c>
      <c r="V30" s="49">
        <f t="shared" si="5"/>
        <v>0</v>
      </c>
      <c r="W30" s="48" t="str">
        <f t="shared" ref="W30:W33" si="8">IF(OR(H30="Active",H30="In Progress",H30="Build",H30="Test"),"Yes","No")</f>
        <v>Yes</v>
      </c>
      <c r="X30" s="50" t="str">
        <f t="shared" ref="X30:X99" si="9">IF(B31="", "N/A",
   IF(E31="", "⚠️ Missing Size",
      IF(F31="", "⚠️ Missing Work Type",
         IF(D31="", "⚠️ Missing Role",
            IF(I31="", "⚠️ Missing Phase", "✓ Complete")))))</f>
        <v>N/A</v>
      </c>
      <c r="Y30" s="44"/>
      <c r="Z30" s="44"/>
      <c r="AA30" s="44"/>
      <c r="AB30" s="44"/>
    </row>
    <row r="31">
      <c r="A31" s="55"/>
      <c r="B31" s="55"/>
      <c r="C31" s="55"/>
      <c r="D31" s="42" t="s">
        <v>20</v>
      </c>
      <c r="E31" s="42" t="s">
        <v>289</v>
      </c>
      <c r="F31" s="42" t="s">
        <v>25</v>
      </c>
      <c r="G31" s="42" t="s">
        <v>136</v>
      </c>
      <c r="H31" s="42" t="s">
        <v>137</v>
      </c>
      <c r="I31" s="42" t="s">
        <v>34</v>
      </c>
      <c r="J31" s="44"/>
      <c r="K31" s="44"/>
      <c r="L31" s="42" t="s">
        <v>162</v>
      </c>
      <c r="M31" s="45"/>
      <c r="N31" s="40"/>
      <c r="O31" s="34"/>
      <c r="P31" s="44"/>
      <c r="Q31" s="44"/>
      <c r="R31" s="47">
        <f t="shared" si="1"/>
        <v>0.25</v>
      </c>
      <c r="S31" s="47">
        <f t="shared" si="2"/>
        <v>1</v>
      </c>
      <c r="T31" s="47">
        <f t="shared" si="3"/>
        <v>0.3</v>
      </c>
      <c r="U31" s="48">
        <f t="shared" si="4"/>
        <v>3.5</v>
      </c>
      <c r="V31" s="49">
        <f t="shared" si="5"/>
        <v>0.2625</v>
      </c>
      <c r="W31" s="48" t="str">
        <f t="shared" si="8"/>
        <v>Yes</v>
      </c>
      <c r="X31" s="50" t="str">
        <f t="shared" si="9"/>
        <v>N/A</v>
      </c>
      <c r="Y31" s="44"/>
      <c r="Z31" s="44"/>
      <c r="AA31" s="44"/>
      <c r="AB31" s="44"/>
    </row>
    <row r="32">
      <c r="A32" s="55"/>
      <c r="B32" s="55"/>
      <c r="C32" s="55"/>
      <c r="D32" s="42" t="s">
        <v>17</v>
      </c>
      <c r="E32" s="42" t="s">
        <v>289</v>
      </c>
      <c r="F32" s="42" t="s">
        <v>23</v>
      </c>
      <c r="G32" s="42" t="s">
        <v>147</v>
      </c>
      <c r="H32" s="42" t="s">
        <v>137</v>
      </c>
      <c r="I32" s="42" t="s">
        <v>35</v>
      </c>
      <c r="J32" s="44"/>
      <c r="K32" s="44"/>
      <c r="L32" s="42" t="s">
        <v>162</v>
      </c>
      <c r="M32" s="45"/>
      <c r="N32" s="40"/>
      <c r="O32" s="34"/>
      <c r="P32" s="44"/>
      <c r="Q32" s="44"/>
      <c r="R32" s="47">
        <f t="shared" si="1"/>
        <v>1</v>
      </c>
      <c r="S32" s="47">
        <f t="shared" si="2"/>
        <v>1</v>
      </c>
      <c r="T32" s="47">
        <f t="shared" si="3"/>
        <v>1</v>
      </c>
      <c r="U32" s="48">
        <f t="shared" si="4"/>
        <v>3.5</v>
      </c>
      <c r="V32" s="49">
        <f t="shared" si="5"/>
        <v>3.5</v>
      </c>
      <c r="W32" s="48" t="str">
        <f t="shared" si="8"/>
        <v>Yes</v>
      </c>
      <c r="X32" s="50" t="str">
        <f t="shared" si="9"/>
        <v>N/A</v>
      </c>
      <c r="Y32" s="44"/>
      <c r="Z32" s="44"/>
      <c r="AA32" s="44"/>
      <c r="AB32" s="44"/>
    </row>
    <row r="33">
      <c r="A33" s="55"/>
      <c r="B33" s="55"/>
      <c r="C33" s="55"/>
      <c r="D33" s="42" t="s">
        <v>20</v>
      </c>
      <c r="E33" s="42" t="s">
        <v>286</v>
      </c>
      <c r="F33" s="42" t="s">
        <v>29</v>
      </c>
      <c r="G33" s="42" t="s">
        <v>147</v>
      </c>
      <c r="H33" s="42" t="s">
        <v>137</v>
      </c>
      <c r="I33" s="42" t="s">
        <v>34</v>
      </c>
      <c r="J33" s="44"/>
      <c r="K33" s="44"/>
      <c r="L33" s="42" t="s">
        <v>162</v>
      </c>
      <c r="M33" s="44"/>
      <c r="N33" s="40"/>
      <c r="O33" s="34"/>
      <c r="P33" s="44"/>
      <c r="Q33" s="44"/>
      <c r="R33" s="47">
        <f t="shared" si="1"/>
        <v>0.25</v>
      </c>
      <c r="S33" s="47">
        <f t="shared" si="2"/>
        <v>0.5</v>
      </c>
      <c r="T33" s="47">
        <f t="shared" si="3"/>
        <v>0.3</v>
      </c>
      <c r="U33" s="48">
        <f t="shared" si="4"/>
        <v>1.5</v>
      </c>
      <c r="V33" s="49">
        <f t="shared" si="5"/>
        <v>0.05625</v>
      </c>
      <c r="W33" s="48" t="str">
        <f t="shared" si="8"/>
        <v>Yes</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55"/>
      <c r="B43" s="55"/>
      <c r="C43" s="55"/>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55"/>
      <c r="B44" s="55"/>
      <c r="C44" s="55"/>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55"/>
      <c r="B45" s="55"/>
      <c r="C45" s="55"/>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55"/>
      <c r="B46" s="55"/>
      <c r="C46" s="55"/>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55"/>
      <c r="B47" s="55"/>
      <c r="C47" s="55"/>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3:G282">
      <formula1>"All,Cerner,Epic,Meditech"</formula1>
    </dataValidation>
    <dataValidation type="list" allowBlank="1" showErrorMessage="1" sqref="I233:I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3:H282">
      <formula1>"In progress,Complete,On Hold"</formula1>
    </dataValidation>
    <dataValidation type="list" allowBlank="1" showErrorMessage="1" sqref="H34:H100">
      <formula1>"Not Started,In Progress,On Hold,Complete,Cancelled"</formula1>
    </dataValidation>
    <dataValidation type="list" allowBlank="1" showErrorMessage="1" sqref="G2:G28">
      <formula1>"All,Epic ,Cerner"</formula1>
    </dataValidation>
    <dataValidation type="list" allowBlank="1" showErrorMessage="1" sqref="F233:F241">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33">
      <formula1>"In Progress,On Hold,Complete"</formula1>
    </dataValidation>
  </dataValidations>
  <hyperlinks>
    <hyperlink r:id="rId1" ref="E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2.88"/>
    <col customWidth="1" min="3" max="3" width="49.25"/>
    <col customWidth="1" min="4" max="4" width="20.13"/>
    <col customWidth="1" min="5" max="5" width="17.63"/>
    <col customWidth="1" min="6" max="6" width="16.38"/>
    <col customWidth="1" min="8" max="8" width="18.63"/>
    <col customWidth="1" min="9" max="9" width="18.5"/>
    <col customWidth="1" min="10" max="10" width="31.0"/>
    <col customWidth="1" min="11" max="11" width="18.25"/>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32"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68" t="s">
        <v>105</v>
      </c>
      <c r="B2" s="68" t="s">
        <v>290</v>
      </c>
      <c r="C2" s="55" t="s">
        <v>291</v>
      </c>
      <c r="D2" s="42" t="s">
        <v>17</v>
      </c>
      <c r="E2" s="41" t="s">
        <v>11</v>
      </c>
      <c r="F2" s="34" t="s">
        <v>23</v>
      </c>
      <c r="G2" s="34" t="s">
        <v>147</v>
      </c>
      <c r="H2" s="42" t="s">
        <v>137</v>
      </c>
      <c r="I2" s="42" t="s">
        <v>35</v>
      </c>
      <c r="J2" s="43"/>
      <c r="K2" s="44"/>
      <c r="L2" s="34"/>
      <c r="M2" s="45"/>
      <c r="N2" s="44"/>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7.5</v>
      </c>
      <c r="V2" s="49">
        <f t="shared" ref="V2:V99" si="5">U2*R2*S2*T2*IF(W2="Yes",1,0)</f>
        <v>7.5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55" t="s">
        <v>105</v>
      </c>
      <c r="B3" s="55" t="s">
        <v>292</v>
      </c>
      <c r="C3" s="55" t="s">
        <v>293</v>
      </c>
      <c r="D3" s="34" t="s">
        <v>19</v>
      </c>
      <c r="E3" s="41" t="s">
        <v>10</v>
      </c>
      <c r="F3" s="34" t="s">
        <v>23</v>
      </c>
      <c r="G3" s="44" t="s">
        <v>147</v>
      </c>
      <c r="H3" s="42" t="s">
        <v>137</v>
      </c>
      <c r="I3" s="42" t="s">
        <v>35</v>
      </c>
      <c r="J3" s="43"/>
      <c r="K3" s="44"/>
      <c r="L3" s="44"/>
      <c r="M3" s="45"/>
      <c r="N3" s="44"/>
      <c r="O3" s="53"/>
      <c r="P3" s="44"/>
      <c r="Q3" s="44"/>
      <c r="R3" s="47">
        <f t="shared" si="1"/>
        <v>0.5</v>
      </c>
      <c r="S3" s="47">
        <f t="shared" si="2"/>
        <v>1</v>
      </c>
      <c r="T3" s="47">
        <f t="shared" si="3"/>
        <v>1</v>
      </c>
      <c r="U3" s="48">
        <f t="shared" si="4"/>
        <v>3.5</v>
      </c>
      <c r="V3" s="49">
        <f t="shared" si="5"/>
        <v>1.75</v>
      </c>
      <c r="W3" s="48" t="str">
        <f t="shared" si="6"/>
        <v>Yes</v>
      </c>
      <c r="X3" s="50" t="str">
        <f t="shared" ref="X3:X28" si="7">IF(B4="", "N/A",
   IF(E4="", "⚠️ Missing Size",
      IF(F4="", "⚠️ Missing Work Type",
         IF(D4="", "⚠️ Missing Role",
            IF(I4="", "⚠️ Missing Phase", "✓ Complete")))))</f>
        <v>✓ Complete</v>
      </c>
      <c r="Y3" s="44"/>
      <c r="Z3" s="44"/>
      <c r="AA3" s="44"/>
      <c r="AB3" s="44"/>
    </row>
    <row r="4">
      <c r="A4" s="55" t="s">
        <v>105</v>
      </c>
      <c r="B4" s="55" t="s">
        <v>294</v>
      </c>
      <c r="C4" s="55" t="s">
        <v>295</v>
      </c>
      <c r="D4" s="34" t="s">
        <v>19</v>
      </c>
      <c r="E4" s="41" t="s">
        <v>9</v>
      </c>
      <c r="F4" s="42" t="s">
        <v>29</v>
      </c>
      <c r="G4" s="44" t="s">
        <v>147</v>
      </c>
      <c r="H4" s="42" t="s">
        <v>137</v>
      </c>
      <c r="I4" s="34" t="s">
        <v>34</v>
      </c>
      <c r="J4" s="43"/>
      <c r="K4" s="44" t="s">
        <v>296</v>
      </c>
      <c r="L4" s="44" t="s">
        <v>154</v>
      </c>
      <c r="M4" s="45"/>
      <c r="N4" s="44"/>
      <c r="O4" s="53"/>
      <c r="P4" s="44"/>
      <c r="Q4" s="44"/>
      <c r="R4" s="47">
        <f t="shared" si="1"/>
        <v>0.5</v>
      </c>
      <c r="S4" s="47">
        <f t="shared" si="2"/>
        <v>0.5</v>
      </c>
      <c r="T4" s="47">
        <f t="shared" si="3"/>
        <v>0.3</v>
      </c>
      <c r="U4" s="48">
        <f t="shared" si="4"/>
        <v>1.5</v>
      </c>
      <c r="V4" s="49">
        <f t="shared" si="5"/>
        <v>0.1125</v>
      </c>
      <c r="W4" s="48" t="str">
        <f t="shared" si="6"/>
        <v>Yes</v>
      </c>
      <c r="X4" s="50" t="str">
        <f t="shared" si="7"/>
        <v>✓ Complete</v>
      </c>
      <c r="Y4" s="44"/>
      <c r="Z4" s="44"/>
      <c r="AA4" s="44"/>
      <c r="AB4" s="44"/>
    </row>
    <row r="5">
      <c r="A5" s="55" t="s">
        <v>105</v>
      </c>
      <c r="B5" s="55" t="s">
        <v>297</v>
      </c>
      <c r="C5" s="55" t="s">
        <v>298</v>
      </c>
      <c r="D5" s="42" t="s">
        <v>17</v>
      </c>
      <c r="E5" s="41" t="s">
        <v>10</v>
      </c>
      <c r="F5" s="42" t="s">
        <v>29</v>
      </c>
      <c r="G5" s="44" t="s">
        <v>136</v>
      </c>
      <c r="H5" s="42" t="s">
        <v>137</v>
      </c>
      <c r="I5" s="34" t="s">
        <v>34</v>
      </c>
      <c r="J5" s="43" t="s">
        <v>299</v>
      </c>
      <c r="K5" s="44" t="s">
        <v>296</v>
      </c>
      <c r="L5" s="44" t="s">
        <v>154</v>
      </c>
      <c r="M5" s="45"/>
      <c r="N5" s="44"/>
      <c r="O5" s="34"/>
      <c r="P5" s="35"/>
      <c r="Q5" s="57"/>
      <c r="R5" s="47">
        <f t="shared" si="1"/>
        <v>1</v>
      </c>
      <c r="S5" s="47">
        <f t="shared" si="2"/>
        <v>0.5</v>
      </c>
      <c r="T5" s="47">
        <f t="shared" si="3"/>
        <v>0.3</v>
      </c>
      <c r="U5" s="48">
        <f t="shared" si="4"/>
        <v>3.5</v>
      </c>
      <c r="V5" s="49">
        <f t="shared" si="5"/>
        <v>0.525</v>
      </c>
      <c r="W5" s="48" t="str">
        <f t="shared" si="6"/>
        <v>Yes</v>
      </c>
      <c r="X5" s="50" t="str">
        <f t="shared" si="7"/>
        <v>✓ Complete</v>
      </c>
      <c r="Y5" s="44"/>
      <c r="Z5" s="44"/>
      <c r="AA5" s="44"/>
      <c r="AB5" s="44"/>
    </row>
    <row r="6">
      <c r="A6" s="55" t="s">
        <v>105</v>
      </c>
      <c r="B6" s="55" t="s">
        <v>300</v>
      </c>
      <c r="C6" s="55" t="s">
        <v>301</v>
      </c>
      <c r="D6" s="42" t="s">
        <v>17</v>
      </c>
      <c r="E6" s="41" t="s">
        <v>9</v>
      </c>
      <c r="F6" s="34" t="s">
        <v>25</v>
      </c>
      <c r="G6" s="44" t="s">
        <v>142</v>
      </c>
      <c r="H6" s="42" t="s">
        <v>137</v>
      </c>
      <c r="I6" s="42" t="s">
        <v>39</v>
      </c>
      <c r="J6" s="44" t="s">
        <v>302</v>
      </c>
      <c r="K6" s="44"/>
      <c r="L6" s="44"/>
      <c r="M6" s="45"/>
      <c r="N6" s="44"/>
      <c r="O6" s="34"/>
      <c r="P6" s="44"/>
      <c r="Q6" s="34"/>
      <c r="R6" s="47">
        <f t="shared" si="1"/>
        <v>1</v>
      </c>
      <c r="S6" s="47">
        <f t="shared" si="2"/>
        <v>1</v>
      </c>
      <c r="T6" s="47">
        <f t="shared" si="3"/>
        <v>0.25</v>
      </c>
      <c r="U6" s="48">
        <f t="shared" si="4"/>
        <v>1.5</v>
      </c>
      <c r="V6" s="49">
        <f t="shared" si="5"/>
        <v>0.375</v>
      </c>
      <c r="W6" s="48" t="str">
        <f t="shared" si="6"/>
        <v>Yes</v>
      </c>
      <c r="X6" s="50" t="str">
        <f t="shared" si="7"/>
        <v>✓ Complete</v>
      </c>
      <c r="Y6" s="44"/>
      <c r="Z6" s="44"/>
      <c r="AA6" s="44"/>
      <c r="AB6" s="44"/>
    </row>
    <row r="7">
      <c r="A7" s="55" t="s">
        <v>105</v>
      </c>
      <c r="B7" s="55" t="s">
        <v>303</v>
      </c>
      <c r="C7" s="58" t="s">
        <v>304</v>
      </c>
      <c r="D7" s="42" t="s">
        <v>17</v>
      </c>
      <c r="E7" s="41" t="s">
        <v>10</v>
      </c>
      <c r="F7" s="34" t="s">
        <v>25</v>
      </c>
      <c r="G7" s="44" t="s">
        <v>142</v>
      </c>
      <c r="H7" s="42" t="s">
        <v>137</v>
      </c>
      <c r="I7" s="42" t="s">
        <v>35</v>
      </c>
      <c r="J7" s="44"/>
      <c r="K7" s="44"/>
      <c r="L7" s="44"/>
      <c r="M7" s="45"/>
      <c r="N7" s="44"/>
      <c r="O7" s="53"/>
      <c r="P7" s="44"/>
      <c r="Q7" s="34"/>
      <c r="R7" s="47">
        <f t="shared" si="1"/>
        <v>1</v>
      </c>
      <c r="S7" s="47">
        <f t="shared" si="2"/>
        <v>1</v>
      </c>
      <c r="T7" s="47">
        <f t="shared" si="3"/>
        <v>1</v>
      </c>
      <c r="U7" s="48">
        <f t="shared" si="4"/>
        <v>3.5</v>
      </c>
      <c r="V7" s="49">
        <f t="shared" si="5"/>
        <v>3.5</v>
      </c>
      <c r="W7" s="48" t="str">
        <f t="shared" si="6"/>
        <v>Yes</v>
      </c>
      <c r="X7" s="50" t="str">
        <f t="shared" si="7"/>
        <v>✓ Complete</v>
      </c>
      <c r="Y7" s="44"/>
      <c r="Z7" s="44"/>
      <c r="AA7" s="44"/>
      <c r="AB7" s="44"/>
    </row>
    <row r="8">
      <c r="A8" s="55" t="s">
        <v>105</v>
      </c>
      <c r="B8" s="55" t="s">
        <v>305</v>
      </c>
      <c r="C8" s="55" t="s">
        <v>306</v>
      </c>
      <c r="D8" s="42" t="s">
        <v>17</v>
      </c>
      <c r="E8" s="41" t="s">
        <v>9</v>
      </c>
      <c r="F8" s="34" t="s">
        <v>25</v>
      </c>
      <c r="G8" s="44" t="s">
        <v>142</v>
      </c>
      <c r="H8" s="42" t="s">
        <v>137</v>
      </c>
      <c r="I8" s="42" t="s">
        <v>39</v>
      </c>
      <c r="J8" s="52">
        <v>45870.0</v>
      </c>
      <c r="K8" s="44"/>
      <c r="L8" s="44"/>
      <c r="M8" s="45"/>
      <c r="N8" s="44"/>
      <c r="O8" s="34"/>
      <c r="P8" s="35"/>
      <c r="Q8" s="57"/>
      <c r="R8" s="47">
        <f t="shared" si="1"/>
        <v>1</v>
      </c>
      <c r="S8" s="47">
        <f t="shared" si="2"/>
        <v>1</v>
      </c>
      <c r="T8" s="47">
        <f t="shared" si="3"/>
        <v>0.25</v>
      </c>
      <c r="U8" s="48">
        <f t="shared" si="4"/>
        <v>1.5</v>
      </c>
      <c r="V8" s="49">
        <f t="shared" si="5"/>
        <v>0.375</v>
      </c>
      <c r="W8" s="48" t="str">
        <f t="shared" si="6"/>
        <v>Yes</v>
      </c>
      <c r="X8" s="50" t="str">
        <f t="shared" si="7"/>
        <v>✓ Complete</v>
      </c>
      <c r="Y8" s="44"/>
      <c r="Z8" s="44"/>
      <c r="AA8" s="44"/>
      <c r="AB8" s="44"/>
    </row>
    <row r="9">
      <c r="A9" s="55" t="s">
        <v>105</v>
      </c>
      <c r="B9" s="55" t="s">
        <v>307</v>
      </c>
      <c r="C9" s="55" t="s">
        <v>308</v>
      </c>
      <c r="D9" s="42" t="s">
        <v>17</v>
      </c>
      <c r="E9" s="41" t="s">
        <v>9</v>
      </c>
      <c r="F9" s="34" t="s">
        <v>25</v>
      </c>
      <c r="G9" s="44" t="s">
        <v>142</v>
      </c>
      <c r="H9" s="42" t="s">
        <v>137</v>
      </c>
      <c r="I9" s="42" t="s">
        <v>39</v>
      </c>
      <c r="J9" s="44"/>
      <c r="K9" s="44"/>
      <c r="L9" s="44"/>
      <c r="M9" s="45"/>
      <c r="N9" s="44"/>
      <c r="O9" s="34"/>
      <c r="P9" s="44"/>
      <c r="Q9" s="34"/>
      <c r="R9" s="47">
        <f t="shared" si="1"/>
        <v>1</v>
      </c>
      <c r="S9" s="47">
        <f t="shared" si="2"/>
        <v>1</v>
      </c>
      <c r="T9" s="47">
        <f t="shared" si="3"/>
        <v>0.25</v>
      </c>
      <c r="U9" s="48">
        <f t="shared" si="4"/>
        <v>1.5</v>
      </c>
      <c r="V9" s="49">
        <f t="shared" si="5"/>
        <v>0.375</v>
      </c>
      <c r="W9" s="48" t="str">
        <f t="shared" si="6"/>
        <v>Yes</v>
      </c>
      <c r="X9" s="50" t="str">
        <f t="shared" si="7"/>
        <v>✓ Complete</v>
      </c>
      <c r="Y9" s="44"/>
      <c r="Z9" s="44"/>
      <c r="AA9" s="44"/>
      <c r="AB9" s="44"/>
    </row>
    <row r="10">
      <c r="A10" s="55" t="s">
        <v>105</v>
      </c>
      <c r="B10" s="58" t="s">
        <v>309</v>
      </c>
      <c r="C10" s="55" t="s">
        <v>310</v>
      </c>
      <c r="D10" s="34" t="s">
        <v>20</v>
      </c>
      <c r="E10" s="41" t="s">
        <v>8</v>
      </c>
      <c r="F10" s="34" t="s">
        <v>28</v>
      </c>
      <c r="G10" s="44" t="s">
        <v>142</v>
      </c>
      <c r="H10" s="42" t="s">
        <v>137</v>
      </c>
      <c r="I10" s="42" t="s">
        <v>39</v>
      </c>
      <c r="J10" s="52">
        <v>45895.0</v>
      </c>
      <c r="K10" s="44"/>
      <c r="L10" s="44"/>
      <c r="M10" s="45"/>
      <c r="N10" s="44"/>
      <c r="O10" s="34"/>
      <c r="P10" s="44"/>
      <c r="Q10" s="59"/>
      <c r="R10" s="47">
        <f t="shared" si="1"/>
        <v>0.25</v>
      </c>
      <c r="S10" s="47">
        <f t="shared" si="2"/>
        <v>1</v>
      </c>
      <c r="T10" s="47">
        <f t="shared" si="3"/>
        <v>0.25</v>
      </c>
      <c r="U10" s="48">
        <f t="shared" si="4"/>
        <v>0.5</v>
      </c>
      <c r="V10" s="49">
        <f t="shared" si="5"/>
        <v>0.03125</v>
      </c>
      <c r="W10" s="48" t="str">
        <f t="shared" si="6"/>
        <v>Yes</v>
      </c>
      <c r="X10" s="50" t="str">
        <f t="shared" si="7"/>
        <v>✓ Complete</v>
      </c>
      <c r="Y10" s="44"/>
      <c r="Z10" s="44"/>
      <c r="AA10" s="44"/>
      <c r="AB10" s="44"/>
    </row>
    <row r="11">
      <c r="A11" s="55" t="s">
        <v>105</v>
      </c>
      <c r="B11" s="58" t="s">
        <v>311</v>
      </c>
      <c r="C11" s="58" t="s">
        <v>312</v>
      </c>
      <c r="D11" s="34" t="s">
        <v>20</v>
      </c>
      <c r="E11" s="41" t="s">
        <v>8</v>
      </c>
      <c r="F11" s="34" t="s">
        <v>28</v>
      </c>
      <c r="G11" s="44" t="s">
        <v>142</v>
      </c>
      <c r="H11" s="42" t="s">
        <v>137</v>
      </c>
      <c r="I11" s="42" t="s">
        <v>35</v>
      </c>
      <c r="J11" s="44"/>
      <c r="K11" s="44"/>
      <c r="L11" s="44"/>
      <c r="M11" s="45"/>
      <c r="N11" s="44"/>
      <c r="O11" s="34"/>
      <c r="P11" s="35"/>
      <c r="Q11" s="57"/>
      <c r="R11" s="47">
        <f t="shared" si="1"/>
        <v>0.25</v>
      </c>
      <c r="S11" s="47">
        <f t="shared" si="2"/>
        <v>1</v>
      </c>
      <c r="T11" s="47">
        <f t="shared" si="3"/>
        <v>1</v>
      </c>
      <c r="U11" s="48">
        <f t="shared" si="4"/>
        <v>0.5</v>
      </c>
      <c r="V11" s="49">
        <f t="shared" si="5"/>
        <v>0.125</v>
      </c>
      <c r="W11" s="48" t="str">
        <f t="shared" si="6"/>
        <v>Yes</v>
      </c>
      <c r="X11" s="50" t="str">
        <f t="shared" si="7"/>
        <v>✓ Complete</v>
      </c>
      <c r="Y11" s="44"/>
      <c r="Z11" s="44"/>
      <c r="AA11" s="44"/>
      <c r="AB11" s="44"/>
    </row>
    <row r="12">
      <c r="A12" s="55" t="s">
        <v>105</v>
      </c>
      <c r="B12" s="55" t="s">
        <v>313</v>
      </c>
      <c r="C12" s="55" t="s">
        <v>314</v>
      </c>
      <c r="D12" s="42" t="s">
        <v>17</v>
      </c>
      <c r="E12" s="41" t="s">
        <v>9</v>
      </c>
      <c r="F12" s="34" t="s">
        <v>25</v>
      </c>
      <c r="G12" s="44" t="s">
        <v>142</v>
      </c>
      <c r="H12" s="42" t="s">
        <v>137</v>
      </c>
      <c r="I12" s="34" t="s">
        <v>34</v>
      </c>
      <c r="J12" s="44"/>
      <c r="K12" s="44"/>
      <c r="L12" s="44"/>
      <c r="M12" s="45"/>
      <c r="N12" s="44"/>
      <c r="O12" s="34"/>
      <c r="P12" s="44"/>
      <c r="Q12" s="44"/>
      <c r="R12" s="47">
        <f t="shared" si="1"/>
        <v>1</v>
      </c>
      <c r="S12" s="47">
        <f t="shared" si="2"/>
        <v>1</v>
      </c>
      <c r="T12" s="47">
        <f t="shared" si="3"/>
        <v>0.3</v>
      </c>
      <c r="U12" s="48">
        <f t="shared" si="4"/>
        <v>1.5</v>
      </c>
      <c r="V12" s="49">
        <f t="shared" si="5"/>
        <v>0.45</v>
      </c>
      <c r="W12" s="48" t="str">
        <f t="shared" si="6"/>
        <v>Yes</v>
      </c>
      <c r="X12" s="50" t="str">
        <f t="shared" si="7"/>
        <v>✓ Complete</v>
      </c>
      <c r="Y12" s="44"/>
      <c r="Z12" s="44"/>
      <c r="AA12" s="44"/>
      <c r="AB12" s="44"/>
    </row>
    <row r="13">
      <c r="A13" s="55" t="s">
        <v>105</v>
      </c>
      <c r="B13" s="55" t="s">
        <v>315</v>
      </c>
      <c r="C13" s="55" t="s">
        <v>316</v>
      </c>
      <c r="D13" s="42" t="s">
        <v>17</v>
      </c>
      <c r="E13" s="41" t="s">
        <v>8</v>
      </c>
      <c r="F13" s="34" t="s">
        <v>25</v>
      </c>
      <c r="G13" s="44" t="s">
        <v>142</v>
      </c>
      <c r="H13" s="42" t="s">
        <v>137</v>
      </c>
      <c r="I13" s="34" t="s">
        <v>34</v>
      </c>
      <c r="J13" s="44"/>
      <c r="K13" s="44"/>
      <c r="L13" s="44"/>
      <c r="M13" s="45"/>
      <c r="N13" s="44"/>
      <c r="O13" s="34"/>
      <c r="P13" s="44"/>
      <c r="Q13" s="44"/>
      <c r="R13" s="47">
        <f t="shared" si="1"/>
        <v>1</v>
      </c>
      <c r="S13" s="47">
        <f t="shared" si="2"/>
        <v>1</v>
      </c>
      <c r="T13" s="47">
        <f t="shared" si="3"/>
        <v>0.3</v>
      </c>
      <c r="U13" s="48">
        <f t="shared" si="4"/>
        <v>0.5</v>
      </c>
      <c r="V13" s="49">
        <f t="shared" si="5"/>
        <v>0.15</v>
      </c>
      <c r="W13" s="48" t="str">
        <f t="shared" si="6"/>
        <v>Yes</v>
      </c>
      <c r="X13" s="50" t="str">
        <f t="shared" si="7"/>
        <v>✓ Complete</v>
      </c>
      <c r="Y13" s="44"/>
      <c r="Z13" s="44"/>
      <c r="AA13" s="44"/>
      <c r="AB13" s="44"/>
    </row>
    <row r="14">
      <c r="A14" s="55" t="s">
        <v>105</v>
      </c>
      <c r="B14" s="55" t="s">
        <v>317</v>
      </c>
      <c r="C14" s="55" t="s">
        <v>318</v>
      </c>
      <c r="D14" s="42" t="s">
        <v>17</v>
      </c>
      <c r="E14" s="41" t="s">
        <v>9</v>
      </c>
      <c r="F14" s="42" t="s">
        <v>29</v>
      </c>
      <c r="G14" s="44" t="s">
        <v>142</v>
      </c>
      <c r="H14" s="42" t="s">
        <v>137</v>
      </c>
      <c r="I14" s="34" t="s">
        <v>34</v>
      </c>
      <c r="J14" s="44"/>
      <c r="K14" s="44" t="s">
        <v>319</v>
      </c>
      <c r="L14" s="44"/>
      <c r="M14" s="45"/>
      <c r="N14" s="44"/>
      <c r="O14" s="34"/>
      <c r="P14" s="44"/>
      <c r="Q14" s="44"/>
      <c r="R14" s="47">
        <f t="shared" si="1"/>
        <v>1</v>
      </c>
      <c r="S14" s="47">
        <f t="shared" si="2"/>
        <v>0.5</v>
      </c>
      <c r="T14" s="47">
        <f t="shared" si="3"/>
        <v>0.3</v>
      </c>
      <c r="U14" s="48">
        <f t="shared" si="4"/>
        <v>1.5</v>
      </c>
      <c r="V14" s="49">
        <f t="shared" si="5"/>
        <v>0.225</v>
      </c>
      <c r="W14" s="48" t="str">
        <f t="shared" si="6"/>
        <v>Yes</v>
      </c>
      <c r="X14" s="50" t="str">
        <f t="shared" si="7"/>
        <v>✓ Complete</v>
      </c>
      <c r="Y14" s="44"/>
      <c r="Z14" s="44"/>
      <c r="AA14" s="44"/>
      <c r="AB14" s="44"/>
    </row>
    <row r="15">
      <c r="A15" s="55" t="s">
        <v>105</v>
      </c>
      <c r="B15" s="55" t="s">
        <v>320</v>
      </c>
      <c r="C15" s="55" t="s">
        <v>321</v>
      </c>
      <c r="D15" s="34" t="s">
        <v>20</v>
      </c>
      <c r="E15" s="41" t="s">
        <v>9</v>
      </c>
      <c r="F15" s="34" t="s">
        <v>25</v>
      </c>
      <c r="G15" s="44" t="s">
        <v>136</v>
      </c>
      <c r="H15" s="42" t="s">
        <v>137</v>
      </c>
      <c r="I15" s="34" t="s">
        <v>34</v>
      </c>
      <c r="J15" s="44"/>
      <c r="K15" s="44"/>
      <c r="L15" s="44"/>
      <c r="M15" s="45"/>
      <c r="N15" s="44"/>
      <c r="O15" s="34"/>
      <c r="P15" s="44"/>
      <c r="Q15" s="44"/>
      <c r="R15" s="47">
        <f t="shared" si="1"/>
        <v>0.25</v>
      </c>
      <c r="S15" s="47">
        <f t="shared" si="2"/>
        <v>1</v>
      </c>
      <c r="T15" s="47">
        <f t="shared" si="3"/>
        <v>0.3</v>
      </c>
      <c r="U15" s="48">
        <f t="shared" si="4"/>
        <v>1.5</v>
      </c>
      <c r="V15" s="49">
        <f t="shared" si="5"/>
        <v>0.1125</v>
      </c>
      <c r="W15" s="48" t="str">
        <f t="shared" si="6"/>
        <v>Yes</v>
      </c>
      <c r="X15" s="50" t="str">
        <f t="shared" si="7"/>
        <v>✓ Complete</v>
      </c>
      <c r="Y15" s="44"/>
      <c r="Z15" s="44"/>
      <c r="AA15" s="44"/>
      <c r="AB15" s="44"/>
    </row>
    <row r="16">
      <c r="A16" s="55" t="s">
        <v>105</v>
      </c>
      <c r="B16" s="55" t="s">
        <v>322</v>
      </c>
      <c r="C16" s="55" t="s">
        <v>323</v>
      </c>
      <c r="D16" s="34" t="s">
        <v>20</v>
      </c>
      <c r="E16" s="41" t="s">
        <v>8</v>
      </c>
      <c r="F16" s="34" t="s">
        <v>25</v>
      </c>
      <c r="G16" s="44" t="s">
        <v>136</v>
      </c>
      <c r="H16" s="42" t="s">
        <v>137</v>
      </c>
      <c r="I16" s="34" t="s">
        <v>34</v>
      </c>
      <c r="J16" s="44"/>
      <c r="K16" s="44"/>
      <c r="L16" s="44"/>
      <c r="M16" s="45"/>
      <c r="N16" s="44"/>
      <c r="O16" s="34"/>
      <c r="P16" s="44"/>
      <c r="Q16" s="44"/>
      <c r="R16" s="47">
        <f t="shared" si="1"/>
        <v>0.25</v>
      </c>
      <c r="S16" s="47">
        <f t="shared" si="2"/>
        <v>1</v>
      </c>
      <c r="T16" s="47">
        <f t="shared" si="3"/>
        <v>0.3</v>
      </c>
      <c r="U16" s="48">
        <f t="shared" si="4"/>
        <v>0.5</v>
      </c>
      <c r="V16" s="49">
        <f t="shared" si="5"/>
        <v>0.0375</v>
      </c>
      <c r="W16" s="48" t="str">
        <f t="shared" si="6"/>
        <v>Yes</v>
      </c>
      <c r="X16" s="50" t="str">
        <f t="shared" si="7"/>
        <v>✓ Complete</v>
      </c>
      <c r="Y16" s="44"/>
      <c r="Z16" s="44"/>
      <c r="AA16" s="44"/>
      <c r="AB16" s="44"/>
    </row>
    <row r="17">
      <c r="A17" s="55" t="s">
        <v>105</v>
      </c>
      <c r="B17" s="55" t="s">
        <v>324</v>
      </c>
      <c r="C17" s="55" t="s">
        <v>323</v>
      </c>
      <c r="D17" s="34" t="s">
        <v>20</v>
      </c>
      <c r="E17" s="41" t="s">
        <v>8</v>
      </c>
      <c r="F17" s="34" t="s">
        <v>25</v>
      </c>
      <c r="G17" s="44" t="s">
        <v>136</v>
      </c>
      <c r="H17" s="42" t="s">
        <v>137</v>
      </c>
      <c r="I17" s="34" t="s">
        <v>34</v>
      </c>
      <c r="J17" s="44"/>
      <c r="K17" s="44"/>
      <c r="L17" s="44"/>
      <c r="M17" s="45"/>
      <c r="N17" s="44"/>
      <c r="O17" s="34"/>
      <c r="P17" s="44"/>
      <c r="Q17" s="44"/>
      <c r="R17" s="47">
        <f t="shared" si="1"/>
        <v>0.25</v>
      </c>
      <c r="S17" s="47">
        <f t="shared" si="2"/>
        <v>1</v>
      </c>
      <c r="T17" s="47">
        <f t="shared" si="3"/>
        <v>0.3</v>
      </c>
      <c r="U17" s="48">
        <f t="shared" si="4"/>
        <v>0.5</v>
      </c>
      <c r="V17" s="49">
        <f t="shared" si="5"/>
        <v>0.0375</v>
      </c>
      <c r="W17" s="48" t="str">
        <f t="shared" si="6"/>
        <v>Yes</v>
      </c>
      <c r="X17" s="50" t="str">
        <f t="shared" si="7"/>
        <v>✓ Complete</v>
      </c>
      <c r="Y17" s="44"/>
      <c r="Z17" s="44"/>
      <c r="AA17" s="44"/>
      <c r="AB17" s="44"/>
    </row>
    <row r="18">
      <c r="A18" s="55" t="s">
        <v>105</v>
      </c>
      <c r="B18" s="55" t="s">
        <v>325</v>
      </c>
      <c r="C18" s="55" t="s">
        <v>323</v>
      </c>
      <c r="D18" s="34" t="s">
        <v>20</v>
      </c>
      <c r="E18" s="41" t="s">
        <v>8</v>
      </c>
      <c r="F18" s="34" t="s">
        <v>25</v>
      </c>
      <c r="G18" s="44" t="s">
        <v>136</v>
      </c>
      <c r="H18" s="42" t="s">
        <v>137</v>
      </c>
      <c r="I18" s="34" t="s">
        <v>34</v>
      </c>
      <c r="J18" s="44"/>
      <c r="K18" s="44"/>
      <c r="L18" s="44"/>
      <c r="M18" s="45"/>
      <c r="N18" s="44"/>
      <c r="O18" s="34"/>
      <c r="P18" s="44"/>
      <c r="Q18" s="44"/>
      <c r="R18" s="47">
        <f t="shared" si="1"/>
        <v>0.25</v>
      </c>
      <c r="S18" s="47">
        <f t="shared" si="2"/>
        <v>1</v>
      </c>
      <c r="T18" s="47">
        <f t="shared" si="3"/>
        <v>0.3</v>
      </c>
      <c r="U18" s="48">
        <f t="shared" si="4"/>
        <v>0.5</v>
      </c>
      <c r="V18" s="49">
        <f t="shared" si="5"/>
        <v>0.0375</v>
      </c>
      <c r="W18" s="48" t="str">
        <f t="shared" si="6"/>
        <v>Yes</v>
      </c>
      <c r="X18" s="50" t="str">
        <f t="shared" si="7"/>
        <v>✓ Complete</v>
      </c>
      <c r="Y18" s="44"/>
      <c r="Z18" s="44"/>
      <c r="AA18" s="44"/>
      <c r="AB18" s="44"/>
    </row>
    <row r="19">
      <c r="A19" s="55" t="s">
        <v>105</v>
      </c>
      <c r="B19" s="55" t="s">
        <v>326</v>
      </c>
      <c r="C19" s="55" t="s">
        <v>323</v>
      </c>
      <c r="D19" s="34" t="s">
        <v>20</v>
      </c>
      <c r="E19" s="41" t="s">
        <v>8</v>
      </c>
      <c r="F19" s="34" t="s">
        <v>25</v>
      </c>
      <c r="G19" s="44" t="s">
        <v>136</v>
      </c>
      <c r="H19" s="42" t="s">
        <v>137</v>
      </c>
      <c r="I19" s="34" t="s">
        <v>34</v>
      </c>
      <c r="J19" s="43"/>
      <c r="K19" s="44"/>
      <c r="L19" s="44"/>
      <c r="M19" s="45"/>
      <c r="N19" s="44"/>
      <c r="O19" s="34"/>
      <c r="P19" s="44"/>
      <c r="Q19" s="44"/>
      <c r="R19" s="47">
        <f t="shared" si="1"/>
        <v>0.25</v>
      </c>
      <c r="S19" s="47">
        <f t="shared" si="2"/>
        <v>1</v>
      </c>
      <c r="T19" s="47">
        <f t="shared" si="3"/>
        <v>0.3</v>
      </c>
      <c r="U19" s="48">
        <f t="shared" si="4"/>
        <v>0.5</v>
      </c>
      <c r="V19" s="49">
        <f t="shared" si="5"/>
        <v>0.0375</v>
      </c>
      <c r="W19" s="48" t="str">
        <f t="shared" si="6"/>
        <v>Yes</v>
      </c>
      <c r="X19" s="50" t="str">
        <f t="shared" si="7"/>
        <v>✓ Complete</v>
      </c>
      <c r="Y19" s="44"/>
      <c r="Z19" s="44"/>
      <c r="AA19" s="44"/>
      <c r="AB19" s="44"/>
    </row>
    <row r="20">
      <c r="A20" s="55" t="s">
        <v>105</v>
      </c>
      <c r="B20" s="55" t="s">
        <v>327</v>
      </c>
      <c r="C20" s="55" t="s">
        <v>328</v>
      </c>
      <c r="D20" s="34" t="s">
        <v>20</v>
      </c>
      <c r="E20" s="41" t="s">
        <v>8</v>
      </c>
      <c r="F20" s="34" t="s">
        <v>28</v>
      </c>
      <c r="G20" s="44" t="s">
        <v>142</v>
      </c>
      <c r="H20" s="42" t="s">
        <v>137</v>
      </c>
      <c r="I20" s="34" t="s">
        <v>34</v>
      </c>
      <c r="J20" s="43"/>
      <c r="K20" s="44"/>
      <c r="L20" s="44"/>
      <c r="M20" s="45"/>
      <c r="N20" s="44"/>
      <c r="O20" s="34"/>
      <c r="P20" s="44"/>
      <c r="Q20" s="44"/>
      <c r="R20" s="47">
        <f t="shared" si="1"/>
        <v>0.25</v>
      </c>
      <c r="S20" s="47">
        <f t="shared" si="2"/>
        <v>1</v>
      </c>
      <c r="T20" s="47">
        <f t="shared" si="3"/>
        <v>0.3</v>
      </c>
      <c r="U20" s="48">
        <f t="shared" si="4"/>
        <v>0.5</v>
      </c>
      <c r="V20" s="49">
        <f t="shared" si="5"/>
        <v>0.0375</v>
      </c>
      <c r="W20" s="48" t="str">
        <f t="shared" si="6"/>
        <v>Yes</v>
      </c>
      <c r="X20" s="50" t="str">
        <f t="shared" si="7"/>
        <v>✓ Complete</v>
      </c>
      <c r="Y20" s="44"/>
      <c r="Z20" s="44"/>
      <c r="AA20" s="44"/>
      <c r="AB20" s="44"/>
    </row>
    <row r="21">
      <c r="A21" s="55" t="s">
        <v>105</v>
      </c>
      <c r="B21" s="55" t="s">
        <v>329</v>
      </c>
      <c r="C21" s="55" t="s">
        <v>330</v>
      </c>
      <c r="D21" s="42" t="s">
        <v>17</v>
      </c>
      <c r="E21" s="41" t="s">
        <v>8</v>
      </c>
      <c r="F21" s="34" t="s">
        <v>25</v>
      </c>
      <c r="G21" s="44" t="s">
        <v>147</v>
      </c>
      <c r="H21" s="34" t="s">
        <v>143</v>
      </c>
      <c r="I21" s="34" t="s">
        <v>34</v>
      </c>
      <c r="J21" s="43"/>
      <c r="K21" s="44"/>
      <c r="L21" s="44"/>
      <c r="M21" s="45"/>
      <c r="N21" s="44"/>
      <c r="O21" s="34"/>
      <c r="P21" s="44"/>
      <c r="Q21" s="44"/>
      <c r="R21" s="47">
        <f t="shared" si="1"/>
        <v>1</v>
      </c>
      <c r="S21" s="47">
        <f t="shared" si="2"/>
        <v>1</v>
      </c>
      <c r="T21" s="47">
        <f t="shared" si="3"/>
        <v>0.3</v>
      </c>
      <c r="U21" s="48">
        <f t="shared" si="4"/>
        <v>0.5</v>
      </c>
      <c r="V21" s="49">
        <f t="shared" si="5"/>
        <v>0</v>
      </c>
      <c r="W21" s="48" t="str">
        <f t="shared" si="6"/>
        <v>No</v>
      </c>
      <c r="X21" s="50" t="str">
        <f t="shared" si="7"/>
        <v>✓ Complete</v>
      </c>
      <c r="Y21" s="44"/>
      <c r="Z21" s="44"/>
      <c r="AA21" s="44"/>
      <c r="AB21" s="44"/>
    </row>
    <row r="22">
      <c r="A22" s="55" t="s">
        <v>105</v>
      </c>
      <c r="B22" s="55" t="s">
        <v>331</v>
      </c>
      <c r="C22" s="55" t="s">
        <v>332</v>
      </c>
      <c r="D22" s="34" t="s">
        <v>19</v>
      </c>
      <c r="E22" s="41" t="s">
        <v>8</v>
      </c>
      <c r="F22" s="34" t="s">
        <v>25</v>
      </c>
      <c r="G22" s="44" t="s">
        <v>147</v>
      </c>
      <c r="H22" s="34" t="s">
        <v>143</v>
      </c>
      <c r="I22" s="34" t="s">
        <v>34</v>
      </c>
      <c r="J22" s="43"/>
      <c r="K22" s="44"/>
      <c r="L22" s="44"/>
      <c r="M22" s="45"/>
      <c r="N22" s="44"/>
      <c r="O22" s="34"/>
      <c r="P22" s="44"/>
      <c r="Q22" s="44"/>
      <c r="R22" s="47">
        <f t="shared" si="1"/>
        <v>0.5</v>
      </c>
      <c r="S22" s="47">
        <f t="shared" si="2"/>
        <v>1</v>
      </c>
      <c r="T22" s="47">
        <f t="shared" si="3"/>
        <v>0.3</v>
      </c>
      <c r="U22" s="48">
        <f t="shared" si="4"/>
        <v>0.5</v>
      </c>
      <c r="V22" s="49">
        <f t="shared" si="5"/>
        <v>0</v>
      </c>
      <c r="W22" s="48" t="str">
        <f t="shared" si="6"/>
        <v>No</v>
      </c>
      <c r="X22" s="50" t="str">
        <f t="shared" si="7"/>
        <v>✓ Complete</v>
      </c>
      <c r="Y22" s="44"/>
      <c r="Z22" s="44"/>
      <c r="AA22" s="44"/>
      <c r="AB22" s="44"/>
    </row>
    <row r="23">
      <c r="A23" s="55" t="s">
        <v>105</v>
      </c>
      <c r="B23" s="55" t="s">
        <v>333</v>
      </c>
      <c r="C23" s="55" t="s">
        <v>334</v>
      </c>
      <c r="D23" s="42" t="s">
        <v>17</v>
      </c>
      <c r="E23" s="41" t="s">
        <v>8</v>
      </c>
      <c r="F23" s="34" t="s">
        <v>25</v>
      </c>
      <c r="G23" s="44" t="s">
        <v>142</v>
      </c>
      <c r="H23" s="34" t="s">
        <v>143</v>
      </c>
      <c r="I23" s="42" t="s">
        <v>39</v>
      </c>
      <c r="J23" s="43"/>
      <c r="K23" s="44"/>
      <c r="L23" s="44"/>
      <c r="M23" s="45"/>
      <c r="N23" s="44"/>
      <c r="O23" s="34"/>
      <c r="P23" s="44"/>
      <c r="Q23" s="44"/>
      <c r="R23" s="47">
        <f t="shared" si="1"/>
        <v>1</v>
      </c>
      <c r="S23" s="47">
        <f t="shared" si="2"/>
        <v>1</v>
      </c>
      <c r="T23" s="47">
        <f t="shared" si="3"/>
        <v>0.25</v>
      </c>
      <c r="U23" s="48">
        <f t="shared" si="4"/>
        <v>0.5</v>
      </c>
      <c r="V23" s="49">
        <f t="shared" si="5"/>
        <v>0</v>
      </c>
      <c r="W23" s="48" t="str">
        <f t="shared" si="6"/>
        <v>No</v>
      </c>
      <c r="X23" s="50" t="str">
        <f t="shared" si="7"/>
        <v>✓ Complete</v>
      </c>
      <c r="Y23" s="44"/>
      <c r="Z23" s="44"/>
      <c r="AA23" s="44"/>
      <c r="AB23" s="44"/>
    </row>
    <row r="24">
      <c r="A24" s="55" t="s">
        <v>105</v>
      </c>
      <c r="B24" s="55" t="s">
        <v>335</v>
      </c>
      <c r="C24" s="55" t="s">
        <v>336</v>
      </c>
      <c r="D24" s="34" t="s">
        <v>19</v>
      </c>
      <c r="E24" s="41" t="s">
        <v>9</v>
      </c>
      <c r="F24" s="34" t="s">
        <v>25</v>
      </c>
      <c r="G24" s="44" t="s">
        <v>136</v>
      </c>
      <c r="H24" s="42" t="s">
        <v>137</v>
      </c>
      <c r="I24" s="34" t="s">
        <v>34</v>
      </c>
      <c r="J24" s="43"/>
      <c r="K24" s="44"/>
      <c r="L24" s="44"/>
      <c r="M24" s="45"/>
      <c r="N24" s="44"/>
      <c r="O24" s="34"/>
      <c r="P24" s="44"/>
      <c r="Q24" s="44"/>
      <c r="R24" s="47">
        <f t="shared" si="1"/>
        <v>0.5</v>
      </c>
      <c r="S24" s="47">
        <f t="shared" si="2"/>
        <v>1</v>
      </c>
      <c r="T24" s="47">
        <f t="shared" si="3"/>
        <v>0.3</v>
      </c>
      <c r="U24" s="48">
        <f t="shared" si="4"/>
        <v>1.5</v>
      </c>
      <c r="V24" s="49">
        <f t="shared" si="5"/>
        <v>0.225</v>
      </c>
      <c r="W24" s="48" t="str">
        <f t="shared" si="6"/>
        <v>Yes</v>
      </c>
      <c r="X24" s="50" t="str">
        <f t="shared" si="7"/>
        <v>N/A</v>
      </c>
      <c r="Y24" s="44"/>
      <c r="Z24" s="44"/>
      <c r="AA24" s="44"/>
      <c r="AB24" s="44"/>
    </row>
    <row r="25">
      <c r="A25" s="55"/>
      <c r="B25" s="55"/>
      <c r="C25" s="55"/>
      <c r="D25" s="42"/>
      <c r="E25" s="41"/>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41"/>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41"/>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41"/>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2:G281">
      <formula1>"All,Cerner,Epic,Meditech"</formula1>
    </dataValidation>
    <dataValidation type="list" allowBlank="1" showErrorMessage="1" sqref="I232:I281">
      <formula1>"Discovery/Define,Design,Develop,Deploy,Did We Deliver"</formula1>
    </dataValidation>
    <dataValidation type="list" allowBlank="1" showErrorMessage="1" sqref="E2:E28 E232:E411">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2:H281">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2:F240">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4.88"/>
    <col customWidth="1" min="3" max="3" width="49.88"/>
    <col customWidth="1" min="4" max="4" width="20.13"/>
    <col customWidth="1" min="5" max="5" width="17.63"/>
    <col customWidth="1" min="6" max="6" width="16.38"/>
    <col customWidth="1" min="8" max="8" width="18.63"/>
    <col customWidth="1" min="9" max="9" width="18.5"/>
    <col customWidth="1" min="10" max="10" width="23.13"/>
    <col customWidth="1" min="11" max="11" width="30.63"/>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106</v>
      </c>
      <c r="B2" s="70" t="s">
        <v>337</v>
      </c>
      <c r="C2" s="44"/>
      <c r="D2" s="42" t="s">
        <v>265</v>
      </c>
      <c r="E2" s="34" t="s">
        <v>9</v>
      </c>
      <c r="F2" s="34" t="s">
        <v>23</v>
      </c>
      <c r="G2" s="34" t="s">
        <v>147</v>
      </c>
      <c r="H2" s="34" t="s">
        <v>157</v>
      </c>
      <c r="I2" s="34"/>
      <c r="J2" s="43"/>
      <c r="K2" s="44" t="s">
        <v>338</v>
      </c>
      <c r="L2" s="34" t="s">
        <v>339</v>
      </c>
      <c r="M2" s="45"/>
      <c r="N2" s="44" t="s">
        <v>340</v>
      </c>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v>
      </c>
      <c r="U2" s="48">
        <f t="shared" ref="U2:U99" si="4">IFS(
  E2="", 0,
  LEFT(E2,2)="XS", 0.5,
  LEFT(E2,2)="XL", 15,
  LEFT(E2,1)="S", 1.5,
  LEFT(E2,1)="M", 3.5,
  LEFT(E2,1)="L", 7.5,
  E2="Unspecified", 1,
  TRUE, 0
)</f>
        <v>1.5</v>
      </c>
      <c r="V2" s="49">
        <f t="shared" ref="V2:V99" si="5">U2*R2*S2*T2*IF(W2="Yes",1,0)</f>
        <v>0</v>
      </c>
      <c r="W2" s="48" t="str">
        <f t="shared" ref="W2:W27" si="6">IF(OR(H2="Active",H2="In Progress",H2="Build",H2="Test"),"Yes","No")</f>
        <v>No</v>
      </c>
      <c r="X2" s="50" t="str">
        <f>IF(B2="", "N/A",
   IF(E2="", "⚠️ Missing Size",
      IF(F2="", "⚠️ Missing Work Type",
         IF(D2="", "⚠️ Missing Role",
            IF(I2="", "⚠️ Missing Phase", "✓ Complete")))))</f>
        <v>⚠️ Missing Phase</v>
      </c>
      <c r="Y2" s="44"/>
      <c r="Z2" s="44"/>
      <c r="AA2" s="44"/>
      <c r="AB2" s="44"/>
    </row>
    <row r="3">
      <c r="A3" s="44" t="s">
        <v>106</v>
      </c>
      <c r="B3" s="40" t="s">
        <v>341</v>
      </c>
      <c r="C3" s="44"/>
      <c r="D3" s="42" t="s">
        <v>265</v>
      </c>
      <c r="E3" s="34" t="s">
        <v>9</v>
      </c>
      <c r="F3" s="34" t="s">
        <v>23</v>
      </c>
      <c r="G3" s="44" t="s">
        <v>147</v>
      </c>
      <c r="H3" s="42" t="s">
        <v>137</v>
      </c>
      <c r="I3" s="34"/>
      <c r="J3" s="43"/>
      <c r="K3" s="44" t="s">
        <v>342</v>
      </c>
      <c r="L3" s="44" t="s">
        <v>251</v>
      </c>
      <c r="M3" s="45"/>
      <c r="N3" s="44" t="s">
        <v>343</v>
      </c>
      <c r="O3" s="53"/>
      <c r="P3" s="44"/>
      <c r="Q3" s="44"/>
      <c r="R3" s="47">
        <f t="shared" si="1"/>
        <v>1</v>
      </c>
      <c r="S3" s="47">
        <f t="shared" si="2"/>
        <v>1</v>
      </c>
      <c r="T3" s="47">
        <f t="shared" si="3"/>
        <v>0</v>
      </c>
      <c r="U3" s="48">
        <f t="shared" si="4"/>
        <v>1.5</v>
      </c>
      <c r="V3" s="49">
        <f t="shared" si="5"/>
        <v>0</v>
      </c>
      <c r="W3" s="48" t="str">
        <f t="shared" si="6"/>
        <v>Yes</v>
      </c>
      <c r="X3" s="50" t="str">
        <f t="shared" ref="X3:X28" si="7">IF(B4="", "N/A",
   IF(E4="", "⚠️ Missing Size",
      IF(F4="", "⚠️ Missing Work Type",
         IF(D4="", "⚠️ Missing Role",
            IF(I4="", "⚠️ Missing Phase", "✓ Complete")))))</f>
        <v>✓ Complete</v>
      </c>
      <c r="Y3" s="44"/>
      <c r="Z3" s="44"/>
      <c r="AA3" s="44"/>
      <c r="AB3" s="44"/>
    </row>
    <row r="4">
      <c r="A4" s="44" t="s">
        <v>106</v>
      </c>
      <c r="B4" s="40" t="s">
        <v>344</v>
      </c>
      <c r="C4" s="44"/>
      <c r="D4" s="42" t="s">
        <v>265</v>
      </c>
      <c r="E4" s="34" t="s">
        <v>12</v>
      </c>
      <c r="F4" s="34" t="s">
        <v>25</v>
      </c>
      <c r="G4" s="44" t="s">
        <v>136</v>
      </c>
      <c r="H4" s="42" t="s">
        <v>137</v>
      </c>
      <c r="I4" s="42" t="s">
        <v>39</v>
      </c>
      <c r="J4" s="52">
        <v>45811.0</v>
      </c>
      <c r="K4" s="44" t="s">
        <v>345</v>
      </c>
      <c r="L4" s="44" t="s">
        <v>154</v>
      </c>
      <c r="M4" s="45"/>
      <c r="N4" s="44" t="s">
        <v>346</v>
      </c>
      <c r="O4" s="53"/>
      <c r="P4" s="44"/>
      <c r="Q4" s="44"/>
      <c r="R4" s="47">
        <f t="shared" si="1"/>
        <v>1</v>
      </c>
      <c r="S4" s="47">
        <f t="shared" si="2"/>
        <v>1</v>
      </c>
      <c r="T4" s="47">
        <f t="shared" si="3"/>
        <v>0.25</v>
      </c>
      <c r="U4" s="48">
        <f t="shared" si="4"/>
        <v>15</v>
      </c>
      <c r="V4" s="49">
        <f t="shared" si="5"/>
        <v>3.75</v>
      </c>
      <c r="W4" s="48" t="str">
        <f t="shared" si="6"/>
        <v>Yes</v>
      </c>
      <c r="X4" s="50" t="str">
        <f t="shared" si="7"/>
        <v>⚠️ Missing Phase</v>
      </c>
      <c r="Y4" s="44"/>
      <c r="Z4" s="44"/>
      <c r="AA4" s="44"/>
      <c r="AB4" s="44"/>
    </row>
    <row r="5">
      <c r="A5" s="44" t="s">
        <v>106</v>
      </c>
      <c r="B5" s="51" t="s">
        <v>347</v>
      </c>
      <c r="C5" s="44"/>
      <c r="D5" s="42" t="s">
        <v>265</v>
      </c>
      <c r="E5" s="34" t="s">
        <v>11</v>
      </c>
      <c r="F5" s="42" t="s">
        <v>26</v>
      </c>
      <c r="G5" s="44" t="s">
        <v>136</v>
      </c>
      <c r="H5" s="42" t="s">
        <v>137</v>
      </c>
      <c r="I5" s="34"/>
      <c r="J5" s="43"/>
      <c r="K5" s="44" t="s">
        <v>342</v>
      </c>
      <c r="L5" s="44" t="s">
        <v>251</v>
      </c>
      <c r="M5" s="45"/>
      <c r="N5" s="42" t="s">
        <v>348</v>
      </c>
      <c r="O5" s="34"/>
      <c r="P5" s="35"/>
      <c r="Q5" s="57"/>
      <c r="R5" s="47">
        <f t="shared" si="1"/>
        <v>1</v>
      </c>
      <c r="S5" s="47">
        <f t="shared" si="2"/>
        <v>1</v>
      </c>
      <c r="T5" s="47">
        <f t="shared" si="3"/>
        <v>0</v>
      </c>
      <c r="U5" s="48">
        <f t="shared" si="4"/>
        <v>7.5</v>
      </c>
      <c r="V5" s="49">
        <f t="shared" si="5"/>
        <v>0</v>
      </c>
      <c r="W5" s="48" t="str">
        <f t="shared" si="6"/>
        <v>Yes</v>
      </c>
      <c r="X5" s="50" t="str">
        <f t="shared" si="7"/>
        <v>⚠️ Missing Phase</v>
      </c>
      <c r="Y5" s="44"/>
      <c r="Z5" s="44"/>
      <c r="AA5" s="44"/>
      <c r="AB5" s="44"/>
    </row>
    <row r="6">
      <c r="A6" s="44" t="s">
        <v>106</v>
      </c>
      <c r="B6" s="40" t="s">
        <v>349</v>
      </c>
      <c r="C6" s="44"/>
      <c r="D6" s="34" t="s">
        <v>20</v>
      </c>
      <c r="E6" s="34" t="s">
        <v>8</v>
      </c>
      <c r="F6" s="34" t="s">
        <v>350</v>
      </c>
      <c r="G6" s="44" t="s">
        <v>136</v>
      </c>
      <c r="H6" s="42" t="s">
        <v>137</v>
      </c>
      <c r="I6" s="34"/>
      <c r="J6" s="44"/>
      <c r="K6" s="44" t="s">
        <v>342</v>
      </c>
      <c r="L6" s="44" t="s">
        <v>351</v>
      </c>
      <c r="M6" s="45"/>
      <c r="N6" s="44" t="s">
        <v>352</v>
      </c>
      <c r="O6" s="34"/>
      <c r="P6" s="44"/>
      <c r="Q6" s="34"/>
      <c r="R6" s="47">
        <f t="shared" si="1"/>
        <v>0.25</v>
      </c>
      <c r="S6" s="47">
        <f t="shared" si="2"/>
        <v>0</v>
      </c>
      <c r="T6" s="47">
        <f t="shared" si="3"/>
        <v>0</v>
      </c>
      <c r="U6" s="48">
        <f t="shared" si="4"/>
        <v>0.5</v>
      </c>
      <c r="V6" s="49">
        <f t="shared" si="5"/>
        <v>0</v>
      </c>
      <c r="W6" s="48" t="str">
        <f t="shared" si="6"/>
        <v>Yes</v>
      </c>
      <c r="X6" s="50" t="str">
        <f t="shared" si="7"/>
        <v>⚠️ Missing Phase</v>
      </c>
      <c r="Y6" s="44"/>
      <c r="Z6" s="44"/>
      <c r="AA6" s="44"/>
      <c r="AB6" s="44"/>
    </row>
    <row r="7">
      <c r="A7" s="44" t="s">
        <v>106</v>
      </c>
      <c r="B7" s="40" t="s">
        <v>353</v>
      </c>
      <c r="C7" s="44"/>
      <c r="D7" s="34" t="s">
        <v>20</v>
      </c>
      <c r="E7" s="34" t="s">
        <v>8</v>
      </c>
      <c r="F7" s="34" t="s">
        <v>350</v>
      </c>
      <c r="G7" s="44" t="s">
        <v>136</v>
      </c>
      <c r="H7" s="42" t="s">
        <v>137</v>
      </c>
      <c r="I7" s="34"/>
      <c r="J7" s="44"/>
      <c r="K7" s="44" t="s">
        <v>342</v>
      </c>
      <c r="L7" s="44" t="s">
        <v>351</v>
      </c>
      <c r="M7" s="45"/>
      <c r="N7" s="44" t="s">
        <v>354</v>
      </c>
      <c r="O7" s="53"/>
      <c r="P7" s="44"/>
      <c r="Q7" s="34"/>
      <c r="R7" s="47">
        <f t="shared" si="1"/>
        <v>0.25</v>
      </c>
      <c r="S7" s="47">
        <f t="shared" si="2"/>
        <v>0</v>
      </c>
      <c r="T7" s="47">
        <f t="shared" si="3"/>
        <v>0</v>
      </c>
      <c r="U7" s="48">
        <f t="shared" si="4"/>
        <v>0.5</v>
      </c>
      <c r="V7" s="49">
        <f t="shared" si="5"/>
        <v>0</v>
      </c>
      <c r="W7" s="48" t="str">
        <f t="shared" si="6"/>
        <v>Yes</v>
      </c>
      <c r="X7" s="50" t="str">
        <f t="shared" si="7"/>
        <v>⚠️ Missing Phase</v>
      </c>
      <c r="Y7" s="44"/>
      <c r="Z7" s="44"/>
      <c r="AA7" s="44"/>
      <c r="AB7" s="44"/>
    </row>
    <row r="8">
      <c r="A8" s="44" t="s">
        <v>106</v>
      </c>
      <c r="B8" s="40" t="s">
        <v>355</v>
      </c>
      <c r="C8" s="44"/>
      <c r="D8" s="34" t="s">
        <v>20</v>
      </c>
      <c r="E8" s="34" t="s">
        <v>8</v>
      </c>
      <c r="F8" s="34" t="s">
        <v>350</v>
      </c>
      <c r="G8" s="44" t="s">
        <v>136</v>
      </c>
      <c r="H8" s="42" t="s">
        <v>137</v>
      </c>
      <c r="I8" s="34"/>
      <c r="J8" s="44"/>
      <c r="K8" s="44" t="s">
        <v>342</v>
      </c>
      <c r="L8" s="44" t="s">
        <v>351</v>
      </c>
      <c r="M8" s="45"/>
      <c r="N8" s="44" t="s">
        <v>356</v>
      </c>
      <c r="O8" s="34"/>
      <c r="P8" s="35"/>
      <c r="Q8" s="57"/>
      <c r="R8" s="47">
        <f t="shared" si="1"/>
        <v>0.25</v>
      </c>
      <c r="S8" s="47">
        <f t="shared" si="2"/>
        <v>0</v>
      </c>
      <c r="T8" s="47">
        <f t="shared" si="3"/>
        <v>0</v>
      </c>
      <c r="U8" s="48">
        <f t="shared" si="4"/>
        <v>0.5</v>
      </c>
      <c r="V8" s="49">
        <f t="shared" si="5"/>
        <v>0</v>
      </c>
      <c r="W8" s="48" t="str">
        <f t="shared" si="6"/>
        <v>Yes</v>
      </c>
      <c r="X8" s="50" t="str">
        <f t="shared" si="7"/>
        <v>⚠️ Missing Phase</v>
      </c>
      <c r="Y8" s="44"/>
      <c r="Z8" s="44"/>
      <c r="AA8" s="44"/>
      <c r="AB8" s="44"/>
    </row>
    <row r="9">
      <c r="A9" s="44" t="s">
        <v>106</v>
      </c>
      <c r="B9" s="40" t="s">
        <v>357</v>
      </c>
      <c r="C9" s="44"/>
      <c r="D9" s="34" t="s">
        <v>20</v>
      </c>
      <c r="E9" s="34" t="s">
        <v>8</v>
      </c>
      <c r="F9" s="34" t="s">
        <v>350</v>
      </c>
      <c r="G9" s="44" t="s">
        <v>136</v>
      </c>
      <c r="H9" s="42" t="s">
        <v>137</v>
      </c>
      <c r="I9" s="34"/>
      <c r="J9" s="44"/>
      <c r="K9" s="44" t="s">
        <v>342</v>
      </c>
      <c r="L9" s="44" t="s">
        <v>351</v>
      </c>
      <c r="M9" s="45"/>
      <c r="N9" s="44" t="s">
        <v>358</v>
      </c>
      <c r="O9" s="34"/>
      <c r="P9" s="44"/>
      <c r="Q9" s="34"/>
      <c r="R9" s="47">
        <f t="shared" si="1"/>
        <v>0.25</v>
      </c>
      <c r="S9" s="47">
        <f t="shared" si="2"/>
        <v>0</v>
      </c>
      <c r="T9" s="47">
        <f t="shared" si="3"/>
        <v>0</v>
      </c>
      <c r="U9" s="48">
        <f t="shared" si="4"/>
        <v>0.5</v>
      </c>
      <c r="V9" s="49">
        <f t="shared" si="5"/>
        <v>0</v>
      </c>
      <c r="W9" s="48" t="str">
        <f t="shared" si="6"/>
        <v>Yes</v>
      </c>
      <c r="X9" s="50" t="str">
        <f t="shared" si="7"/>
        <v>⚠️ Missing Phase</v>
      </c>
      <c r="Y9" s="44"/>
      <c r="Z9" s="44"/>
      <c r="AA9" s="44"/>
      <c r="AB9" s="44"/>
    </row>
    <row r="10">
      <c r="A10" s="44" t="s">
        <v>106</v>
      </c>
      <c r="B10" s="40" t="s">
        <v>359</v>
      </c>
      <c r="C10" s="44"/>
      <c r="D10" s="34" t="s">
        <v>20</v>
      </c>
      <c r="E10" s="34" t="s">
        <v>8</v>
      </c>
      <c r="F10" s="34" t="s">
        <v>350</v>
      </c>
      <c r="G10" s="44" t="s">
        <v>136</v>
      </c>
      <c r="H10" s="42" t="s">
        <v>137</v>
      </c>
      <c r="I10" s="34"/>
      <c r="J10" s="44"/>
      <c r="K10" s="44" t="s">
        <v>342</v>
      </c>
      <c r="L10" s="44" t="s">
        <v>351</v>
      </c>
      <c r="M10" s="45"/>
      <c r="N10" s="44" t="s">
        <v>360</v>
      </c>
      <c r="O10" s="34"/>
      <c r="P10" s="44"/>
      <c r="Q10" s="59"/>
      <c r="R10" s="47">
        <f t="shared" si="1"/>
        <v>0.25</v>
      </c>
      <c r="S10" s="47">
        <f t="shared" si="2"/>
        <v>0</v>
      </c>
      <c r="T10" s="47">
        <f t="shared" si="3"/>
        <v>0</v>
      </c>
      <c r="U10" s="48">
        <f t="shared" si="4"/>
        <v>0.5</v>
      </c>
      <c r="V10" s="49">
        <f t="shared" si="5"/>
        <v>0</v>
      </c>
      <c r="W10" s="48" t="str">
        <f t="shared" si="6"/>
        <v>Yes</v>
      </c>
      <c r="X10" s="50" t="str">
        <f t="shared" si="7"/>
        <v>⚠️ Missing Phase</v>
      </c>
      <c r="Y10" s="44"/>
      <c r="Z10" s="44"/>
      <c r="AA10" s="44"/>
      <c r="AB10" s="44"/>
    </row>
    <row r="11">
      <c r="A11" s="44" t="s">
        <v>106</v>
      </c>
      <c r="B11" s="40" t="s">
        <v>361</v>
      </c>
      <c r="C11" s="44"/>
      <c r="D11" s="34" t="s">
        <v>20</v>
      </c>
      <c r="E11" s="34" t="s">
        <v>8</v>
      </c>
      <c r="F11" s="34" t="s">
        <v>350</v>
      </c>
      <c r="G11" s="44" t="s">
        <v>136</v>
      </c>
      <c r="H11" s="42" t="s">
        <v>137</v>
      </c>
      <c r="I11" s="34"/>
      <c r="J11" s="44"/>
      <c r="K11" s="44" t="s">
        <v>342</v>
      </c>
      <c r="L11" s="44" t="s">
        <v>351</v>
      </c>
      <c r="M11" s="45"/>
      <c r="N11" s="44" t="s">
        <v>362</v>
      </c>
      <c r="O11" s="34"/>
      <c r="P11" s="35"/>
      <c r="Q11" s="57"/>
      <c r="R11" s="47">
        <f t="shared" si="1"/>
        <v>0.25</v>
      </c>
      <c r="S11" s="47">
        <f t="shared" si="2"/>
        <v>0</v>
      </c>
      <c r="T11" s="47">
        <f t="shared" si="3"/>
        <v>0</v>
      </c>
      <c r="U11" s="48">
        <f t="shared" si="4"/>
        <v>0.5</v>
      </c>
      <c r="V11" s="49">
        <f t="shared" si="5"/>
        <v>0</v>
      </c>
      <c r="W11" s="48" t="str">
        <f t="shared" si="6"/>
        <v>Yes</v>
      </c>
      <c r="X11" s="50" t="str">
        <f t="shared" si="7"/>
        <v>⚠️ Missing Phase</v>
      </c>
      <c r="Y11" s="44"/>
      <c r="Z11" s="44"/>
      <c r="AA11" s="44"/>
      <c r="AB11" s="44"/>
    </row>
    <row r="12">
      <c r="A12" s="44" t="s">
        <v>106</v>
      </c>
      <c r="B12" s="40" t="s">
        <v>363</v>
      </c>
      <c r="C12" s="44"/>
      <c r="D12" s="42" t="s">
        <v>265</v>
      </c>
      <c r="E12" s="34" t="s">
        <v>8</v>
      </c>
      <c r="F12" s="34" t="s">
        <v>350</v>
      </c>
      <c r="G12" s="44" t="s">
        <v>136</v>
      </c>
      <c r="H12" s="42" t="s">
        <v>137</v>
      </c>
      <c r="I12" s="34"/>
      <c r="J12" s="44"/>
      <c r="K12" s="44" t="s">
        <v>342</v>
      </c>
      <c r="L12" s="44" t="s">
        <v>351</v>
      </c>
      <c r="M12" s="45"/>
      <c r="N12" s="44" t="s">
        <v>364</v>
      </c>
      <c r="O12" s="34"/>
      <c r="P12" s="44"/>
      <c r="Q12" s="44"/>
      <c r="R12" s="47">
        <f t="shared" si="1"/>
        <v>1</v>
      </c>
      <c r="S12" s="47">
        <f t="shared" si="2"/>
        <v>0</v>
      </c>
      <c r="T12" s="47">
        <f t="shared" si="3"/>
        <v>0</v>
      </c>
      <c r="U12" s="48">
        <f t="shared" si="4"/>
        <v>0.5</v>
      </c>
      <c r="V12" s="49">
        <f t="shared" si="5"/>
        <v>0</v>
      </c>
      <c r="W12" s="48" t="str">
        <f t="shared" si="6"/>
        <v>Yes</v>
      </c>
      <c r="X12" s="50" t="str">
        <f t="shared" si="7"/>
        <v>⚠️ Missing Phase</v>
      </c>
      <c r="Y12" s="44"/>
      <c r="Z12" s="44"/>
      <c r="AA12" s="44"/>
      <c r="AB12" s="44"/>
    </row>
    <row r="13">
      <c r="A13" s="44" t="s">
        <v>106</v>
      </c>
      <c r="B13" s="40" t="s">
        <v>365</v>
      </c>
      <c r="C13" s="44"/>
      <c r="D13" s="34" t="s">
        <v>20</v>
      </c>
      <c r="E13" s="34" t="s">
        <v>8</v>
      </c>
      <c r="F13" s="34" t="s">
        <v>350</v>
      </c>
      <c r="G13" s="44" t="s">
        <v>136</v>
      </c>
      <c r="H13" s="42" t="s">
        <v>137</v>
      </c>
      <c r="I13" s="34"/>
      <c r="J13" s="44"/>
      <c r="K13" s="44" t="s">
        <v>342</v>
      </c>
      <c r="L13" s="44" t="s">
        <v>351</v>
      </c>
      <c r="M13" s="45"/>
      <c r="N13" s="44" t="s">
        <v>366</v>
      </c>
      <c r="O13" s="34"/>
      <c r="P13" s="44"/>
      <c r="Q13" s="44"/>
      <c r="R13" s="47">
        <f t="shared" si="1"/>
        <v>0.25</v>
      </c>
      <c r="S13" s="47">
        <f t="shared" si="2"/>
        <v>0</v>
      </c>
      <c r="T13" s="47">
        <f t="shared" si="3"/>
        <v>0</v>
      </c>
      <c r="U13" s="48">
        <f t="shared" si="4"/>
        <v>0.5</v>
      </c>
      <c r="V13" s="49">
        <f t="shared" si="5"/>
        <v>0</v>
      </c>
      <c r="W13" s="48" t="str">
        <f t="shared" si="6"/>
        <v>Yes</v>
      </c>
      <c r="X13" s="50" t="str">
        <f t="shared" si="7"/>
        <v>⚠️ Missing Phase</v>
      </c>
      <c r="Y13" s="44"/>
      <c r="Z13" s="44"/>
      <c r="AA13" s="44"/>
      <c r="AB13" s="44"/>
    </row>
    <row r="14">
      <c r="A14" s="44" t="s">
        <v>106</v>
      </c>
      <c r="B14" s="40" t="s">
        <v>367</v>
      </c>
      <c r="C14" s="44"/>
      <c r="D14" s="34" t="s">
        <v>20</v>
      </c>
      <c r="E14" s="34" t="s">
        <v>9</v>
      </c>
      <c r="F14" s="34" t="s">
        <v>350</v>
      </c>
      <c r="G14" s="44" t="s">
        <v>136</v>
      </c>
      <c r="H14" s="34" t="s">
        <v>143</v>
      </c>
      <c r="I14" s="34"/>
      <c r="J14" s="44"/>
      <c r="K14" s="44" t="s">
        <v>368</v>
      </c>
      <c r="L14" s="44" t="s">
        <v>351</v>
      </c>
      <c r="M14" s="45"/>
      <c r="N14" s="44" t="s">
        <v>369</v>
      </c>
      <c r="O14" s="34"/>
      <c r="P14" s="44"/>
      <c r="Q14" s="44"/>
      <c r="R14" s="47">
        <f t="shared" si="1"/>
        <v>0.25</v>
      </c>
      <c r="S14" s="47">
        <f t="shared" si="2"/>
        <v>0</v>
      </c>
      <c r="T14" s="47">
        <f t="shared" si="3"/>
        <v>0</v>
      </c>
      <c r="U14" s="48">
        <f t="shared" si="4"/>
        <v>1.5</v>
      </c>
      <c r="V14" s="49">
        <f t="shared" si="5"/>
        <v>0</v>
      </c>
      <c r="W14" s="48" t="str">
        <f t="shared" si="6"/>
        <v>No</v>
      </c>
      <c r="X14" s="50" t="str">
        <f t="shared" si="7"/>
        <v>⚠️ Missing Phase</v>
      </c>
      <c r="Y14" s="44"/>
      <c r="Z14" s="44"/>
      <c r="AA14" s="44"/>
      <c r="AB14" s="44"/>
    </row>
    <row r="15">
      <c r="A15" s="44" t="s">
        <v>106</v>
      </c>
      <c r="B15" s="40" t="s">
        <v>370</v>
      </c>
      <c r="C15" s="44"/>
      <c r="D15" s="42" t="s">
        <v>265</v>
      </c>
      <c r="E15" s="34" t="s">
        <v>9</v>
      </c>
      <c r="F15" s="34" t="s">
        <v>350</v>
      </c>
      <c r="G15" s="44" t="s">
        <v>147</v>
      </c>
      <c r="H15" s="42" t="s">
        <v>137</v>
      </c>
      <c r="I15" s="34"/>
      <c r="J15" s="44"/>
      <c r="K15" s="44" t="s">
        <v>371</v>
      </c>
      <c r="L15" s="44" t="s">
        <v>372</v>
      </c>
      <c r="M15" s="45"/>
      <c r="N15" s="44" t="s">
        <v>373</v>
      </c>
      <c r="O15" s="34"/>
      <c r="P15" s="44"/>
      <c r="Q15" s="44"/>
      <c r="R15" s="47">
        <f t="shared" si="1"/>
        <v>1</v>
      </c>
      <c r="S15" s="47">
        <f t="shared" si="2"/>
        <v>0</v>
      </c>
      <c r="T15" s="47">
        <f t="shared" si="3"/>
        <v>0</v>
      </c>
      <c r="U15" s="48">
        <f t="shared" si="4"/>
        <v>1.5</v>
      </c>
      <c r="V15" s="49">
        <f t="shared" si="5"/>
        <v>0</v>
      </c>
      <c r="W15" s="48" t="str">
        <f t="shared" si="6"/>
        <v>Yes</v>
      </c>
      <c r="X15" s="50" t="str">
        <f t="shared" si="7"/>
        <v>⚠️ Missing Phase</v>
      </c>
      <c r="Y15" s="44"/>
      <c r="Z15" s="44"/>
      <c r="AA15" s="44"/>
      <c r="AB15" s="44"/>
    </row>
    <row r="16">
      <c r="A16" s="44" t="s">
        <v>106</v>
      </c>
      <c r="B16" s="40" t="s">
        <v>374</v>
      </c>
      <c r="C16" s="44"/>
      <c r="D16" s="34" t="s">
        <v>19</v>
      </c>
      <c r="E16" s="34" t="s">
        <v>9</v>
      </c>
      <c r="F16" s="34" t="s">
        <v>350</v>
      </c>
      <c r="G16" s="44" t="s">
        <v>136</v>
      </c>
      <c r="H16" s="34" t="s">
        <v>143</v>
      </c>
      <c r="I16" s="34"/>
      <c r="J16" s="44"/>
      <c r="K16" s="44" t="s">
        <v>375</v>
      </c>
      <c r="L16" s="44" t="s">
        <v>251</v>
      </c>
      <c r="M16" s="45"/>
      <c r="N16" s="44" t="s">
        <v>376</v>
      </c>
      <c r="O16" s="34"/>
      <c r="P16" s="44"/>
      <c r="Q16" s="44"/>
      <c r="R16" s="47">
        <f t="shared" si="1"/>
        <v>0.5</v>
      </c>
      <c r="S16" s="47">
        <f t="shared" si="2"/>
        <v>0</v>
      </c>
      <c r="T16" s="47">
        <f t="shared" si="3"/>
        <v>0</v>
      </c>
      <c r="U16" s="48">
        <f t="shared" si="4"/>
        <v>1.5</v>
      </c>
      <c r="V16" s="49">
        <f t="shared" si="5"/>
        <v>0</v>
      </c>
      <c r="W16" s="48" t="str">
        <f t="shared" si="6"/>
        <v>No</v>
      </c>
      <c r="X16" s="50" t="str">
        <f t="shared" si="7"/>
        <v>⚠️ Missing Phase</v>
      </c>
      <c r="Y16" s="44"/>
      <c r="Z16" s="44"/>
      <c r="AA16" s="44"/>
      <c r="AB16" s="44"/>
    </row>
    <row r="17">
      <c r="A17" s="44" t="s">
        <v>106</v>
      </c>
      <c r="B17" s="40" t="s">
        <v>377</v>
      </c>
      <c r="C17" s="44"/>
      <c r="D17" s="42" t="s">
        <v>17</v>
      </c>
      <c r="E17" s="34" t="s">
        <v>9</v>
      </c>
      <c r="F17" s="34" t="s">
        <v>350</v>
      </c>
      <c r="G17" s="44" t="s">
        <v>147</v>
      </c>
      <c r="H17" s="42" t="s">
        <v>137</v>
      </c>
      <c r="I17" s="34"/>
      <c r="J17" s="44"/>
      <c r="K17" s="44" t="s">
        <v>375</v>
      </c>
      <c r="L17" s="44" t="s">
        <v>251</v>
      </c>
      <c r="M17" s="45"/>
      <c r="N17" s="44" t="s">
        <v>378</v>
      </c>
      <c r="O17" s="34"/>
      <c r="P17" s="44"/>
      <c r="Q17" s="44"/>
      <c r="R17" s="47">
        <f t="shared" si="1"/>
        <v>1</v>
      </c>
      <c r="S17" s="47">
        <f t="shared" si="2"/>
        <v>0</v>
      </c>
      <c r="T17" s="47">
        <f t="shared" si="3"/>
        <v>0</v>
      </c>
      <c r="U17" s="48">
        <f t="shared" si="4"/>
        <v>1.5</v>
      </c>
      <c r="V17" s="49">
        <f t="shared" si="5"/>
        <v>0</v>
      </c>
      <c r="W17" s="48" t="str">
        <f t="shared" si="6"/>
        <v>Yes</v>
      </c>
      <c r="X17" s="50" t="str">
        <f t="shared" si="7"/>
        <v>✓ Complete</v>
      </c>
      <c r="Y17" s="44"/>
      <c r="Z17" s="44"/>
      <c r="AA17" s="44"/>
      <c r="AB17" s="44"/>
    </row>
    <row r="18">
      <c r="A18" s="44" t="s">
        <v>106</v>
      </c>
      <c r="B18" s="40" t="s">
        <v>379</v>
      </c>
      <c r="C18" s="44"/>
      <c r="D18" s="34" t="s">
        <v>19</v>
      </c>
      <c r="E18" s="34" t="s">
        <v>10</v>
      </c>
      <c r="F18" s="34" t="s">
        <v>23</v>
      </c>
      <c r="G18" s="44" t="s">
        <v>136</v>
      </c>
      <c r="H18" s="42" t="s">
        <v>137</v>
      </c>
      <c r="I18" s="34" t="s">
        <v>35</v>
      </c>
      <c r="J18" s="44"/>
      <c r="K18" s="44" t="s">
        <v>342</v>
      </c>
      <c r="L18" s="44" t="s">
        <v>351</v>
      </c>
      <c r="M18" s="45"/>
      <c r="N18" s="44" t="s">
        <v>380</v>
      </c>
      <c r="O18" s="34"/>
      <c r="P18" s="44"/>
      <c r="Q18" s="44"/>
      <c r="R18" s="47">
        <f t="shared" si="1"/>
        <v>0.5</v>
      </c>
      <c r="S18" s="47">
        <f t="shared" si="2"/>
        <v>1</v>
      </c>
      <c r="T18" s="47">
        <f t="shared" si="3"/>
        <v>1</v>
      </c>
      <c r="U18" s="48">
        <f t="shared" si="4"/>
        <v>3.5</v>
      </c>
      <c r="V18" s="49">
        <f t="shared" si="5"/>
        <v>1.75</v>
      </c>
      <c r="W18" s="48" t="str">
        <f t="shared" si="6"/>
        <v>Yes</v>
      </c>
      <c r="X18" s="50" t="str">
        <f t="shared" si="7"/>
        <v>✓ Complete</v>
      </c>
      <c r="Y18" s="44"/>
      <c r="Z18" s="44"/>
      <c r="AA18" s="44"/>
      <c r="AB18" s="44"/>
    </row>
    <row r="19">
      <c r="A19" s="44" t="s">
        <v>106</v>
      </c>
      <c r="B19" s="40" t="s">
        <v>381</v>
      </c>
      <c r="C19" s="44"/>
      <c r="D19" s="34" t="s">
        <v>19</v>
      </c>
      <c r="E19" s="34" t="s">
        <v>9</v>
      </c>
      <c r="F19" s="34" t="s">
        <v>23</v>
      </c>
      <c r="G19" s="44" t="s">
        <v>147</v>
      </c>
      <c r="H19" s="42" t="s">
        <v>137</v>
      </c>
      <c r="I19" s="34" t="s">
        <v>35</v>
      </c>
      <c r="J19" s="43"/>
      <c r="K19" s="44" t="s">
        <v>342</v>
      </c>
      <c r="L19" s="44" t="s">
        <v>382</v>
      </c>
      <c r="M19" s="45"/>
      <c r="N19" s="44" t="s">
        <v>380</v>
      </c>
      <c r="O19" s="34"/>
      <c r="P19" s="44"/>
      <c r="Q19" s="44"/>
      <c r="R19" s="47">
        <f t="shared" si="1"/>
        <v>0.5</v>
      </c>
      <c r="S19" s="47">
        <f t="shared" si="2"/>
        <v>1</v>
      </c>
      <c r="T19" s="47">
        <f t="shared" si="3"/>
        <v>1</v>
      </c>
      <c r="U19" s="48">
        <f t="shared" si="4"/>
        <v>1.5</v>
      </c>
      <c r="V19" s="49">
        <f t="shared" si="5"/>
        <v>0.75</v>
      </c>
      <c r="W19" s="48" t="str">
        <f t="shared" si="6"/>
        <v>Yes</v>
      </c>
      <c r="X19" s="50" t="str">
        <f t="shared" si="7"/>
        <v>✓ Complete</v>
      </c>
      <c r="Y19" s="44"/>
      <c r="Z19" s="44"/>
      <c r="AA19" s="44"/>
      <c r="AB19" s="44"/>
    </row>
    <row r="20">
      <c r="A20" s="44" t="s">
        <v>106</v>
      </c>
      <c r="B20" s="40" t="s">
        <v>383</v>
      </c>
      <c r="C20" s="44"/>
      <c r="D20" s="42" t="s">
        <v>265</v>
      </c>
      <c r="E20" s="34" t="s">
        <v>10</v>
      </c>
      <c r="F20" s="34" t="s">
        <v>23</v>
      </c>
      <c r="G20" s="44" t="s">
        <v>147</v>
      </c>
      <c r="H20" s="34" t="s">
        <v>143</v>
      </c>
      <c r="I20" s="34" t="s">
        <v>34</v>
      </c>
      <c r="J20" s="43"/>
      <c r="K20" s="44" t="s">
        <v>342</v>
      </c>
      <c r="L20" s="44" t="s">
        <v>384</v>
      </c>
      <c r="M20" s="45"/>
      <c r="N20" s="44" t="s">
        <v>385</v>
      </c>
      <c r="O20" s="34"/>
      <c r="P20" s="44"/>
      <c r="Q20" s="44"/>
      <c r="R20" s="47">
        <f t="shared" si="1"/>
        <v>1</v>
      </c>
      <c r="S20" s="47">
        <f t="shared" si="2"/>
        <v>1</v>
      </c>
      <c r="T20" s="47">
        <f t="shared" si="3"/>
        <v>0.3</v>
      </c>
      <c r="U20" s="48">
        <f t="shared" si="4"/>
        <v>3.5</v>
      </c>
      <c r="V20" s="49">
        <f t="shared" si="5"/>
        <v>0</v>
      </c>
      <c r="W20" s="48" t="str">
        <f t="shared" si="6"/>
        <v>No</v>
      </c>
      <c r="X20" s="50" t="str">
        <f t="shared" si="7"/>
        <v>✓ Complete</v>
      </c>
      <c r="Y20" s="44"/>
      <c r="Z20" s="44"/>
      <c r="AA20" s="44"/>
      <c r="AB20" s="44"/>
    </row>
    <row r="21">
      <c r="A21" s="44" t="s">
        <v>106</v>
      </c>
      <c r="B21" s="40" t="s">
        <v>386</v>
      </c>
      <c r="C21" s="44"/>
      <c r="D21" s="42" t="s">
        <v>265</v>
      </c>
      <c r="E21" s="34" t="s">
        <v>9</v>
      </c>
      <c r="F21" s="34" t="s">
        <v>23</v>
      </c>
      <c r="G21" s="44" t="s">
        <v>147</v>
      </c>
      <c r="H21" s="42" t="s">
        <v>137</v>
      </c>
      <c r="I21" s="34" t="s">
        <v>35</v>
      </c>
      <c r="J21" s="43"/>
      <c r="K21" s="44" t="s">
        <v>342</v>
      </c>
      <c r="L21" s="44" t="s">
        <v>387</v>
      </c>
      <c r="M21" s="45"/>
      <c r="N21" s="44" t="s">
        <v>388</v>
      </c>
      <c r="O21" s="34"/>
      <c r="P21" s="44"/>
      <c r="Q21" s="44"/>
      <c r="R21" s="47">
        <f t="shared" si="1"/>
        <v>1</v>
      </c>
      <c r="S21" s="47">
        <f t="shared" si="2"/>
        <v>1</v>
      </c>
      <c r="T21" s="47">
        <f t="shared" si="3"/>
        <v>1</v>
      </c>
      <c r="U21" s="48">
        <f t="shared" si="4"/>
        <v>1.5</v>
      </c>
      <c r="V21" s="49">
        <f t="shared" si="5"/>
        <v>1.5</v>
      </c>
      <c r="W21" s="48" t="str">
        <f t="shared" si="6"/>
        <v>Yes</v>
      </c>
      <c r="X21" s="50" t="str">
        <f t="shared" si="7"/>
        <v>✓ Complete</v>
      </c>
      <c r="Y21" s="44"/>
      <c r="Z21" s="44"/>
      <c r="AA21" s="44"/>
      <c r="AB21" s="44"/>
    </row>
    <row r="22">
      <c r="A22" s="44" t="s">
        <v>106</v>
      </c>
      <c r="B22" s="40" t="s">
        <v>389</v>
      </c>
      <c r="C22" s="44"/>
      <c r="D22" s="42" t="s">
        <v>265</v>
      </c>
      <c r="E22" s="34" t="s">
        <v>9</v>
      </c>
      <c r="F22" s="34" t="s">
        <v>23</v>
      </c>
      <c r="G22" s="44" t="s">
        <v>147</v>
      </c>
      <c r="H22" s="42" t="s">
        <v>137</v>
      </c>
      <c r="I22" s="34" t="s">
        <v>35</v>
      </c>
      <c r="J22" s="43"/>
      <c r="K22" s="44" t="s">
        <v>342</v>
      </c>
      <c r="L22" s="44" t="s">
        <v>251</v>
      </c>
      <c r="M22" s="45"/>
      <c r="N22" s="44" t="s">
        <v>390</v>
      </c>
      <c r="O22" s="34"/>
      <c r="P22" s="44"/>
      <c r="Q22" s="44"/>
      <c r="R22" s="47">
        <f t="shared" si="1"/>
        <v>1</v>
      </c>
      <c r="S22" s="47">
        <f t="shared" si="2"/>
        <v>1</v>
      </c>
      <c r="T22" s="47">
        <f t="shared" si="3"/>
        <v>1</v>
      </c>
      <c r="U22" s="48">
        <f t="shared" si="4"/>
        <v>1.5</v>
      </c>
      <c r="V22" s="49">
        <f t="shared" si="5"/>
        <v>1.5</v>
      </c>
      <c r="W22" s="48" t="str">
        <f t="shared" si="6"/>
        <v>Yes</v>
      </c>
      <c r="X22" s="50" t="str">
        <f t="shared" si="7"/>
        <v>✓ Complete</v>
      </c>
      <c r="Y22" s="44"/>
      <c r="Z22" s="44"/>
      <c r="AA22" s="44"/>
      <c r="AB22" s="44"/>
    </row>
    <row r="23">
      <c r="A23" s="44" t="s">
        <v>106</v>
      </c>
      <c r="B23" s="40" t="s">
        <v>391</v>
      </c>
      <c r="C23" s="44"/>
      <c r="D23" s="34" t="s">
        <v>19</v>
      </c>
      <c r="E23" s="34" t="s">
        <v>9</v>
      </c>
      <c r="F23" s="34" t="s">
        <v>23</v>
      </c>
      <c r="G23" s="44" t="s">
        <v>147</v>
      </c>
      <c r="H23" s="42" t="s">
        <v>137</v>
      </c>
      <c r="I23" s="34" t="s">
        <v>35</v>
      </c>
      <c r="J23" s="43"/>
      <c r="K23" s="44" t="s">
        <v>342</v>
      </c>
      <c r="L23" s="44" t="s">
        <v>251</v>
      </c>
      <c r="M23" s="45"/>
      <c r="N23" s="44" t="s">
        <v>380</v>
      </c>
      <c r="O23" s="34"/>
      <c r="P23" s="44"/>
      <c r="Q23" s="44"/>
      <c r="R23" s="47">
        <f t="shared" si="1"/>
        <v>0.5</v>
      </c>
      <c r="S23" s="47">
        <f t="shared" si="2"/>
        <v>1</v>
      </c>
      <c r="T23" s="47">
        <f t="shared" si="3"/>
        <v>1</v>
      </c>
      <c r="U23" s="48">
        <f t="shared" si="4"/>
        <v>1.5</v>
      </c>
      <c r="V23" s="49">
        <f t="shared" si="5"/>
        <v>0.75</v>
      </c>
      <c r="W23" s="48" t="str">
        <f t="shared" si="6"/>
        <v>Yes</v>
      </c>
      <c r="X23" s="50" t="str">
        <f t="shared" si="7"/>
        <v>✓ Complete</v>
      </c>
      <c r="Y23" s="44"/>
      <c r="Z23" s="44"/>
      <c r="AA23" s="44"/>
      <c r="AB23" s="44"/>
    </row>
    <row r="24">
      <c r="A24" s="44" t="s">
        <v>106</v>
      </c>
      <c r="B24" s="40" t="s">
        <v>392</v>
      </c>
      <c r="C24" s="44"/>
      <c r="D24" s="34" t="s">
        <v>19</v>
      </c>
      <c r="E24" s="34" t="s">
        <v>9</v>
      </c>
      <c r="F24" s="34" t="s">
        <v>23</v>
      </c>
      <c r="G24" s="44" t="s">
        <v>147</v>
      </c>
      <c r="H24" s="42" t="s">
        <v>137</v>
      </c>
      <c r="I24" s="34" t="s">
        <v>35</v>
      </c>
      <c r="J24" s="43"/>
      <c r="K24" s="44" t="s">
        <v>342</v>
      </c>
      <c r="L24" s="44" t="s">
        <v>251</v>
      </c>
      <c r="M24" s="45"/>
      <c r="N24" s="44" t="s">
        <v>380</v>
      </c>
      <c r="O24" s="34"/>
      <c r="P24" s="44"/>
      <c r="Q24" s="44"/>
      <c r="R24" s="47">
        <f t="shared" si="1"/>
        <v>0.5</v>
      </c>
      <c r="S24" s="47">
        <f t="shared" si="2"/>
        <v>1</v>
      </c>
      <c r="T24" s="47">
        <f t="shared" si="3"/>
        <v>1</v>
      </c>
      <c r="U24" s="48">
        <f t="shared" si="4"/>
        <v>1.5</v>
      </c>
      <c r="V24" s="49">
        <f t="shared" si="5"/>
        <v>0.75</v>
      </c>
      <c r="W24" s="48" t="str">
        <f t="shared" si="6"/>
        <v>Yes</v>
      </c>
      <c r="X24" s="50" t="str">
        <f t="shared" si="7"/>
        <v>✓ Complete</v>
      </c>
      <c r="Y24" s="44"/>
      <c r="Z24" s="44"/>
      <c r="AA24" s="44"/>
      <c r="AB24" s="44"/>
    </row>
    <row r="25">
      <c r="A25" s="44" t="s">
        <v>106</v>
      </c>
      <c r="B25" s="40" t="s">
        <v>393</v>
      </c>
      <c r="C25" s="44"/>
      <c r="D25" s="34" t="s">
        <v>19</v>
      </c>
      <c r="E25" s="34" t="s">
        <v>9</v>
      </c>
      <c r="F25" s="34" t="s">
        <v>23</v>
      </c>
      <c r="G25" s="44" t="s">
        <v>147</v>
      </c>
      <c r="H25" s="42" t="s">
        <v>137</v>
      </c>
      <c r="I25" s="34" t="s">
        <v>35</v>
      </c>
      <c r="J25" s="43"/>
      <c r="K25" s="44" t="s">
        <v>342</v>
      </c>
      <c r="L25" s="44" t="s">
        <v>394</v>
      </c>
      <c r="M25" s="45"/>
      <c r="N25" s="44" t="s">
        <v>380</v>
      </c>
      <c r="O25" s="34"/>
      <c r="P25" s="44"/>
      <c r="Q25" s="44"/>
      <c r="R25" s="47">
        <f t="shared" si="1"/>
        <v>0.5</v>
      </c>
      <c r="S25" s="47">
        <f t="shared" si="2"/>
        <v>1</v>
      </c>
      <c r="T25" s="47">
        <f t="shared" si="3"/>
        <v>1</v>
      </c>
      <c r="U25" s="48">
        <f t="shared" si="4"/>
        <v>1.5</v>
      </c>
      <c r="V25" s="49">
        <f t="shared" si="5"/>
        <v>0.75</v>
      </c>
      <c r="W25" s="48" t="str">
        <f t="shared" si="6"/>
        <v>Yes</v>
      </c>
      <c r="X25" s="50" t="str">
        <f t="shared" si="7"/>
        <v>✓ Complete</v>
      </c>
      <c r="Y25" s="44"/>
      <c r="Z25" s="44"/>
      <c r="AA25" s="44"/>
      <c r="AB25" s="44"/>
    </row>
    <row r="26">
      <c r="A26" s="44" t="s">
        <v>106</v>
      </c>
      <c r="B26" s="40" t="s">
        <v>395</v>
      </c>
      <c r="C26" s="44"/>
      <c r="D26" s="34" t="s">
        <v>19</v>
      </c>
      <c r="E26" s="34" t="s">
        <v>9</v>
      </c>
      <c r="F26" s="34" t="s">
        <v>23</v>
      </c>
      <c r="G26" s="44" t="s">
        <v>147</v>
      </c>
      <c r="H26" s="42" t="s">
        <v>137</v>
      </c>
      <c r="I26" s="34" t="s">
        <v>35</v>
      </c>
      <c r="J26" s="43"/>
      <c r="K26" s="44" t="s">
        <v>342</v>
      </c>
      <c r="L26" s="44" t="s">
        <v>251</v>
      </c>
      <c r="M26" s="45"/>
      <c r="N26" s="44" t="s">
        <v>380</v>
      </c>
      <c r="O26" s="34"/>
      <c r="P26" s="44"/>
      <c r="Q26" s="44"/>
      <c r="R26" s="47">
        <f t="shared" si="1"/>
        <v>0.5</v>
      </c>
      <c r="S26" s="47">
        <f t="shared" si="2"/>
        <v>1</v>
      </c>
      <c r="T26" s="47">
        <f t="shared" si="3"/>
        <v>1</v>
      </c>
      <c r="U26" s="48">
        <f t="shared" si="4"/>
        <v>1.5</v>
      </c>
      <c r="V26" s="49">
        <f t="shared" si="5"/>
        <v>0.75</v>
      </c>
      <c r="W26" s="48" t="str">
        <f t="shared" si="6"/>
        <v>Yes</v>
      </c>
      <c r="X26" s="50" t="str">
        <f t="shared" si="7"/>
        <v>✓ Complete</v>
      </c>
      <c r="Y26" s="44"/>
      <c r="Z26" s="44"/>
      <c r="AA26" s="44"/>
      <c r="AB26" s="44"/>
    </row>
    <row r="27">
      <c r="A27" s="44" t="s">
        <v>106</v>
      </c>
      <c r="B27" s="40" t="s">
        <v>396</v>
      </c>
      <c r="C27" s="44"/>
      <c r="D27" s="42" t="s">
        <v>265</v>
      </c>
      <c r="E27" s="34" t="s">
        <v>12</v>
      </c>
      <c r="F27" s="34" t="s">
        <v>23</v>
      </c>
      <c r="G27" s="44" t="s">
        <v>147</v>
      </c>
      <c r="H27" s="42" t="s">
        <v>137</v>
      </c>
      <c r="I27" s="34" t="s">
        <v>35</v>
      </c>
      <c r="J27" s="43"/>
      <c r="K27" s="44" t="s">
        <v>397</v>
      </c>
      <c r="L27" s="44" t="s">
        <v>251</v>
      </c>
      <c r="M27" s="45"/>
      <c r="N27" s="44" t="s">
        <v>398</v>
      </c>
      <c r="O27" s="34"/>
      <c r="P27" s="44"/>
      <c r="Q27" s="44"/>
      <c r="R27" s="47">
        <f t="shared" si="1"/>
        <v>1</v>
      </c>
      <c r="S27" s="47">
        <f t="shared" si="2"/>
        <v>1</v>
      </c>
      <c r="T27" s="47">
        <f t="shared" si="3"/>
        <v>1</v>
      </c>
      <c r="U27" s="48">
        <f t="shared" si="4"/>
        <v>15</v>
      </c>
      <c r="V27" s="49">
        <f t="shared" si="5"/>
        <v>15</v>
      </c>
      <c r="W27" s="48" t="str">
        <f t="shared" si="6"/>
        <v>Yes</v>
      </c>
      <c r="X27" s="50" t="str">
        <f t="shared" si="7"/>
        <v>✓ Complete</v>
      </c>
      <c r="Y27" s="44"/>
      <c r="Z27" s="44"/>
      <c r="AA27" s="44"/>
      <c r="AB27" s="44"/>
    </row>
    <row r="28">
      <c r="A28" s="44" t="s">
        <v>106</v>
      </c>
      <c r="B28" s="40" t="s">
        <v>399</v>
      </c>
      <c r="C28" s="44"/>
      <c r="D28" s="34" t="s">
        <v>19</v>
      </c>
      <c r="E28" s="34" t="s">
        <v>9</v>
      </c>
      <c r="F28" s="34" t="s">
        <v>23</v>
      </c>
      <c r="G28" s="44" t="s">
        <v>147</v>
      </c>
      <c r="H28" s="42" t="s">
        <v>137</v>
      </c>
      <c r="I28" s="34" t="s">
        <v>35</v>
      </c>
      <c r="J28" s="43"/>
      <c r="K28" s="44" t="s">
        <v>338</v>
      </c>
      <c r="L28" s="44" t="s">
        <v>251</v>
      </c>
      <c r="M28" s="45"/>
      <c r="N28" s="44" t="s">
        <v>380</v>
      </c>
      <c r="O28" s="34"/>
      <c r="P28" s="44"/>
      <c r="Q28" s="44"/>
      <c r="R28" s="47">
        <f t="shared" si="1"/>
        <v>0.5</v>
      </c>
      <c r="S28" s="47">
        <f t="shared" si="2"/>
        <v>1</v>
      </c>
      <c r="T28" s="47">
        <f t="shared" si="3"/>
        <v>1</v>
      </c>
      <c r="U28" s="48">
        <f t="shared" si="4"/>
        <v>1.5</v>
      </c>
      <c r="V28" s="49">
        <f t="shared" si="5"/>
        <v>0</v>
      </c>
      <c r="W28" s="48"/>
      <c r="X28" s="50" t="str">
        <f t="shared" si="7"/>
        <v>✓ Complete</v>
      </c>
      <c r="Y28" s="44"/>
      <c r="Z28" s="44"/>
      <c r="AA28" s="44"/>
      <c r="AB28" s="44"/>
    </row>
    <row r="29">
      <c r="A29" s="44" t="s">
        <v>106</v>
      </c>
      <c r="B29" s="40" t="s">
        <v>400</v>
      </c>
      <c r="C29" s="44"/>
      <c r="D29" s="34" t="s">
        <v>19</v>
      </c>
      <c r="E29" s="34" t="s">
        <v>11</v>
      </c>
      <c r="F29" s="34" t="s">
        <v>23</v>
      </c>
      <c r="G29" s="44" t="s">
        <v>147</v>
      </c>
      <c r="H29" s="42" t="s">
        <v>137</v>
      </c>
      <c r="I29" s="34" t="s">
        <v>35</v>
      </c>
      <c r="J29" s="44"/>
      <c r="K29" s="44" t="s">
        <v>342</v>
      </c>
      <c r="L29" s="44" t="s">
        <v>251</v>
      </c>
      <c r="M29" s="45"/>
      <c r="N29" s="44" t="s">
        <v>380</v>
      </c>
      <c r="O29" s="34"/>
      <c r="P29" s="44"/>
      <c r="Q29" s="44"/>
      <c r="R29" s="47">
        <f t="shared" si="1"/>
        <v>0.5</v>
      </c>
      <c r="S29" s="47">
        <f t="shared" si="2"/>
        <v>1</v>
      </c>
      <c r="T29" s="47">
        <f t="shared" si="3"/>
        <v>1</v>
      </c>
      <c r="U29" s="48">
        <f t="shared" si="4"/>
        <v>7.5</v>
      </c>
      <c r="V29" s="49">
        <f t="shared" si="5"/>
        <v>0</v>
      </c>
      <c r="W29" s="48"/>
      <c r="X29" s="50"/>
      <c r="Y29" s="44"/>
      <c r="Z29" s="44"/>
      <c r="AA29" s="44"/>
      <c r="AB29" s="44"/>
    </row>
    <row r="30">
      <c r="A30" s="44" t="s">
        <v>106</v>
      </c>
      <c r="B30" s="40" t="s">
        <v>401</v>
      </c>
      <c r="C30" s="44"/>
      <c r="D30" s="34" t="s">
        <v>19</v>
      </c>
      <c r="E30" s="34" t="s">
        <v>9</v>
      </c>
      <c r="F30" s="34" t="s">
        <v>23</v>
      </c>
      <c r="G30" s="44" t="s">
        <v>147</v>
      </c>
      <c r="H30" s="42" t="s">
        <v>137</v>
      </c>
      <c r="I30" s="34" t="s">
        <v>35</v>
      </c>
      <c r="J30" s="44"/>
      <c r="K30" s="44" t="s">
        <v>342</v>
      </c>
      <c r="L30" s="44" t="s">
        <v>251</v>
      </c>
      <c r="M30" s="45"/>
      <c r="N30" s="44" t="s">
        <v>380</v>
      </c>
      <c r="O30" s="34"/>
      <c r="P30" s="44"/>
      <c r="Q30" s="44"/>
      <c r="R30" s="47">
        <f t="shared" si="1"/>
        <v>0.5</v>
      </c>
      <c r="S30" s="47">
        <f t="shared" si="2"/>
        <v>1</v>
      </c>
      <c r="T30" s="47">
        <f t="shared" si="3"/>
        <v>1</v>
      </c>
      <c r="U30" s="48">
        <f t="shared" si="4"/>
        <v>1.5</v>
      </c>
      <c r="V30" s="49">
        <f t="shared" si="5"/>
        <v>0.75</v>
      </c>
      <c r="W30" s="48" t="str">
        <f t="shared" ref="W30:W33" si="8">IF(OR(H30="Active",H30="In Progress",H30="Build",H30="Test"),"Yes","No")</f>
        <v>Yes</v>
      </c>
      <c r="X30" s="50" t="str">
        <f t="shared" ref="X30:X99" si="9">IF(B31="", "N/A",
   IF(E31="", "⚠️ Missing Size",
      IF(F31="", "⚠️ Missing Work Type",
         IF(D31="", "⚠️ Missing Role",
            IF(I31="", "⚠️ Missing Phase", "✓ Complete")))))</f>
        <v>✓ Complete</v>
      </c>
      <c r="Y30" s="44"/>
      <c r="Z30" s="44"/>
      <c r="AA30" s="44"/>
      <c r="AB30" s="44"/>
    </row>
    <row r="31">
      <c r="A31" s="44" t="s">
        <v>106</v>
      </c>
      <c r="B31" s="40" t="s">
        <v>402</v>
      </c>
      <c r="C31" s="44"/>
      <c r="D31" s="42" t="s">
        <v>265</v>
      </c>
      <c r="E31" s="34" t="s">
        <v>10</v>
      </c>
      <c r="F31" s="34" t="s">
        <v>27</v>
      </c>
      <c r="G31" s="44" t="s">
        <v>147</v>
      </c>
      <c r="H31" s="34" t="s">
        <v>143</v>
      </c>
      <c r="I31" s="34" t="s">
        <v>34</v>
      </c>
      <c r="J31" s="44"/>
      <c r="K31" s="44" t="s">
        <v>342</v>
      </c>
      <c r="L31" s="44" t="s">
        <v>251</v>
      </c>
      <c r="M31" s="45"/>
      <c r="N31" s="44" t="s">
        <v>403</v>
      </c>
      <c r="O31" s="34"/>
      <c r="P31" s="44"/>
      <c r="Q31" s="44"/>
      <c r="R31" s="47">
        <f t="shared" si="1"/>
        <v>1</v>
      </c>
      <c r="S31" s="47">
        <f t="shared" si="2"/>
        <v>1</v>
      </c>
      <c r="T31" s="47">
        <f t="shared" si="3"/>
        <v>0.3</v>
      </c>
      <c r="U31" s="48">
        <f t="shared" si="4"/>
        <v>3.5</v>
      </c>
      <c r="V31" s="49">
        <f t="shared" si="5"/>
        <v>0</v>
      </c>
      <c r="W31" s="48" t="str">
        <f t="shared" si="8"/>
        <v>No</v>
      </c>
      <c r="X31" s="50" t="str">
        <f t="shared" si="9"/>
        <v>✓ Complete</v>
      </c>
      <c r="Y31" s="44"/>
      <c r="Z31" s="44"/>
      <c r="AA31" s="44"/>
      <c r="AB31" s="44"/>
    </row>
    <row r="32">
      <c r="A32" s="44" t="s">
        <v>106</v>
      </c>
      <c r="B32" s="40" t="s">
        <v>404</v>
      </c>
      <c r="C32" s="44"/>
      <c r="D32" s="42" t="s">
        <v>265</v>
      </c>
      <c r="E32" s="34" t="s">
        <v>10</v>
      </c>
      <c r="F32" s="34" t="s">
        <v>27</v>
      </c>
      <c r="G32" s="44" t="s">
        <v>147</v>
      </c>
      <c r="H32" s="34" t="s">
        <v>143</v>
      </c>
      <c r="I32" s="34" t="s">
        <v>34</v>
      </c>
      <c r="J32" s="44"/>
      <c r="K32" s="44" t="s">
        <v>342</v>
      </c>
      <c r="L32" s="44" t="s">
        <v>251</v>
      </c>
      <c r="M32" s="45"/>
      <c r="N32" s="44" t="s">
        <v>405</v>
      </c>
      <c r="O32" s="34"/>
      <c r="P32" s="44"/>
      <c r="Q32" s="44"/>
      <c r="R32" s="47">
        <f t="shared" si="1"/>
        <v>1</v>
      </c>
      <c r="S32" s="47">
        <f t="shared" si="2"/>
        <v>1</v>
      </c>
      <c r="T32" s="47">
        <f t="shared" si="3"/>
        <v>0.3</v>
      </c>
      <c r="U32" s="48">
        <f t="shared" si="4"/>
        <v>3.5</v>
      </c>
      <c r="V32" s="49">
        <f t="shared" si="5"/>
        <v>0</v>
      </c>
      <c r="W32" s="48" t="str">
        <f t="shared" si="8"/>
        <v>No</v>
      </c>
      <c r="X32" s="50" t="str">
        <f t="shared" si="9"/>
        <v>✓ Complete</v>
      </c>
      <c r="Y32" s="44"/>
      <c r="Z32" s="44"/>
      <c r="AA32" s="44"/>
      <c r="AB32" s="44"/>
    </row>
    <row r="33">
      <c r="A33" s="44" t="s">
        <v>106</v>
      </c>
      <c r="B33" s="40" t="s">
        <v>406</v>
      </c>
      <c r="C33" s="44"/>
      <c r="D33" s="42" t="s">
        <v>265</v>
      </c>
      <c r="E33" s="34" t="s">
        <v>10</v>
      </c>
      <c r="F33" s="34" t="s">
        <v>27</v>
      </c>
      <c r="G33" s="44" t="s">
        <v>147</v>
      </c>
      <c r="H33" s="34" t="s">
        <v>143</v>
      </c>
      <c r="I33" s="34" t="s">
        <v>34</v>
      </c>
      <c r="J33" s="44"/>
      <c r="K33" s="44" t="s">
        <v>342</v>
      </c>
      <c r="L33" s="44" t="s">
        <v>251</v>
      </c>
      <c r="M33" s="44"/>
      <c r="N33" s="44" t="s">
        <v>407</v>
      </c>
      <c r="O33" s="34"/>
      <c r="P33" s="44"/>
      <c r="Q33" s="44"/>
      <c r="R33" s="47">
        <f t="shared" si="1"/>
        <v>1</v>
      </c>
      <c r="S33" s="47">
        <f t="shared" si="2"/>
        <v>1</v>
      </c>
      <c r="T33" s="47">
        <f t="shared" si="3"/>
        <v>0.3</v>
      </c>
      <c r="U33" s="48">
        <f t="shared" si="4"/>
        <v>3.5</v>
      </c>
      <c r="V33" s="49">
        <f t="shared" si="5"/>
        <v>0</v>
      </c>
      <c r="W33" s="48" t="str">
        <f t="shared" si="8"/>
        <v>No</v>
      </c>
      <c r="X33" s="50" t="str">
        <f t="shared" si="9"/>
        <v>⚠️ Missing Phase</v>
      </c>
      <c r="Y33" s="44"/>
      <c r="Z33" s="44"/>
      <c r="AA33" s="44"/>
      <c r="AB33" s="44"/>
    </row>
    <row r="34">
      <c r="A34" s="44" t="s">
        <v>106</v>
      </c>
      <c r="B34" s="40" t="s">
        <v>408</v>
      </c>
      <c r="C34" s="44"/>
      <c r="D34" s="42" t="s">
        <v>265</v>
      </c>
      <c r="E34" s="34" t="s">
        <v>9</v>
      </c>
      <c r="F34" s="34" t="s">
        <v>23</v>
      </c>
      <c r="G34" s="44" t="s">
        <v>147</v>
      </c>
      <c r="H34" s="34" t="s">
        <v>143</v>
      </c>
      <c r="I34" s="34"/>
      <c r="J34" s="44"/>
      <c r="K34" s="44" t="s">
        <v>342</v>
      </c>
      <c r="L34" s="44" t="s">
        <v>251</v>
      </c>
      <c r="M34" s="44"/>
      <c r="N34" s="44" t="s">
        <v>409</v>
      </c>
      <c r="O34" s="34"/>
      <c r="P34" s="44"/>
      <c r="Q34" s="44"/>
      <c r="R34" s="47">
        <f t="shared" si="1"/>
        <v>1</v>
      </c>
      <c r="S34" s="47">
        <f t="shared" si="2"/>
        <v>1</v>
      </c>
      <c r="T34" s="47">
        <f t="shared" si="3"/>
        <v>0</v>
      </c>
      <c r="U34" s="48">
        <f t="shared" si="4"/>
        <v>1.5</v>
      </c>
      <c r="V34" s="49">
        <f t="shared" si="5"/>
        <v>0</v>
      </c>
      <c r="W34" s="48"/>
      <c r="X34" s="50" t="str">
        <f t="shared" si="9"/>
        <v>⚠️ Missing Phase</v>
      </c>
      <c r="Y34" s="44"/>
      <c r="Z34" s="44"/>
      <c r="AA34" s="44"/>
      <c r="AB34" s="44"/>
    </row>
    <row r="35">
      <c r="A35" s="44" t="s">
        <v>106</v>
      </c>
      <c r="B35" s="40" t="s">
        <v>410</v>
      </c>
      <c r="C35" s="44"/>
      <c r="D35" s="42" t="s">
        <v>265</v>
      </c>
      <c r="E35" s="34" t="s">
        <v>9</v>
      </c>
      <c r="F35" s="34" t="s">
        <v>23</v>
      </c>
      <c r="G35" s="44" t="s">
        <v>147</v>
      </c>
      <c r="H35" s="42" t="s">
        <v>137</v>
      </c>
      <c r="I35" s="34"/>
      <c r="J35" s="44"/>
      <c r="K35" s="44" t="s">
        <v>342</v>
      </c>
      <c r="L35" s="44" t="s">
        <v>251</v>
      </c>
      <c r="M35" s="44"/>
      <c r="N35" s="44" t="s">
        <v>411</v>
      </c>
      <c r="O35" s="34"/>
      <c r="P35" s="44"/>
      <c r="Q35" s="44"/>
      <c r="R35" s="47">
        <f t="shared" si="1"/>
        <v>1</v>
      </c>
      <c r="S35" s="47">
        <f t="shared" si="2"/>
        <v>1</v>
      </c>
      <c r="T35" s="47">
        <f t="shared" si="3"/>
        <v>0</v>
      </c>
      <c r="U35" s="48">
        <f t="shared" si="4"/>
        <v>1.5</v>
      </c>
      <c r="V35" s="49">
        <f t="shared" si="5"/>
        <v>0</v>
      </c>
      <c r="W35" s="48" t="str">
        <f t="shared" ref="W35:W99" si="10">IF(OR(H35="Active",H35="In Progress",H35="Build",H35="Test"),"Yes","No")</f>
        <v>Yes</v>
      </c>
      <c r="X35" s="50" t="str">
        <f t="shared" si="9"/>
        <v>⚠️ Missing Phase</v>
      </c>
      <c r="Y35" s="44"/>
      <c r="Z35" s="44"/>
      <c r="AA35" s="44"/>
      <c r="AB35" s="44"/>
    </row>
    <row r="36">
      <c r="A36" s="44" t="s">
        <v>106</v>
      </c>
      <c r="B36" s="40" t="s">
        <v>412</v>
      </c>
      <c r="C36" s="44"/>
      <c r="D36" s="34" t="s">
        <v>20</v>
      </c>
      <c r="E36" s="34" t="s">
        <v>8</v>
      </c>
      <c r="F36" s="34" t="s">
        <v>350</v>
      </c>
      <c r="G36" s="44" t="s">
        <v>147</v>
      </c>
      <c r="H36" s="42" t="s">
        <v>137</v>
      </c>
      <c r="I36" s="34"/>
      <c r="J36" s="44"/>
      <c r="K36" s="44" t="s">
        <v>342</v>
      </c>
      <c r="L36" s="44" t="s">
        <v>251</v>
      </c>
      <c r="M36" s="44"/>
      <c r="N36" s="44" t="s">
        <v>413</v>
      </c>
      <c r="O36" s="34"/>
      <c r="P36" s="44"/>
      <c r="Q36" s="44"/>
      <c r="R36" s="47">
        <f t="shared" si="1"/>
        <v>0.25</v>
      </c>
      <c r="S36" s="47">
        <f t="shared" si="2"/>
        <v>0</v>
      </c>
      <c r="T36" s="47">
        <f t="shared" si="3"/>
        <v>0</v>
      </c>
      <c r="U36" s="48">
        <f t="shared" si="4"/>
        <v>0.5</v>
      </c>
      <c r="V36" s="49">
        <f t="shared" si="5"/>
        <v>0</v>
      </c>
      <c r="W36" s="48" t="str">
        <f t="shared" si="10"/>
        <v>Yes</v>
      </c>
      <c r="X36" s="50" t="str">
        <f t="shared" si="9"/>
        <v>⚠️ Missing Phase</v>
      </c>
      <c r="Y36" s="44"/>
      <c r="Z36" s="44"/>
      <c r="AA36" s="44"/>
      <c r="AB36" s="44"/>
    </row>
    <row r="37">
      <c r="A37" s="44" t="s">
        <v>106</v>
      </c>
      <c r="B37" s="40" t="s">
        <v>414</v>
      </c>
      <c r="C37" s="44"/>
      <c r="D37" s="34" t="s">
        <v>20</v>
      </c>
      <c r="E37" s="34" t="s">
        <v>9</v>
      </c>
      <c r="F37" s="42" t="s">
        <v>26</v>
      </c>
      <c r="G37" s="44" t="s">
        <v>147</v>
      </c>
      <c r="H37" s="34" t="s">
        <v>143</v>
      </c>
      <c r="I37" s="34"/>
      <c r="J37" s="44"/>
      <c r="K37" s="44" t="s">
        <v>415</v>
      </c>
      <c r="L37" s="44" t="s">
        <v>416</v>
      </c>
      <c r="M37" s="44"/>
      <c r="N37" s="44" t="s">
        <v>417</v>
      </c>
      <c r="O37" s="34"/>
      <c r="P37" s="44"/>
      <c r="Q37" s="44"/>
      <c r="R37" s="47">
        <f t="shared" si="1"/>
        <v>0.25</v>
      </c>
      <c r="S37" s="47">
        <f t="shared" si="2"/>
        <v>1</v>
      </c>
      <c r="T37" s="47">
        <f t="shared" si="3"/>
        <v>0</v>
      </c>
      <c r="U37" s="48">
        <f t="shared" si="4"/>
        <v>1.5</v>
      </c>
      <c r="V37" s="49">
        <f t="shared" si="5"/>
        <v>0</v>
      </c>
      <c r="W37" s="48" t="str">
        <f t="shared" si="10"/>
        <v>No</v>
      </c>
      <c r="X37" s="50" t="str">
        <f t="shared" si="9"/>
        <v>⚠️ Missing Phase</v>
      </c>
      <c r="Y37" s="44"/>
      <c r="Z37" s="44"/>
      <c r="AA37" s="44"/>
      <c r="AB37" s="44"/>
    </row>
    <row r="38">
      <c r="A38" s="44" t="s">
        <v>106</v>
      </c>
      <c r="B38" s="40" t="s">
        <v>418</v>
      </c>
      <c r="C38" s="44"/>
      <c r="D38" s="42" t="s">
        <v>265</v>
      </c>
      <c r="E38" s="34" t="s">
        <v>9</v>
      </c>
      <c r="F38" s="34" t="s">
        <v>23</v>
      </c>
      <c r="G38" s="44" t="s">
        <v>147</v>
      </c>
      <c r="H38" s="42" t="s">
        <v>137</v>
      </c>
      <c r="I38" s="34"/>
      <c r="J38" s="44"/>
      <c r="K38" s="44" t="s">
        <v>342</v>
      </c>
      <c r="L38" s="44" t="s">
        <v>251</v>
      </c>
      <c r="M38" s="44"/>
      <c r="N38" s="44" t="s">
        <v>419</v>
      </c>
      <c r="O38" s="34"/>
      <c r="P38" s="44"/>
      <c r="Q38" s="44"/>
      <c r="R38" s="47">
        <f t="shared" si="1"/>
        <v>1</v>
      </c>
      <c r="S38" s="47">
        <f t="shared" si="2"/>
        <v>1</v>
      </c>
      <c r="T38" s="47">
        <f t="shared" si="3"/>
        <v>0</v>
      </c>
      <c r="U38" s="48">
        <f t="shared" si="4"/>
        <v>1.5</v>
      </c>
      <c r="V38" s="49">
        <f t="shared" si="5"/>
        <v>0</v>
      </c>
      <c r="W38" s="48" t="str">
        <f t="shared" si="10"/>
        <v>Yes</v>
      </c>
      <c r="X38" s="50" t="str">
        <f t="shared" si="9"/>
        <v>⚠️ Missing Phase</v>
      </c>
      <c r="Y38" s="44"/>
      <c r="Z38" s="44"/>
      <c r="AA38" s="44"/>
      <c r="AB38" s="44"/>
    </row>
    <row r="39">
      <c r="A39" s="44" t="s">
        <v>106</v>
      </c>
      <c r="B39" s="40" t="s">
        <v>420</v>
      </c>
      <c r="C39" s="44"/>
      <c r="D39" s="42" t="s">
        <v>265</v>
      </c>
      <c r="E39" s="34" t="s">
        <v>8</v>
      </c>
      <c r="F39" s="34" t="s">
        <v>23</v>
      </c>
      <c r="G39" s="44" t="s">
        <v>147</v>
      </c>
      <c r="H39" s="42" t="s">
        <v>137</v>
      </c>
      <c r="I39" s="34"/>
      <c r="J39" s="44"/>
      <c r="K39" s="44" t="s">
        <v>342</v>
      </c>
      <c r="L39" s="44" t="s">
        <v>251</v>
      </c>
      <c r="M39" s="44"/>
      <c r="N39" s="44" t="s">
        <v>421</v>
      </c>
      <c r="O39" s="34"/>
      <c r="P39" s="44"/>
      <c r="Q39" s="44"/>
      <c r="R39" s="47">
        <f t="shared" si="1"/>
        <v>1</v>
      </c>
      <c r="S39" s="47">
        <f t="shared" si="2"/>
        <v>1</v>
      </c>
      <c r="T39" s="47">
        <f t="shared" si="3"/>
        <v>0</v>
      </c>
      <c r="U39" s="48">
        <f t="shared" si="4"/>
        <v>0.5</v>
      </c>
      <c r="V39" s="49">
        <f t="shared" si="5"/>
        <v>0</v>
      </c>
      <c r="W39" s="48" t="str">
        <f t="shared" si="10"/>
        <v>Yes</v>
      </c>
      <c r="X39" s="50" t="str">
        <f t="shared" si="9"/>
        <v>⚠️ Missing Phase</v>
      </c>
      <c r="Y39" s="44"/>
      <c r="Z39" s="44"/>
      <c r="AA39" s="44"/>
      <c r="AB39" s="44"/>
    </row>
    <row r="40">
      <c r="A40" s="44" t="s">
        <v>106</v>
      </c>
      <c r="B40" s="40" t="s">
        <v>422</v>
      </c>
      <c r="C40" s="44"/>
      <c r="D40" s="42" t="s">
        <v>265</v>
      </c>
      <c r="E40" s="34" t="s">
        <v>10</v>
      </c>
      <c r="F40" s="34" t="s">
        <v>350</v>
      </c>
      <c r="G40" s="44" t="s">
        <v>147</v>
      </c>
      <c r="H40" s="34" t="s">
        <v>143</v>
      </c>
      <c r="I40" s="34"/>
      <c r="J40" s="44"/>
      <c r="K40" s="44" t="s">
        <v>423</v>
      </c>
      <c r="L40" s="44" t="s">
        <v>251</v>
      </c>
      <c r="M40" s="44"/>
      <c r="N40" s="44" t="s">
        <v>424</v>
      </c>
      <c r="O40" s="34"/>
      <c r="P40" s="44"/>
      <c r="Q40" s="44"/>
      <c r="R40" s="47">
        <f t="shared" si="1"/>
        <v>1</v>
      </c>
      <c r="S40" s="47">
        <f t="shared" si="2"/>
        <v>0</v>
      </c>
      <c r="T40" s="47">
        <f t="shared" si="3"/>
        <v>0</v>
      </c>
      <c r="U40" s="48">
        <f t="shared" si="4"/>
        <v>3.5</v>
      </c>
      <c r="V40" s="49">
        <f t="shared" si="5"/>
        <v>0</v>
      </c>
      <c r="W40" s="48" t="str">
        <f t="shared" si="10"/>
        <v>No</v>
      </c>
      <c r="X40" s="50" t="str">
        <f t="shared" si="9"/>
        <v>⚠️ Missing Phase</v>
      </c>
      <c r="Y40" s="44"/>
      <c r="Z40" s="44"/>
      <c r="AA40" s="44"/>
      <c r="AB40" s="44"/>
    </row>
    <row r="41">
      <c r="A41" s="44" t="s">
        <v>106</v>
      </c>
      <c r="B41" s="40" t="s">
        <v>425</v>
      </c>
      <c r="C41" s="44"/>
      <c r="D41" s="42" t="s">
        <v>265</v>
      </c>
      <c r="E41" s="34" t="s">
        <v>9</v>
      </c>
      <c r="F41" s="34" t="s">
        <v>23</v>
      </c>
      <c r="G41" s="44" t="s">
        <v>147</v>
      </c>
      <c r="H41" s="42" t="s">
        <v>137</v>
      </c>
      <c r="I41" s="34"/>
      <c r="J41" s="44"/>
      <c r="K41" s="44" t="s">
        <v>342</v>
      </c>
      <c r="L41" s="44" t="s">
        <v>251</v>
      </c>
      <c r="M41" s="44"/>
      <c r="N41" s="44" t="s">
        <v>426</v>
      </c>
      <c r="O41" s="34"/>
      <c r="P41" s="44"/>
      <c r="Q41" s="44"/>
      <c r="R41" s="47">
        <f t="shared" si="1"/>
        <v>1</v>
      </c>
      <c r="S41" s="47">
        <f t="shared" si="2"/>
        <v>1</v>
      </c>
      <c r="T41" s="47">
        <f t="shared" si="3"/>
        <v>0</v>
      </c>
      <c r="U41" s="48">
        <f t="shared" si="4"/>
        <v>1.5</v>
      </c>
      <c r="V41" s="49">
        <f t="shared" si="5"/>
        <v>0</v>
      </c>
      <c r="W41" s="48" t="str">
        <f t="shared" si="10"/>
        <v>Yes</v>
      </c>
      <c r="X41" s="50" t="str">
        <f t="shared" si="9"/>
        <v>⚠️ Missing Phase</v>
      </c>
      <c r="Y41" s="44"/>
      <c r="Z41" s="44"/>
      <c r="AA41" s="44"/>
      <c r="AB41" s="44"/>
    </row>
    <row r="42">
      <c r="A42" s="44" t="s">
        <v>106</v>
      </c>
      <c r="B42" s="40" t="s">
        <v>427</v>
      </c>
      <c r="C42" s="44"/>
      <c r="D42" s="42" t="s">
        <v>265</v>
      </c>
      <c r="E42" s="34" t="s">
        <v>9</v>
      </c>
      <c r="F42" s="34" t="s">
        <v>23</v>
      </c>
      <c r="G42" s="44" t="s">
        <v>147</v>
      </c>
      <c r="H42" s="42" t="s">
        <v>137</v>
      </c>
      <c r="I42" s="34"/>
      <c r="J42" s="44"/>
      <c r="K42" s="44" t="s">
        <v>342</v>
      </c>
      <c r="L42" s="44" t="s">
        <v>251</v>
      </c>
      <c r="M42" s="44"/>
      <c r="N42" s="44" t="s">
        <v>428</v>
      </c>
      <c r="O42" s="34"/>
      <c r="P42" s="44"/>
      <c r="Q42" s="44"/>
      <c r="R42" s="47">
        <f t="shared" si="1"/>
        <v>1</v>
      </c>
      <c r="S42" s="47">
        <f t="shared" si="2"/>
        <v>1</v>
      </c>
      <c r="T42" s="47">
        <f t="shared" si="3"/>
        <v>0</v>
      </c>
      <c r="U42" s="48">
        <f t="shared" si="4"/>
        <v>1.5</v>
      </c>
      <c r="V42" s="49">
        <f t="shared" si="5"/>
        <v>0</v>
      </c>
      <c r="W42" s="48" t="str">
        <f t="shared" si="10"/>
        <v>Yes</v>
      </c>
      <c r="X42" s="50" t="str">
        <f t="shared" si="9"/>
        <v>⚠️ Missing Phase</v>
      </c>
      <c r="Y42" s="44"/>
      <c r="Z42" s="44"/>
      <c r="AA42" s="44"/>
      <c r="AB42" s="44"/>
    </row>
    <row r="43" ht="15.0" customHeight="1">
      <c r="A43" s="44" t="s">
        <v>106</v>
      </c>
      <c r="B43" s="40" t="s">
        <v>429</v>
      </c>
      <c r="C43" s="44"/>
      <c r="D43" s="42" t="s">
        <v>265</v>
      </c>
      <c r="E43" s="34" t="s">
        <v>9</v>
      </c>
      <c r="F43" s="34" t="s">
        <v>23</v>
      </c>
      <c r="G43" s="44" t="s">
        <v>147</v>
      </c>
      <c r="H43" s="34" t="s">
        <v>143</v>
      </c>
      <c r="I43" s="34"/>
      <c r="J43" s="44"/>
      <c r="K43" s="44" t="s">
        <v>342</v>
      </c>
      <c r="L43" s="44" t="s">
        <v>251</v>
      </c>
      <c r="M43" s="44"/>
      <c r="N43" s="44" t="s">
        <v>430</v>
      </c>
      <c r="O43" s="34"/>
      <c r="P43" s="44"/>
      <c r="Q43" s="44"/>
      <c r="R43" s="47">
        <f t="shared" si="1"/>
        <v>1</v>
      </c>
      <c r="S43" s="47">
        <f t="shared" si="2"/>
        <v>1</v>
      </c>
      <c r="T43" s="47">
        <f t="shared" si="3"/>
        <v>0</v>
      </c>
      <c r="U43" s="48">
        <f t="shared" si="4"/>
        <v>1.5</v>
      </c>
      <c r="V43" s="49">
        <f t="shared" si="5"/>
        <v>0</v>
      </c>
      <c r="W43" s="48" t="str">
        <f t="shared" si="10"/>
        <v>No</v>
      </c>
      <c r="X43" s="50" t="str">
        <f t="shared" si="9"/>
        <v>⚠️ Missing Phase</v>
      </c>
      <c r="Y43" s="44"/>
      <c r="Z43" s="44"/>
      <c r="AA43" s="44"/>
      <c r="AB43" s="44"/>
    </row>
    <row r="44">
      <c r="A44" s="44" t="s">
        <v>106</v>
      </c>
      <c r="B44" s="40" t="s">
        <v>431</v>
      </c>
      <c r="C44" s="44"/>
      <c r="D44" s="42" t="s">
        <v>265</v>
      </c>
      <c r="E44" s="34" t="s">
        <v>9</v>
      </c>
      <c r="F44" s="34" t="s">
        <v>350</v>
      </c>
      <c r="G44" s="44" t="s">
        <v>147</v>
      </c>
      <c r="H44" s="42" t="s">
        <v>137</v>
      </c>
      <c r="I44" s="34"/>
      <c r="J44" s="44"/>
      <c r="K44" s="44" t="s">
        <v>432</v>
      </c>
      <c r="L44" s="44" t="s">
        <v>251</v>
      </c>
      <c r="M44" s="44"/>
      <c r="N44" s="42" t="s">
        <v>433</v>
      </c>
      <c r="O44" s="34"/>
      <c r="P44" s="44"/>
      <c r="Q44" s="44"/>
      <c r="R44" s="47">
        <f t="shared" si="1"/>
        <v>1</v>
      </c>
      <c r="S44" s="47">
        <f t="shared" si="2"/>
        <v>0</v>
      </c>
      <c r="T44" s="47">
        <f t="shared" si="3"/>
        <v>0</v>
      </c>
      <c r="U44" s="48">
        <f t="shared" si="4"/>
        <v>1.5</v>
      </c>
      <c r="V44" s="49">
        <f t="shared" si="5"/>
        <v>0</v>
      </c>
      <c r="W44" s="48" t="str">
        <f t="shared" si="10"/>
        <v>Yes</v>
      </c>
      <c r="X44" s="50" t="str">
        <f t="shared" si="9"/>
        <v>⚠️ Missing Phase</v>
      </c>
      <c r="Y44" s="44"/>
      <c r="Z44" s="44"/>
      <c r="AA44" s="44"/>
      <c r="AB44" s="44"/>
    </row>
    <row r="45">
      <c r="A45" s="44" t="s">
        <v>106</v>
      </c>
      <c r="B45" s="40" t="s">
        <v>434</v>
      </c>
      <c r="C45" s="44"/>
      <c r="D45" s="42" t="s">
        <v>265</v>
      </c>
      <c r="E45" s="34" t="s">
        <v>9</v>
      </c>
      <c r="F45" s="34" t="s">
        <v>23</v>
      </c>
      <c r="G45" s="44" t="s">
        <v>147</v>
      </c>
      <c r="H45" s="42" t="s">
        <v>137</v>
      </c>
      <c r="I45" s="34"/>
      <c r="J45" s="44" t="s">
        <v>435</v>
      </c>
      <c r="K45" s="44" t="s">
        <v>342</v>
      </c>
      <c r="L45" s="44" t="s">
        <v>251</v>
      </c>
      <c r="M45" s="44"/>
      <c r="N45" s="42" t="s">
        <v>436</v>
      </c>
      <c r="O45" s="34"/>
      <c r="P45" s="44"/>
      <c r="Q45" s="44"/>
      <c r="R45" s="47">
        <f t="shared" si="1"/>
        <v>1</v>
      </c>
      <c r="S45" s="47">
        <f t="shared" si="2"/>
        <v>1</v>
      </c>
      <c r="T45" s="47">
        <f t="shared" si="3"/>
        <v>0</v>
      </c>
      <c r="U45" s="48">
        <f t="shared" si="4"/>
        <v>1.5</v>
      </c>
      <c r="V45" s="49">
        <f t="shared" si="5"/>
        <v>0</v>
      </c>
      <c r="W45" s="48" t="str">
        <f t="shared" si="10"/>
        <v>Yes</v>
      </c>
      <c r="X45" s="50" t="str">
        <f t="shared" si="9"/>
        <v>⚠️ Missing Phase</v>
      </c>
      <c r="Y45" s="44"/>
      <c r="Z45" s="44"/>
      <c r="AA45" s="44"/>
      <c r="AB45" s="44"/>
    </row>
    <row r="46">
      <c r="A46" s="44" t="s">
        <v>106</v>
      </c>
      <c r="B46" s="40" t="s">
        <v>437</v>
      </c>
      <c r="C46" s="44"/>
      <c r="D46" s="42" t="s">
        <v>265</v>
      </c>
      <c r="E46" s="34" t="s">
        <v>9</v>
      </c>
      <c r="F46" s="34" t="s">
        <v>23</v>
      </c>
      <c r="G46" s="44" t="s">
        <v>147</v>
      </c>
      <c r="H46" s="42" t="s">
        <v>137</v>
      </c>
      <c r="I46" s="34"/>
      <c r="J46" s="44"/>
      <c r="K46" s="44" t="s">
        <v>342</v>
      </c>
      <c r="L46" s="44" t="s">
        <v>251</v>
      </c>
      <c r="M46" s="44"/>
      <c r="N46" s="44" t="s">
        <v>438</v>
      </c>
      <c r="O46" s="34"/>
      <c r="P46" s="44"/>
      <c r="Q46" s="44"/>
      <c r="R46" s="47">
        <f t="shared" si="1"/>
        <v>1</v>
      </c>
      <c r="S46" s="47">
        <f t="shared" si="2"/>
        <v>1</v>
      </c>
      <c r="T46" s="47">
        <f t="shared" si="3"/>
        <v>0</v>
      </c>
      <c r="U46" s="48">
        <f t="shared" si="4"/>
        <v>1.5</v>
      </c>
      <c r="V46" s="49">
        <f t="shared" si="5"/>
        <v>0</v>
      </c>
      <c r="W46" s="48" t="str">
        <f t="shared" si="10"/>
        <v>Yes</v>
      </c>
      <c r="X46" s="50" t="str">
        <f t="shared" si="9"/>
        <v>⚠️ Missing Phase</v>
      </c>
      <c r="Y46" s="44"/>
      <c r="Z46" s="44"/>
      <c r="AA46" s="44"/>
      <c r="AB46" s="44"/>
    </row>
    <row r="47">
      <c r="A47" s="44" t="s">
        <v>106</v>
      </c>
      <c r="B47" s="40" t="s">
        <v>439</v>
      </c>
      <c r="C47" s="44"/>
      <c r="D47" s="34" t="s">
        <v>20</v>
      </c>
      <c r="E47" s="34" t="s">
        <v>8</v>
      </c>
      <c r="F47" s="34" t="s">
        <v>350</v>
      </c>
      <c r="G47" s="44" t="s">
        <v>136</v>
      </c>
      <c r="H47" s="42" t="s">
        <v>137</v>
      </c>
      <c r="I47" s="34"/>
      <c r="J47" s="44"/>
      <c r="K47" s="44" t="s">
        <v>345</v>
      </c>
      <c r="L47" s="44" t="s">
        <v>440</v>
      </c>
      <c r="M47" s="44"/>
      <c r="N47" s="44" t="s">
        <v>441</v>
      </c>
      <c r="O47" s="34"/>
      <c r="P47" s="44"/>
      <c r="Q47" s="44"/>
      <c r="R47" s="47">
        <f t="shared" si="1"/>
        <v>0.25</v>
      </c>
      <c r="S47" s="47">
        <f t="shared" si="2"/>
        <v>0</v>
      </c>
      <c r="T47" s="47">
        <f t="shared" si="3"/>
        <v>0</v>
      </c>
      <c r="U47" s="48">
        <f t="shared" si="4"/>
        <v>0.5</v>
      </c>
      <c r="V47" s="49">
        <f t="shared" si="5"/>
        <v>0</v>
      </c>
      <c r="W47" s="48" t="str">
        <f t="shared" si="10"/>
        <v>Yes</v>
      </c>
      <c r="X47" s="50" t="str">
        <f t="shared" si="9"/>
        <v>⚠️ Missing Phase</v>
      </c>
      <c r="Y47" s="44"/>
      <c r="Z47" s="44"/>
      <c r="AA47" s="44"/>
      <c r="AB47" s="44"/>
    </row>
    <row r="48">
      <c r="A48" s="44" t="s">
        <v>106</v>
      </c>
      <c r="B48" s="40" t="s">
        <v>442</v>
      </c>
      <c r="C48" s="44"/>
      <c r="D48" s="42" t="s">
        <v>265</v>
      </c>
      <c r="E48" s="34" t="s">
        <v>8</v>
      </c>
      <c r="F48" s="34" t="s">
        <v>350</v>
      </c>
      <c r="G48" s="44" t="s">
        <v>136</v>
      </c>
      <c r="H48" s="34" t="s">
        <v>157</v>
      </c>
      <c r="I48" s="34"/>
      <c r="J48" s="44"/>
      <c r="K48" s="44" t="s">
        <v>443</v>
      </c>
      <c r="L48" s="44" t="s">
        <v>251</v>
      </c>
      <c r="M48" s="44"/>
      <c r="N48" s="44" t="s">
        <v>444</v>
      </c>
      <c r="O48" s="34"/>
      <c r="P48" s="44"/>
      <c r="Q48" s="44"/>
      <c r="R48" s="47">
        <f t="shared" si="1"/>
        <v>1</v>
      </c>
      <c r="S48" s="47">
        <f t="shared" si="2"/>
        <v>0</v>
      </c>
      <c r="T48" s="47">
        <f t="shared" si="3"/>
        <v>0</v>
      </c>
      <c r="U48" s="48">
        <f t="shared" si="4"/>
        <v>0.5</v>
      </c>
      <c r="V48" s="49">
        <f t="shared" si="5"/>
        <v>0</v>
      </c>
      <c r="W48" s="48" t="str">
        <f t="shared" si="10"/>
        <v>No</v>
      </c>
      <c r="X48" s="50" t="str">
        <f t="shared" si="9"/>
        <v>⚠️ Missing Phase</v>
      </c>
      <c r="Y48" s="44"/>
      <c r="Z48" s="44"/>
      <c r="AA48" s="44"/>
      <c r="AB48" s="44"/>
    </row>
    <row r="49">
      <c r="A49" s="44" t="s">
        <v>106</v>
      </c>
      <c r="B49" s="40" t="s">
        <v>445</v>
      </c>
      <c r="C49" s="44"/>
      <c r="D49" s="34" t="s">
        <v>19</v>
      </c>
      <c r="E49" s="34" t="s">
        <v>8</v>
      </c>
      <c r="F49" s="34" t="s">
        <v>23</v>
      </c>
      <c r="G49" s="44" t="s">
        <v>147</v>
      </c>
      <c r="H49" s="42" t="s">
        <v>137</v>
      </c>
      <c r="I49" s="34"/>
      <c r="J49" s="44"/>
      <c r="K49" s="44" t="s">
        <v>446</v>
      </c>
      <c r="L49" s="44" t="s">
        <v>251</v>
      </c>
      <c r="M49" s="44"/>
      <c r="N49" s="44" t="s">
        <v>447</v>
      </c>
      <c r="O49" s="34"/>
      <c r="P49" s="44"/>
      <c r="Q49" s="44"/>
      <c r="R49" s="47">
        <f t="shared" si="1"/>
        <v>0.5</v>
      </c>
      <c r="S49" s="47">
        <f t="shared" si="2"/>
        <v>1</v>
      </c>
      <c r="T49" s="47">
        <f t="shared" si="3"/>
        <v>0</v>
      </c>
      <c r="U49" s="48">
        <f t="shared" si="4"/>
        <v>0.5</v>
      </c>
      <c r="V49" s="49">
        <f t="shared" si="5"/>
        <v>0</v>
      </c>
      <c r="W49" s="48" t="str">
        <f t="shared" si="10"/>
        <v>Yes</v>
      </c>
      <c r="X49" s="50" t="str">
        <f t="shared" si="9"/>
        <v>⚠️ Missing Phase</v>
      </c>
      <c r="Y49" s="44"/>
      <c r="Z49" s="44"/>
      <c r="AA49" s="44"/>
      <c r="AB49" s="44"/>
    </row>
    <row r="50">
      <c r="A50" s="44" t="s">
        <v>106</v>
      </c>
      <c r="B50" s="40" t="s">
        <v>448</v>
      </c>
      <c r="C50" s="44"/>
      <c r="D50" s="34" t="s">
        <v>20</v>
      </c>
      <c r="E50" s="34" t="s">
        <v>8</v>
      </c>
      <c r="F50" s="34" t="s">
        <v>350</v>
      </c>
      <c r="G50" s="44" t="s">
        <v>136</v>
      </c>
      <c r="H50" s="42" t="s">
        <v>137</v>
      </c>
      <c r="I50" s="34"/>
      <c r="J50" s="44"/>
      <c r="K50" s="44" t="s">
        <v>342</v>
      </c>
      <c r="L50" s="44" t="s">
        <v>251</v>
      </c>
      <c r="M50" s="44"/>
      <c r="N50" s="44" t="s">
        <v>449</v>
      </c>
      <c r="O50" s="34"/>
      <c r="P50" s="44"/>
      <c r="Q50" s="44"/>
      <c r="R50" s="47">
        <f t="shared" si="1"/>
        <v>0.25</v>
      </c>
      <c r="S50" s="47">
        <f t="shared" si="2"/>
        <v>0</v>
      </c>
      <c r="T50" s="47">
        <f t="shared" si="3"/>
        <v>0</v>
      </c>
      <c r="U50" s="48">
        <f t="shared" si="4"/>
        <v>0.5</v>
      </c>
      <c r="V50" s="49">
        <f t="shared" si="5"/>
        <v>0</v>
      </c>
      <c r="W50" s="48" t="str">
        <f t="shared" si="10"/>
        <v>Yes</v>
      </c>
      <c r="X50" s="50" t="str">
        <f t="shared" si="9"/>
        <v>⚠️ Missing Phase</v>
      </c>
      <c r="Y50" s="44"/>
      <c r="Z50" s="44"/>
      <c r="AA50" s="44"/>
      <c r="AB50" s="44"/>
    </row>
    <row r="51">
      <c r="A51" s="44" t="s">
        <v>106</v>
      </c>
      <c r="B51" s="40" t="s">
        <v>450</v>
      </c>
      <c r="C51" s="44"/>
      <c r="D51" s="42" t="s">
        <v>265</v>
      </c>
      <c r="E51" s="34" t="s">
        <v>9</v>
      </c>
      <c r="F51" s="34" t="s">
        <v>23</v>
      </c>
      <c r="G51" s="44" t="s">
        <v>147</v>
      </c>
      <c r="H51" s="34" t="s">
        <v>143</v>
      </c>
      <c r="I51" s="34"/>
      <c r="J51" s="44"/>
      <c r="K51" s="44" t="s">
        <v>451</v>
      </c>
      <c r="L51" s="44" t="s">
        <v>251</v>
      </c>
      <c r="M51" s="44"/>
      <c r="N51" s="44" t="s">
        <v>452</v>
      </c>
      <c r="O51" s="34"/>
      <c r="P51" s="44"/>
      <c r="Q51" s="44"/>
      <c r="R51" s="47">
        <f t="shared" si="1"/>
        <v>1</v>
      </c>
      <c r="S51" s="47">
        <f t="shared" si="2"/>
        <v>1</v>
      </c>
      <c r="T51" s="47">
        <f t="shared" si="3"/>
        <v>0</v>
      </c>
      <c r="U51" s="48">
        <f t="shared" si="4"/>
        <v>1.5</v>
      </c>
      <c r="V51" s="49">
        <f t="shared" si="5"/>
        <v>0</v>
      </c>
      <c r="W51" s="48" t="str">
        <f t="shared" si="10"/>
        <v>No</v>
      </c>
      <c r="X51" s="50" t="str">
        <f t="shared" si="9"/>
        <v>⚠️ Missing Phase</v>
      </c>
      <c r="Y51" s="44"/>
      <c r="Z51" s="44"/>
      <c r="AA51" s="44"/>
      <c r="AB51" s="44"/>
    </row>
    <row r="52">
      <c r="A52" s="44" t="s">
        <v>106</v>
      </c>
      <c r="B52" s="40" t="s">
        <v>453</v>
      </c>
      <c r="C52" s="44"/>
      <c r="D52" s="42" t="s">
        <v>265</v>
      </c>
      <c r="E52" s="34" t="s">
        <v>8</v>
      </c>
      <c r="F52" s="34" t="s">
        <v>23</v>
      </c>
      <c r="G52" s="44" t="s">
        <v>147</v>
      </c>
      <c r="H52" s="42" t="s">
        <v>137</v>
      </c>
      <c r="I52" s="34"/>
      <c r="J52" s="44"/>
      <c r="K52" s="44" t="s">
        <v>342</v>
      </c>
      <c r="L52" s="44" t="s">
        <v>251</v>
      </c>
      <c r="M52" s="44"/>
      <c r="N52" s="44" t="s">
        <v>454</v>
      </c>
      <c r="O52" s="34"/>
      <c r="P52" s="44"/>
      <c r="Q52" s="44"/>
      <c r="R52" s="47">
        <f t="shared" si="1"/>
        <v>1</v>
      </c>
      <c r="S52" s="47">
        <f t="shared" si="2"/>
        <v>1</v>
      </c>
      <c r="T52" s="47">
        <f t="shared" si="3"/>
        <v>0</v>
      </c>
      <c r="U52" s="48">
        <f t="shared" si="4"/>
        <v>0.5</v>
      </c>
      <c r="V52" s="49">
        <f t="shared" si="5"/>
        <v>0</v>
      </c>
      <c r="W52" s="48" t="str">
        <f t="shared" si="10"/>
        <v>Yes</v>
      </c>
      <c r="X52" s="50" t="str">
        <f t="shared" si="9"/>
        <v>⚠️ Missing Phase</v>
      </c>
      <c r="Y52" s="44"/>
      <c r="Z52" s="44"/>
      <c r="AA52" s="44"/>
      <c r="AB52" s="44"/>
    </row>
    <row r="53">
      <c r="A53" s="44" t="s">
        <v>106</v>
      </c>
      <c r="B53" s="40" t="s">
        <v>455</v>
      </c>
      <c r="C53" s="44"/>
      <c r="D53" s="42" t="s">
        <v>265</v>
      </c>
      <c r="E53" s="34" t="s">
        <v>9</v>
      </c>
      <c r="F53" s="34" t="s">
        <v>23</v>
      </c>
      <c r="G53" s="44" t="s">
        <v>147</v>
      </c>
      <c r="H53" s="34" t="s">
        <v>143</v>
      </c>
      <c r="I53" s="34"/>
      <c r="J53" s="44"/>
      <c r="K53" s="44" t="s">
        <v>456</v>
      </c>
      <c r="L53" s="44" t="s">
        <v>251</v>
      </c>
      <c r="M53" s="44"/>
      <c r="N53" s="44" t="s">
        <v>457</v>
      </c>
      <c r="O53" s="34"/>
      <c r="P53" s="44"/>
      <c r="Q53" s="44"/>
      <c r="R53" s="47">
        <f t="shared" si="1"/>
        <v>1</v>
      </c>
      <c r="S53" s="47">
        <f t="shared" si="2"/>
        <v>1</v>
      </c>
      <c r="T53" s="47">
        <f t="shared" si="3"/>
        <v>0</v>
      </c>
      <c r="U53" s="48">
        <f t="shared" si="4"/>
        <v>1.5</v>
      </c>
      <c r="V53" s="49">
        <f t="shared" si="5"/>
        <v>0</v>
      </c>
      <c r="W53" s="48" t="str">
        <f t="shared" si="10"/>
        <v>No</v>
      </c>
      <c r="X53" s="50" t="str">
        <f t="shared" si="9"/>
        <v>⚠️ Missing Phase</v>
      </c>
      <c r="Y53" s="44"/>
      <c r="Z53" s="44"/>
      <c r="AA53" s="44"/>
      <c r="AB53" s="44"/>
    </row>
    <row r="54">
      <c r="A54" s="44" t="s">
        <v>106</v>
      </c>
      <c r="B54" s="40" t="s">
        <v>458</v>
      </c>
      <c r="C54" s="44"/>
      <c r="D54" s="42" t="s">
        <v>265</v>
      </c>
      <c r="E54" s="34" t="s">
        <v>8</v>
      </c>
      <c r="F54" s="34" t="s">
        <v>350</v>
      </c>
      <c r="G54" s="44" t="s">
        <v>147</v>
      </c>
      <c r="H54" s="42" t="s">
        <v>137</v>
      </c>
      <c r="I54" s="34"/>
      <c r="J54" s="44"/>
      <c r="K54" s="44" t="s">
        <v>342</v>
      </c>
      <c r="L54" s="44" t="s">
        <v>251</v>
      </c>
      <c r="M54" s="44"/>
      <c r="N54" s="44" t="s">
        <v>459</v>
      </c>
      <c r="O54" s="34"/>
      <c r="P54" s="44"/>
      <c r="Q54" s="44"/>
      <c r="R54" s="47">
        <f t="shared" si="1"/>
        <v>1</v>
      </c>
      <c r="S54" s="47">
        <f t="shared" si="2"/>
        <v>0</v>
      </c>
      <c r="T54" s="47">
        <f t="shared" si="3"/>
        <v>0</v>
      </c>
      <c r="U54" s="48">
        <f t="shared" si="4"/>
        <v>0.5</v>
      </c>
      <c r="V54" s="49">
        <f t="shared" si="5"/>
        <v>0</v>
      </c>
      <c r="W54" s="48" t="str">
        <f t="shared" si="10"/>
        <v>Yes</v>
      </c>
      <c r="X54" s="50" t="str">
        <f t="shared" si="9"/>
        <v>⚠️ Missing Phase</v>
      </c>
      <c r="Y54" s="44"/>
      <c r="Z54" s="44"/>
      <c r="AA54" s="44"/>
      <c r="AB54" s="44"/>
    </row>
    <row r="55">
      <c r="A55" s="44" t="s">
        <v>106</v>
      </c>
      <c r="B55" s="40" t="s">
        <v>460</v>
      </c>
      <c r="C55" s="44"/>
      <c r="D55" s="34" t="s">
        <v>20</v>
      </c>
      <c r="E55" s="34" t="s">
        <v>9</v>
      </c>
      <c r="F55" s="34" t="s">
        <v>23</v>
      </c>
      <c r="G55" s="44" t="s">
        <v>147</v>
      </c>
      <c r="H55" s="34" t="s">
        <v>143</v>
      </c>
      <c r="I55" s="34"/>
      <c r="J55" s="44"/>
      <c r="K55" s="44" t="s">
        <v>342</v>
      </c>
      <c r="L55" s="44" t="s">
        <v>251</v>
      </c>
      <c r="M55" s="44"/>
      <c r="N55" s="44" t="s">
        <v>461</v>
      </c>
      <c r="O55" s="34"/>
      <c r="P55" s="44"/>
      <c r="Q55" s="44"/>
      <c r="R55" s="47">
        <f t="shared" si="1"/>
        <v>0.25</v>
      </c>
      <c r="S55" s="47">
        <f t="shared" si="2"/>
        <v>1</v>
      </c>
      <c r="T55" s="47">
        <f t="shared" si="3"/>
        <v>0</v>
      </c>
      <c r="U55" s="48">
        <f t="shared" si="4"/>
        <v>1.5</v>
      </c>
      <c r="V55" s="49">
        <f t="shared" si="5"/>
        <v>0</v>
      </c>
      <c r="W55" s="48" t="str">
        <f t="shared" si="10"/>
        <v>No</v>
      </c>
      <c r="X55" s="50" t="str">
        <f t="shared" si="9"/>
        <v>✓ Complete</v>
      </c>
      <c r="Y55" s="44"/>
      <c r="Z55" s="44"/>
      <c r="AA55" s="44"/>
      <c r="AB55" s="44"/>
    </row>
    <row r="56">
      <c r="A56" s="44" t="s">
        <v>106</v>
      </c>
      <c r="B56" s="40" t="s">
        <v>462</v>
      </c>
      <c r="C56" s="44"/>
      <c r="D56" s="42" t="s">
        <v>265</v>
      </c>
      <c r="E56" s="34" t="s">
        <v>10</v>
      </c>
      <c r="F56" s="34" t="s">
        <v>27</v>
      </c>
      <c r="G56" s="44" t="s">
        <v>147</v>
      </c>
      <c r="H56" s="34" t="s">
        <v>143</v>
      </c>
      <c r="I56" s="42" t="s">
        <v>39</v>
      </c>
      <c r="J56" s="44"/>
      <c r="K56" s="44" t="s">
        <v>463</v>
      </c>
      <c r="L56" s="44" t="s">
        <v>251</v>
      </c>
      <c r="M56" s="44"/>
      <c r="N56" s="44" t="s">
        <v>403</v>
      </c>
      <c r="O56" s="34"/>
      <c r="P56" s="44"/>
      <c r="Q56" s="44"/>
      <c r="R56" s="47">
        <f t="shared" si="1"/>
        <v>1</v>
      </c>
      <c r="S56" s="47">
        <f t="shared" si="2"/>
        <v>1</v>
      </c>
      <c r="T56" s="47">
        <f t="shared" si="3"/>
        <v>0.25</v>
      </c>
      <c r="U56" s="48">
        <f t="shared" si="4"/>
        <v>3.5</v>
      </c>
      <c r="V56" s="49">
        <f t="shared" si="5"/>
        <v>0</v>
      </c>
      <c r="W56" s="48" t="str">
        <f t="shared" si="10"/>
        <v>No</v>
      </c>
      <c r="X56" s="50" t="str">
        <f t="shared" si="9"/>
        <v>✓ Complete</v>
      </c>
      <c r="Y56" s="44"/>
      <c r="Z56" s="44"/>
      <c r="AA56" s="44"/>
      <c r="AB56" s="44"/>
    </row>
    <row r="57">
      <c r="A57" s="44" t="s">
        <v>106</v>
      </c>
      <c r="B57" s="40" t="s">
        <v>464</v>
      </c>
      <c r="C57" s="44"/>
      <c r="D57" s="42" t="s">
        <v>265</v>
      </c>
      <c r="E57" s="34" t="s">
        <v>10</v>
      </c>
      <c r="F57" s="34" t="s">
        <v>27</v>
      </c>
      <c r="G57" s="44" t="s">
        <v>147</v>
      </c>
      <c r="H57" s="34" t="s">
        <v>143</v>
      </c>
      <c r="I57" s="42" t="s">
        <v>39</v>
      </c>
      <c r="J57" s="44"/>
      <c r="K57" s="44" t="s">
        <v>463</v>
      </c>
      <c r="L57" s="44" t="s">
        <v>251</v>
      </c>
      <c r="M57" s="44"/>
      <c r="N57" s="44" t="s">
        <v>405</v>
      </c>
      <c r="O57" s="34"/>
      <c r="P57" s="44"/>
      <c r="Q57" s="44"/>
      <c r="R57" s="47">
        <f t="shared" si="1"/>
        <v>1</v>
      </c>
      <c r="S57" s="47">
        <f t="shared" si="2"/>
        <v>1</v>
      </c>
      <c r="T57" s="47">
        <f t="shared" si="3"/>
        <v>0.25</v>
      </c>
      <c r="U57" s="48">
        <f t="shared" si="4"/>
        <v>3.5</v>
      </c>
      <c r="V57" s="49">
        <f t="shared" si="5"/>
        <v>0</v>
      </c>
      <c r="W57" s="48" t="str">
        <f t="shared" si="10"/>
        <v>No</v>
      </c>
      <c r="X57" s="50" t="str">
        <f t="shared" si="9"/>
        <v>✓ Complete</v>
      </c>
      <c r="Y57" s="44"/>
      <c r="Z57" s="44"/>
      <c r="AA57" s="44"/>
      <c r="AB57" s="44"/>
    </row>
    <row r="58">
      <c r="A58" s="44" t="s">
        <v>106</v>
      </c>
      <c r="B58" s="40" t="s">
        <v>465</v>
      </c>
      <c r="C58" s="44"/>
      <c r="D58" s="34" t="s">
        <v>19</v>
      </c>
      <c r="E58" s="34" t="s">
        <v>10</v>
      </c>
      <c r="F58" s="34" t="s">
        <v>27</v>
      </c>
      <c r="G58" s="44" t="s">
        <v>147</v>
      </c>
      <c r="H58" s="34" t="s">
        <v>143</v>
      </c>
      <c r="I58" s="42" t="s">
        <v>39</v>
      </c>
      <c r="J58" s="44"/>
      <c r="K58" s="44" t="s">
        <v>463</v>
      </c>
      <c r="L58" s="44" t="s">
        <v>251</v>
      </c>
      <c r="M58" s="44"/>
      <c r="N58" s="44" t="s">
        <v>407</v>
      </c>
      <c r="O58" s="34"/>
      <c r="P58" s="44"/>
      <c r="Q58" s="44"/>
      <c r="R58" s="47">
        <f t="shared" si="1"/>
        <v>0.5</v>
      </c>
      <c r="S58" s="47">
        <f t="shared" si="2"/>
        <v>1</v>
      </c>
      <c r="T58" s="47">
        <f t="shared" si="3"/>
        <v>0.25</v>
      </c>
      <c r="U58" s="48">
        <f t="shared" si="4"/>
        <v>3.5</v>
      </c>
      <c r="V58" s="49">
        <f t="shared" si="5"/>
        <v>0</v>
      </c>
      <c r="W58" s="48" t="str">
        <f t="shared" si="10"/>
        <v>No</v>
      </c>
      <c r="X58" s="50" t="str">
        <f t="shared" si="9"/>
        <v>✓ Complete</v>
      </c>
      <c r="Y58" s="44"/>
      <c r="Z58" s="44"/>
      <c r="AA58" s="44"/>
      <c r="AB58" s="44"/>
    </row>
    <row r="59">
      <c r="A59" s="44" t="s">
        <v>106</v>
      </c>
      <c r="B59" s="40" t="s">
        <v>466</v>
      </c>
      <c r="C59" s="44"/>
      <c r="D59" s="42" t="s">
        <v>265</v>
      </c>
      <c r="E59" s="34" t="s">
        <v>10</v>
      </c>
      <c r="F59" s="34" t="s">
        <v>350</v>
      </c>
      <c r="G59" s="44" t="s">
        <v>147</v>
      </c>
      <c r="H59" s="34" t="s">
        <v>143</v>
      </c>
      <c r="I59" s="42" t="s">
        <v>39</v>
      </c>
      <c r="J59" s="52">
        <v>45902.0</v>
      </c>
      <c r="K59" s="44" t="s">
        <v>463</v>
      </c>
      <c r="L59" s="44" t="s">
        <v>251</v>
      </c>
      <c r="M59" s="44"/>
      <c r="N59" s="44" t="s">
        <v>424</v>
      </c>
      <c r="O59" s="34"/>
      <c r="P59" s="44"/>
      <c r="Q59" s="44"/>
      <c r="R59" s="47">
        <f t="shared" si="1"/>
        <v>1</v>
      </c>
      <c r="S59" s="47">
        <f t="shared" si="2"/>
        <v>0</v>
      </c>
      <c r="T59" s="47">
        <f t="shared" si="3"/>
        <v>0.25</v>
      </c>
      <c r="U59" s="48">
        <f t="shared" si="4"/>
        <v>3.5</v>
      </c>
      <c r="V59" s="49">
        <f t="shared" si="5"/>
        <v>0</v>
      </c>
      <c r="W59" s="48" t="str">
        <f t="shared" si="10"/>
        <v>No</v>
      </c>
      <c r="X59" s="50" t="str">
        <f t="shared" si="9"/>
        <v>✓ Complete</v>
      </c>
      <c r="Y59" s="44"/>
      <c r="Z59" s="44"/>
      <c r="AA59" s="44"/>
      <c r="AB59" s="44"/>
    </row>
    <row r="60">
      <c r="A60" s="44" t="s">
        <v>106</v>
      </c>
      <c r="B60" s="40" t="s">
        <v>467</v>
      </c>
      <c r="C60" s="44"/>
      <c r="D60" s="42" t="s">
        <v>265</v>
      </c>
      <c r="E60" s="34" t="s">
        <v>11</v>
      </c>
      <c r="F60" s="34" t="s">
        <v>25</v>
      </c>
      <c r="G60" s="44" t="s">
        <v>136</v>
      </c>
      <c r="H60" s="42" t="s">
        <v>137</v>
      </c>
      <c r="I60" s="34" t="s">
        <v>35</v>
      </c>
      <c r="J60" s="44"/>
      <c r="K60" s="44" t="s">
        <v>345</v>
      </c>
      <c r="L60" s="44" t="s">
        <v>154</v>
      </c>
      <c r="M60" s="44"/>
      <c r="N60" s="44" t="s">
        <v>468</v>
      </c>
      <c r="O60" s="34"/>
      <c r="P60" s="44"/>
      <c r="Q60" s="44"/>
      <c r="R60" s="47">
        <f t="shared" si="1"/>
        <v>1</v>
      </c>
      <c r="S60" s="47">
        <f t="shared" si="2"/>
        <v>1</v>
      </c>
      <c r="T60" s="47">
        <f t="shared" si="3"/>
        <v>1</v>
      </c>
      <c r="U60" s="48">
        <f t="shared" si="4"/>
        <v>7.5</v>
      </c>
      <c r="V60" s="49">
        <f t="shared" si="5"/>
        <v>7.5</v>
      </c>
      <c r="W60" s="48" t="str">
        <f t="shared" si="10"/>
        <v>Yes</v>
      </c>
      <c r="X60" s="50" t="str">
        <f t="shared" si="9"/>
        <v>✓ Complete</v>
      </c>
      <c r="Y60" s="44"/>
      <c r="Z60" s="44"/>
      <c r="AA60" s="44"/>
      <c r="AB60" s="44"/>
    </row>
    <row r="61">
      <c r="A61" s="44" t="s">
        <v>106</v>
      </c>
      <c r="B61" s="40" t="s">
        <v>469</v>
      </c>
      <c r="C61" s="44"/>
      <c r="D61" s="42" t="s">
        <v>17</v>
      </c>
      <c r="E61" s="34" t="s">
        <v>10</v>
      </c>
      <c r="F61" s="34" t="s">
        <v>23</v>
      </c>
      <c r="G61" s="44" t="s">
        <v>147</v>
      </c>
      <c r="H61" s="34" t="s">
        <v>143</v>
      </c>
      <c r="I61" s="42" t="s">
        <v>39</v>
      </c>
      <c r="J61" s="44"/>
      <c r="K61" s="44" t="s">
        <v>463</v>
      </c>
      <c r="L61" s="44" t="s">
        <v>251</v>
      </c>
      <c r="M61" s="44"/>
      <c r="N61" s="44" t="s">
        <v>470</v>
      </c>
      <c r="O61" s="34"/>
      <c r="P61" s="44"/>
      <c r="Q61" s="44"/>
      <c r="R61" s="47">
        <f t="shared" si="1"/>
        <v>1</v>
      </c>
      <c r="S61" s="47">
        <f t="shared" si="2"/>
        <v>1</v>
      </c>
      <c r="T61" s="47">
        <f t="shared" si="3"/>
        <v>0.25</v>
      </c>
      <c r="U61" s="48">
        <f t="shared" si="4"/>
        <v>3.5</v>
      </c>
      <c r="V61" s="49">
        <f t="shared" si="5"/>
        <v>0</v>
      </c>
      <c r="W61" s="48" t="str">
        <f t="shared" si="10"/>
        <v>No</v>
      </c>
      <c r="X61" s="50" t="str">
        <f t="shared" si="9"/>
        <v>✓ Complete</v>
      </c>
      <c r="Y61" s="44"/>
      <c r="Z61" s="44"/>
      <c r="AA61" s="44"/>
      <c r="AB61" s="44"/>
    </row>
    <row r="62">
      <c r="A62" s="44" t="s">
        <v>106</v>
      </c>
      <c r="B62" s="40" t="s">
        <v>471</v>
      </c>
      <c r="C62" s="44"/>
      <c r="D62" s="42" t="s">
        <v>17</v>
      </c>
      <c r="E62" s="34" t="s">
        <v>11</v>
      </c>
      <c r="F62" s="34" t="s">
        <v>23</v>
      </c>
      <c r="G62" s="44" t="s">
        <v>147</v>
      </c>
      <c r="H62" s="34" t="s">
        <v>143</v>
      </c>
      <c r="I62" s="42" t="s">
        <v>39</v>
      </c>
      <c r="J62" s="44"/>
      <c r="K62" s="44" t="s">
        <v>463</v>
      </c>
      <c r="L62" s="44" t="s">
        <v>251</v>
      </c>
      <c r="M62" s="44"/>
      <c r="N62" s="44" t="s">
        <v>470</v>
      </c>
      <c r="O62" s="34"/>
      <c r="P62" s="44"/>
      <c r="Q62" s="44"/>
      <c r="R62" s="47">
        <f t="shared" si="1"/>
        <v>1</v>
      </c>
      <c r="S62" s="47">
        <f t="shared" si="2"/>
        <v>1</v>
      </c>
      <c r="T62" s="47">
        <f t="shared" si="3"/>
        <v>0.25</v>
      </c>
      <c r="U62" s="48">
        <f t="shared" si="4"/>
        <v>7.5</v>
      </c>
      <c r="V62" s="49">
        <f t="shared" si="5"/>
        <v>0</v>
      </c>
      <c r="W62" s="48" t="str">
        <f t="shared" si="10"/>
        <v>No</v>
      </c>
      <c r="X62" s="50" t="str">
        <f t="shared" si="9"/>
        <v>✓ Complete</v>
      </c>
      <c r="Y62" s="44"/>
      <c r="Z62" s="44"/>
      <c r="AA62" s="44"/>
      <c r="AB62" s="44"/>
    </row>
    <row r="63">
      <c r="A63" s="44" t="s">
        <v>106</v>
      </c>
      <c r="B63" s="40" t="s">
        <v>472</v>
      </c>
      <c r="C63" s="44"/>
      <c r="D63" s="42" t="s">
        <v>17</v>
      </c>
      <c r="E63" s="34" t="s">
        <v>11</v>
      </c>
      <c r="F63" s="34" t="s">
        <v>23</v>
      </c>
      <c r="G63" s="44" t="s">
        <v>147</v>
      </c>
      <c r="H63" s="34" t="s">
        <v>143</v>
      </c>
      <c r="I63" s="42" t="s">
        <v>39</v>
      </c>
      <c r="J63" s="44"/>
      <c r="K63" s="44" t="s">
        <v>463</v>
      </c>
      <c r="L63" s="44" t="s">
        <v>251</v>
      </c>
      <c r="M63" s="44"/>
      <c r="N63" s="44" t="s">
        <v>470</v>
      </c>
      <c r="O63" s="34"/>
      <c r="P63" s="44"/>
      <c r="Q63" s="44"/>
      <c r="R63" s="47">
        <f t="shared" si="1"/>
        <v>1</v>
      </c>
      <c r="S63" s="47">
        <f t="shared" si="2"/>
        <v>1</v>
      </c>
      <c r="T63" s="47">
        <f t="shared" si="3"/>
        <v>0.25</v>
      </c>
      <c r="U63" s="48">
        <f t="shared" si="4"/>
        <v>7.5</v>
      </c>
      <c r="V63" s="49">
        <f t="shared" si="5"/>
        <v>0</v>
      </c>
      <c r="W63" s="48" t="str">
        <f t="shared" si="10"/>
        <v>No</v>
      </c>
      <c r="X63" s="50" t="str">
        <f t="shared" si="9"/>
        <v>✓ Complete</v>
      </c>
      <c r="Y63" s="44"/>
      <c r="Z63" s="44"/>
      <c r="AA63" s="44"/>
      <c r="AB63" s="44"/>
    </row>
    <row r="64">
      <c r="A64" s="44" t="s">
        <v>106</v>
      </c>
      <c r="B64" s="40" t="s">
        <v>473</v>
      </c>
      <c r="C64" s="44"/>
      <c r="D64" s="42" t="s">
        <v>17</v>
      </c>
      <c r="E64" s="34" t="s">
        <v>10</v>
      </c>
      <c r="F64" s="34" t="s">
        <v>23</v>
      </c>
      <c r="G64" s="44" t="s">
        <v>147</v>
      </c>
      <c r="H64" s="34" t="s">
        <v>143</v>
      </c>
      <c r="I64" s="42" t="s">
        <v>39</v>
      </c>
      <c r="J64" s="44"/>
      <c r="K64" s="44" t="s">
        <v>463</v>
      </c>
      <c r="L64" s="44" t="s">
        <v>251</v>
      </c>
      <c r="M64" s="44"/>
      <c r="N64" s="44" t="s">
        <v>470</v>
      </c>
      <c r="O64" s="34"/>
      <c r="P64" s="44"/>
      <c r="Q64" s="44"/>
      <c r="R64" s="47">
        <f t="shared" si="1"/>
        <v>1</v>
      </c>
      <c r="S64" s="47">
        <f t="shared" si="2"/>
        <v>1</v>
      </c>
      <c r="T64" s="47">
        <f t="shared" si="3"/>
        <v>0.25</v>
      </c>
      <c r="U64" s="48">
        <f t="shared" si="4"/>
        <v>3.5</v>
      </c>
      <c r="V64" s="49">
        <f t="shared" si="5"/>
        <v>0</v>
      </c>
      <c r="W64" s="48" t="str">
        <f t="shared" si="10"/>
        <v>No</v>
      </c>
      <c r="X64" s="50" t="str">
        <f t="shared" si="9"/>
        <v>✓ Complete</v>
      </c>
      <c r="Y64" s="44"/>
      <c r="Z64" s="44"/>
      <c r="AA64" s="44"/>
      <c r="AB64" s="44"/>
    </row>
    <row r="65">
      <c r="A65" s="44" t="s">
        <v>106</v>
      </c>
      <c r="B65" s="40" t="s">
        <v>474</v>
      </c>
      <c r="C65" s="44"/>
      <c r="D65" s="42" t="s">
        <v>17</v>
      </c>
      <c r="E65" s="34" t="s">
        <v>11</v>
      </c>
      <c r="F65" s="34" t="s">
        <v>23</v>
      </c>
      <c r="G65" s="44" t="s">
        <v>147</v>
      </c>
      <c r="H65" s="34" t="s">
        <v>143</v>
      </c>
      <c r="I65" s="42" t="s">
        <v>39</v>
      </c>
      <c r="J65" s="44"/>
      <c r="K65" s="44" t="s">
        <v>463</v>
      </c>
      <c r="L65" s="44" t="s">
        <v>251</v>
      </c>
      <c r="M65" s="44"/>
      <c r="N65" s="44" t="s">
        <v>470</v>
      </c>
      <c r="O65" s="34"/>
      <c r="P65" s="44"/>
      <c r="Q65" s="44"/>
      <c r="R65" s="47">
        <f t="shared" si="1"/>
        <v>1</v>
      </c>
      <c r="S65" s="47">
        <f t="shared" si="2"/>
        <v>1</v>
      </c>
      <c r="T65" s="47">
        <f t="shared" si="3"/>
        <v>0.25</v>
      </c>
      <c r="U65" s="48">
        <f t="shared" si="4"/>
        <v>7.5</v>
      </c>
      <c r="V65" s="49">
        <f t="shared" si="5"/>
        <v>0</v>
      </c>
      <c r="W65" s="48" t="str">
        <f t="shared" si="10"/>
        <v>No</v>
      </c>
      <c r="X65" s="50" t="str">
        <f t="shared" si="9"/>
        <v>✓ Complete</v>
      </c>
      <c r="Y65" s="44"/>
      <c r="Z65" s="44"/>
      <c r="AA65" s="44"/>
      <c r="AB65" s="44"/>
    </row>
    <row r="66">
      <c r="A66" s="44" t="s">
        <v>106</v>
      </c>
      <c r="B66" s="40" t="s">
        <v>475</v>
      </c>
      <c r="C66" s="44"/>
      <c r="D66" s="42" t="s">
        <v>17</v>
      </c>
      <c r="E66" s="34" t="s">
        <v>11</v>
      </c>
      <c r="F66" s="34" t="s">
        <v>23</v>
      </c>
      <c r="G66" s="44" t="s">
        <v>147</v>
      </c>
      <c r="H66" s="34" t="s">
        <v>143</v>
      </c>
      <c r="I66" s="42" t="s">
        <v>39</v>
      </c>
      <c r="J66" s="44"/>
      <c r="K66" s="44" t="s">
        <v>463</v>
      </c>
      <c r="L66" s="44" t="s">
        <v>251</v>
      </c>
      <c r="M66" s="44"/>
      <c r="N66" s="44" t="s">
        <v>470</v>
      </c>
      <c r="O66" s="34"/>
      <c r="P66" s="44"/>
      <c r="Q66" s="44"/>
      <c r="R66" s="47">
        <f t="shared" si="1"/>
        <v>1</v>
      </c>
      <c r="S66" s="47">
        <f t="shared" si="2"/>
        <v>1</v>
      </c>
      <c r="T66" s="47">
        <f t="shared" si="3"/>
        <v>0.25</v>
      </c>
      <c r="U66" s="48">
        <f t="shared" si="4"/>
        <v>7.5</v>
      </c>
      <c r="V66" s="49">
        <f t="shared" si="5"/>
        <v>0</v>
      </c>
      <c r="W66" s="48" t="str">
        <f t="shared" si="10"/>
        <v>No</v>
      </c>
      <c r="X66" s="50" t="str">
        <f t="shared" si="9"/>
        <v>✓ Complete</v>
      </c>
      <c r="Y66" s="44"/>
      <c r="Z66" s="44"/>
      <c r="AA66" s="44"/>
      <c r="AB66" s="44"/>
    </row>
    <row r="67">
      <c r="A67" s="44" t="s">
        <v>106</v>
      </c>
      <c r="B67" s="40" t="s">
        <v>476</v>
      </c>
      <c r="C67" s="44"/>
      <c r="D67" s="42" t="s">
        <v>17</v>
      </c>
      <c r="E67" s="34" t="s">
        <v>10</v>
      </c>
      <c r="F67" s="34" t="s">
        <v>23</v>
      </c>
      <c r="G67" s="44" t="s">
        <v>147</v>
      </c>
      <c r="H67" s="34" t="s">
        <v>143</v>
      </c>
      <c r="I67" s="42" t="s">
        <v>39</v>
      </c>
      <c r="J67" s="44"/>
      <c r="K67" s="44" t="s">
        <v>463</v>
      </c>
      <c r="L67" s="44" t="s">
        <v>251</v>
      </c>
      <c r="M67" s="44"/>
      <c r="N67" s="44" t="s">
        <v>470</v>
      </c>
      <c r="O67" s="34"/>
      <c r="P67" s="44"/>
      <c r="Q67" s="44"/>
      <c r="R67" s="47">
        <f t="shared" si="1"/>
        <v>1</v>
      </c>
      <c r="S67" s="47">
        <f t="shared" si="2"/>
        <v>1</v>
      </c>
      <c r="T67" s="47">
        <f t="shared" si="3"/>
        <v>0.25</v>
      </c>
      <c r="U67" s="48">
        <f t="shared" si="4"/>
        <v>3.5</v>
      </c>
      <c r="V67" s="49">
        <f t="shared" si="5"/>
        <v>0</v>
      </c>
      <c r="W67" s="48" t="str">
        <f t="shared" si="10"/>
        <v>No</v>
      </c>
      <c r="X67" s="50" t="str">
        <f t="shared" si="9"/>
        <v>✓ Complete</v>
      </c>
      <c r="Y67" s="44"/>
      <c r="Z67" s="44"/>
      <c r="AA67" s="44"/>
      <c r="AB67" s="44"/>
    </row>
    <row r="68">
      <c r="A68" s="44" t="s">
        <v>106</v>
      </c>
      <c r="B68" s="40" t="s">
        <v>477</v>
      </c>
      <c r="C68" s="44"/>
      <c r="D68" s="42" t="s">
        <v>17</v>
      </c>
      <c r="E68" s="34" t="s">
        <v>11</v>
      </c>
      <c r="F68" s="34" t="s">
        <v>23</v>
      </c>
      <c r="G68" s="44" t="s">
        <v>147</v>
      </c>
      <c r="H68" s="34" t="s">
        <v>143</v>
      </c>
      <c r="I68" s="42" t="s">
        <v>39</v>
      </c>
      <c r="J68" s="44"/>
      <c r="K68" s="44" t="s">
        <v>463</v>
      </c>
      <c r="L68" s="44" t="s">
        <v>251</v>
      </c>
      <c r="M68" s="44"/>
      <c r="N68" s="44" t="s">
        <v>470</v>
      </c>
      <c r="O68" s="34"/>
      <c r="P68" s="44"/>
      <c r="Q68" s="44"/>
      <c r="R68" s="47">
        <f t="shared" si="1"/>
        <v>1</v>
      </c>
      <c r="S68" s="47">
        <f t="shared" si="2"/>
        <v>1</v>
      </c>
      <c r="T68" s="47">
        <f t="shared" si="3"/>
        <v>0.25</v>
      </c>
      <c r="U68" s="48">
        <f t="shared" si="4"/>
        <v>7.5</v>
      </c>
      <c r="V68" s="49">
        <f t="shared" si="5"/>
        <v>0</v>
      </c>
      <c r="W68" s="48" t="str">
        <f t="shared" si="10"/>
        <v>No</v>
      </c>
      <c r="X68" s="50" t="str">
        <f t="shared" si="9"/>
        <v>✓ Complete</v>
      </c>
      <c r="Y68" s="44"/>
      <c r="Z68" s="44"/>
      <c r="AA68" s="44"/>
      <c r="AB68" s="44"/>
    </row>
    <row r="69">
      <c r="A69" s="44" t="s">
        <v>106</v>
      </c>
      <c r="B69" s="40" t="s">
        <v>478</v>
      </c>
      <c r="C69" s="44"/>
      <c r="D69" s="42" t="s">
        <v>17</v>
      </c>
      <c r="E69" s="34" t="s">
        <v>11</v>
      </c>
      <c r="F69" s="34" t="s">
        <v>23</v>
      </c>
      <c r="G69" s="44" t="s">
        <v>147</v>
      </c>
      <c r="H69" s="34" t="s">
        <v>143</v>
      </c>
      <c r="I69" s="42" t="s">
        <v>39</v>
      </c>
      <c r="J69" s="44"/>
      <c r="K69" s="44" t="s">
        <v>463</v>
      </c>
      <c r="L69" s="44" t="s">
        <v>251</v>
      </c>
      <c r="M69" s="44"/>
      <c r="N69" s="44" t="s">
        <v>470</v>
      </c>
      <c r="O69" s="34"/>
      <c r="P69" s="44"/>
      <c r="Q69" s="44"/>
      <c r="R69" s="47">
        <f t="shared" si="1"/>
        <v>1</v>
      </c>
      <c r="S69" s="47">
        <f t="shared" si="2"/>
        <v>1</v>
      </c>
      <c r="T69" s="47">
        <f t="shared" si="3"/>
        <v>0.25</v>
      </c>
      <c r="U69" s="48">
        <f t="shared" si="4"/>
        <v>7.5</v>
      </c>
      <c r="V69" s="49">
        <f t="shared" si="5"/>
        <v>0</v>
      </c>
      <c r="W69" s="48" t="str">
        <f t="shared" si="10"/>
        <v>No</v>
      </c>
      <c r="X69" s="50" t="str">
        <f t="shared" si="9"/>
        <v>✓ Complete</v>
      </c>
      <c r="Y69" s="44"/>
      <c r="Z69" s="44"/>
      <c r="AA69" s="44"/>
      <c r="AB69" s="44"/>
    </row>
    <row r="70">
      <c r="A70" s="44" t="s">
        <v>106</v>
      </c>
      <c r="B70" s="44" t="s">
        <v>479</v>
      </c>
      <c r="C70" s="40" t="s">
        <v>480</v>
      </c>
      <c r="D70" s="42" t="s">
        <v>265</v>
      </c>
      <c r="E70" s="34" t="s">
        <v>11</v>
      </c>
      <c r="F70" s="34" t="s">
        <v>25</v>
      </c>
      <c r="G70" s="44" t="s">
        <v>147</v>
      </c>
      <c r="H70" s="42" t="s">
        <v>137</v>
      </c>
      <c r="I70" s="34" t="s">
        <v>34</v>
      </c>
      <c r="J70" s="44"/>
      <c r="K70" s="44" t="s">
        <v>463</v>
      </c>
      <c r="L70" s="44" t="s">
        <v>251</v>
      </c>
      <c r="M70" s="44"/>
      <c r="N70" s="44"/>
      <c r="O70" s="34"/>
      <c r="P70" s="44"/>
      <c r="Q70" s="44"/>
      <c r="R70" s="47">
        <f t="shared" si="1"/>
        <v>1</v>
      </c>
      <c r="S70" s="47">
        <f t="shared" si="2"/>
        <v>1</v>
      </c>
      <c r="T70" s="47">
        <f t="shared" si="3"/>
        <v>0.3</v>
      </c>
      <c r="U70" s="48">
        <f t="shared" si="4"/>
        <v>7.5</v>
      </c>
      <c r="V70" s="49">
        <f t="shared" si="5"/>
        <v>2.25</v>
      </c>
      <c r="W70" s="48" t="str">
        <f t="shared" si="10"/>
        <v>Yes</v>
      </c>
      <c r="X70" s="50" t="str">
        <f t="shared" si="9"/>
        <v>✓ Complete</v>
      </c>
      <c r="Y70" s="44"/>
      <c r="Z70" s="44"/>
      <c r="AA70" s="44"/>
      <c r="AB70" s="44"/>
    </row>
    <row r="71">
      <c r="A71" s="44" t="s">
        <v>106</v>
      </c>
      <c r="B71" s="44" t="s">
        <v>481</v>
      </c>
      <c r="C71" s="40" t="s">
        <v>482</v>
      </c>
      <c r="D71" s="42" t="s">
        <v>265</v>
      </c>
      <c r="E71" s="34" t="s">
        <v>11</v>
      </c>
      <c r="F71" s="34" t="s">
        <v>25</v>
      </c>
      <c r="G71" s="44" t="s">
        <v>147</v>
      </c>
      <c r="H71" s="42" t="s">
        <v>137</v>
      </c>
      <c r="I71" s="34" t="s">
        <v>34</v>
      </c>
      <c r="J71" s="44"/>
      <c r="K71" s="44" t="s">
        <v>463</v>
      </c>
      <c r="L71" s="44" t="s">
        <v>251</v>
      </c>
      <c r="M71" s="44"/>
      <c r="N71" s="44"/>
      <c r="O71" s="34"/>
      <c r="P71" s="44"/>
      <c r="Q71" s="44"/>
      <c r="R71" s="47">
        <f t="shared" si="1"/>
        <v>1</v>
      </c>
      <c r="S71" s="47">
        <f t="shared" si="2"/>
        <v>1</v>
      </c>
      <c r="T71" s="47">
        <f t="shared" si="3"/>
        <v>0.3</v>
      </c>
      <c r="U71" s="48">
        <f t="shared" si="4"/>
        <v>7.5</v>
      </c>
      <c r="V71" s="49">
        <f t="shared" si="5"/>
        <v>2.25</v>
      </c>
      <c r="W71" s="48" t="str">
        <f t="shared" si="10"/>
        <v>Yes</v>
      </c>
      <c r="X71" s="50" t="str">
        <f t="shared" si="9"/>
        <v>⚠️ Missing Phase</v>
      </c>
      <c r="Y71" s="44"/>
      <c r="Z71" s="44"/>
      <c r="AA71" s="44"/>
      <c r="AB71" s="44"/>
    </row>
    <row r="72">
      <c r="A72" s="44" t="s">
        <v>106</v>
      </c>
      <c r="B72" s="42" t="s">
        <v>483</v>
      </c>
      <c r="C72" s="40" t="s">
        <v>484</v>
      </c>
      <c r="D72" s="42" t="s">
        <v>265</v>
      </c>
      <c r="E72" s="34" t="s">
        <v>9</v>
      </c>
      <c r="F72" s="42" t="s">
        <v>26</v>
      </c>
      <c r="G72" s="44" t="s">
        <v>147</v>
      </c>
      <c r="H72" s="34" t="s">
        <v>143</v>
      </c>
      <c r="I72" s="34"/>
      <c r="J72" s="44"/>
      <c r="K72" s="44" t="s">
        <v>485</v>
      </c>
      <c r="L72" s="44" t="s">
        <v>251</v>
      </c>
      <c r="M72" s="44"/>
      <c r="N72" s="44"/>
      <c r="O72" s="34"/>
      <c r="P72" s="44"/>
      <c r="Q72" s="44"/>
      <c r="R72" s="47">
        <f t="shared" si="1"/>
        <v>1</v>
      </c>
      <c r="S72" s="47">
        <f t="shared" si="2"/>
        <v>1</v>
      </c>
      <c r="T72" s="47">
        <f t="shared" si="3"/>
        <v>0</v>
      </c>
      <c r="U72" s="48">
        <f t="shared" si="4"/>
        <v>1.5</v>
      </c>
      <c r="V72" s="49">
        <f t="shared" si="5"/>
        <v>0</v>
      </c>
      <c r="W72" s="48" t="str">
        <f t="shared" si="10"/>
        <v>No</v>
      </c>
      <c r="X72" s="50" t="str">
        <f t="shared" si="9"/>
        <v>⚠️ Missing Phase</v>
      </c>
      <c r="Y72" s="44"/>
      <c r="Z72" s="44"/>
      <c r="AA72" s="44"/>
      <c r="AB72" s="44"/>
    </row>
    <row r="73">
      <c r="A73" s="44" t="s">
        <v>106</v>
      </c>
      <c r="B73" s="42" t="s">
        <v>486</v>
      </c>
      <c r="C73" s="40" t="s">
        <v>487</v>
      </c>
      <c r="D73" s="42" t="s">
        <v>265</v>
      </c>
      <c r="E73" s="34" t="s">
        <v>11</v>
      </c>
      <c r="F73" s="42" t="s">
        <v>26</v>
      </c>
      <c r="G73" s="44" t="s">
        <v>147</v>
      </c>
      <c r="H73" s="42" t="s">
        <v>137</v>
      </c>
      <c r="I73" s="34"/>
      <c r="J73" s="44"/>
      <c r="K73" s="44" t="s">
        <v>485</v>
      </c>
      <c r="L73" s="44" t="s">
        <v>251</v>
      </c>
      <c r="M73" s="44"/>
      <c r="N73" s="44"/>
      <c r="O73" s="34"/>
      <c r="P73" s="44"/>
      <c r="Q73" s="44"/>
      <c r="R73" s="47">
        <f t="shared" si="1"/>
        <v>1</v>
      </c>
      <c r="S73" s="47">
        <f t="shared" si="2"/>
        <v>1</v>
      </c>
      <c r="T73" s="47">
        <f t="shared" si="3"/>
        <v>0</v>
      </c>
      <c r="U73" s="48">
        <f t="shared" si="4"/>
        <v>7.5</v>
      </c>
      <c r="V73" s="49">
        <f t="shared" si="5"/>
        <v>0</v>
      </c>
      <c r="W73" s="48" t="str">
        <f t="shared" si="10"/>
        <v>Yes</v>
      </c>
      <c r="X73" s="50" t="str">
        <f t="shared" si="9"/>
        <v>⚠️ Missing Phase</v>
      </c>
      <c r="Y73" s="44"/>
      <c r="Z73" s="44"/>
      <c r="AA73" s="44"/>
      <c r="AB73" s="44"/>
    </row>
    <row r="74">
      <c r="A74" s="44" t="s">
        <v>106</v>
      </c>
      <c r="B74" s="42" t="s">
        <v>488</v>
      </c>
      <c r="C74" s="40" t="s">
        <v>484</v>
      </c>
      <c r="D74" s="42" t="s">
        <v>265</v>
      </c>
      <c r="E74" s="34" t="s">
        <v>11</v>
      </c>
      <c r="F74" s="42" t="s">
        <v>26</v>
      </c>
      <c r="G74" s="44" t="s">
        <v>147</v>
      </c>
      <c r="H74" s="42" t="s">
        <v>137</v>
      </c>
      <c r="I74" s="34"/>
      <c r="J74" s="44"/>
      <c r="K74" s="44" t="s">
        <v>485</v>
      </c>
      <c r="L74" s="44" t="s">
        <v>251</v>
      </c>
      <c r="M74" s="44"/>
      <c r="N74" s="44"/>
      <c r="O74" s="34"/>
      <c r="P74" s="44"/>
      <c r="Q74" s="44"/>
      <c r="R74" s="47">
        <f t="shared" si="1"/>
        <v>1</v>
      </c>
      <c r="S74" s="47">
        <f t="shared" si="2"/>
        <v>1</v>
      </c>
      <c r="T74" s="47">
        <f t="shared" si="3"/>
        <v>0</v>
      </c>
      <c r="U74" s="48">
        <f t="shared" si="4"/>
        <v>7.5</v>
      </c>
      <c r="V74" s="49">
        <f t="shared" si="5"/>
        <v>0</v>
      </c>
      <c r="W74" s="48" t="str">
        <f t="shared" si="10"/>
        <v>Yes</v>
      </c>
      <c r="X74" s="50" t="str">
        <f t="shared" si="9"/>
        <v>⚠️ Missing Size</v>
      </c>
      <c r="Y74" s="44"/>
      <c r="Z74" s="44"/>
      <c r="AA74" s="44"/>
      <c r="AB74" s="44"/>
    </row>
    <row r="75">
      <c r="A75" s="44" t="s">
        <v>106</v>
      </c>
      <c r="B75" s="42" t="s">
        <v>489</v>
      </c>
      <c r="C75" s="44"/>
      <c r="D75" s="34"/>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 Missing Size</v>
      </c>
      <c r="Y75" s="44"/>
      <c r="Z75" s="44"/>
      <c r="AA75" s="44"/>
      <c r="AB75" s="44"/>
    </row>
    <row r="76">
      <c r="A76" s="44" t="s">
        <v>106</v>
      </c>
      <c r="B76" s="42" t="s">
        <v>490</v>
      </c>
      <c r="C76" s="44"/>
      <c r="D76" s="34"/>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 Missing Size</v>
      </c>
      <c r="Y76" s="44"/>
      <c r="Z76" s="44"/>
      <c r="AA76" s="44"/>
      <c r="AB76" s="44"/>
    </row>
    <row r="77">
      <c r="A77" s="44" t="s">
        <v>106</v>
      </c>
      <c r="B77" s="42" t="s">
        <v>491</v>
      </c>
      <c r="C77" s="44"/>
      <c r="D77" s="34"/>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 Missing Size</v>
      </c>
      <c r="Y77" s="44"/>
      <c r="Z77" s="44"/>
      <c r="AA77" s="44"/>
      <c r="AB77" s="44"/>
    </row>
    <row r="78">
      <c r="A78" s="44" t="s">
        <v>106</v>
      </c>
      <c r="B78" s="42" t="s">
        <v>492</v>
      </c>
      <c r="C78" s="44"/>
      <c r="D78" s="34"/>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 Missing Size</v>
      </c>
      <c r="Y78" s="44"/>
      <c r="Z78" s="44"/>
      <c r="AA78" s="44"/>
      <c r="AB78" s="44"/>
    </row>
    <row r="79">
      <c r="A79" s="44" t="s">
        <v>106</v>
      </c>
      <c r="B79" s="42" t="s">
        <v>493</v>
      </c>
      <c r="C79" s="44"/>
      <c r="D79" s="34"/>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 Missing Size</v>
      </c>
      <c r="Y79" s="44"/>
      <c r="Z79" s="44"/>
      <c r="AA79" s="44"/>
      <c r="AB79" s="44"/>
    </row>
    <row r="80">
      <c r="A80" s="44" t="s">
        <v>106</v>
      </c>
      <c r="B80" s="42" t="s">
        <v>494</v>
      </c>
      <c r="C80" s="44"/>
      <c r="D80" s="34"/>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 Missing Size</v>
      </c>
      <c r="Y80" s="44"/>
      <c r="Z80" s="44"/>
      <c r="AA80" s="44"/>
      <c r="AB80" s="44"/>
    </row>
    <row r="81">
      <c r="A81" s="44" t="s">
        <v>106</v>
      </c>
      <c r="B81" s="42" t="s">
        <v>495</v>
      </c>
      <c r="C81" s="44"/>
      <c r="D81" s="34"/>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 Missing Size</v>
      </c>
      <c r="Y81" s="44"/>
      <c r="Z81" s="44"/>
      <c r="AA81" s="44"/>
      <c r="AB81" s="44"/>
    </row>
    <row r="82">
      <c r="A82" s="44" t="s">
        <v>106</v>
      </c>
      <c r="B82" s="42" t="s">
        <v>496</v>
      </c>
      <c r="C82" s="44"/>
      <c r="D82" s="34"/>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 Missing Size</v>
      </c>
      <c r="Y82" s="44"/>
      <c r="Z82" s="44"/>
      <c r="AA82" s="44"/>
      <c r="AB82" s="44"/>
    </row>
    <row r="83">
      <c r="A83" s="44" t="s">
        <v>106</v>
      </c>
      <c r="B83" s="42" t="s">
        <v>497</v>
      </c>
      <c r="C83" s="44"/>
      <c r="D83" s="34"/>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 Missing Size</v>
      </c>
      <c r="Y83" s="44"/>
      <c r="Z83" s="44"/>
      <c r="AA83" s="44"/>
      <c r="AB83" s="44"/>
    </row>
    <row r="84">
      <c r="A84" s="44" t="s">
        <v>106</v>
      </c>
      <c r="B84" s="42" t="s">
        <v>498</v>
      </c>
      <c r="C84" s="44"/>
      <c r="D84" s="34"/>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 Missing Size</v>
      </c>
      <c r="Y84" s="44"/>
      <c r="Z84" s="44"/>
      <c r="AA84" s="44"/>
      <c r="AB84" s="44"/>
    </row>
    <row r="85">
      <c r="A85" s="44" t="s">
        <v>106</v>
      </c>
      <c r="B85" s="42" t="s">
        <v>499</v>
      </c>
      <c r="C85" s="44"/>
      <c r="D85" s="34"/>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 Missing Size</v>
      </c>
      <c r="Y85" s="44"/>
      <c r="Z85" s="44"/>
      <c r="AA85" s="44"/>
      <c r="AB85" s="44"/>
    </row>
    <row r="86">
      <c r="A86" s="44" t="s">
        <v>106</v>
      </c>
      <c r="B86" s="42" t="s">
        <v>500</v>
      </c>
      <c r="C86" s="44"/>
      <c r="D86" s="34"/>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 Missing Size</v>
      </c>
      <c r="Y86" s="44"/>
      <c r="Z86" s="44"/>
      <c r="AA86" s="44"/>
      <c r="AB86" s="44"/>
    </row>
    <row r="87">
      <c r="A87" s="44" t="s">
        <v>106</v>
      </c>
      <c r="B87" s="42" t="s">
        <v>501</v>
      </c>
      <c r="C87" s="44"/>
      <c r="D87" s="34"/>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 Missing Size</v>
      </c>
      <c r="Y87" s="44"/>
      <c r="Z87" s="44"/>
      <c r="AA87" s="44"/>
      <c r="AB87" s="44"/>
    </row>
    <row r="88">
      <c r="A88" s="44" t="s">
        <v>106</v>
      </c>
      <c r="B88" s="42" t="s">
        <v>502</v>
      </c>
      <c r="C88" s="44"/>
      <c r="D88" s="34"/>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 Missing Size</v>
      </c>
      <c r="Y88" s="44"/>
      <c r="Z88" s="44"/>
      <c r="AA88" s="44"/>
      <c r="AB88" s="44"/>
    </row>
    <row r="89">
      <c r="A89" s="44" t="s">
        <v>106</v>
      </c>
      <c r="B89" s="42" t="s">
        <v>503</v>
      </c>
      <c r="C89" s="44"/>
      <c r="D89" s="34"/>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 Missing Size</v>
      </c>
      <c r="Y89" s="44"/>
      <c r="Z89" s="44"/>
      <c r="AA89" s="44"/>
      <c r="AB89" s="44"/>
    </row>
    <row r="90">
      <c r="A90" s="44" t="s">
        <v>106</v>
      </c>
      <c r="B90" s="42" t="s">
        <v>504</v>
      </c>
      <c r="C90" s="44"/>
      <c r="D90" s="34"/>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 Missing Size</v>
      </c>
      <c r="Y90" s="44"/>
      <c r="Z90" s="44"/>
      <c r="AA90" s="44"/>
      <c r="AB90" s="44"/>
    </row>
    <row r="91">
      <c r="A91" s="44" t="s">
        <v>106</v>
      </c>
      <c r="B91" s="42" t="s">
        <v>505</v>
      </c>
      <c r="C91" s="44"/>
      <c r="D91" s="34"/>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 Missing Size</v>
      </c>
      <c r="Y91" s="44"/>
      <c r="Z91" s="44"/>
      <c r="AA91" s="44"/>
      <c r="AB91" s="44"/>
    </row>
    <row r="92">
      <c r="A92" s="44" t="s">
        <v>106</v>
      </c>
      <c r="B92" s="42" t="s">
        <v>506</v>
      </c>
      <c r="C92" s="44"/>
      <c r="D92" s="34"/>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 Missing Size</v>
      </c>
      <c r="Y92" s="44"/>
      <c r="Z92" s="44"/>
      <c r="AA92" s="44"/>
      <c r="AB92" s="44"/>
    </row>
    <row r="93">
      <c r="A93" s="44" t="s">
        <v>106</v>
      </c>
      <c r="B93" s="42" t="s">
        <v>507</v>
      </c>
      <c r="C93" s="44"/>
      <c r="D93" s="34"/>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 Missing Size</v>
      </c>
      <c r="Y93" s="44"/>
      <c r="Z93" s="44"/>
      <c r="AA93" s="44"/>
      <c r="AB93" s="44"/>
    </row>
    <row r="94">
      <c r="A94" s="44" t="s">
        <v>106</v>
      </c>
      <c r="B94" s="42" t="s">
        <v>508</v>
      </c>
      <c r="C94" s="44"/>
      <c r="D94" s="34"/>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 Missing Size</v>
      </c>
      <c r="Y94" s="44"/>
      <c r="Z94" s="44"/>
      <c r="AA94" s="44"/>
      <c r="AB94" s="44"/>
    </row>
    <row r="95">
      <c r="A95" s="44" t="s">
        <v>106</v>
      </c>
      <c r="B95" s="42" t="s">
        <v>509</v>
      </c>
      <c r="C95" s="44"/>
      <c r="D95" s="34"/>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 Missing Size</v>
      </c>
      <c r="Y95" s="44"/>
      <c r="Z95" s="44"/>
      <c r="AA95" s="44"/>
      <c r="AB95" s="44"/>
    </row>
    <row r="96">
      <c r="A96" s="44" t="s">
        <v>106</v>
      </c>
      <c r="B96" s="42" t="s">
        <v>510</v>
      </c>
      <c r="C96" s="44"/>
      <c r="D96" s="34"/>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4:G283">
      <formula1>"All,Cerner,Epic,Meditech"</formula1>
    </dataValidation>
    <dataValidation type="list" allowBlank="1" showErrorMessage="1" sqref="I234:I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4:H283">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4:F242">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9.63"/>
    <col customWidth="1" min="3" max="3" width="48.38"/>
    <col customWidth="1" min="4" max="4" width="20.13"/>
    <col customWidth="1" min="5" max="5" width="17.63"/>
    <col customWidth="1" min="6" max="6" width="16.38"/>
    <col customWidth="1" min="7" max="7" width="19.25"/>
    <col customWidth="1" min="8" max="8" width="18.63"/>
    <col customWidth="1" min="9" max="9" width="18.5"/>
    <col customWidth="1" min="10" max="10" width="9.63"/>
    <col customWidth="1" min="11" max="11" width="10.38"/>
    <col customWidth="1" min="12" max="12" width="27.5"/>
    <col customWidth="1" min="13" max="13" width="28.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107</v>
      </c>
      <c r="B2" s="34" t="s">
        <v>511</v>
      </c>
      <c r="C2" s="44" t="s">
        <v>512</v>
      </c>
      <c r="D2" s="42" t="s">
        <v>17</v>
      </c>
      <c r="E2" s="41" t="s">
        <v>9</v>
      </c>
      <c r="F2" s="34" t="s">
        <v>25</v>
      </c>
      <c r="G2" s="34" t="s">
        <v>136</v>
      </c>
      <c r="H2" s="34" t="s">
        <v>157</v>
      </c>
      <c r="I2" s="34"/>
      <c r="J2" s="43"/>
      <c r="K2" s="44"/>
      <c r="L2" s="42" t="s">
        <v>513</v>
      </c>
      <c r="M2" s="45"/>
      <c r="N2" s="44"/>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v>
      </c>
      <c r="U2" s="48">
        <f t="shared" ref="U2:U99" si="4">IFS(
  E2="", 0,
  LEFT(E2,2)="XS", 0.5,
  LEFT(E2,2)="XL", 15,
  LEFT(E2,1)="S", 1.5,
  LEFT(E2,1)="M", 3.5,
  LEFT(E2,1)="L", 7.5,
  E2="Unspecified", 1,
  TRUE, 0
)</f>
        <v>1.5</v>
      </c>
      <c r="V2" s="49">
        <f t="shared" ref="V2:V99" si="5">U2*R2*S2*T2*IF(W2="Yes",1,0)</f>
        <v>0</v>
      </c>
      <c r="W2" s="48" t="str">
        <f t="shared" ref="W2:W27" si="6">IF(OR(H2="Active",H2="In Progress",H2="Build",H2="Test"),"Yes","No")</f>
        <v>No</v>
      </c>
      <c r="X2" s="50" t="str">
        <f>IF(B2="", "N/A",
   IF(E2="", "⚠️ Missing Size",
      IF(F2="", "⚠️ Missing Work Type",
         IF(D2="", "⚠️ Missing Role",
            IF(I2="", "⚠️ Missing Phase", "✓ Complete")))))</f>
        <v>⚠️ Missing Phase</v>
      </c>
      <c r="Y2" s="44"/>
      <c r="Z2" s="44"/>
      <c r="AA2" s="44"/>
      <c r="AB2" s="44"/>
    </row>
    <row r="3">
      <c r="A3" s="44" t="s">
        <v>107</v>
      </c>
      <c r="B3" s="44" t="s">
        <v>514</v>
      </c>
      <c r="C3" s="44" t="s">
        <v>515</v>
      </c>
      <c r="D3" s="42" t="s">
        <v>17</v>
      </c>
      <c r="E3" s="41" t="s">
        <v>9</v>
      </c>
      <c r="F3" s="34" t="s">
        <v>25</v>
      </c>
      <c r="G3" s="44" t="s">
        <v>142</v>
      </c>
      <c r="H3" s="42" t="s">
        <v>137</v>
      </c>
      <c r="I3" s="34"/>
      <c r="J3" s="43"/>
      <c r="K3" s="44"/>
      <c r="L3" s="42" t="s">
        <v>513</v>
      </c>
      <c r="M3" s="45"/>
      <c r="N3" s="44"/>
      <c r="O3" s="53"/>
      <c r="P3" s="44"/>
      <c r="Q3" s="44"/>
      <c r="R3" s="47">
        <f t="shared" si="1"/>
        <v>1</v>
      </c>
      <c r="S3" s="47">
        <f t="shared" si="2"/>
        <v>1</v>
      </c>
      <c r="T3" s="47">
        <f t="shared" si="3"/>
        <v>0</v>
      </c>
      <c r="U3" s="48">
        <f t="shared" si="4"/>
        <v>1.5</v>
      </c>
      <c r="V3" s="49">
        <f t="shared" si="5"/>
        <v>0</v>
      </c>
      <c r="W3" s="48" t="str">
        <f t="shared" si="6"/>
        <v>Yes</v>
      </c>
      <c r="X3" s="50" t="str">
        <f t="shared" ref="X3:X28" si="7">IF(B4="", "N/A",
   IF(E4="", "⚠️ Missing Size",
      IF(F4="", "⚠️ Missing Work Type",
         IF(D4="", "⚠️ Missing Role",
            IF(I4="", "⚠️ Missing Phase", "✓ Complete")))))</f>
        <v>✓ Complete</v>
      </c>
      <c r="Y3" s="44"/>
      <c r="Z3" s="44"/>
      <c r="AA3" s="44"/>
      <c r="AB3" s="44"/>
    </row>
    <row r="4">
      <c r="A4" s="44" t="s">
        <v>107</v>
      </c>
      <c r="B4" s="44" t="s">
        <v>516</v>
      </c>
      <c r="C4" s="44" t="s">
        <v>517</v>
      </c>
      <c r="D4" s="42" t="s">
        <v>17</v>
      </c>
      <c r="E4" s="41" t="s">
        <v>9</v>
      </c>
      <c r="F4" s="34" t="s">
        <v>25</v>
      </c>
      <c r="G4" s="44" t="s">
        <v>136</v>
      </c>
      <c r="H4" s="42" t="s">
        <v>137</v>
      </c>
      <c r="I4" s="34" t="s">
        <v>35</v>
      </c>
      <c r="J4" s="43"/>
      <c r="K4" s="44"/>
      <c r="L4" s="42" t="s">
        <v>513</v>
      </c>
      <c r="M4" s="45"/>
      <c r="N4" s="44"/>
      <c r="O4" s="53"/>
      <c r="P4" s="44"/>
      <c r="Q4" s="44"/>
      <c r="R4" s="47">
        <f t="shared" si="1"/>
        <v>1</v>
      </c>
      <c r="S4" s="47">
        <f t="shared" si="2"/>
        <v>1</v>
      </c>
      <c r="T4" s="47">
        <f t="shared" si="3"/>
        <v>1</v>
      </c>
      <c r="U4" s="48">
        <f t="shared" si="4"/>
        <v>1.5</v>
      </c>
      <c r="V4" s="49">
        <f t="shared" si="5"/>
        <v>1.5</v>
      </c>
      <c r="W4" s="48" t="str">
        <f t="shared" si="6"/>
        <v>Yes</v>
      </c>
      <c r="X4" s="50" t="str">
        <f t="shared" si="7"/>
        <v>⚠️ Missing Phase</v>
      </c>
      <c r="Y4" s="44"/>
      <c r="Z4" s="44"/>
      <c r="AA4" s="44"/>
      <c r="AB4" s="44"/>
    </row>
    <row r="5">
      <c r="A5" s="44" t="s">
        <v>107</v>
      </c>
      <c r="B5" s="44" t="s">
        <v>518</v>
      </c>
      <c r="C5" s="44" t="s">
        <v>519</v>
      </c>
      <c r="D5" s="42" t="s">
        <v>17</v>
      </c>
      <c r="E5" s="41" t="s">
        <v>9</v>
      </c>
      <c r="F5" s="34" t="s">
        <v>25</v>
      </c>
      <c r="G5" s="44" t="s">
        <v>136</v>
      </c>
      <c r="H5" s="42" t="s">
        <v>137</v>
      </c>
      <c r="I5" s="34"/>
      <c r="J5" s="43"/>
      <c r="K5" s="44"/>
      <c r="L5" s="42" t="s">
        <v>513</v>
      </c>
      <c r="M5" s="45"/>
      <c r="N5" s="44"/>
      <c r="O5" s="34"/>
      <c r="P5" s="35"/>
      <c r="Q5" s="57"/>
      <c r="R5" s="47">
        <f t="shared" si="1"/>
        <v>1</v>
      </c>
      <c r="S5" s="47">
        <f t="shared" si="2"/>
        <v>1</v>
      </c>
      <c r="T5" s="47">
        <f t="shared" si="3"/>
        <v>0</v>
      </c>
      <c r="U5" s="48">
        <f t="shared" si="4"/>
        <v>1.5</v>
      </c>
      <c r="V5" s="49">
        <f t="shared" si="5"/>
        <v>0</v>
      </c>
      <c r="W5" s="48" t="str">
        <f t="shared" si="6"/>
        <v>Yes</v>
      </c>
      <c r="X5" s="50" t="str">
        <f t="shared" si="7"/>
        <v>⚠️ Missing Phase</v>
      </c>
      <c r="Y5" s="44"/>
      <c r="Z5" s="44"/>
      <c r="AA5" s="44"/>
      <c r="AB5" s="44"/>
    </row>
    <row r="6">
      <c r="A6" s="44" t="s">
        <v>107</v>
      </c>
      <c r="B6" s="44" t="s">
        <v>520</v>
      </c>
      <c r="C6" s="44" t="s">
        <v>521</v>
      </c>
      <c r="D6" s="42" t="s">
        <v>17</v>
      </c>
      <c r="E6" s="41" t="s">
        <v>9</v>
      </c>
      <c r="F6" s="34" t="s">
        <v>25</v>
      </c>
      <c r="G6" s="44" t="s">
        <v>136</v>
      </c>
      <c r="H6" s="42" t="s">
        <v>137</v>
      </c>
      <c r="I6" s="34"/>
      <c r="J6" s="44"/>
      <c r="K6" s="44"/>
      <c r="L6" s="42" t="s">
        <v>513</v>
      </c>
      <c r="M6" s="45"/>
      <c r="N6" s="44"/>
      <c r="O6" s="34"/>
      <c r="P6" s="44"/>
      <c r="Q6" s="34"/>
      <c r="R6" s="47">
        <f t="shared" si="1"/>
        <v>1</v>
      </c>
      <c r="S6" s="47">
        <f t="shared" si="2"/>
        <v>1</v>
      </c>
      <c r="T6" s="47">
        <f t="shared" si="3"/>
        <v>0</v>
      </c>
      <c r="U6" s="48">
        <f t="shared" si="4"/>
        <v>1.5</v>
      </c>
      <c r="V6" s="49">
        <f t="shared" si="5"/>
        <v>0</v>
      </c>
      <c r="W6" s="48" t="str">
        <f t="shared" si="6"/>
        <v>Yes</v>
      </c>
      <c r="X6" s="50" t="str">
        <f t="shared" si="7"/>
        <v>✓ Complete</v>
      </c>
      <c r="Y6" s="44"/>
      <c r="Z6" s="44"/>
      <c r="AA6" s="44"/>
      <c r="AB6" s="44"/>
    </row>
    <row r="7">
      <c r="A7" s="44" t="s">
        <v>107</v>
      </c>
      <c r="B7" s="44" t="s">
        <v>522</v>
      </c>
      <c r="C7" s="44" t="s">
        <v>523</v>
      </c>
      <c r="D7" s="42" t="s">
        <v>17</v>
      </c>
      <c r="E7" s="41" t="s">
        <v>9</v>
      </c>
      <c r="F7" s="34" t="s">
        <v>31</v>
      </c>
      <c r="G7" s="44" t="s">
        <v>136</v>
      </c>
      <c r="H7" s="42" t="s">
        <v>137</v>
      </c>
      <c r="I7" s="34" t="s">
        <v>35</v>
      </c>
      <c r="J7" s="44"/>
      <c r="K7" s="44"/>
      <c r="L7" s="42" t="s">
        <v>513</v>
      </c>
      <c r="M7" s="45"/>
      <c r="N7" s="44"/>
      <c r="O7" s="53"/>
      <c r="P7" s="44"/>
      <c r="Q7" s="34"/>
      <c r="R7" s="47">
        <f t="shared" si="1"/>
        <v>1</v>
      </c>
      <c r="S7" s="47">
        <f t="shared" si="2"/>
        <v>1</v>
      </c>
      <c r="T7" s="47">
        <f t="shared" si="3"/>
        <v>1</v>
      </c>
      <c r="U7" s="48">
        <f t="shared" si="4"/>
        <v>1.5</v>
      </c>
      <c r="V7" s="49">
        <f t="shared" si="5"/>
        <v>1.5</v>
      </c>
      <c r="W7" s="48" t="str">
        <f t="shared" si="6"/>
        <v>Yes</v>
      </c>
      <c r="X7" s="50" t="str">
        <f t="shared" si="7"/>
        <v>⚠️ Missing Work Type</v>
      </c>
      <c r="Y7" s="44"/>
      <c r="Z7" s="44"/>
      <c r="AA7" s="44"/>
      <c r="AB7" s="44"/>
    </row>
    <row r="8">
      <c r="A8" s="44" t="s">
        <v>107</v>
      </c>
      <c r="B8" s="44" t="s">
        <v>524</v>
      </c>
      <c r="C8" s="44" t="s">
        <v>525</v>
      </c>
      <c r="D8" s="42" t="s">
        <v>17</v>
      </c>
      <c r="E8" s="41" t="s">
        <v>8</v>
      </c>
      <c r="F8" s="34"/>
      <c r="G8" s="44" t="s">
        <v>142</v>
      </c>
      <c r="H8" s="42" t="s">
        <v>137</v>
      </c>
      <c r="I8" s="34"/>
      <c r="J8" s="44"/>
      <c r="K8" s="44"/>
      <c r="L8" s="42" t="s">
        <v>513</v>
      </c>
      <c r="M8" s="45"/>
      <c r="N8" s="44"/>
      <c r="O8" s="34"/>
      <c r="P8" s="35"/>
      <c r="Q8" s="57"/>
      <c r="R8" s="47">
        <f t="shared" si="1"/>
        <v>1</v>
      </c>
      <c r="S8" s="47">
        <f t="shared" si="2"/>
        <v>0</v>
      </c>
      <c r="T8" s="47">
        <f t="shared" si="3"/>
        <v>0</v>
      </c>
      <c r="U8" s="48">
        <f t="shared" si="4"/>
        <v>0.5</v>
      </c>
      <c r="V8" s="49">
        <f t="shared" si="5"/>
        <v>0</v>
      </c>
      <c r="W8" s="48" t="str">
        <f t="shared" si="6"/>
        <v>Yes</v>
      </c>
      <c r="X8" s="50" t="str">
        <f t="shared" si="7"/>
        <v>⚠️ Missing Work Type</v>
      </c>
      <c r="Y8" s="44"/>
      <c r="Z8" s="44"/>
      <c r="AA8" s="44"/>
      <c r="AB8" s="44"/>
    </row>
    <row r="9">
      <c r="A9" s="44" t="s">
        <v>107</v>
      </c>
      <c r="B9" s="44" t="s">
        <v>526</v>
      </c>
      <c r="C9" s="44" t="s">
        <v>527</v>
      </c>
      <c r="D9" s="42" t="s">
        <v>17</v>
      </c>
      <c r="E9" s="41" t="s">
        <v>8</v>
      </c>
      <c r="F9" s="34"/>
      <c r="G9" s="44" t="s">
        <v>142</v>
      </c>
      <c r="H9" s="42" t="s">
        <v>137</v>
      </c>
      <c r="I9" s="34" t="s">
        <v>35</v>
      </c>
      <c r="J9" s="44"/>
      <c r="K9" s="44"/>
      <c r="L9" s="42" t="s">
        <v>162</v>
      </c>
      <c r="M9" s="45"/>
      <c r="N9" s="44"/>
      <c r="O9" s="34"/>
      <c r="P9" s="44"/>
      <c r="Q9" s="34"/>
      <c r="R9" s="47">
        <f t="shared" si="1"/>
        <v>1</v>
      </c>
      <c r="S9" s="47">
        <f t="shared" si="2"/>
        <v>0</v>
      </c>
      <c r="T9" s="47">
        <f t="shared" si="3"/>
        <v>1</v>
      </c>
      <c r="U9" s="48">
        <f t="shared" si="4"/>
        <v>0.5</v>
      </c>
      <c r="V9" s="49">
        <f t="shared" si="5"/>
        <v>0</v>
      </c>
      <c r="W9" s="48" t="str">
        <f t="shared" si="6"/>
        <v>Yes</v>
      </c>
      <c r="X9" s="50" t="str">
        <f t="shared" si="7"/>
        <v>✓ Complete</v>
      </c>
      <c r="Y9" s="44"/>
      <c r="Z9" s="44"/>
      <c r="AA9" s="44"/>
      <c r="AB9" s="44"/>
    </row>
    <row r="10">
      <c r="A10" s="44" t="s">
        <v>107</v>
      </c>
      <c r="B10" s="44" t="s">
        <v>528</v>
      </c>
      <c r="C10" s="44" t="s">
        <v>529</v>
      </c>
      <c r="D10" s="42" t="s">
        <v>17</v>
      </c>
      <c r="E10" s="41" t="s">
        <v>9</v>
      </c>
      <c r="F10" s="42" t="s">
        <v>30</v>
      </c>
      <c r="G10" s="44" t="s">
        <v>142</v>
      </c>
      <c r="H10" s="42" t="s">
        <v>137</v>
      </c>
      <c r="I10" s="42" t="s">
        <v>36</v>
      </c>
      <c r="J10" s="44"/>
      <c r="K10" s="44"/>
      <c r="L10" s="42" t="s">
        <v>162</v>
      </c>
      <c r="M10" s="45"/>
      <c r="N10" s="44"/>
      <c r="O10" s="34"/>
      <c r="P10" s="44"/>
      <c r="Q10" s="59"/>
      <c r="R10" s="47">
        <f t="shared" si="1"/>
        <v>1</v>
      </c>
      <c r="S10" s="47">
        <f t="shared" si="2"/>
        <v>0.5</v>
      </c>
      <c r="T10" s="47">
        <f t="shared" si="3"/>
        <v>1</v>
      </c>
      <c r="U10" s="48">
        <f t="shared" si="4"/>
        <v>1.5</v>
      </c>
      <c r="V10" s="49">
        <f t="shared" si="5"/>
        <v>0.75</v>
      </c>
      <c r="W10" s="48" t="str">
        <f t="shared" si="6"/>
        <v>Yes</v>
      </c>
      <c r="X10" s="50" t="str">
        <f t="shared" si="7"/>
        <v>⚠️ Missing Work Type</v>
      </c>
      <c r="Y10" s="44"/>
      <c r="Z10" s="44"/>
      <c r="AA10" s="44"/>
      <c r="AB10" s="44"/>
    </row>
    <row r="11">
      <c r="A11" s="44" t="s">
        <v>107</v>
      </c>
      <c r="B11" s="44" t="s">
        <v>530</v>
      </c>
      <c r="C11" s="44" t="s">
        <v>531</v>
      </c>
      <c r="D11" s="42" t="s">
        <v>17</v>
      </c>
      <c r="E11" s="41" t="s">
        <v>8</v>
      </c>
      <c r="F11" s="34"/>
      <c r="G11" s="44"/>
      <c r="H11" s="34"/>
      <c r="I11" s="34"/>
      <c r="J11" s="44"/>
      <c r="K11" s="44"/>
      <c r="L11" s="44"/>
      <c r="M11" s="45"/>
      <c r="N11" s="44"/>
      <c r="O11" s="34"/>
      <c r="P11" s="35"/>
      <c r="Q11" s="57"/>
      <c r="R11" s="47">
        <f t="shared" si="1"/>
        <v>1</v>
      </c>
      <c r="S11" s="47">
        <f t="shared" si="2"/>
        <v>0</v>
      </c>
      <c r="T11" s="47">
        <f t="shared" si="3"/>
        <v>0</v>
      </c>
      <c r="U11" s="48">
        <f t="shared" si="4"/>
        <v>0.5</v>
      </c>
      <c r="V11" s="49">
        <f t="shared" si="5"/>
        <v>0</v>
      </c>
      <c r="W11" s="48" t="str">
        <f t="shared" si="6"/>
        <v>No</v>
      </c>
      <c r="X11" s="50" t="str">
        <f t="shared" si="7"/>
        <v>N/A</v>
      </c>
      <c r="Y11" s="44"/>
      <c r="Z11" s="44"/>
      <c r="AA11" s="44"/>
      <c r="AB11" s="44"/>
    </row>
    <row r="12">
      <c r="A12" s="44"/>
      <c r="B12" s="44"/>
      <c r="C12" s="44"/>
      <c r="D12" s="42"/>
      <c r="E12" s="41"/>
      <c r="F12" s="34"/>
      <c r="G12" s="44"/>
      <c r="H12" s="34"/>
      <c r="I12" s="34"/>
      <c r="J12" s="44"/>
      <c r="K12" s="44"/>
      <c r="L12" s="44"/>
      <c r="M12" s="45"/>
      <c r="N12" s="44"/>
      <c r="O12" s="34"/>
      <c r="P12" s="44"/>
      <c r="Q12" s="44"/>
      <c r="R12" s="47">
        <f t="shared" si="1"/>
        <v>0</v>
      </c>
      <c r="S12" s="47">
        <f t="shared" si="2"/>
        <v>0</v>
      </c>
      <c r="T12" s="47">
        <f t="shared" si="3"/>
        <v>0</v>
      </c>
      <c r="U12" s="48">
        <f t="shared" si="4"/>
        <v>0</v>
      </c>
      <c r="V12" s="49">
        <f t="shared" si="5"/>
        <v>0</v>
      </c>
      <c r="W12" s="48" t="str">
        <f t="shared" si="6"/>
        <v>No</v>
      </c>
      <c r="X12" s="50" t="str">
        <f t="shared" si="7"/>
        <v>N/A</v>
      </c>
      <c r="Y12" s="44"/>
      <c r="Z12" s="44"/>
      <c r="AA12" s="44"/>
      <c r="AB12" s="44"/>
    </row>
    <row r="13">
      <c r="A13" s="44"/>
      <c r="B13" s="44"/>
      <c r="C13" s="44"/>
      <c r="D13" s="42"/>
      <c r="E13" s="41"/>
      <c r="F13" s="34"/>
      <c r="G13" s="44"/>
      <c r="H13" s="34"/>
      <c r="I13" s="34"/>
      <c r="J13" s="44"/>
      <c r="K13" s="44"/>
      <c r="L13" s="44"/>
      <c r="M13" s="45"/>
      <c r="N13" s="44"/>
      <c r="O13" s="34"/>
      <c r="P13" s="44"/>
      <c r="Q13" s="44"/>
      <c r="R13" s="47">
        <f t="shared" si="1"/>
        <v>0</v>
      </c>
      <c r="S13" s="47">
        <f t="shared" si="2"/>
        <v>0</v>
      </c>
      <c r="T13" s="47">
        <f t="shared" si="3"/>
        <v>0</v>
      </c>
      <c r="U13" s="48">
        <f t="shared" si="4"/>
        <v>0</v>
      </c>
      <c r="V13" s="49">
        <f t="shared" si="5"/>
        <v>0</v>
      </c>
      <c r="W13" s="48" t="str">
        <f t="shared" si="6"/>
        <v>No</v>
      </c>
      <c r="X13" s="50" t="str">
        <f t="shared" si="7"/>
        <v>N/A</v>
      </c>
      <c r="Y13" s="44"/>
      <c r="Z13" s="44"/>
      <c r="AA13" s="44"/>
      <c r="AB13" s="44"/>
    </row>
    <row r="14">
      <c r="A14" s="44"/>
      <c r="B14" s="44"/>
      <c r="C14" s="44"/>
      <c r="D14" s="42"/>
      <c r="E14" s="41"/>
      <c r="F14" s="34"/>
      <c r="G14" s="44"/>
      <c r="H14" s="34"/>
      <c r="I14" s="34"/>
      <c r="J14" s="44"/>
      <c r="K14" s="44"/>
      <c r="L14" s="44"/>
      <c r="M14" s="45"/>
      <c r="N14" s="44"/>
      <c r="O14" s="34"/>
      <c r="P14" s="44"/>
      <c r="Q14" s="44"/>
      <c r="R14" s="47">
        <f t="shared" si="1"/>
        <v>0</v>
      </c>
      <c r="S14" s="47">
        <f t="shared" si="2"/>
        <v>0</v>
      </c>
      <c r="T14" s="47">
        <f t="shared" si="3"/>
        <v>0</v>
      </c>
      <c r="U14" s="48">
        <f t="shared" si="4"/>
        <v>0</v>
      </c>
      <c r="V14" s="49">
        <f t="shared" si="5"/>
        <v>0</v>
      </c>
      <c r="W14" s="48" t="str">
        <f t="shared" si="6"/>
        <v>No</v>
      </c>
      <c r="X14" s="50" t="str">
        <f t="shared" si="7"/>
        <v>⚠️ Missing Work Type</v>
      </c>
      <c r="Y14" s="44"/>
      <c r="Z14" s="44"/>
      <c r="AA14" s="44"/>
      <c r="AB14" s="44"/>
    </row>
    <row r="15">
      <c r="A15" s="44" t="s">
        <v>107</v>
      </c>
      <c r="B15" s="44" t="s">
        <v>532</v>
      </c>
      <c r="C15" s="44" t="s">
        <v>533</v>
      </c>
      <c r="D15" s="42" t="s">
        <v>17</v>
      </c>
      <c r="E15" s="41" t="s">
        <v>12</v>
      </c>
      <c r="F15" s="34"/>
      <c r="G15" s="44" t="s">
        <v>142</v>
      </c>
      <c r="H15" s="42" t="s">
        <v>137</v>
      </c>
      <c r="I15" s="34"/>
      <c r="J15" s="44"/>
      <c r="K15" s="44"/>
      <c r="L15" s="42" t="s">
        <v>162</v>
      </c>
      <c r="M15" s="45"/>
      <c r="N15" s="44"/>
      <c r="O15" s="34"/>
      <c r="P15" s="44"/>
      <c r="Q15" s="44"/>
      <c r="R15" s="47">
        <f t="shared" si="1"/>
        <v>1</v>
      </c>
      <c r="S15" s="47">
        <f t="shared" si="2"/>
        <v>0</v>
      </c>
      <c r="T15" s="47">
        <f t="shared" si="3"/>
        <v>0</v>
      </c>
      <c r="U15" s="48">
        <f t="shared" si="4"/>
        <v>15</v>
      </c>
      <c r="V15" s="49">
        <f t="shared" si="5"/>
        <v>0</v>
      </c>
      <c r="W15" s="48" t="str">
        <f t="shared" si="6"/>
        <v>Yes</v>
      </c>
      <c r="X15" s="50" t="str">
        <f t="shared" si="7"/>
        <v>⚠️ Missing Work Type</v>
      </c>
      <c r="Y15" s="44"/>
      <c r="Z15" s="44"/>
      <c r="AA15" s="44"/>
      <c r="AB15" s="44"/>
    </row>
    <row r="16">
      <c r="A16" s="44" t="s">
        <v>107</v>
      </c>
      <c r="B16" s="44" t="s">
        <v>534</v>
      </c>
      <c r="C16" s="44" t="s">
        <v>535</v>
      </c>
      <c r="D16" s="42" t="s">
        <v>17</v>
      </c>
      <c r="E16" s="41" t="s">
        <v>8</v>
      </c>
      <c r="F16" s="34"/>
      <c r="G16" s="44" t="s">
        <v>142</v>
      </c>
      <c r="H16" s="42" t="s">
        <v>137</v>
      </c>
      <c r="I16" s="34"/>
      <c r="J16" s="44"/>
      <c r="K16" s="44"/>
      <c r="L16" s="42" t="s">
        <v>149</v>
      </c>
      <c r="M16" s="45"/>
      <c r="N16" s="44"/>
      <c r="O16" s="34"/>
      <c r="P16" s="44"/>
      <c r="Q16" s="44"/>
      <c r="R16" s="47">
        <f t="shared" si="1"/>
        <v>1</v>
      </c>
      <c r="S16" s="47">
        <f t="shared" si="2"/>
        <v>0</v>
      </c>
      <c r="T16" s="47">
        <f t="shared" si="3"/>
        <v>0</v>
      </c>
      <c r="U16" s="48">
        <f t="shared" si="4"/>
        <v>0.5</v>
      </c>
      <c r="V16" s="49">
        <f t="shared" si="5"/>
        <v>0</v>
      </c>
      <c r="W16" s="48" t="str">
        <f t="shared" si="6"/>
        <v>Yes</v>
      </c>
      <c r="X16" s="50" t="str">
        <f t="shared" si="7"/>
        <v>⚠️ Missing Work Type</v>
      </c>
      <c r="Y16" s="44"/>
      <c r="Z16" s="44"/>
      <c r="AA16" s="44"/>
      <c r="AB16" s="44"/>
    </row>
    <row r="17">
      <c r="A17" s="44" t="s">
        <v>107</v>
      </c>
      <c r="B17" s="44" t="s">
        <v>536</v>
      </c>
      <c r="C17" s="42" t="s">
        <v>537</v>
      </c>
      <c r="D17" s="42" t="s">
        <v>17</v>
      </c>
      <c r="E17" s="41" t="s">
        <v>9</v>
      </c>
      <c r="F17" s="34"/>
      <c r="G17" s="44" t="s">
        <v>142</v>
      </c>
      <c r="H17" s="42" t="s">
        <v>137</v>
      </c>
      <c r="I17" s="34"/>
      <c r="J17" s="44"/>
      <c r="K17" s="44"/>
      <c r="L17" s="42" t="s">
        <v>513</v>
      </c>
      <c r="M17" s="45"/>
      <c r="N17" s="44"/>
      <c r="O17" s="34"/>
      <c r="P17" s="44"/>
      <c r="Q17" s="44"/>
      <c r="R17" s="47">
        <f t="shared" si="1"/>
        <v>1</v>
      </c>
      <c r="S17" s="47">
        <f t="shared" si="2"/>
        <v>0</v>
      </c>
      <c r="T17" s="47">
        <f t="shared" si="3"/>
        <v>0</v>
      </c>
      <c r="U17" s="48">
        <f t="shared" si="4"/>
        <v>1.5</v>
      </c>
      <c r="V17" s="49">
        <f t="shared" si="5"/>
        <v>0</v>
      </c>
      <c r="W17" s="48" t="str">
        <f t="shared" si="6"/>
        <v>Yes</v>
      </c>
      <c r="X17" s="50" t="str">
        <f t="shared" si="7"/>
        <v>N/A</v>
      </c>
      <c r="Y17" s="44"/>
      <c r="Z17" s="44"/>
      <c r="AA17" s="44"/>
      <c r="AB17" s="44"/>
    </row>
    <row r="18">
      <c r="A18" s="55"/>
      <c r="B18" s="55"/>
      <c r="C18" s="55"/>
      <c r="D18" s="42"/>
      <c r="E18" s="41"/>
      <c r="F18" s="60"/>
      <c r="G18" s="44"/>
      <c r="H18" s="34"/>
      <c r="I18" s="60"/>
      <c r="J18" s="44"/>
      <c r="K18" s="40"/>
      <c r="L18" s="44"/>
      <c r="M18" s="61"/>
      <c r="N18" s="40"/>
      <c r="O18" s="34"/>
      <c r="P18" s="44"/>
      <c r="Q18" s="44"/>
      <c r="R18" s="47">
        <f t="shared" si="1"/>
        <v>0</v>
      </c>
      <c r="S18" s="47">
        <f t="shared" si="2"/>
        <v>0</v>
      </c>
      <c r="T18" s="47">
        <f t="shared" si="3"/>
        <v>0</v>
      </c>
      <c r="U18" s="48">
        <f t="shared" si="4"/>
        <v>0</v>
      </c>
      <c r="V18" s="49">
        <f t="shared" si="5"/>
        <v>0</v>
      </c>
      <c r="W18" s="48" t="str">
        <f t="shared" si="6"/>
        <v>No</v>
      </c>
      <c r="X18" s="50" t="str">
        <f t="shared" si="7"/>
        <v>N/A</v>
      </c>
      <c r="Y18" s="44"/>
      <c r="Z18" s="44"/>
      <c r="AA18" s="44"/>
      <c r="AB18" s="44"/>
    </row>
    <row r="19">
      <c r="A19" s="55"/>
      <c r="B19" s="55"/>
      <c r="C19" s="55"/>
      <c r="D19" s="42"/>
      <c r="E19" s="41"/>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50" t="str">
        <f t="shared" si="7"/>
        <v>N/A</v>
      </c>
      <c r="Y19" s="44"/>
      <c r="Z19" s="44"/>
      <c r="AA19" s="44"/>
      <c r="AB19" s="44"/>
    </row>
    <row r="20">
      <c r="A20" s="55"/>
      <c r="B20" s="55"/>
      <c r="C20" s="55"/>
      <c r="D20" s="42"/>
      <c r="E20" s="41"/>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50" t="str">
        <f t="shared" si="7"/>
        <v>N/A</v>
      </c>
      <c r="Y20" s="44"/>
      <c r="Z20" s="44"/>
      <c r="AA20" s="44"/>
      <c r="AB20" s="44"/>
    </row>
    <row r="21">
      <c r="A21" s="55"/>
      <c r="B21" s="55"/>
      <c r="C21" s="55"/>
      <c r="D21" s="42"/>
      <c r="E21" s="41"/>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50" t="str">
        <f t="shared" si="7"/>
        <v>N/A</v>
      </c>
      <c r="Y21" s="44"/>
      <c r="Z21" s="44"/>
      <c r="AA21" s="44"/>
      <c r="AB21" s="44"/>
    </row>
    <row r="22">
      <c r="A22" s="55"/>
      <c r="B22" s="55"/>
      <c r="C22" s="55"/>
      <c r="D22" s="42"/>
      <c r="E22" s="41"/>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44"/>
      <c r="Z22" s="44"/>
      <c r="AA22" s="44"/>
      <c r="AB22" s="44"/>
    </row>
    <row r="23">
      <c r="A23" s="55"/>
      <c r="B23" s="55"/>
      <c r="C23" s="55"/>
      <c r="D23" s="42"/>
      <c r="E23" s="41"/>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55"/>
      <c r="B24" s="55"/>
      <c r="C24" s="55"/>
      <c r="D24" s="42"/>
      <c r="E24" s="41"/>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55"/>
      <c r="B25" s="55"/>
      <c r="C25" s="55"/>
      <c r="D25" s="42"/>
      <c r="E25" s="41"/>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41"/>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41"/>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41"/>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55"/>
      <c r="B43" s="55"/>
      <c r="C43" s="55"/>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4:G283">
      <formula1>"All,Cerner,Epic,Meditech"</formula1>
    </dataValidation>
    <dataValidation type="list" allowBlank="1" showErrorMessage="1" sqref="I234:I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4:H283">
      <formula1>"In progress,Complete,On Hold"</formula1>
    </dataValidation>
    <dataValidation type="list" allowBlank="1" showErrorMessage="1" sqref="H2:H26 H29:H100">
      <formula1>"Not Started,In Progress,On Hold,Complete,Cancelled"</formula1>
    </dataValidation>
    <dataValidation type="list" allowBlank="1" showErrorMessage="1" sqref="G2:G28">
      <formula1>"All,Epic ,Cerner"</formula1>
    </dataValidation>
    <dataValidation type="list" allowBlank="1" showErrorMessage="1" sqref="F234:F242">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7:H28">
      <formula1>"In Progress,On Hold,Complete"</formula1>
    </dataValidation>
  </dataValidations>
  <hyperlinks>
    <hyperlink r:id="rId1" ref="E1"/>
  </hyperlinks>
  <drawing r:id="rId2"/>
  <tableParts count="2">
    <tablePart r:id="rId5"/>
    <tablePart r:id="rId6"/>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5.25"/>
    <col customWidth="1" min="3" max="3" width="52.13"/>
    <col customWidth="1" min="4" max="4" width="20.13"/>
    <col customWidth="1" min="5" max="5" width="17.63"/>
    <col customWidth="1" min="6" max="6" width="16.38"/>
    <col customWidth="1" min="8" max="8" width="18.63"/>
    <col customWidth="1" min="9" max="9" width="18.5"/>
    <col customWidth="1" min="10" max="10" width="9.63"/>
    <col customWidth="1" min="11" max="11" width="22.25"/>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108</v>
      </c>
      <c r="B2" s="70" t="s">
        <v>538</v>
      </c>
      <c r="C2" s="51" t="s">
        <v>539</v>
      </c>
      <c r="D2" s="34" t="s">
        <v>19</v>
      </c>
      <c r="E2" s="34" t="s">
        <v>9</v>
      </c>
      <c r="F2" s="34" t="s">
        <v>25</v>
      </c>
      <c r="G2" s="34" t="s">
        <v>136</v>
      </c>
      <c r="H2" s="42" t="s">
        <v>137</v>
      </c>
      <c r="I2" s="34" t="s">
        <v>34</v>
      </c>
      <c r="J2" s="43"/>
      <c r="K2" s="44" t="s">
        <v>540</v>
      </c>
      <c r="L2" s="34" t="s">
        <v>149</v>
      </c>
      <c r="M2" s="45"/>
      <c r="N2" s="44"/>
      <c r="O2" s="34"/>
      <c r="P2" s="44"/>
      <c r="Q2" s="44"/>
      <c r="R2" s="47">
        <f t="shared" ref="R2:R99" si="1">IFS(
  D2="Owner", 1,
  D2="Co-owner", 1,
  D2="Secondary", 0.5,
  D2="Support", 0.25,
  TRUE, 0
)</f>
        <v>0.5</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0.3</v>
      </c>
      <c r="U2" s="48">
        <f t="shared" ref="U2:U99" si="4">IFS(
  E2="", 0,
  LEFT(E2,2)="XS", 0.5,
  LEFT(E2,2)="XL", 15,
  LEFT(E2,1)="S", 1.5,
  LEFT(E2,1)="M", 3.5,
  LEFT(E2,1)="L", 7.5,
  E2="Unspecified", 1,
  TRUE, 0
)</f>
        <v>1.5</v>
      </c>
      <c r="V2" s="49">
        <f t="shared" ref="V2:V99" si="5">U2*R2*S2*T2*IF(W2="Yes",1,0)</f>
        <v>0.225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44" t="s">
        <v>108</v>
      </c>
      <c r="B3" s="40" t="s">
        <v>541</v>
      </c>
      <c r="C3" s="40" t="s">
        <v>542</v>
      </c>
      <c r="D3" s="42" t="s">
        <v>17</v>
      </c>
      <c r="E3" s="34" t="s">
        <v>8</v>
      </c>
      <c r="F3" s="34" t="s">
        <v>25</v>
      </c>
      <c r="G3" s="44" t="s">
        <v>136</v>
      </c>
      <c r="H3" s="42" t="s">
        <v>137</v>
      </c>
      <c r="I3" s="34" t="s">
        <v>34</v>
      </c>
      <c r="J3" s="43"/>
      <c r="K3" s="44" t="s">
        <v>543</v>
      </c>
      <c r="L3" s="44" t="s">
        <v>149</v>
      </c>
      <c r="M3" s="45"/>
      <c r="N3" s="44"/>
      <c r="O3" s="53"/>
      <c r="P3" s="44"/>
      <c r="Q3" s="44"/>
      <c r="R3" s="47">
        <f t="shared" si="1"/>
        <v>1</v>
      </c>
      <c r="S3" s="47">
        <f t="shared" si="2"/>
        <v>1</v>
      </c>
      <c r="T3" s="47">
        <f t="shared" si="3"/>
        <v>0.3</v>
      </c>
      <c r="U3" s="48">
        <f t="shared" si="4"/>
        <v>0.5</v>
      </c>
      <c r="V3" s="49">
        <f t="shared" si="5"/>
        <v>0.15</v>
      </c>
      <c r="W3" s="48" t="str">
        <f t="shared" si="6"/>
        <v>Yes</v>
      </c>
      <c r="X3" s="50" t="str">
        <f t="shared" ref="X3:X28" si="7">IF(B4="", "N/A",
   IF(E4="", "⚠️ Missing Size",
      IF(F4="", "⚠️ Missing Work Type",
         IF(D4="", "⚠️ Missing Role",
            IF(I4="", "⚠️ Missing Phase", "✓ Complete")))))</f>
        <v>✓ Complete</v>
      </c>
      <c r="Y3" s="44"/>
      <c r="Z3" s="44"/>
      <c r="AA3" s="44"/>
      <c r="AB3" s="44"/>
    </row>
    <row r="4">
      <c r="A4" s="44" t="s">
        <v>108</v>
      </c>
      <c r="B4" s="40" t="s">
        <v>544</v>
      </c>
      <c r="C4" s="40" t="s">
        <v>545</v>
      </c>
      <c r="D4" s="42" t="s">
        <v>17</v>
      </c>
      <c r="E4" s="34" t="s">
        <v>8</v>
      </c>
      <c r="F4" s="34" t="s">
        <v>25</v>
      </c>
      <c r="G4" s="44" t="s">
        <v>142</v>
      </c>
      <c r="H4" s="42" t="s">
        <v>137</v>
      </c>
      <c r="I4" s="34" t="s">
        <v>38</v>
      </c>
      <c r="J4" s="43" t="s">
        <v>546</v>
      </c>
      <c r="K4" s="44" t="s">
        <v>547</v>
      </c>
      <c r="L4" s="44" t="s">
        <v>149</v>
      </c>
      <c r="M4" s="45"/>
      <c r="N4" s="44"/>
      <c r="O4" s="53"/>
      <c r="P4" s="44"/>
      <c r="Q4" s="44"/>
      <c r="R4" s="47">
        <f t="shared" si="1"/>
        <v>1</v>
      </c>
      <c r="S4" s="47">
        <f t="shared" si="2"/>
        <v>1</v>
      </c>
      <c r="T4" s="47">
        <f t="shared" si="3"/>
        <v>1</v>
      </c>
      <c r="U4" s="48">
        <f t="shared" si="4"/>
        <v>0.5</v>
      </c>
      <c r="V4" s="49">
        <f t="shared" si="5"/>
        <v>0.5</v>
      </c>
      <c r="W4" s="48" t="str">
        <f t="shared" si="6"/>
        <v>Yes</v>
      </c>
      <c r="X4" s="50" t="str">
        <f t="shared" si="7"/>
        <v>✓ Complete</v>
      </c>
      <c r="Y4" s="44"/>
      <c r="Z4" s="44"/>
      <c r="AA4" s="44"/>
      <c r="AB4" s="44"/>
    </row>
    <row r="5">
      <c r="A5" s="44" t="s">
        <v>108</v>
      </c>
      <c r="B5" s="40" t="s">
        <v>548</v>
      </c>
      <c r="C5" s="40" t="s">
        <v>549</v>
      </c>
      <c r="D5" s="42" t="s">
        <v>17</v>
      </c>
      <c r="E5" s="34" t="s">
        <v>8</v>
      </c>
      <c r="F5" s="34" t="s">
        <v>25</v>
      </c>
      <c r="G5" s="44" t="s">
        <v>142</v>
      </c>
      <c r="H5" s="42" t="s">
        <v>137</v>
      </c>
      <c r="I5" s="42" t="s">
        <v>35</v>
      </c>
      <c r="J5" s="43" t="s">
        <v>550</v>
      </c>
      <c r="K5" s="44" t="s">
        <v>547</v>
      </c>
      <c r="L5" s="44"/>
      <c r="M5" s="45"/>
      <c r="N5" s="44"/>
      <c r="O5" s="34"/>
      <c r="P5" s="35"/>
      <c r="Q5" s="57"/>
      <c r="R5" s="47">
        <f t="shared" si="1"/>
        <v>1</v>
      </c>
      <c r="S5" s="47">
        <f t="shared" si="2"/>
        <v>1</v>
      </c>
      <c r="T5" s="47">
        <f t="shared" si="3"/>
        <v>1</v>
      </c>
      <c r="U5" s="48">
        <f t="shared" si="4"/>
        <v>0.5</v>
      </c>
      <c r="V5" s="49">
        <f t="shared" si="5"/>
        <v>0.5</v>
      </c>
      <c r="W5" s="48" t="str">
        <f t="shared" si="6"/>
        <v>Yes</v>
      </c>
      <c r="X5" s="50" t="str">
        <f t="shared" si="7"/>
        <v>⚠️ Missing Phase</v>
      </c>
      <c r="Y5" s="44"/>
      <c r="Z5" s="44"/>
      <c r="AA5" s="44"/>
      <c r="AB5" s="44"/>
    </row>
    <row r="6">
      <c r="A6" s="44" t="s">
        <v>108</v>
      </c>
      <c r="B6" s="40" t="s">
        <v>551</v>
      </c>
      <c r="C6" s="40" t="s">
        <v>552</v>
      </c>
      <c r="D6" s="42" t="s">
        <v>17</v>
      </c>
      <c r="E6" s="34" t="s">
        <v>10</v>
      </c>
      <c r="F6" s="34" t="s">
        <v>25</v>
      </c>
      <c r="G6" s="44" t="s">
        <v>136</v>
      </c>
      <c r="H6" s="34" t="s">
        <v>143</v>
      </c>
      <c r="I6" s="34"/>
      <c r="J6" s="44"/>
      <c r="K6" s="44"/>
      <c r="L6" s="44"/>
      <c r="M6" s="45"/>
      <c r="N6" s="44"/>
      <c r="O6" s="34"/>
      <c r="P6" s="44"/>
      <c r="Q6" s="34"/>
      <c r="R6" s="47">
        <f t="shared" si="1"/>
        <v>1</v>
      </c>
      <c r="S6" s="47">
        <f t="shared" si="2"/>
        <v>1</v>
      </c>
      <c r="T6" s="47">
        <f t="shared" si="3"/>
        <v>0</v>
      </c>
      <c r="U6" s="48">
        <f t="shared" si="4"/>
        <v>3.5</v>
      </c>
      <c r="V6" s="49">
        <f t="shared" si="5"/>
        <v>0</v>
      </c>
      <c r="W6" s="48" t="str">
        <f t="shared" si="6"/>
        <v>No</v>
      </c>
      <c r="X6" s="50" t="str">
        <f t="shared" si="7"/>
        <v>✓ Complete</v>
      </c>
      <c r="Y6" s="44"/>
      <c r="Z6" s="44"/>
      <c r="AA6" s="44"/>
      <c r="AB6" s="44"/>
    </row>
    <row r="7">
      <c r="A7" s="55" t="s">
        <v>108</v>
      </c>
      <c r="B7" s="55" t="s">
        <v>553</v>
      </c>
      <c r="C7" s="58" t="s">
        <v>554</v>
      </c>
      <c r="D7" s="42" t="s">
        <v>17</v>
      </c>
      <c r="E7" s="34" t="s">
        <v>9</v>
      </c>
      <c r="F7" s="42" t="s">
        <v>29</v>
      </c>
      <c r="G7" s="44" t="s">
        <v>136</v>
      </c>
      <c r="H7" s="42" t="s">
        <v>137</v>
      </c>
      <c r="I7" s="34" t="s">
        <v>34</v>
      </c>
      <c r="J7" s="44"/>
      <c r="K7" s="44" t="s">
        <v>555</v>
      </c>
      <c r="L7" s="44" t="s">
        <v>149</v>
      </c>
      <c r="M7" s="45"/>
      <c r="N7" s="44"/>
      <c r="O7" s="53"/>
      <c r="P7" s="44"/>
      <c r="Q7" s="34"/>
      <c r="R7" s="47">
        <f t="shared" si="1"/>
        <v>1</v>
      </c>
      <c r="S7" s="47">
        <f t="shared" si="2"/>
        <v>0.5</v>
      </c>
      <c r="T7" s="47">
        <f t="shared" si="3"/>
        <v>0.3</v>
      </c>
      <c r="U7" s="48">
        <f t="shared" si="4"/>
        <v>1.5</v>
      </c>
      <c r="V7" s="49">
        <f t="shared" si="5"/>
        <v>0.225</v>
      </c>
      <c r="W7" s="48" t="str">
        <f t="shared" si="6"/>
        <v>Yes</v>
      </c>
      <c r="X7" s="50" t="str">
        <f t="shared" si="7"/>
        <v>⚠️ Missing Phase</v>
      </c>
      <c r="Y7" s="44"/>
      <c r="Z7" s="44"/>
      <c r="AA7" s="44"/>
      <c r="AB7" s="44"/>
    </row>
    <row r="8">
      <c r="A8" s="55" t="s">
        <v>108</v>
      </c>
      <c r="B8" s="55" t="s">
        <v>556</v>
      </c>
      <c r="C8" s="55" t="s">
        <v>557</v>
      </c>
      <c r="D8" s="34" t="s">
        <v>20</v>
      </c>
      <c r="E8" s="34" t="s">
        <v>8</v>
      </c>
      <c r="F8" s="34" t="s">
        <v>28</v>
      </c>
      <c r="G8" s="44" t="s">
        <v>136</v>
      </c>
      <c r="H8" s="42" t="s">
        <v>137</v>
      </c>
      <c r="I8" s="34"/>
      <c r="J8" s="44"/>
      <c r="K8" s="44"/>
      <c r="L8" s="44"/>
      <c r="M8" s="45"/>
      <c r="N8" s="44"/>
      <c r="O8" s="34"/>
      <c r="P8" s="35"/>
      <c r="Q8" s="57"/>
      <c r="R8" s="47">
        <f t="shared" si="1"/>
        <v>0.25</v>
      </c>
      <c r="S8" s="47">
        <f t="shared" si="2"/>
        <v>1</v>
      </c>
      <c r="T8" s="47">
        <f t="shared" si="3"/>
        <v>0</v>
      </c>
      <c r="U8" s="48">
        <f t="shared" si="4"/>
        <v>0.5</v>
      </c>
      <c r="V8" s="49">
        <f t="shared" si="5"/>
        <v>0</v>
      </c>
      <c r="W8" s="48" t="str">
        <f t="shared" si="6"/>
        <v>Yes</v>
      </c>
      <c r="X8" s="50" t="str">
        <f t="shared" si="7"/>
        <v>✓ Complete</v>
      </c>
      <c r="Y8" s="44"/>
      <c r="Z8" s="44"/>
      <c r="AA8" s="44"/>
      <c r="AB8" s="44"/>
    </row>
    <row r="9">
      <c r="A9" s="55" t="s">
        <v>108</v>
      </c>
      <c r="B9" s="55" t="s">
        <v>558</v>
      </c>
      <c r="C9" s="58" t="s">
        <v>559</v>
      </c>
      <c r="D9" s="42" t="s">
        <v>17</v>
      </c>
      <c r="E9" s="34" t="s">
        <v>8</v>
      </c>
      <c r="F9" s="34" t="s">
        <v>25</v>
      </c>
      <c r="G9" s="44" t="s">
        <v>136</v>
      </c>
      <c r="H9" s="34" t="s">
        <v>143</v>
      </c>
      <c r="I9" s="34" t="s">
        <v>34</v>
      </c>
      <c r="J9" s="44"/>
      <c r="K9" s="44" t="s">
        <v>138</v>
      </c>
      <c r="L9" s="44"/>
      <c r="M9" s="45"/>
      <c r="N9" s="44"/>
      <c r="O9" s="34"/>
      <c r="P9" s="44"/>
      <c r="Q9" s="34"/>
      <c r="R9" s="47">
        <f t="shared" si="1"/>
        <v>1</v>
      </c>
      <c r="S9" s="47">
        <f t="shared" si="2"/>
        <v>1</v>
      </c>
      <c r="T9" s="47">
        <f t="shared" si="3"/>
        <v>0.3</v>
      </c>
      <c r="U9" s="48">
        <f t="shared" si="4"/>
        <v>0.5</v>
      </c>
      <c r="V9" s="49">
        <f t="shared" si="5"/>
        <v>0</v>
      </c>
      <c r="W9" s="48" t="str">
        <f t="shared" si="6"/>
        <v>No</v>
      </c>
      <c r="X9" s="50" t="str">
        <f t="shared" si="7"/>
        <v>✓ Complete</v>
      </c>
      <c r="Y9" s="44"/>
      <c r="Z9" s="44"/>
      <c r="AA9" s="44"/>
      <c r="AB9" s="44"/>
    </row>
    <row r="10">
      <c r="A10" s="55" t="s">
        <v>108</v>
      </c>
      <c r="B10" s="55" t="s">
        <v>560</v>
      </c>
      <c r="C10" s="55" t="s">
        <v>561</v>
      </c>
      <c r="D10" s="42" t="s">
        <v>17</v>
      </c>
      <c r="E10" s="34" t="s">
        <v>8</v>
      </c>
      <c r="F10" s="34" t="s">
        <v>28</v>
      </c>
      <c r="G10" s="44" t="s">
        <v>142</v>
      </c>
      <c r="H10" s="42" t="s">
        <v>137</v>
      </c>
      <c r="I10" s="34" t="s">
        <v>35</v>
      </c>
      <c r="J10" s="44"/>
      <c r="K10" s="44" t="s">
        <v>562</v>
      </c>
      <c r="L10" s="44" t="s">
        <v>154</v>
      </c>
      <c r="M10" s="45"/>
      <c r="N10" s="44"/>
      <c r="O10" s="34"/>
      <c r="P10" s="44"/>
      <c r="Q10" s="59"/>
      <c r="R10" s="47">
        <f t="shared" si="1"/>
        <v>1</v>
      </c>
      <c r="S10" s="47">
        <f t="shared" si="2"/>
        <v>1</v>
      </c>
      <c r="T10" s="47">
        <f t="shared" si="3"/>
        <v>1</v>
      </c>
      <c r="U10" s="48">
        <f t="shared" si="4"/>
        <v>0.5</v>
      </c>
      <c r="V10" s="49">
        <f t="shared" si="5"/>
        <v>0.5</v>
      </c>
      <c r="W10" s="48" t="str">
        <f t="shared" si="6"/>
        <v>Yes</v>
      </c>
      <c r="X10" s="50" t="str">
        <f t="shared" si="7"/>
        <v>✓ Complete</v>
      </c>
      <c r="Y10" s="44"/>
      <c r="Z10" s="44"/>
      <c r="AA10" s="44"/>
      <c r="AB10" s="44"/>
    </row>
    <row r="11">
      <c r="A11" s="55" t="s">
        <v>108</v>
      </c>
      <c r="B11" s="55" t="s">
        <v>563</v>
      </c>
      <c r="C11" s="55" t="s">
        <v>564</v>
      </c>
      <c r="D11" s="34" t="s">
        <v>20</v>
      </c>
      <c r="E11" s="34" t="s">
        <v>8</v>
      </c>
      <c r="F11" s="34" t="s">
        <v>25</v>
      </c>
      <c r="G11" s="44" t="s">
        <v>142</v>
      </c>
      <c r="H11" s="34" t="s">
        <v>143</v>
      </c>
      <c r="I11" s="42" t="s">
        <v>39</v>
      </c>
      <c r="J11" s="44"/>
      <c r="K11" s="44" t="s">
        <v>562</v>
      </c>
      <c r="L11" s="44" t="s">
        <v>162</v>
      </c>
      <c r="M11" s="45"/>
      <c r="N11" s="44"/>
      <c r="O11" s="34"/>
      <c r="P11" s="35"/>
      <c r="Q11" s="57"/>
      <c r="R11" s="47">
        <f t="shared" si="1"/>
        <v>0.25</v>
      </c>
      <c r="S11" s="47">
        <f t="shared" si="2"/>
        <v>1</v>
      </c>
      <c r="T11" s="47">
        <f t="shared" si="3"/>
        <v>0.25</v>
      </c>
      <c r="U11" s="48">
        <f t="shared" si="4"/>
        <v>0.5</v>
      </c>
      <c r="V11" s="49">
        <f t="shared" si="5"/>
        <v>0</v>
      </c>
      <c r="W11" s="48" t="str">
        <f t="shared" si="6"/>
        <v>No</v>
      </c>
      <c r="X11" s="50" t="str">
        <f t="shared" si="7"/>
        <v>✓ Complete</v>
      </c>
      <c r="Y11" s="44"/>
      <c r="Z11" s="44"/>
      <c r="AA11" s="44"/>
      <c r="AB11" s="44"/>
    </row>
    <row r="12">
      <c r="A12" s="55" t="s">
        <v>108</v>
      </c>
      <c r="B12" s="55" t="s">
        <v>565</v>
      </c>
      <c r="C12" s="58" t="s">
        <v>566</v>
      </c>
      <c r="D12" s="34" t="s">
        <v>20</v>
      </c>
      <c r="E12" s="34" t="s">
        <v>8</v>
      </c>
      <c r="F12" s="42" t="s">
        <v>26</v>
      </c>
      <c r="G12" s="44" t="s">
        <v>142</v>
      </c>
      <c r="H12" s="42" t="s">
        <v>137</v>
      </c>
      <c r="I12" s="34" t="s">
        <v>34</v>
      </c>
      <c r="J12" s="44"/>
      <c r="K12" s="44"/>
      <c r="L12" s="44" t="s">
        <v>567</v>
      </c>
      <c r="M12" s="45"/>
      <c r="N12" s="44"/>
      <c r="O12" s="34"/>
      <c r="P12" s="44"/>
      <c r="Q12" s="44"/>
      <c r="R12" s="47">
        <f t="shared" si="1"/>
        <v>0.25</v>
      </c>
      <c r="S12" s="47">
        <f t="shared" si="2"/>
        <v>1</v>
      </c>
      <c r="T12" s="47">
        <f t="shared" si="3"/>
        <v>0.3</v>
      </c>
      <c r="U12" s="48">
        <f t="shared" si="4"/>
        <v>0.5</v>
      </c>
      <c r="V12" s="49">
        <f t="shared" si="5"/>
        <v>0.0375</v>
      </c>
      <c r="W12" s="48" t="str">
        <f t="shared" si="6"/>
        <v>Yes</v>
      </c>
      <c r="X12" s="50" t="str">
        <f t="shared" si="7"/>
        <v>⚠️ Missing Phase</v>
      </c>
      <c r="Y12" s="44"/>
      <c r="Z12" s="44"/>
      <c r="AA12" s="44"/>
      <c r="AB12" s="44"/>
    </row>
    <row r="13">
      <c r="A13" s="55" t="s">
        <v>108</v>
      </c>
      <c r="B13" s="55" t="s">
        <v>171</v>
      </c>
      <c r="C13" s="58" t="s">
        <v>568</v>
      </c>
      <c r="D13" s="34" t="s">
        <v>20</v>
      </c>
      <c r="E13" s="34" t="s">
        <v>9</v>
      </c>
      <c r="F13" s="34" t="s">
        <v>28</v>
      </c>
      <c r="G13" s="44" t="s">
        <v>136</v>
      </c>
      <c r="H13" s="34" t="s">
        <v>157</v>
      </c>
      <c r="I13" s="34"/>
      <c r="J13" s="44"/>
      <c r="K13" s="44"/>
      <c r="L13" s="44" t="s">
        <v>162</v>
      </c>
      <c r="M13" s="45"/>
      <c r="N13" s="44"/>
      <c r="O13" s="34"/>
      <c r="P13" s="44"/>
      <c r="Q13" s="44"/>
      <c r="R13" s="47">
        <f t="shared" si="1"/>
        <v>0.25</v>
      </c>
      <c r="S13" s="47">
        <f t="shared" si="2"/>
        <v>1</v>
      </c>
      <c r="T13" s="47">
        <f t="shared" si="3"/>
        <v>0</v>
      </c>
      <c r="U13" s="48">
        <f t="shared" si="4"/>
        <v>1.5</v>
      </c>
      <c r="V13" s="49">
        <f t="shared" si="5"/>
        <v>0</v>
      </c>
      <c r="W13" s="48" t="str">
        <f t="shared" si="6"/>
        <v>No</v>
      </c>
      <c r="X13" s="50" t="str">
        <f t="shared" si="7"/>
        <v>⚠️ Missing Phase</v>
      </c>
      <c r="Y13" s="44"/>
      <c r="Z13" s="44"/>
      <c r="AA13" s="44"/>
      <c r="AB13" s="44"/>
    </row>
    <row r="14">
      <c r="A14" s="55" t="s">
        <v>108</v>
      </c>
      <c r="B14" s="55" t="s">
        <v>569</v>
      </c>
      <c r="C14" s="55"/>
      <c r="D14" s="34" t="s">
        <v>20</v>
      </c>
      <c r="E14" s="34" t="s">
        <v>9</v>
      </c>
      <c r="F14" s="34" t="s">
        <v>28</v>
      </c>
      <c r="G14" s="44" t="s">
        <v>136</v>
      </c>
      <c r="H14" s="42" t="s">
        <v>137</v>
      </c>
      <c r="I14" s="34"/>
      <c r="J14" s="44"/>
      <c r="K14" s="44"/>
      <c r="L14" s="44"/>
      <c r="M14" s="45"/>
      <c r="N14" s="44"/>
      <c r="O14" s="34"/>
      <c r="P14" s="44"/>
      <c r="Q14" s="44"/>
      <c r="R14" s="47">
        <f t="shared" si="1"/>
        <v>0.25</v>
      </c>
      <c r="S14" s="47">
        <f t="shared" si="2"/>
        <v>1</v>
      </c>
      <c r="T14" s="47">
        <f t="shared" si="3"/>
        <v>0</v>
      </c>
      <c r="U14" s="48">
        <f t="shared" si="4"/>
        <v>1.5</v>
      </c>
      <c r="V14" s="49">
        <f t="shared" si="5"/>
        <v>0</v>
      </c>
      <c r="W14" s="48" t="str">
        <f t="shared" si="6"/>
        <v>Yes</v>
      </c>
      <c r="X14" s="50" t="str">
        <f t="shared" si="7"/>
        <v>⚠️ Missing Phase</v>
      </c>
      <c r="Y14" s="44"/>
      <c r="Z14" s="44"/>
      <c r="AA14" s="44"/>
      <c r="AB14" s="44"/>
    </row>
    <row r="15">
      <c r="A15" s="55" t="s">
        <v>108</v>
      </c>
      <c r="B15" s="58" t="s">
        <v>570</v>
      </c>
      <c r="C15" s="55" t="s">
        <v>187</v>
      </c>
      <c r="D15" s="34" t="s">
        <v>20</v>
      </c>
      <c r="E15" s="34" t="s">
        <v>8</v>
      </c>
      <c r="F15" s="42" t="s">
        <v>26</v>
      </c>
      <c r="G15" s="44" t="s">
        <v>142</v>
      </c>
      <c r="H15" s="42" t="s">
        <v>137</v>
      </c>
      <c r="I15" s="34"/>
      <c r="J15" s="44"/>
      <c r="K15" s="44"/>
      <c r="L15" s="44" t="s">
        <v>149</v>
      </c>
      <c r="M15" s="45"/>
      <c r="N15" s="44"/>
      <c r="O15" s="34"/>
      <c r="P15" s="44"/>
      <c r="Q15" s="44"/>
      <c r="R15" s="47">
        <f t="shared" si="1"/>
        <v>0.25</v>
      </c>
      <c r="S15" s="47">
        <f t="shared" si="2"/>
        <v>1</v>
      </c>
      <c r="T15" s="47">
        <f t="shared" si="3"/>
        <v>0</v>
      </c>
      <c r="U15" s="48">
        <f t="shared" si="4"/>
        <v>0.5</v>
      </c>
      <c r="V15" s="49">
        <f t="shared" si="5"/>
        <v>0</v>
      </c>
      <c r="W15" s="48" t="str">
        <f t="shared" si="6"/>
        <v>Yes</v>
      </c>
      <c r="X15" s="50" t="str">
        <f t="shared" si="7"/>
        <v>⚠️ Missing Phase</v>
      </c>
      <c r="Y15" s="44"/>
      <c r="Z15" s="44"/>
      <c r="AA15" s="44"/>
      <c r="AB15" s="44"/>
    </row>
    <row r="16">
      <c r="A16" s="55" t="s">
        <v>108</v>
      </c>
      <c r="B16" s="55" t="s">
        <v>571</v>
      </c>
      <c r="C16" s="55"/>
      <c r="D16" s="34" t="s">
        <v>20</v>
      </c>
      <c r="E16" s="34" t="s">
        <v>8</v>
      </c>
      <c r="F16" s="34" t="s">
        <v>28</v>
      </c>
      <c r="G16" s="44" t="s">
        <v>136</v>
      </c>
      <c r="H16" s="42" t="s">
        <v>137</v>
      </c>
      <c r="I16" s="34"/>
      <c r="J16" s="44"/>
      <c r="K16" s="44"/>
      <c r="L16" s="44"/>
      <c r="M16" s="45"/>
      <c r="N16" s="44"/>
      <c r="O16" s="34"/>
      <c r="P16" s="44"/>
      <c r="Q16" s="44"/>
      <c r="R16" s="47">
        <f t="shared" si="1"/>
        <v>0.25</v>
      </c>
      <c r="S16" s="47">
        <f t="shared" si="2"/>
        <v>1</v>
      </c>
      <c r="T16" s="47">
        <f t="shared" si="3"/>
        <v>0</v>
      </c>
      <c r="U16" s="48">
        <f t="shared" si="4"/>
        <v>0.5</v>
      </c>
      <c r="V16" s="49">
        <f t="shared" si="5"/>
        <v>0</v>
      </c>
      <c r="W16" s="48" t="str">
        <f t="shared" si="6"/>
        <v>Yes</v>
      </c>
      <c r="X16" s="50" t="str">
        <f t="shared" si="7"/>
        <v>✓ Complete</v>
      </c>
      <c r="Y16" s="44"/>
      <c r="Z16" s="44"/>
      <c r="AA16" s="44"/>
      <c r="AB16" s="44"/>
    </row>
    <row r="17">
      <c r="A17" s="55" t="s">
        <v>108</v>
      </c>
      <c r="B17" s="58" t="s">
        <v>572</v>
      </c>
      <c r="C17" s="58" t="s">
        <v>573</v>
      </c>
      <c r="D17" s="34" t="s">
        <v>20</v>
      </c>
      <c r="E17" s="34" t="s">
        <v>8</v>
      </c>
      <c r="F17" s="42" t="s">
        <v>26</v>
      </c>
      <c r="G17" s="44" t="s">
        <v>142</v>
      </c>
      <c r="H17" s="34" t="s">
        <v>143</v>
      </c>
      <c r="I17" s="42" t="s">
        <v>39</v>
      </c>
      <c r="J17" s="44" t="s">
        <v>574</v>
      </c>
      <c r="K17" s="44" t="s">
        <v>575</v>
      </c>
      <c r="L17" s="44"/>
      <c r="M17" s="45"/>
      <c r="N17" s="44"/>
      <c r="O17" s="34"/>
      <c r="P17" s="44"/>
      <c r="Q17" s="44"/>
      <c r="R17" s="47">
        <f t="shared" si="1"/>
        <v>0.25</v>
      </c>
      <c r="S17" s="47">
        <f t="shared" si="2"/>
        <v>1</v>
      </c>
      <c r="T17" s="47">
        <f t="shared" si="3"/>
        <v>0.25</v>
      </c>
      <c r="U17" s="48">
        <f t="shared" si="4"/>
        <v>0.5</v>
      </c>
      <c r="V17" s="49">
        <f t="shared" si="5"/>
        <v>0</v>
      </c>
      <c r="W17" s="48" t="str">
        <f t="shared" si="6"/>
        <v>No</v>
      </c>
      <c r="X17" s="50" t="str">
        <f t="shared" si="7"/>
        <v>✓ Complete</v>
      </c>
      <c r="Y17" s="44"/>
      <c r="Z17" s="44"/>
      <c r="AA17" s="44"/>
      <c r="AB17" s="44"/>
    </row>
    <row r="18">
      <c r="A18" s="55" t="s">
        <v>108</v>
      </c>
      <c r="B18" s="58" t="s">
        <v>576</v>
      </c>
      <c r="C18" s="55" t="s">
        <v>577</v>
      </c>
      <c r="D18" s="34" t="s">
        <v>20</v>
      </c>
      <c r="E18" s="34" t="s">
        <v>8</v>
      </c>
      <c r="F18" s="42" t="s">
        <v>26</v>
      </c>
      <c r="G18" s="44" t="s">
        <v>142</v>
      </c>
      <c r="H18" s="34" t="s">
        <v>143</v>
      </c>
      <c r="I18" s="42" t="s">
        <v>39</v>
      </c>
      <c r="J18" s="44"/>
      <c r="K18" s="44"/>
      <c r="L18" s="44"/>
      <c r="M18" s="45"/>
      <c r="N18" s="44"/>
      <c r="O18" s="34"/>
      <c r="P18" s="44"/>
      <c r="Q18" s="44"/>
      <c r="R18" s="47">
        <f t="shared" si="1"/>
        <v>0.25</v>
      </c>
      <c r="S18" s="47">
        <f t="shared" si="2"/>
        <v>1</v>
      </c>
      <c r="T18" s="47">
        <f t="shared" si="3"/>
        <v>0.25</v>
      </c>
      <c r="U18" s="48">
        <f t="shared" si="4"/>
        <v>0.5</v>
      </c>
      <c r="V18" s="49">
        <f t="shared" si="5"/>
        <v>0</v>
      </c>
      <c r="W18" s="48" t="str">
        <f t="shared" si="6"/>
        <v>No</v>
      </c>
      <c r="X18" s="50" t="str">
        <f t="shared" si="7"/>
        <v>⚠️ Missing Phase</v>
      </c>
      <c r="Y18" s="44"/>
      <c r="Z18" s="44"/>
      <c r="AA18" s="44"/>
      <c r="AB18" s="44"/>
    </row>
    <row r="19">
      <c r="A19" s="55" t="s">
        <v>108</v>
      </c>
      <c r="B19" s="55" t="s">
        <v>578</v>
      </c>
      <c r="C19" s="55"/>
      <c r="D19" s="34" t="s">
        <v>20</v>
      </c>
      <c r="E19" s="34" t="s">
        <v>8</v>
      </c>
      <c r="F19" s="34" t="s">
        <v>28</v>
      </c>
      <c r="G19" s="44" t="s">
        <v>136</v>
      </c>
      <c r="H19" s="42" t="s">
        <v>137</v>
      </c>
      <c r="I19" s="34"/>
      <c r="J19" s="43"/>
      <c r="K19" s="44"/>
      <c r="L19" s="44"/>
      <c r="M19" s="45"/>
      <c r="N19" s="44"/>
      <c r="O19" s="34"/>
      <c r="P19" s="44"/>
      <c r="Q19" s="44"/>
      <c r="R19" s="47">
        <f t="shared" si="1"/>
        <v>0.25</v>
      </c>
      <c r="S19" s="47">
        <f t="shared" si="2"/>
        <v>1</v>
      </c>
      <c r="T19" s="47">
        <f t="shared" si="3"/>
        <v>0</v>
      </c>
      <c r="U19" s="48">
        <f t="shared" si="4"/>
        <v>0.5</v>
      </c>
      <c r="V19" s="49">
        <f t="shared" si="5"/>
        <v>0</v>
      </c>
      <c r="W19" s="48" t="str">
        <f t="shared" si="6"/>
        <v>Yes</v>
      </c>
      <c r="X19" s="50" t="str">
        <f t="shared" si="7"/>
        <v>⚠️ Missing Phase</v>
      </c>
      <c r="Y19" s="44"/>
      <c r="Z19" s="44"/>
      <c r="AA19" s="44"/>
      <c r="AB19" s="44"/>
    </row>
    <row r="20">
      <c r="A20" s="55" t="s">
        <v>108</v>
      </c>
      <c r="B20" s="55" t="s">
        <v>579</v>
      </c>
      <c r="C20" s="55"/>
      <c r="D20" s="42" t="s">
        <v>17</v>
      </c>
      <c r="E20" s="34" t="s">
        <v>11</v>
      </c>
      <c r="F20" s="34" t="s">
        <v>28</v>
      </c>
      <c r="G20" s="44" t="s">
        <v>147</v>
      </c>
      <c r="H20" s="42" t="s">
        <v>137</v>
      </c>
      <c r="I20" s="34"/>
      <c r="J20" s="43"/>
      <c r="K20" s="44"/>
      <c r="L20" s="44"/>
      <c r="M20" s="45"/>
      <c r="N20" s="44"/>
      <c r="O20" s="34"/>
      <c r="P20" s="44"/>
      <c r="Q20" s="44"/>
      <c r="R20" s="47">
        <f t="shared" si="1"/>
        <v>1</v>
      </c>
      <c r="S20" s="47">
        <f t="shared" si="2"/>
        <v>1</v>
      </c>
      <c r="T20" s="47">
        <f t="shared" si="3"/>
        <v>0</v>
      </c>
      <c r="U20" s="48">
        <f t="shared" si="4"/>
        <v>7.5</v>
      </c>
      <c r="V20" s="49">
        <f t="shared" si="5"/>
        <v>0</v>
      </c>
      <c r="W20" s="48" t="str">
        <f t="shared" si="6"/>
        <v>Yes</v>
      </c>
      <c r="X20" s="50" t="str">
        <f t="shared" si="7"/>
        <v>⚠️ Missing Phase</v>
      </c>
      <c r="Y20" s="44"/>
      <c r="Z20" s="44"/>
      <c r="AA20" s="44"/>
      <c r="AB20" s="44"/>
    </row>
    <row r="21">
      <c r="A21" s="55" t="s">
        <v>108</v>
      </c>
      <c r="B21" s="55" t="s">
        <v>580</v>
      </c>
      <c r="C21" s="55" t="s">
        <v>581</v>
      </c>
      <c r="D21" s="42" t="s">
        <v>17</v>
      </c>
      <c r="E21" s="34" t="s">
        <v>8</v>
      </c>
      <c r="F21" s="34" t="s">
        <v>23</v>
      </c>
      <c r="G21" s="44" t="s">
        <v>147</v>
      </c>
      <c r="H21" s="42" t="s">
        <v>137</v>
      </c>
      <c r="I21" s="34"/>
      <c r="J21" s="43"/>
      <c r="K21" s="44"/>
      <c r="L21" s="44"/>
      <c r="M21" s="45"/>
      <c r="N21" s="44"/>
      <c r="O21" s="34"/>
      <c r="P21" s="44"/>
      <c r="Q21" s="44"/>
      <c r="R21" s="47">
        <f t="shared" si="1"/>
        <v>1</v>
      </c>
      <c r="S21" s="47">
        <f t="shared" si="2"/>
        <v>1</v>
      </c>
      <c r="T21" s="47">
        <f t="shared" si="3"/>
        <v>0</v>
      </c>
      <c r="U21" s="48">
        <f t="shared" si="4"/>
        <v>0.5</v>
      </c>
      <c r="V21" s="49">
        <f t="shared" si="5"/>
        <v>0</v>
      </c>
      <c r="W21" s="48" t="str">
        <f t="shared" si="6"/>
        <v>Yes</v>
      </c>
      <c r="X21" s="50" t="str">
        <f t="shared" si="7"/>
        <v>⚠️ Missing Phase</v>
      </c>
      <c r="Y21" s="44"/>
      <c r="Z21" s="44"/>
      <c r="AA21" s="44"/>
      <c r="AB21" s="44"/>
    </row>
    <row r="22">
      <c r="A22" s="55" t="s">
        <v>108</v>
      </c>
      <c r="B22" s="55" t="s">
        <v>582</v>
      </c>
      <c r="C22" s="55" t="s">
        <v>583</v>
      </c>
      <c r="D22" s="42" t="s">
        <v>17</v>
      </c>
      <c r="E22" s="34" t="s">
        <v>9</v>
      </c>
      <c r="F22" s="34" t="s">
        <v>28</v>
      </c>
      <c r="G22" s="44" t="s">
        <v>147</v>
      </c>
      <c r="H22" s="42" t="s">
        <v>137</v>
      </c>
      <c r="I22" s="34"/>
      <c r="J22" s="43"/>
      <c r="K22" s="44"/>
      <c r="L22" s="44"/>
      <c r="M22" s="45"/>
      <c r="N22" s="44"/>
      <c r="O22" s="34"/>
      <c r="P22" s="44"/>
      <c r="Q22" s="44"/>
      <c r="R22" s="47">
        <f t="shared" si="1"/>
        <v>1</v>
      </c>
      <c r="S22" s="47">
        <f t="shared" si="2"/>
        <v>1</v>
      </c>
      <c r="T22" s="47">
        <f t="shared" si="3"/>
        <v>0</v>
      </c>
      <c r="U22" s="48">
        <f t="shared" si="4"/>
        <v>1.5</v>
      </c>
      <c r="V22" s="49">
        <f t="shared" si="5"/>
        <v>0</v>
      </c>
      <c r="W22" s="48" t="str">
        <f t="shared" si="6"/>
        <v>Yes</v>
      </c>
      <c r="X22" s="50" t="str">
        <f t="shared" si="7"/>
        <v>⚠️ Missing Phase</v>
      </c>
      <c r="Y22" s="44"/>
      <c r="Z22" s="44"/>
      <c r="AA22" s="44"/>
      <c r="AB22" s="44"/>
    </row>
    <row r="23">
      <c r="A23" s="55" t="s">
        <v>108</v>
      </c>
      <c r="B23" s="55" t="s">
        <v>584</v>
      </c>
      <c r="C23" s="58" t="s">
        <v>585</v>
      </c>
      <c r="D23" s="34" t="s">
        <v>19</v>
      </c>
      <c r="E23" s="34" t="s">
        <v>8</v>
      </c>
      <c r="F23" s="34" t="s">
        <v>28</v>
      </c>
      <c r="G23" s="44" t="s">
        <v>147</v>
      </c>
      <c r="H23" s="34" t="s">
        <v>143</v>
      </c>
      <c r="I23" s="34"/>
      <c r="J23" s="43"/>
      <c r="K23" s="44"/>
      <c r="L23" s="44"/>
      <c r="M23" s="45"/>
      <c r="N23" s="44"/>
      <c r="O23" s="34"/>
      <c r="P23" s="44"/>
      <c r="Q23" s="44"/>
      <c r="R23" s="47">
        <f t="shared" si="1"/>
        <v>0.5</v>
      </c>
      <c r="S23" s="47">
        <f t="shared" si="2"/>
        <v>1</v>
      </c>
      <c r="T23" s="47">
        <f t="shared" si="3"/>
        <v>0</v>
      </c>
      <c r="U23" s="48">
        <f t="shared" si="4"/>
        <v>0.5</v>
      </c>
      <c r="V23" s="49">
        <f t="shared" si="5"/>
        <v>0</v>
      </c>
      <c r="W23" s="48" t="str">
        <f t="shared" si="6"/>
        <v>No</v>
      </c>
      <c r="X23" s="50" t="str">
        <f t="shared" si="7"/>
        <v>⚠️ Missing Phase</v>
      </c>
      <c r="Y23" s="44"/>
      <c r="Z23" s="44"/>
      <c r="AA23" s="44"/>
      <c r="AB23" s="44"/>
    </row>
    <row r="24">
      <c r="A24" s="55" t="s">
        <v>108</v>
      </c>
      <c r="B24" s="55" t="s">
        <v>586</v>
      </c>
      <c r="C24" s="55" t="s">
        <v>581</v>
      </c>
      <c r="D24" s="42" t="s">
        <v>17</v>
      </c>
      <c r="E24" s="34" t="s">
        <v>9</v>
      </c>
      <c r="F24" s="34" t="s">
        <v>23</v>
      </c>
      <c r="G24" s="44" t="s">
        <v>147</v>
      </c>
      <c r="H24" s="42" t="s">
        <v>137</v>
      </c>
      <c r="I24" s="34"/>
      <c r="J24" s="43"/>
      <c r="K24" s="44"/>
      <c r="L24" s="44"/>
      <c r="M24" s="45"/>
      <c r="N24" s="44"/>
      <c r="O24" s="34"/>
      <c r="P24" s="44"/>
      <c r="Q24" s="44"/>
      <c r="R24" s="47">
        <f t="shared" si="1"/>
        <v>1</v>
      </c>
      <c r="S24" s="47">
        <f t="shared" si="2"/>
        <v>1</v>
      </c>
      <c r="T24" s="47">
        <f t="shared" si="3"/>
        <v>0</v>
      </c>
      <c r="U24" s="48">
        <f t="shared" si="4"/>
        <v>1.5</v>
      </c>
      <c r="V24" s="49">
        <f t="shared" si="5"/>
        <v>0</v>
      </c>
      <c r="W24" s="48" t="str">
        <f t="shared" si="6"/>
        <v>Yes</v>
      </c>
      <c r="X24" s="50" t="str">
        <f t="shared" si="7"/>
        <v>⚠️ Missing Phase</v>
      </c>
      <c r="Y24" s="44"/>
      <c r="Z24" s="44"/>
      <c r="AA24" s="44"/>
      <c r="AB24" s="44"/>
    </row>
    <row r="25">
      <c r="A25" s="55" t="s">
        <v>108</v>
      </c>
      <c r="B25" s="55" t="s">
        <v>587</v>
      </c>
      <c r="C25" s="55" t="s">
        <v>588</v>
      </c>
      <c r="D25" s="42" t="s">
        <v>17</v>
      </c>
      <c r="E25" s="34" t="s">
        <v>8</v>
      </c>
      <c r="F25" s="34" t="s">
        <v>28</v>
      </c>
      <c r="G25" s="44" t="s">
        <v>147</v>
      </c>
      <c r="H25" s="34" t="s">
        <v>143</v>
      </c>
      <c r="I25" s="34"/>
      <c r="J25" s="43"/>
      <c r="K25" s="44"/>
      <c r="L25" s="44"/>
      <c r="M25" s="45"/>
      <c r="N25" s="44"/>
      <c r="O25" s="34"/>
      <c r="P25" s="44"/>
      <c r="Q25" s="44"/>
      <c r="R25" s="47">
        <f t="shared" si="1"/>
        <v>1</v>
      </c>
      <c r="S25" s="47">
        <f t="shared" si="2"/>
        <v>1</v>
      </c>
      <c r="T25" s="47">
        <f t="shared" si="3"/>
        <v>0</v>
      </c>
      <c r="U25" s="48">
        <f t="shared" si="4"/>
        <v>0.5</v>
      </c>
      <c r="V25" s="49">
        <f t="shared" si="5"/>
        <v>0</v>
      </c>
      <c r="W25" s="48" t="str">
        <f t="shared" si="6"/>
        <v>No</v>
      </c>
      <c r="X25" s="50" t="str">
        <f t="shared" si="7"/>
        <v>⚠️ Missing Phase</v>
      </c>
      <c r="Y25" s="44"/>
      <c r="Z25" s="44"/>
      <c r="AA25" s="44"/>
      <c r="AB25" s="44"/>
    </row>
    <row r="26">
      <c r="A26" s="55" t="s">
        <v>108</v>
      </c>
      <c r="B26" s="55" t="s">
        <v>589</v>
      </c>
      <c r="C26" s="55"/>
      <c r="D26" s="34" t="s">
        <v>20</v>
      </c>
      <c r="E26" s="34" t="s">
        <v>8</v>
      </c>
      <c r="F26" s="34" t="s">
        <v>28</v>
      </c>
      <c r="G26" s="44" t="s">
        <v>136</v>
      </c>
      <c r="H26" s="42" t="s">
        <v>137</v>
      </c>
      <c r="I26" s="34"/>
      <c r="J26" s="43"/>
      <c r="K26" s="44"/>
      <c r="L26" s="44"/>
      <c r="M26" s="45"/>
      <c r="N26" s="44"/>
      <c r="O26" s="34"/>
      <c r="P26" s="44"/>
      <c r="Q26" s="44"/>
      <c r="R26" s="47">
        <f t="shared" si="1"/>
        <v>0.25</v>
      </c>
      <c r="S26" s="47">
        <f t="shared" si="2"/>
        <v>1</v>
      </c>
      <c r="T26" s="47">
        <f t="shared" si="3"/>
        <v>0</v>
      </c>
      <c r="U26" s="48">
        <f t="shared" si="4"/>
        <v>0.5</v>
      </c>
      <c r="V26" s="49">
        <f t="shared" si="5"/>
        <v>0</v>
      </c>
      <c r="W26" s="48" t="str">
        <f t="shared" si="6"/>
        <v>Yes</v>
      </c>
      <c r="X26" s="50" t="str">
        <f t="shared" si="7"/>
        <v>⚠️ Missing Phase</v>
      </c>
      <c r="Y26" s="44"/>
      <c r="Z26" s="44"/>
      <c r="AA26" s="44"/>
      <c r="AB26" s="44"/>
    </row>
    <row r="27">
      <c r="A27" s="55" t="s">
        <v>108</v>
      </c>
      <c r="B27" s="55" t="s">
        <v>590</v>
      </c>
      <c r="C27" s="55"/>
      <c r="D27" s="34" t="s">
        <v>20</v>
      </c>
      <c r="E27" s="34" t="s">
        <v>8</v>
      </c>
      <c r="F27" s="34" t="s">
        <v>28</v>
      </c>
      <c r="G27" s="44" t="s">
        <v>136</v>
      </c>
      <c r="H27" s="42" t="s">
        <v>137</v>
      </c>
      <c r="I27" s="34"/>
      <c r="J27" s="43"/>
      <c r="K27" s="44"/>
      <c r="L27" s="44"/>
      <c r="M27" s="45"/>
      <c r="N27" s="44"/>
      <c r="O27" s="34"/>
      <c r="P27" s="44"/>
      <c r="Q27" s="44"/>
      <c r="R27" s="47">
        <f t="shared" si="1"/>
        <v>0.25</v>
      </c>
      <c r="S27" s="47">
        <f t="shared" si="2"/>
        <v>1</v>
      </c>
      <c r="T27" s="47">
        <f t="shared" si="3"/>
        <v>0</v>
      </c>
      <c r="U27" s="48">
        <f t="shared" si="4"/>
        <v>0.5</v>
      </c>
      <c r="V27" s="49">
        <f t="shared" si="5"/>
        <v>0</v>
      </c>
      <c r="W27" s="48" t="str">
        <f t="shared" si="6"/>
        <v>Yes</v>
      </c>
      <c r="X27" s="50" t="str">
        <f t="shared" si="7"/>
        <v>⚠️ Missing Phase</v>
      </c>
      <c r="Y27" s="44"/>
      <c r="Z27" s="44"/>
      <c r="AA27" s="44"/>
      <c r="AB27" s="44"/>
    </row>
    <row r="28">
      <c r="A28" s="55" t="s">
        <v>108</v>
      </c>
      <c r="B28" s="55" t="s">
        <v>591</v>
      </c>
      <c r="C28" s="55" t="s">
        <v>592</v>
      </c>
      <c r="D28" s="34" t="s">
        <v>20</v>
      </c>
      <c r="E28" s="34" t="s">
        <v>8</v>
      </c>
      <c r="F28" s="34" t="s">
        <v>28</v>
      </c>
      <c r="G28" s="44" t="s">
        <v>136</v>
      </c>
      <c r="H28" s="42" t="s">
        <v>137</v>
      </c>
      <c r="I28" s="34"/>
      <c r="J28" s="43"/>
      <c r="K28" s="44"/>
      <c r="L28" s="44"/>
      <c r="M28" s="45"/>
      <c r="N28" s="44"/>
      <c r="O28" s="34"/>
      <c r="P28" s="44"/>
      <c r="Q28" s="44"/>
      <c r="R28" s="47">
        <f t="shared" si="1"/>
        <v>0.25</v>
      </c>
      <c r="S28" s="47">
        <f t="shared" si="2"/>
        <v>1</v>
      </c>
      <c r="T28" s="47">
        <f t="shared" si="3"/>
        <v>0</v>
      </c>
      <c r="U28" s="48">
        <f t="shared" si="4"/>
        <v>0.5</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5:G284">
      <formula1>"All,Cerner,Epic,Meditech"</formula1>
    </dataValidation>
    <dataValidation type="list" allowBlank="1" showErrorMessage="1" sqref="I235:I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5:H284">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5:F243">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2">
    <tablePart r:id="rId5"/>
    <tablePart r:id="rId6"/>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13"/>
    <col customWidth="1" min="3" max="3" width="48.5"/>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593</v>
      </c>
      <c r="B2" s="42" t="s">
        <v>594</v>
      </c>
      <c r="C2" s="51" t="s">
        <v>595</v>
      </c>
      <c r="D2" s="42"/>
      <c r="E2" s="71"/>
      <c r="F2" s="72"/>
      <c r="G2" s="42"/>
      <c r="H2" s="42"/>
      <c r="I2" s="72"/>
      <c r="J2" s="73"/>
      <c r="K2" s="44"/>
      <c r="L2" s="42"/>
      <c r="M2" s="61"/>
      <c r="N2" s="46"/>
      <c r="O2" s="34"/>
      <c r="P2" s="44"/>
      <c r="Q2" s="44"/>
      <c r="R2" s="47">
        <f t="shared" ref="R2:R99" si="1">IFS(
  D2="Owner", 1,
  D2="Co-owner", 1,
  D2="Secondary", 0.5,
  D2="Support", 0.25,
  TRUE, 0
)</f>
        <v>0</v>
      </c>
      <c r="S2" s="47">
        <f t="shared" ref="S2:S99" si="2">IFS(
  F2="Epic Gold", 1,
  F2="Governance", 0.7,
  F2="System Initiative", 1,
  F2="System Project", 1,
  F2="Epic Upgrades", 1,
  F2="General Support", 1,
  F2="Policy/Guidelines", 0.5,
  F2="Market Project", 0.5,
  F2="Ticket", 1,
  TRUE, 0
)</f>
        <v>0</v>
      </c>
      <c r="T2" s="47">
        <f t="shared" ref="T2:T99" si="3">IF(I2="N/A", 1,
   IF(F2="Governance", 1,
      IFS(
        I2="Discovery/Define", 0.3,
        I2="Design", 1,
        I2="Build", 1,
        I2="Validate/Test", 1,
        I2="Deploy", 1,
        I2="Did we Deliver", 0.25,
        I2="Post Go Live Support", 0.5,
        I2="Maintenance", 0.25,
        I2="Steady State", 0.15,
        TRUE, 0
      )
   )
)</f>
        <v>0</v>
      </c>
      <c r="U2" s="48">
        <f t="shared" ref="U2:U99" si="4">IFS(
  E2="", 0,
  LEFT(E2,2)="XS", 0.5,
  LEFT(E2,2)="XL", 15,
  LEFT(E2,1)="S", 1.5,
  LEFT(E2,1)="M", 3.5,
  LEFT(E2,1)="L", 7.5,
  E2="Unspecified", 1,
  TRUE, 0
)</f>
        <v>0</v>
      </c>
      <c r="V2" s="49">
        <f t="shared" ref="V2:V99" si="5">U2*R2*S2*T2*IF(W2="Yes",1,0)</f>
        <v>0</v>
      </c>
      <c r="W2" s="48" t="str">
        <f t="shared" ref="W2:W27" si="6">IF(OR(H2="Active",H2="In Progress",H2="Build",H2="Test"),"Yes","No")</f>
        <v>No</v>
      </c>
      <c r="X2" s="50" t="str">
        <f>IF(B2="", "N/A",
   IF(E2="", "⚠️ Missing Size",
      IF(F2="", "⚠️ Missing Work Type",
         IF(D2="", "⚠️ Missing Role",
            IF(I2="", "⚠️ Missing Phase", "✓ Complete")))))</f>
        <v>⚠️ Missing Size</v>
      </c>
      <c r="Y2" s="44"/>
      <c r="Z2" s="44"/>
      <c r="AA2" s="44"/>
      <c r="AB2" s="44"/>
    </row>
    <row r="3">
      <c r="A3" s="44" t="s">
        <v>593</v>
      </c>
      <c r="B3" s="44" t="s">
        <v>596</v>
      </c>
      <c r="C3" s="40" t="s">
        <v>597</v>
      </c>
      <c r="D3" s="42"/>
      <c r="E3" s="69"/>
      <c r="F3" s="60"/>
      <c r="G3" s="44"/>
      <c r="H3" s="34"/>
      <c r="I3" s="60"/>
      <c r="J3" s="73"/>
      <c r="K3" s="44"/>
      <c r="L3" s="44"/>
      <c r="M3" s="61"/>
      <c r="N3" s="46"/>
      <c r="O3" s="53"/>
      <c r="P3" s="44"/>
      <c r="Q3" s="44"/>
      <c r="R3" s="47">
        <f t="shared" si="1"/>
        <v>0</v>
      </c>
      <c r="S3" s="47">
        <f t="shared" si="2"/>
        <v>0</v>
      </c>
      <c r="T3" s="47">
        <f t="shared" si="3"/>
        <v>0</v>
      </c>
      <c r="U3" s="48">
        <f t="shared" si="4"/>
        <v>0</v>
      </c>
      <c r="V3" s="49">
        <f t="shared" si="5"/>
        <v>0</v>
      </c>
      <c r="W3" s="48" t="str">
        <f t="shared" si="6"/>
        <v>No</v>
      </c>
      <c r="X3" s="50" t="str">
        <f t="shared" ref="X3:X28" si="7">IF(B4="", "N/A",
   IF(E4="", "⚠️ Missing Size",
      IF(F4="", "⚠️ Missing Work Type",
         IF(D4="", "⚠️ Missing Role",
            IF(I4="", "⚠️ Missing Phase", "✓ Complete")))))</f>
        <v>⚠️ Missing Size</v>
      </c>
      <c r="Y3" s="44"/>
      <c r="Z3" s="44"/>
      <c r="AA3" s="44"/>
      <c r="AB3" s="44"/>
    </row>
    <row r="4">
      <c r="A4" s="44" t="s">
        <v>593</v>
      </c>
      <c r="B4" s="44" t="s">
        <v>598</v>
      </c>
      <c r="C4" s="40" t="s">
        <v>599</v>
      </c>
      <c r="D4" s="42"/>
      <c r="E4" s="69"/>
      <c r="F4" s="60"/>
      <c r="G4" s="44"/>
      <c r="H4" s="34"/>
      <c r="I4" s="60"/>
      <c r="J4" s="73"/>
      <c r="K4" s="44"/>
      <c r="L4" s="44"/>
      <c r="M4" s="61"/>
      <c r="N4" s="40"/>
      <c r="O4" s="53"/>
      <c r="P4" s="44"/>
      <c r="Q4" s="44"/>
      <c r="R4" s="47">
        <f t="shared" si="1"/>
        <v>0</v>
      </c>
      <c r="S4" s="47">
        <f t="shared" si="2"/>
        <v>0</v>
      </c>
      <c r="T4" s="47">
        <f t="shared" si="3"/>
        <v>0</v>
      </c>
      <c r="U4" s="48">
        <f t="shared" si="4"/>
        <v>0</v>
      </c>
      <c r="V4" s="49">
        <f t="shared" si="5"/>
        <v>0</v>
      </c>
      <c r="W4" s="48" t="str">
        <f t="shared" si="6"/>
        <v>No</v>
      </c>
      <c r="X4" s="50" t="str">
        <f t="shared" si="7"/>
        <v>⚠️ Missing Size</v>
      </c>
      <c r="Y4" s="44"/>
      <c r="Z4" s="44"/>
      <c r="AA4" s="44"/>
      <c r="AB4" s="44"/>
    </row>
    <row r="5">
      <c r="A5" s="44" t="s">
        <v>593</v>
      </c>
      <c r="B5" s="40" t="s">
        <v>182</v>
      </c>
      <c r="C5" s="40" t="s">
        <v>600</v>
      </c>
      <c r="D5" s="42"/>
      <c r="E5" s="69"/>
      <c r="F5" s="60"/>
      <c r="G5" s="44"/>
      <c r="H5" s="34"/>
      <c r="I5" s="34"/>
      <c r="J5" s="43"/>
      <c r="K5" s="44"/>
      <c r="L5" s="44"/>
      <c r="M5" s="61"/>
      <c r="N5" s="40"/>
      <c r="O5" s="34"/>
      <c r="P5" s="35"/>
      <c r="Q5" s="57"/>
      <c r="R5" s="47">
        <f t="shared" si="1"/>
        <v>0</v>
      </c>
      <c r="S5" s="47">
        <f t="shared" si="2"/>
        <v>0</v>
      </c>
      <c r="T5" s="47">
        <f t="shared" si="3"/>
        <v>0</v>
      </c>
      <c r="U5" s="48">
        <f t="shared" si="4"/>
        <v>0</v>
      </c>
      <c r="V5" s="49">
        <f t="shared" si="5"/>
        <v>0</v>
      </c>
      <c r="W5" s="48" t="str">
        <f t="shared" si="6"/>
        <v>No</v>
      </c>
      <c r="X5" s="50" t="str">
        <f t="shared" si="7"/>
        <v>⚠️ Missing Size</v>
      </c>
      <c r="Y5" s="44"/>
      <c r="Z5" s="44"/>
      <c r="AA5" s="44"/>
      <c r="AB5" s="44"/>
    </row>
    <row r="6">
      <c r="A6" s="44" t="s">
        <v>593</v>
      </c>
      <c r="B6" s="40" t="s">
        <v>601</v>
      </c>
      <c r="C6" s="40" t="s">
        <v>602</v>
      </c>
      <c r="D6" s="42"/>
      <c r="E6" s="69"/>
      <c r="F6" s="60"/>
      <c r="G6" s="44"/>
      <c r="H6" s="34"/>
      <c r="I6" s="60"/>
      <c r="J6" s="44"/>
      <c r="K6" s="44"/>
      <c r="L6" s="44"/>
      <c r="M6" s="61"/>
      <c r="N6" s="40"/>
      <c r="O6" s="34"/>
      <c r="P6" s="44"/>
      <c r="Q6" s="34"/>
      <c r="R6" s="47">
        <f t="shared" si="1"/>
        <v>0</v>
      </c>
      <c r="S6" s="47">
        <f t="shared" si="2"/>
        <v>0</v>
      </c>
      <c r="T6" s="47">
        <f t="shared" si="3"/>
        <v>0</v>
      </c>
      <c r="U6" s="48">
        <f t="shared" si="4"/>
        <v>0</v>
      </c>
      <c r="V6" s="49">
        <f t="shared" si="5"/>
        <v>0</v>
      </c>
      <c r="W6" s="48" t="str">
        <f t="shared" si="6"/>
        <v>No</v>
      </c>
      <c r="X6" s="50" t="str">
        <f t="shared" si="7"/>
        <v>⚠️ Missing Size</v>
      </c>
      <c r="Y6" s="44"/>
      <c r="Z6" s="44"/>
      <c r="AA6" s="44"/>
      <c r="AB6" s="44"/>
    </row>
    <row r="7">
      <c r="A7" s="44" t="s">
        <v>593</v>
      </c>
      <c r="B7" s="44" t="s">
        <v>603</v>
      </c>
      <c r="C7" s="51" t="s">
        <v>604</v>
      </c>
      <c r="D7" s="42"/>
      <c r="E7" s="69"/>
      <c r="F7" s="60"/>
      <c r="G7" s="44"/>
      <c r="H7" s="34"/>
      <c r="I7" s="60"/>
      <c r="J7" s="44"/>
      <c r="K7" s="44"/>
      <c r="L7" s="44"/>
      <c r="M7" s="61"/>
      <c r="N7" s="40"/>
      <c r="O7" s="53"/>
      <c r="P7" s="44"/>
      <c r="Q7" s="34"/>
      <c r="R7" s="47">
        <f t="shared" si="1"/>
        <v>0</v>
      </c>
      <c r="S7" s="47">
        <f t="shared" si="2"/>
        <v>0</v>
      </c>
      <c r="T7" s="47">
        <f t="shared" si="3"/>
        <v>0</v>
      </c>
      <c r="U7" s="48">
        <f t="shared" si="4"/>
        <v>0</v>
      </c>
      <c r="V7" s="49">
        <f t="shared" si="5"/>
        <v>0</v>
      </c>
      <c r="W7" s="48" t="str">
        <f t="shared" si="6"/>
        <v>No</v>
      </c>
      <c r="X7" s="50" t="str">
        <f t="shared" si="7"/>
        <v>⚠️ Missing Size</v>
      </c>
      <c r="Y7" s="44"/>
      <c r="Z7" s="44"/>
      <c r="AA7" s="44"/>
      <c r="AB7" s="44"/>
    </row>
    <row r="8">
      <c r="A8" s="44" t="s">
        <v>593</v>
      </c>
      <c r="B8" s="42" t="s">
        <v>572</v>
      </c>
      <c r="C8" s="51" t="s">
        <v>605</v>
      </c>
      <c r="D8" s="42"/>
      <c r="E8" s="69"/>
      <c r="F8" s="60"/>
      <c r="G8" s="44"/>
      <c r="H8" s="34"/>
      <c r="I8" s="60"/>
      <c r="J8" s="44"/>
      <c r="K8" s="44"/>
      <c r="L8" s="44"/>
      <c r="M8" s="61"/>
      <c r="N8" s="40"/>
      <c r="O8" s="34"/>
      <c r="P8" s="35"/>
      <c r="Q8" s="57"/>
      <c r="R8" s="47">
        <f t="shared" si="1"/>
        <v>0</v>
      </c>
      <c r="S8" s="47">
        <f t="shared" si="2"/>
        <v>0</v>
      </c>
      <c r="T8" s="47">
        <f t="shared" si="3"/>
        <v>0</v>
      </c>
      <c r="U8" s="48">
        <f t="shared" si="4"/>
        <v>0</v>
      </c>
      <c r="V8" s="49">
        <f t="shared" si="5"/>
        <v>0</v>
      </c>
      <c r="W8" s="48" t="str">
        <f t="shared" si="6"/>
        <v>No</v>
      </c>
      <c r="X8" s="50" t="str">
        <f t="shared" si="7"/>
        <v>⚠️ Missing Size</v>
      </c>
      <c r="Y8" s="44"/>
      <c r="Z8" s="44"/>
      <c r="AA8" s="44"/>
      <c r="AB8" s="44"/>
    </row>
    <row r="9">
      <c r="A9" s="44" t="s">
        <v>593</v>
      </c>
      <c r="B9" s="44" t="s">
        <v>606</v>
      </c>
      <c r="C9" s="40" t="s">
        <v>607</v>
      </c>
      <c r="D9" s="42"/>
      <c r="E9" s="69"/>
      <c r="F9" s="60"/>
      <c r="G9" s="44"/>
      <c r="H9" s="34"/>
      <c r="I9" s="60"/>
      <c r="J9" s="44"/>
      <c r="K9" s="44"/>
      <c r="L9" s="44"/>
      <c r="M9" s="61"/>
      <c r="N9" s="40"/>
      <c r="O9" s="34"/>
      <c r="P9" s="44"/>
      <c r="Q9" s="34"/>
      <c r="R9" s="47">
        <f t="shared" si="1"/>
        <v>0</v>
      </c>
      <c r="S9" s="47">
        <f t="shared" si="2"/>
        <v>0</v>
      </c>
      <c r="T9" s="47">
        <f t="shared" si="3"/>
        <v>0</v>
      </c>
      <c r="U9" s="48">
        <f t="shared" si="4"/>
        <v>0</v>
      </c>
      <c r="V9" s="49">
        <f t="shared" si="5"/>
        <v>0</v>
      </c>
      <c r="W9" s="48" t="str">
        <f t="shared" si="6"/>
        <v>No</v>
      </c>
      <c r="X9" s="50" t="str">
        <f t="shared" si="7"/>
        <v>⚠️ Missing Size</v>
      </c>
      <c r="Y9" s="44"/>
      <c r="Z9" s="44"/>
      <c r="AA9" s="44"/>
      <c r="AB9" s="44"/>
    </row>
    <row r="10">
      <c r="A10" s="44" t="s">
        <v>593</v>
      </c>
      <c r="B10" s="44" t="s">
        <v>608</v>
      </c>
      <c r="C10" s="40" t="s">
        <v>609</v>
      </c>
      <c r="D10" s="42"/>
      <c r="E10" s="69"/>
      <c r="F10" s="34"/>
      <c r="G10" s="44"/>
      <c r="H10" s="34"/>
      <c r="I10" s="34"/>
      <c r="J10" s="44"/>
      <c r="K10" s="44"/>
      <c r="L10" s="44"/>
      <c r="M10" s="45"/>
      <c r="N10" s="40"/>
      <c r="O10" s="34"/>
      <c r="P10" s="44"/>
      <c r="Q10" s="59"/>
      <c r="R10" s="47">
        <f t="shared" si="1"/>
        <v>0</v>
      </c>
      <c r="S10" s="47">
        <f t="shared" si="2"/>
        <v>0</v>
      </c>
      <c r="T10" s="47">
        <f t="shared" si="3"/>
        <v>0</v>
      </c>
      <c r="U10" s="48">
        <f t="shared" si="4"/>
        <v>0</v>
      </c>
      <c r="V10" s="49">
        <f t="shared" si="5"/>
        <v>0</v>
      </c>
      <c r="W10" s="48" t="str">
        <f t="shared" si="6"/>
        <v>No</v>
      </c>
      <c r="X10" s="50" t="str">
        <f t="shared" si="7"/>
        <v>⚠️ Missing Size</v>
      </c>
      <c r="Y10" s="44"/>
      <c r="Z10" s="44"/>
      <c r="AA10" s="44"/>
      <c r="AB10" s="44"/>
    </row>
    <row r="11">
      <c r="A11" s="44" t="s">
        <v>593</v>
      </c>
      <c r="B11" s="44" t="s">
        <v>610</v>
      </c>
      <c r="C11" s="40" t="s">
        <v>611</v>
      </c>
      <c r="D11" s="42"/>
      <c r="E11" s="69"/>
      <c r="F11" s="60"/>
      <c r="G11" s="44"/>
      <c r="H11" s="34"/>
      <c r="I11" s="60"/>
      <c r="J11" s="44"/>
      <c r="K11" s="44"/>
      <c r="L11" s="44"/>
      <c r="M11" s="61"/>
      <c r="N11" s="40"/>
      <c r="O11" s="34"/>
      <c r="P11" s="35"/>
      <c r="Q11" s="57"/>
      <c r="R11" s="47">
        <f t="shared" si="1"/>
        <v>0</v>
      </c>
      <c r="S11" s="47">
        <f t="shared" si="2"/>
        <v>0</v>
      </c>
      <c r="T11" s="47">
        <f t="shared" si="3"/>
        <v>0</v>
      </c>
      <c r="U11" s="48">
        <f t="shared" si="4"/>
        <v>0</v>
      </c>
      <c r="V11" s="49">
        <f t="shared" si="5"/>
        <v>0</v>
      </c>
      <c r="W11" s="48" t="str">
        <f t="shared" si="6"/>
        <v>No</v>
      </c>
      <c r="X11" s="50" t="str">
        <f t="shared" si="7"/>
        <v>⚠️ Missing Size</v>
      </c>
      <c r="Y11" s="44"/>
      <c r="Z11" s="44"/>
      <c r="AA11" s="44"/>
      <c r="AB11" s="44"/>
    </row>
    <row r="12">
      <c r="A12" s="44" t="s">
        <v>593</v>
      </c>
      <c r="B12" s="44" t="s">
        <v>612</v>
      </c>
      <c r="C12" s="40" t="s">
        <v>613</v>
      </c>
      <c r="D12" s="42"/>
      <c r="E12" s="69"/>
      <c r="F12" s="60"/>
      <c r="G12" s="44"/>
      <c r="H12" s="34"/>
      <c r="I12" s="60"/>
      <c r="J12" s="44"/>
      <c r="K12" s="44"/>
      <c r="L12" s="44"/>
      <c r="M12" s="61"/>
      <c r="N12" s="40"/>
      <c r="O12" s="34"/>
      <c r="P12" s="44"/>
      <c r="Q12" s="44"/>
      <c r="R12" s="47">
        <f t="shared" si="1"/>
        <v>0</v>
      </c>
      <c r="S12" s="47">
        <f t="shared" si="2"/>
        <v>0</v>
      </c>
      <c r="T12" s="47">
        <f t="shared" si="3"/>
        <v>0</v>
      </c>
      <c r="U12" s="48">
        <f t="shared" si="4"/>
        <v>0</v>
      </c>
      <c r="V12" s="49">
        <f t="shared" si="5"/>
        <v>0</v>
      </c>
      <c r="W12" s="48" t="str">
        <f t="shared" si="6"/>
        <v>No</v>
      </c>
      <c r="X12" s="50" t="str">
        <f t="shared" si="7"/>
        <v>⚠️ Missing Size</v>
      </c>
      <c r="Y12" s="44"/>
      <c r="Z12" s="44"/>
      <c r="AA12" s="44"/>
      <c r="AB12" s="44"/>
    </row>
    <row r="13">
      <c r="A13" s="44" t="s">
        <v>593</v>
      </c>
      <c r="B13" s="42" t="s">
        <v>614</v>
      </c>
      <c r="C13" s="51" t="s">
        <v>615</v>
      </c>
      <c r="D13" s="42"/>
      <c r="E13" s="69"/>
      <c r="F13" s="60"/>
      <c r="G13" s="44"/>
      <c r="H13" s="34"/>
      <c r="I13" s="60"/>
      <c r="J13" s="44"/>
      <c r="K13" s="44"/>
      <c r="L13" s="44"/>
      <c r="M13" s="61"/>
      <c r="N13" s="40"/>
      <c r="O13" s="34"/>
      <c r="P13" s="44"/>
      <c r="Q13" s="44"/>
      <c r="R13" s="47">
        <f t="shared" si="1"/>
        <v>0</v>
      </c>
      <c r="S13" s="47">
        <f t="shared" si="2"/>
        <v>0</v>
      </c>
      <c r="T13" s="47">
        <f t="shared" si="3"/>
        <v>0</v>
      </c>
      <c r="U13" s="48">
        <f t="shared" si="4"/>
        <v>0</v>
      </c>
      <c r="V13" s="49">
        <f t="shared" si="5"/>
        <v>0</v>
      </c>
      <c r="W13" s="48" t="str">
        <f t="shared" si="6"/>
        <v>No</v>
      </c>
      <c r="X13" s="50" t="str">
        <f t="shared" si="7"/>
        <v>⚠️ Missing Size</v>
      </c>
      <c r="Y13" s="44"/>
      <c r="Z13" s="44"/>
      <c r="AA13" s="44"/>
      <c r="AB13" s="44"/>
    </row>
    <row r="14">
      <c r="A14" s="44" t="s">
        <v>593</v>
      </c>
      <c r="B14" s="44" t="s">
        <v>213</v>
      </c>
      <c r="C14" s="40" t="s">
        <v>616</v>
      </c>
      <c r="D14" s="42"/>
      <c r="E14" s="69"/>
      <c r="F14" s="60"/>
      <c r="G14" s="44"/>
      <c r="H14" s="34"/>
      <c r="I14" s="60"/>
      <c r="J14" s="44"/>
      <c r="K14" s="44"/>
      <c r="L14" s="44"/>
      <c r="M14" s="61"/>
      <c r="N14" s="40"/>
      <c r="O14" s="34"/>
      <c r="P14" s="44"/>
      <c r="Q14" s="44"/>
      <c r="R14" s="47">
        <f t="shared" si="1"/>
        <v>0</v>
      </c>
      <c r="S14" s="47">
        <f t="shared" si="2"/>
        <v>0</v>
      </c>
      <c r="T14" s="47">
        <f t="shared" si="3"/>
        <v>0</v>
      </c>
      <c r="U14" s="48">
        <f t="shared" si="4"/>
        <v>0</v>
      </c>
      <c r="V14" s="49">
        <f t="shared" si="5"/>
        <v>0</v>
      </c>
      <c r="W14" s="48" t="str">
        <f t="shared" si="6"/>
        <v>No</v>
      </c>
      <c r="X14" s="50" t="str">
        <f t="shared" si="7"/>
        <v>⚠️ Missing Size</v>
      </c>
      <c r="Y14" s="44"/>
      <c r="Z14" s="44"/>
      <c r="AA14" s="44"/>
      <c r="AB14" s="44"/>
    </row>
    <row r="15">
      <c r="A15" s="44" t="s">
        <v>593</v>
      </c>
      <c r="B15" s="44" t="s">
        <v>617</v>
      </c>
      <c r="C15" s="40" t="s">
        <v>618</v>
      </c>
      <c r="D15" s="42"/>
      <c r="E15" s="69"/>
      <c r="F15" s="60"/>
      <c r="G15" s="44"/>
      <c r="H15" s="34"/>
      <c r="I15" s="60"/>
      <c r="J15" s="44"/>
      <c r="K15" s="44"/>
      <c r="L15" s="44"/>
      <c r="M15" s="61"/>
      <c r="N15" s="40"/>
      <c r="O15" s="34"/>
      <c r="P15" s="44"/>
      <c r="Q15" s="44"/>
      <c r="R15" s="47">
        <f t="shared" si="1"/>
        <v>0</v>
      </c>
      <c r="S15" s="47">
        <f t="shared" si="2"/>
        <v>0</v>
      </c>
      <c r="T15" s="47">
        <f t="shared" si="3"/>
        <v>0</v>
      </c>
      <c r="U15" s="48">
        <f t="shared" si="4"/>
        <v>0</v>
      </c>
      <c r="V15" s="49">
        <f t="shared" si="5"/>
        <v>0</v>
      </c>
      <c r="W15" s="48" t="str">
        <f t="shared" si="6"/>
        <v>No</v>
      </c>
      <c r="X15" s="50" t="str">
        <f t="shared" si="7"/>
        <v>⚠️ Missing Size</v>
      </c>
      <c r="Y15" s="44"/>
      <c r="Z15" s="44"/>
      <c r="AA15" s="44"/>
      <c r="AB15" s="44"/>
    </row>
    <row r="16">
      <c r="A16" s="44" t="s">
        <v>593</v>
      </c>
      <c r="B16" s="44" t="s">
        <v>619</v>
      </c>
      <c r="C16" s="40" t="s">
        <v>620</v>
      </c>
      <c r="D16" s="42"/>
      <c r="E16" s="69"/>
      <c r="F16" s="60"/>
      <c r="G16" s="44"/>
      <c r="H16" s="34"/>
      <c r="I16" s="60"/>
      <c r="J16" s="44"/>
      <c r="K16" s="40"/>
      <c r="L16" s="44"/>
      <c r="M16" s="61"/>
      <c r="N16" s="40"/>
      <c r="O16" s="34"/>
      <c r="P16" s="44"/>
      <c r="Q16" s="44"/>
      <c r="R16" s="47">
        <f t="shared" si="1"/>
        <v>0</v>
      </c>
      <c r="S16" s="47">
        <f t="shared" si="2"/>
        <v>0</v>
      </c>
      <c r="T16" s="47">
        <f t="shared" si="3"/>
        <v>0</v>
      </c>
      <c r="U16" s="48">
        <f t="shared" si="4"/>
        <v>0</v>
      </c>
      <c r="V16" s="49">
        <f t="shared" si="5"/>
        <v>0</v>
      </c>
      <c r="W16" s="48" t="str">
        <f t="shared" si="6"/>
        <v>No</v>
      </c>
      <c r="X16" s="50" t="str">
        <f t="shared" si="7"/>
        <v>⚠️ Missing Size</v>
      </c>
      <c r="Y16" s="44"/>
      <c r="Z16" s="44"/>
      <c r="AA16" s="44"/>
      <c r="AB16" s="44"/>
    </row>
    <row r="17">
      <c r="A17" s="44" t="s">
        <v>593</v>
      </c>
      <c r="B17" s="42" t="s">
        <v>621</v>
      </c>
      <c r="C17" s="40" t="s">
        <v>622</v>
      </c>
      <c r="D17" s="42"/>
      <c r="E17" s="69"/>
      <c r="F17" s="60"/>
      <c r="G17" s="44"/>
      <c r="H17" s="34"/>
      <c r="I17" s="60"/>
      <c r="J17" s="44"/>
      <c r="K17" s="44"/>
      <c r="L17" s="44"/>
      <c r="M17" s="61"/>
      <c r="N17" s="40"/>
      <c r="O17" s="34"/>
      <c r="P17" s="44"/>
      <c r="Q17" s="44"/>
      <c r="R17" s="47">
        <f t="shared" si="1"/>
        <v>0</v>
      </c>
      <c r="S17" s="47">
        <f t="shared" si="2"/>
        <v>0</v>
      </c>
      <c r="T17" s="47">
        <f t="shared" si="3"/>
        <v>0</v>
      </c>
      <c r="U17" s="48">
        <f t="shared" si="4"/>
        <v>0</v>
      </c>
      <c r="V17" s="49">
        <f t="shared" si="5"/>
        <v>0</v>
      </c>
      <c r="W17" s="48" t="str">
        <f t="shared" si="6"/>
        <v>No</v>
      </c>
      <c r="X17" s="50" t="str">
        <f t="shared" si="7"/>
        <v>⚠️ Missing Size</v>
      </c>
      <c r="Y17" s="44"/>
      <c r="Z17" s="44"/>
      <c r="AA17" s="44"/>
      <c r="AB17" s="44"/>
    </row>
    <row r="18">
      <c r="A18" s="44" t="s">
        <v>593</v>
      </c>
      <c r="B18" s="42" t="s">
        <v>623</v>
      </c>
      <c r="C18" s="51" t="s">
        <v>624</v>
      </c>
      <c r="D18" s="42"/>
      <c r="E18" s="69"/>
      <c r="F18" s="60"/>
      <c r="G18" s="44"/>
      <c r="H18" s="34"/>
      <c r="I18" s="60"/>
      <c r="J18" s="44"/>
      <c r="K18" s="40"/>
      <c r="L18" s="44"/>
      <c r="M18" s="61"/>
      <c r="N18" s="40"/>
      <c r="O18" s="34"/>
      <c r="P18" s="44"/>
      <c r="Q18" s="44"/>
      <c r="R18" s="47">
        <f t="shared" si="1"/>
        <v>0</v>
      </c>
      <c r="S18" s="47">
        <f t="shared" si="2"/>
        <v>0</v>
      </c>
      <c r="T18" s="47">
        <f t="shared" si="3"/>
        <v>0</v>
      </c>
      <c r="U18" s="48">
        <f t="shared" si="4"/>
        <v>0</v>
      </c>
      <c r="V18" s="49">
        <f t="shared" si="5"/>
        <v>0</v>
      </c>
      <c r="W18" s="48" t="str">
        <f t="shared" si="6"/>
        <v>No</v>
      </c>
      <c r="X18" s="50" t="str">
        <f t="shared" si="7"/>
        <v>N/A</v>
      </c>
      <c r="Y18" s="44"/>
      <c r="Z18" s="44"/>
      <c r="AA18" s="44"/>
      <c r="AB18" s="44"/>
    </row>
    <row r="19">
      <c r="A19" s="44"/>
      <c r="B19" s="44"/>
      <c r="C19" s="44"/>
      <c r="D19" s="42"/>
      <c r="E19" s="69"/>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50" t="str">
        <f t="shared" si="7"/>
        <v>N/A</v>
      </c>
      <c r="Y19" s="44"/>
      <c r="Z19" s="44"/>
      <c r="AA19" s="44"/>
      <c r="AB19" s="44"/>
    </row>
    <row r="20">
      <c r="A20" s="44"/>
      <c r="B20" s="44"/>
      <c r="C20" s="44"/>
      <c r="D20" s="42"/>
      <c r="E20" s="69"/>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50" t="str">
        <f t="shared" si="7"/>
        <v>N/A</v>
      </c>
      <c r="Y20" s="44"/>
      <c r="Z20" s="44"/>
      <c r="AA20" s="44"/>
      <c r="AB20" s="44"/>
    </row>
    <row r="21">
      <c r="A21" s="44"/>
      <c r="B21" s="44"/>
      <c r="C21" s="44"/>
      <c r="D21" s="42"/>
      <c r="E21" s="69"/>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50" t="str">
        <f t="shared" si="7"/>
        <v>N/A</v>
      </c>
      <c r="Y21" s="44"/>
      <c r="Z21" s="44"/>
      <c r="AA21" s="44"/>
      <c r="AB21" s="44"/>
    </row>
    <row r="22">
      <c r="A22" s="44"/>
      <c r="B22" s="44"/>
      <c r="C22" s="44"/>
      <c r="D22" s="42"/>
      <c r="E22" s="69"/>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44"/>
      <c r="Z22" s="44"/>
      <c r="AA22" s="44"/>
      <c r="AB22" s="44"/>
    </row>
    <row r="23">
      <c r="A23" s="44"/>
      <c r="B23" s="44"/>
      <c r="C23" s="44"/>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44"/>
      <c r="B24" s="44"/>
      <c r="C24" s="44"/>
      <c r="D24" s="42"/>
      <c r="E24" s="69"/>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44"/>
      <c r="B25" s="44"/>
      <c r="C25" s="44"/>
      <c r="D25" s="42"/>
      <c r="E25" s="69"/>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44"/>
      <c r="B26" s="44"/>
      <c r="C26" s="44"/>
      <c r="D26" s="42"/>
      <c r="E26" s="69"/>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44"/>
      <c r="B27" s="44"/>
      <c r="C27" s="44"/>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44"/>
      <c r="B28" s="44"/>
      <c r="C28" s="44"/>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44"/>
      <c r="B29" s="44"/>
      <c r="C29" s="44"/>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44"/>
      <c r="B30" s="44"/>
      <c r="C30" s="44"/>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44"/>
      <c r="B31" s="44"/>
      <c r="C31" s="44"/>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44"/>
      <c r="B32" s="44"/>
      <c r="C32" s="44"/>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44"/>
      <c r="B33" s="44"/>
      <c r="C33" s="44"/>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44"/>
      <c r="B38" s="44"/>
      <c r="C38" s="44"/>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44"/>
      <c r="B39" s="44"/>
      <c r="C39" s="44"/>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44"/>
      <c r="B40" s="44"/>
      <c r="C40" s="44"/>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44"/>
      <c r="B41" s="44"/>
      <c r="C41" s="44"/>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55"/>
      <c r="B44" s="55"/>
      <c r="C44" s="55"/>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55"/>
      <c r="B45" s="55"/>
      <c r="C45" s="55"/>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55"/>
      <c r="B46" s="55"/>
      <c r="C46" s="55"/>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55"/>
      <c r="B47" s="55"/>
      <c r="C47" s="55"/>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55"/>
      <c r="B48" s="55"/>
      <c r="C48" s="55"/>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55"/>
      <c r="B49" s="55"/>
      <c r="C49" s="55"/>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55"/>
      <c r="B50" s="55"/>
      <c r="C50" s="55"/>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55"/>
      <c r="B51" s="55"/>
      <c r="C51" s="55"/>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55"/>
      <c r="B52" s="55"/>
      <c r="C52" s="55"/>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4:G283">
      <formula1>"All,Cerner,Epic,Meditech"</formula1>
    </dataValidation>
    <dataValidation type="list" allowBlank="1" showErrorMessage="1" sqref="I234:I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4:H283">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4:F242">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13"/>
    <col customWidth="1" min="2" max="2" width="35.75"/>
    <col customWidth="1" min="3" max="3" width="49.5"/>
    <col customWidth="1" min="4" max="4" width="20.13"/>
    <col customWidth="1" min="5" max="5" width="17.63"/>
    <col customWidth="1" min="6" max="6" width="16.38"/>
    <col customWidth="1" min="8" max="8" width="18.63"/>
    <col customWidth="1" min="9" max="9" width="18.5"/>
    <col customWidth="1" min="10" max="10" width="9.63"/>
    <col customWidth="1" min="11" max="11" width="21.63"/>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68" t="s">
        <v>109</v>
      </c>
      <c r="B2" s="68" t="s">
        <v>625</v>
      </c>
      <c r="C2" s="55" t="s">
        <v>626</v>
      </c>
      <c r="D2" s="42" t="s">
        <v>17</v>
      </c>
      <c r="E2" s="71" t="s">
        <v>12</v>
      </c>
      <c r="F2" s="72" t="s">
        <v>28</v>
      </c>
      <c r="G2" s="42" t="s">
        <v>136</v>
      </c>
      <c r="H2" s="42" t="s">
        <v>137</v>
      </c>
      <c r="I2" s="72" t="s">
        <v>39</v>
      </c>
      <c r="J2" s="73"/>
      <c r="K2" s="44"/>
      <c r="L2" s="42" t="s">
        <v>627</v>
      </c>
      <c r="M2" s="61"/>
      <c r="N2" s="46"/>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0.25</v>
      </c>
      <c r="U2" s="48">
        <f t="shared" ref="U2:U99" si="4">IFS(
  E2="", 0,
  LEFT(E2,2)="XS", 0.5,
  LEFT(E2,2)="XL", 15,
  LEFT(E2,1)="S", 1.5,
  LEFT(E2,1)="M", 3.5,
  LEFT(E2,1)="L", 7.5,
  E2="Unspecified", 1,
  TRUE, 0
)</f>
        <v>15</v>
      </c>
      <c r="V2" s="49">
        <f t="shared" ref="V2:V99" si="5">U2*R2*S2*T2*IF(W2="Yes",1,0)</f>
        <v>3.75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55" t="s">
        <v>109</v>
      </c>
      <c r="B3" s="55" t="s">
        <v>628</v>
      </c>
      <c r="C3" s="58" t="s">
        <v>629</v>
      </c>
      <c r="D3" s="42" t="s">
        <v>17</v>
      </c>
      <c r="E3" s="71" t="s">
        <v>9</v>
      </c>
      <c r="F3" s="72" t="s">
        <v>28</v>
      </c>
      <c r="G3" s="42" t="s">
        <v>142</v>
      </c>
      <c r="H3" s="42" t="s">
        <v>137</v>
      </c>
      <c r="I3" s="72" t="s">
        <v>39</v>
      </c>
      <c r="J3" s="73"/>
      <c r="K3" s="42" t="s">
        <v>630</v>
      </c>
      <c r="L3" s="42" t="s">
        <v>627</v>
      </c>
      <c r="M3" s="61"/>
      <c r="N3" s="46"/>
      <c r="O3" s="53"/>
      <c r="P3" s="44"/>
      <c r="Q3" s="44"/>
      <c r="R3" s="47">
        <f t="shared" si="1"/>
        <v>1</v>
      </c>
      <c r="S3" s="47">
        <f t="shared" si="2"/>
        <v>1</v>
      </c>
      <c r="T3" s="47">
        <f t="shared" si="3"/>
        <v>0.25</v>
      </c>
      <c r="U3" s="48">
        <f t="shared" si="4"/>
        <v>1.5</v>
      </c>
      <c r="V3" s="49">
        <f t="shared" si="5"/>
        <v>0.375</v>
      </c>
      <c r="W3" s="48" t="str">
        <f t="shared" si="6"/>
        <v>Yes</v>
      </c>
      <c r="X3" s="50" t="str">
        <f t="shared" ref="X3:X28" si="7">IF(B4="", "N/A",
   IF(E4="", "⚠️ Missing Size",
      IF(F4="", "⚠️ Missing Work Type",
         IF(D4="", "⚠️ Missing Role",
            IF(I4="", "⚠️ Missing Phase", "✓ Complete")))))</f>
        <v>✓ Complete</v>
      </c>
      <c r="Y3" s="44"/>
      <c r="Z3" s="44"/>
      <c r="AA3" s="44"/>
      <c r="AB3" s="44"/>
    </row>
    <row r="4">
      <c r="A4" s="55" t="s">
        <v>109</v>
      </c>
      <c r="B4" s="55" t="s">
        <v>631</v>
      </c>
      <c r="C4" s="58" t="s">
        <v>632</v>
      </c>
      <c r="D4" s="42" t="s">
        <v>17</v>
      </c>
      <c r="E4" s="71" t="s">
        <v>9</v>
      </c>
      <c r="F4" s="72" t="s">
        <v>24</v>
      </c>
      <c r="G4" s="42" t="s">
        <v>142</v>
      </c>
      <c r="H4" s="42" t="s">
        <v>137</v>
      </c>
      <c r="I4" s="72" t="s">
        <v>43</v>
      </c>
      <c r="J4" s="73"/>
      <c r="K4" s="42" t="s">
        <v>630</v>
      </c>
      <c r="L4" s="42" t="s">
        <v>627</v>
      </c>
      <c r="M4" s="61"/>
      <c r="N4" s="40"/>
      <c r="O4" s="53"/>
      <c r="P4" s="44"/>
      <c r="Q4" s="44"/>
      <c r="R4" s="47">
        <f t="shared" si="1"/>
        <v>1</v>
      </c>
      <c r="S4" s="47">
        <f t="shared" si="2"/>
        <v>0.7</v>
      </c>
      <c r="T4" s="47">
        <f t="shared" si="3"/>
        <v>1</v>
      </c>
      <c r="U4" s="48">
        <f t="shared" si="4"/>
        <v>1.5</v>
      </c>
      <c r="V4" s="49">
        <f t="shared" si="5"/>
        <v>1.05</v>
      </c>
      <c r="W4" s="48" t="str">
        <f t="shared" si="6"/>
        <v>Yes</v>
      </c>
      <c r="X4" s="50" t="str">
        <f t="shared" si="7"/>
        <v>✓ Complete</v>
      </c>
      <c r="Y4" s="44"/>
      <c r="Z4" s="44"/>
      <c r="AA4" s="44"/>
      <c r="AB4" s="44"/>
    </row>
    <row r="5">
      <c r="A5" s="55" t="s">
        <v>109</v>
      </c>
      <c r="B5" s="55" t="s">
        <v>633</v>
      </c>
      <c r="C5" s="58" t="s">
        <v>634</v>
      </c>
      <c r="D5" s="42" t="s">
        <v>17</v>
      </c>
      <c r="E5" s="71" t="s">
        <v>8</v>
      </c>
      <c r="F5" s="72" t="s">
        <v>24</v>
      </c>
      <c r="G5" s="42" t="s">
        <v>136</v>
      </c>
      <c r="H5" s="42" t="s">
        <v>137</v>
      </c>
      <c r="I5" s="72" t="s">
        <v>43</v>
      </c>
      <c r="J5" s="43"/>
      <c r="K5" s="42" t="s">
        <v>635</v>
      </c>
      <c r="L5" s="42" t="s">
        <v>627</v>
      </c>
      <c r="M5" s="61"/>
      <c r="N5" s="40"/>
      <c r="O5" s="34"/>
      <c r="P5" s="35"/>
      <c r="Q5" s="57"/>
      <c r="R5" s="47">
        <f t="shared" si="1"/>
        <v>1</v>
      </c>
      <c r="S5" s="47">
        <f t="shared" si="2"/>
        <v>0.7</v>
      </c>
      <c r="T5" s="47">
        <f t="shared" si="3"/>
        <v>1</v>
      </c>
      <c r="U5" s="48">
        <f t="shared" si="4"/>
        <v>0.5</v>
      </c>
      <c r="V5" s="49">
        <f t="shared" si="5"/>
        <v>0.35</v>
      </c>
      <c r="W5" s="48" t="str">
        <f t="shared" si="6"/>
        <v>Yes</v>
      </c>
      <c r="X5" s="50" t="str">
        <f t="shared" si="7"/>
        <v>✓ Complete</v>
      </c>
      <c r="Y5" s="44"/>
      <c r="Z5" s="44"/>
      <c r="AA5" s="44"/>
      <c r="AB5" s="44"/>
    </row>
    <row r="6">
      <c r="A6" s="55" t="s">
        <v>109</v>
      </c>
      <c r="B6" s="55" t="s">
        <v>636</v>
      </c>
      <c r="C6" s="58" t="s">
        <v>637</v>
      </c>
      <c r="D6" s="42" t="s">
        <v>17</v>
      </c>
      <c r="E6" s="71" t="s">
        <v>8</v>
      </c>
      <c r="F6" s="72" t="s">
        <v>24</v>
      </c>
      <c r="G6" s="42" t="s">
        <v>136</v>
      </c>
      <c r="H6" s="42" t="s">
        <v>137</v>
      </c>
      <c r="I6" s="72" t="s">
        <v>43</v>
      </c>
      <c r="J6" s="44"/>
      <c r="K6" s="42" t="s">
        <v>638</v>
      </c>
      <c r="L6" s="42" t="s">
        <v>139</v>
      </c>
      <c r="M6" s="61"/>
      <c r="N6" s="40"/>
      <c r="O6" s="34"/>
      <c r="P6" s="44"/>
      <c r="Q6" s="34"/>
      <c r="R6" s="47">
        <f t="shared" si="1"/>
        <v>1</v>
      </c>
      <c r="S6" s="47">
        <f t="shared" si="2"/>
        <v>0.7</v>
      </c>
      <c r="T6" s="47">
        <f t="shared" si="3"/>
        <v>1</v>
      </c>
      <c r="U6" s="48">
        <f t="shared" si="4"/>
        <v>0.5</v>
      </c>
      <c r="V6" s="49">
        <f t="shared" si="5"/>
        <v>0.35</v>
      </c>
      <c r="W6" s="48" t="str">
        <f t="shared" si="6"/>
        <v>Yes</v>
      </c>
      <c r="X6" s="50" t="str">
        <f t="shared" si="7"/>
        <v>✓ Complete</v>
      </c>
      <c r="Y6" s="44"/>
      <c r="Z6" s="44"/>
      <c r="AA6" s="44"/>
      <c r="AB6" s="44"/>
    </row>
    <row r="7">
      <c r="A7" s="55" t="s">
        <v>109</v>
      </c>
      <c r="B7" s="55" t="s">
        <v>639</v>
      </c>
      <c r="C7" s="55" t="s">
        <v>640</v>
      </c>
      <c r="D7" s="42" t="s">
        <v>17</v>
      </c>
      <c r="E7" s="71" t="s">
        <v>8</v>
      </c>
      <c r="F7" s="72" t="s">
        <v>24</v>
      </c>
      <c r="G7" s="42" t="s">
        <v>162</v>
      </c>
      <c r="H7" s="42" t="s">
        <v>137</v>
      </c>
      <c r="I7" s="72" t="s">
        <v>43</v>
      </c>
      <c r="J7" s="44"/>
      <c r="K7" s="42" t="s">
        <v>641</v>
      </c>
      <c r="L7" s="42" t="s">
        <v>627</v>
      </c>
      <c r="M7" s="61"/>
      <c r="N7" s="40"/>
      <c r="O7" s="53"/>
      <c r="P7" s="44"/>
      <c r="Q7" s="34"/>
      <c r="R7" s="47">
        <f t="shared" si="1"/>
        <v>1</v>
      </c>
      <c r="S7" s="47">
        <f t="shared" si="2"/>
        <v>0.7</v>
      </c>
      <c r="T7" s="47">
        <f t="shared" si="3"/>
        <v>1</v>
      </c>
      <c r="U7" s="48">
        <f t="shared" si="4"/>
        <v>0.5</v>
      </c>
      <c r="V7" s="49">
        <f t="shared" si="5"/>
        <v>0.35</v>
      </c>
      <c r="W7" s="48" t="str">
        <f t="shared" si="6"/>
        <v>Yes</v>
      </c>
      <c r="X7" s="50" t="str">
        <f t="shared" si="7"/>
        <v>✓ Complete</v>
      </c>
      <c r="Y7" s="44"/>
      <c r="Z7" s="44"/>
      <c r="AA7" s="44"/>
      <c r="AB7" s="44"/>
    </row>
    <row r="8">
      <c r="A8" s="55" t="s">
        <v>109</v>
      </c>
      <c r="B8" s="55" t="s">
        <v>642</v>
      </c>
      <c r="C8" s="55" t="s">
        <v>640</v>
      </c>
      <c r="D8" s="42" t="s">
        <v>17</v>
      </c>
      <c r="E8" s="71" t="s">
        <v>8</v>
      </c>
      <c r="F8" s="72" t="s">
        <v>24</v>
      </c>
      <c r="G8" s="42" t="s">
        <v>162</v>
      </c>
      <c r="H8" s="42" t="s">
        <v>137</v>
      </c>
      <c r="I8" s="72" t="s">
        <v>43</v>
      </c>
      <c r="J8" s="44"/>
      <c r="K8" s="42" t="s">
        <v>641</v>
      </c>
      <c r="L8" s="42" t="s">
        <v>627</v>
      </c>
      <c r="M8" s="61"/>
      <c r="N8" s="40"/>
      <c r="O8" s="34"/>
      <c r="P8" s="35"/>
      <c r="Q8" s="57"/>
      <c r="R8" s="47">
        <f t="shared" si="1"/>
        <v>1</v>
      </c>
      <c r="S8" s="47">
        <f t="shared" si="2"/>
        <v>0.7</v>
      </c>
      <c r="T8" s="47">
        <f t="shared" si="3"/>
        <v>1</v>
      </c>
      <c r="U8" s="48">
        <f t="shared" si="4"/>
        <v>0.5</v>
      </c>
      <c r="V8" s="49">
        <f t="shared" si="5"/>
        <v>0.35</v>
      </c>
      <c r="W8" s="48" t="str">
        <f t="shared" si="6"/>
        <v>Yes</v>
      </c>
      <c r="X8" s="50" t="str">
        <f t="shared" si="7"/>
        <v>✓ Complete</v>
      </c>
      <c r="Y8" s="44"/>
      <c r="Z8" s="44"/>
      <c r="AA8" s="44"/>
      <c r="AB8" s="44"/>
    </row>
    <row r="9">
      <c r="A9" s="55" t="s">
        <v>109</v>
      </c>
      <c r="B9" s="55" t="s">
        <v>643</v>
      </c>
      <c r="C9" s="58" t="s">
        <v>644</v>
      </c>
      <c r="D9" s="42" t="s">
        <v>17</v>
      </c>
      <c r="E9" s="71" t="s">
        <v>8</v>
      </c>
      <c r="F9" s="72" t="s">
        <v>28</v>
      </c>
      <c r="G9" s="42" t="s">
        <v>136</v>
      </c>
      <c r="H9" s="42" t="s">
        <v>137</v>
      </c>
      <c r="I9" s="72" t="s">
        <v>43</v>
      </c>
      <c r="J9" s="44"/>
      <c r="K9" s="42" t="s">
        <v>641</v>
      </c>
      <c r="L9" s="42" t="s">
        <v>627</v>
      </c>
      <c r="M9" s="61"/>
      <c r="N9" s="40"/>
      <c r="O9" s="34"/>
      <c r="P9" s="44"/>
      <c r="Q9" s="34"/>
      <c r="R9" s="47">
        <f t="shared" si="1"/>
        <v>1</v>
      </c>
      <c r="S9" s="47">
        <f t="shared" si="2"/>
        <v>1</v>
      </c>
      <c r="T9" s="47">
        <f t="shared" si="3"/>
        <v>1</v>
      </c>
      <c r="U9" s="48">
        <f t="shared" si="4"/>
        <v>0.5</v>
      </c>
      <c r="V9" s="49">
        <f t="shared" si="5"/>
        <v>0.5</v>
      </c>
      <c r="W9" s="48" t="str">
        <f t="shared" si="6"/>
        <v>Yes</v>
      </c>
      <c r="X9" s="50" t="str">
        <f t="shared" si="7"/>
        <v>✓ Complete</v>
      </c>
      <c r="Y9" s="44"/>
      <c r="Z9" s="44"/>
      <c r="AA9" s="44"/>
      <c r="AB9" s="44"/>
    </row>
    <row r="10">
      <c r="A10" s="55" t="s">
        <v>109</v>
      </c>
      <c r="B10" s="55" t="s">
        <v>645</v>
      </c>
      <c r="C10" s="58" t="s">
        <v>646</v>
      </c>
      <c r="D10" s="42" t="s">
        <v>17</v>
      </c>
      <c r="E10" s="71" t="s">
        <v>8</v>
      </c>
      <c r="F10" s="42" t="s">
        <v>24</v>
      </c>
      <c r="G10" s="42" t="s">
        <v>142</v>
      </c>
      <c r="H10" s="42" t="s">
        <v>137</v>
      </c>
      <c r="I10" s="72" t="s">
        <v>43</v>
      </c>
      <c r="J10" s="44"/>
      <c r="K10" s="42" t="s">
        <v>641</v>
      </c>
      <c r="L10" s="42" t="s">
        <v>627</v>
      </c>
      <c r="M10" s="45"/>
      <c r="N10" s="40"/>
      <c r="O10" s="34"/>
      <c r="P10" s="44"/>
      <c r="Q10" s="59"/>
      <c r="R10" s="47">
        <f t="shared" si="1"/>
        <v>1</v>
      </c>
      <c r="S10" s="47">
        <f t="shared" si="2"/>
        <v>0.7</v>
      </c>
      <c r="T10" s="47">
        <f t="shared" si="3"/>
        <v>1</v>
      </c>
      <c r="U10" s="48">
        <f t="shared" si="4"/>
        <v>0.5</v>
      </c>
      <c r="V10" s="49">
        <f t="shared" si="5"/>
        <v>0.35</v>
      </c>
      <c r="W10" s="48" t="str">
        <f t="shared" si="6"/>
        <v>Yes</v>
      </c>
      <c r="X10" s="50" t="str">
        <f t="shared" si="7"/>
        <v>✓ Complete</v>
      </c>
      <c r="Y10" s="44"/>
      <c r="Z10" s="44"/>
      <c r="AA10" s="44"/>
      <c r="AB10" s="44"/>
    </row>
    <row r="11">
      <c r="A11" s="55" t="s">
        <v>109</v>
      </c>
      <c r="B11" s="55" t="s">
        <v>647</v>
      </c>
      <c r="C11" s="55"/>
      <c r="D11" s="42" t="s">
        <v>20</v>
      </c>
      <c r="E11" s="71" t="s">
        <v>8</v>
      </c>
      <c r="F11" s="72" t="s">
        <v>23</v>
      </c>
      <c r="G11" s="42" t="s">
        <v>147</v>
      </c>
      <c r="H11" s="42" t="s">
        <v>137</v>
      </c>
      <c r="I11" s="72" t="s">
        <v>34</v>
      </c>
      <c r="J11" s="44"/>
      <c r="K11" s="42" t="s">
        <v>648</v>
      </c>
      <c r="L11" s="42" t="s">
        <v>162</v>
      </c>
      <c r="M11" s="61"/>
      <c r="N11" s="40"/>
      <c r="O11" s="34"/>
      <c r="P11" s="35"/>
      <c r="Q11" s="57"/>
      <c r="R11" s="47">
        <f t="shared" si="1"/>
        <v>0.25</v>
      </c>
      <c r="S11" s="47">
        <f t="shared" si="2"/>
        <v>1</v>
      </c>
      <c r="T11" s="47">
        <f t="shared" si="3"/>
        <v>0.3</v>
      </c>
      <c r="U11" s="48">
        <f t="shared" si="4"/>
        <v>0.5</v>
      </c>
      <c r="V11" s="49">
        <f t="shared" si="5"/>
        <v>0.0375</v>
      </c>
      <c r="W11" s="48" t="str">
        <f t="shared" si="6"/>
        <v>Yes</v>
      </c>
      <c r="X11" s="50" t="str">
        <f t="shared" si="7"/>
        <v>✓ Complete</v>
      </c>
      <c r="Y11" s="44"/>
      <c r="Z11" s="44"/>
      <c r="AA11" s="44"/>
      <c r="AB11" s="44"/>
    </row>
    <row r="12">
      <c r="A12" s="55" t="s">
        <v>109</v>
      </c>
      <c r="B12" s="55" t="s">
        <v>649</v>
      </c>
      <c r="C12" s="55" t="s">
        <v>650</v>
      </c>
      <c r="D12" s="42" t="s">
        <v>19</v>
      </c>
      <c r="E12" s="71" t="s">
        <v>8</v>
      </c>
      <c r="F12" s="72" t="s">
        <v>23</v>
      </c>
      <c r="G12" s="42" t="s">
        <v>147</v>
      </c>
      <c r="H12" s="42" t="s">
        <v>137</v>
      </c>
      <c r="I12" s="72" t="s">
        <v>34</v>
      </c>
      <c r="J12" s="44"/>
      <c r="K12" s="42" t="s">
        <v>287</v>
      </c>
      <c r="L12" s="42" t="s">
        <v>627</v>
      </c>
      <c r="M12" s="61"/>
      <c r="N12" s="40"/>
      <c r="O12" s="34"/>
      <c r="P12" s="44"/>
      <c r="Q12" s="44"/>
      <c r="R12" s="47">
        <f t="shared" si="1"/>
        <v>0.5</v>
      </c>
      <c r="S12" s="47">
        <f t="shared" si="2"/>
        <v>1</v>
      </c>
      <c r="T12" s="47">
        <f t="shared" si="3"/>
        <v>0.3</v>
      </c>
      <c r="U12" s="48">
        <f t="shared" si="4"/>
        <v>0.5</v>
      </c>
      <c r="V12" s="49">
        <f t="shared" si="5"/>
        <v>0.075</v>
      </c>
      <c r="W12" s="48" t="str">
        <f t="shared" si="6"/>
        <v>Yes</v>
      </c>
      <c r="X12" s="50" t="str">
        <f t="shared" si="7"/>
        <v>✓ Complete</v>
      </c>
      <c r="Y12" s="44"/>
      <c r="Z12" s="44"/>
      <c r="AA12" s="44"/>
      <c r="AB12" s="44"/>
    </row>
    <row r="13">
      <c r="A13" s="55" t="s">
        <v>109</v>
      </c>
      <c r="B13" s="55" t="s">
        <v>651</v>
      </c>
      <c r="C13" s="55" t="s">
        <v>650</v>
      </c>
      <c r="D13" s="42" t="s">
        <v>19</v>
      </c>
      <c r="E13" s="71" t="s">
        <v>8</v>
      </c>
      <c r="F13" s="72" t="s">
        <v>23</v>
      </c>
      <c r="G13" s="42" t="s">
        <v>147</v>
      </c>
      <c r="H13" s="42" t="s">
        <v>137</v>
      </c>
      <c r="I13" s="72" t="s">
        <v>34</v>
      </c>
      <c r="J13" s="44"/>
      <c r="K13" s="44"/>
      <c r="L13" s="42" t="s">
        <v>627</v>
      </c>
      <c r="M13" s="61"/>
      <c r="N13" s="40"/>
      <c r="O13" s="34"/>
      <c r="P13" s="44"/>
      <c r="Q13" s="44"/>
      <c r="R13" s="47">
        <f t="shared" si="1"/>
        <v>0.5</v>
      </c>
      <c r="S13" s="47">
        <f t="shared" si="2"/>
        <v>1</v>
      </c>
      <c r="T13" s="47">
        <f t="shared" si="3"/>
        <v>0.3</v>
      </c>
      <c r="U13" s="48">
        <f t="shared" si="4"/>
        <v>0.5</v>
      </c>
      <c r="V13" s="49">
        <f t="shared" si="5"/>
        <v>0.075</v>
      </c>
      <c r="W13" s="48" t="str">
        <f t="shared" si="6"/>
        <v>Yes</v>
      </c>
      <c r="X13" s="50" t="str">
        <f t="shared" si="7"/>
        <v>✓ Complete</v>
      </c>
      <c r="Y13" s="44"/>
      <c r="Z13" s="44"/>
      <c r="AA13" s="44"/>
      <c r="AB13" s="44"/>
    </row>
    <row r="14">
      <c r="A14" s="55" t="s">
        <v>109</v>
      </c>
      <c r="B14" s="55" t="s">
        <v>652</v>
      </c>
      <c r="C14" s="55" t="s">
        <v>650</v>
      </c>
      <c r="D14" s="42" t="s">
        <v>19</v>
      </c>
      <c r="E14" s="71" t="s">
        <v>8</v>
      </c>
      <c r="F14" s="72" t="s">
        <v>23</v>
      </c>
      <c r="G14" s="42" t="s">
        <v>147</v>
      </c>
      <c r="H14" s="42" t="s">
        <v>137</v>
      </c>
      <c r="I14" s="72" t="s">
        <v>34</v>
      </c>
      <c r="J14" s="44"/>
      <c r="K14" s="44"/>
      <c r="L14" s="42" t="s">
        <v>627</v>
      </c>
      <c r="M14" s="61"/>
      <c r="N14" s="40"/>
      <c r="O14" s="34"/>
      <c r="P14" s="44"/>
      <c r="Q14" s="44"/>
      <c r="R14" s="47">
        <f t="shared" si="1"/>
        <v>0.5</v>
      </c>
      <c r="S14" s="47">
        <f t="shared" si="2"/>
        <v>1</v>
      </c>
      <c r="T14" s="47">
        <f t="shared" si="3"/>
        <v>0.3</v>
      </c>
      <c r="U14" s="48">
        <f t="shared" si="4"/>
        <v>0.5</v>
      </c>
      <c r="V14" s="49">
        <f t="shared" si="5"/>
        <v>0.075</v>
      </c>
      <c r="W14" s="48" t="str">
        <f t="shared" si="6"/>
        <v>Yes</v>
      </c>
      <c r="X14" s="50" t="str">
        <f t="shared" si="7"/>
        <v>✓ Complete</v>
      </c>
      <c r="Y14" s="44"/>
      <c r="Z14" s="44"/>
      <c r="AA14" s="44"/>
      <c r="AB14" s="44"/>
    </row>
    <row r="15">
      <c r="A15" s="55" t="s">
        <v>109</v>
      </c>
      <c r="B15" s="55" t="s">
        <v>653</v>
      </c>
      <c r="C15" s="55" t="s">
        <v>650</v>
      </c>
      <c r="D15" s="42" t="s">
        <v>19</v>
      </c>
      <c r="E15" s="71" t="s">
        <v>8</v>
      </c>
      <c r="F15" s="72" t="s">
        <v>23</v>
      </c>
      <c r="G15" s="42" t="s">
        <v>147</v>
      </c>
      <c r="H15" s="42" t="s">
        <v>137</v>
      </c>
      <c r="I15" s="72" t="s">
        <v>34</v>
      </c>
      <c r="J15" s="44"/>
      <c r="K15" s="44"/>
      <c r="L15" s="42" t="s">
        <v>627</v>
      </c>
      <c r="M15" s="61"/>
      <c r="N15" s="40"/>
      <c r="O15" s="34"/>
      <c r="P15" s="44"/>
      <c r="Q15" s="44"/>
      <c r="R15" s="47">
        <f t="shared" si="1"/>
        <v>0.5</v>
      </c>
      <c r="S15" s="47">
        <f t="shared" si="2"/>
        <v>1</v>
      </c>
      <c r="T15" s="47">
        <f t="shared" si="3"/>
        <v>0.3</v>
      </c>
      <c r="U15" s="48">
        <f t="shared" si="4"/>
        <v>0.5</v>
      </c>
      <c r="V15" s="49">
        <f t="shared" si="5"/>
        <v>0.075</v>
      </c>
      <c r="W15" s="48" t="str">
        <f t="shared" si="6"/>
        <v>Yes</v>
      </c>
      <c r="X15" s="50" t="str">
        <f t="shared" si="7"/>
        <v>✓ Complete</v>
      </c>
      <c r="Y15" s="44"/>
      <c r="Z15" s="44"/>
      <c r="AA15" s="44"/>
      <c r="AB15" s="44"/>
    </row>
    <row r="16">
      <c r="A16" s="55" t="s">
        <v>109</v>
      </c>
      <c r="B16" s="55" t="s">
        <v>654</v>
      </c>
      <c r="C16" s="55" t="s">
        <v>650</v>
      </c>
      <c r="D16" s="42" t="s">
        <v>19</v>
      </c>
      <c r="E16" s="71" t="s">
        <v>8</v>
      </c>
      <c r="F16" s="72" t="s">
        <v>23</v>
      </c>
      <c r="G16" s="42" t="s">
        <v>147</v>
      </c>
      <c r="H16" s="42" t="s">
        <v>137</v>
      </c>
      <c r="I16" s="72" t="s">
        <v>34</v>
      </c>
      <c r="J16" s="44"/>
      <c r="K16" s="40"/>
      <c r="L16" s="42" t="s">
        <v>627</v>
      </c>
      <c r="M16" s="61"/>
      <c r="N16" s="40"/>
      <c r="O16" s="34"/>
      <c r="P16" s="44"/>
      <c r="Q16" s="44"/>
      <c r="R16" s="47">
        <f t="shared" si="1"/>
        <v>0.5</v>
      </c>
      <c r="S16" s="47">
        <f t="shared" si="2"/>
        <v>1</v>
      </c>
      <c r="T16" s="47">
        <f t="shared" si="3"/>
        <v>0.3</v>
      </c>
      <c r="U16" s="48">
        <f t="shared" si="4"/>
        <v>0.5</v>
      </c>
      <c r="V16" s="49">
        <f t="shared" si="5"/>
        <v>0.075</v>
      </c>
      <c r="W16" s="48" t="str">
        <f t="shared" si="6"/>
        <v>Yes</v>
      </c>
      <c r="X16" s="50" t="str">
        <f t="shared" si="7"/>
        <v>✓ Complete</v>
      </c>
      <c r="Y16" s="44"/>
      <c r="Z16" s="44"/>
      <c r="AA16" s="44"/>
      <c r="AB16" s="44"/>
    </row>
    <row r="17">
      <c r="A17" s="55" t="s">
        <v>109</v>
      </c>
      <c r="B17" s="55" t="s">
        <v>655</v>
      </c>
      <c r="C17" s="55" t="s">
        <v>650</v>
      </c>
      <c r="D17" s="42" t="s">
        <v>19</v>
      </c>
      <c r="E17" s="71" t="s">
        <v>8</v>
      </c>
      <c r="F17" s="72" t="s">
        <v>23</v>
      </c>
      <c r="G17" s="42" t="s">
        <v>147</v>
      </c>
      <c r="H17" s="42" t="s">
        <v>137</v>
      </c>
      <c r="I17" s="72" t="s">
        <v>34</v>
      </c>
      <c r="J17" s="44"/>
      <c r="K17" s="44"/>
      <c r="L17" s="42" t="s">
        <v>627</v>
      </c>
      <c r="M17" s="61"/>
      <c r="N17" s="40"/>
      <c r="O17" s="34"/>
      <c r="P17" s="44"/>
      <c r="Q17" s="44"/>
      <c r="R17" s="47">
        <f t="shared" si="1"/>
        <v>0.5</v>
      </c>
      <c r="S17" s="47">
        <f t="shared" si="2"/>
        <v>1</v>
      </c>
      <c r="T17" s="47">
        <f t="shared" si="3"/>
        <v>0.3</v>
      </c>
      <c r="U17" s="48">
        <f t="shared" si="4"/>
        <v>0.5</v>
      </c>
      <c r="V17" s="49">
        <f t="shared" si="5"/>
        <v>0.075</v>
      </c>
      <c r="W17" s="48" t="str">
        <f t="shared" si="6"/>
        <v>Yes</v>
      </c>
      <c r="X17" s="50" t="str">
        <f t="shared" si="7"/>
        <v>✓ Complete</v>
      </c>
      <c r="Y17" s="44"/>
      <c r="Z17" s="44"/>
      <c r="AA17" s="44"/>
      <c r="AB17" s="44"/>
    </row>
    <row r="18">
      <c r="A18" s="55" t="s">
        <v>109</v>
      </c>
      <c r="B18" s="55" t="s">
        <v>656</v>
      </c>
      <c r="C18" s="55" t="s">
        <v>657</v>
      </c>
      <c r="D18" s="42" t="s">
        <v>17</v>
      </c>
      <c r="E18" s="71" t="s">
        <v>8</v>
      </c>
      <c r="F18" s="72" t="s">
        <v>23</v>
      </c>
      <c r="G18" s="42" t="s">
        <v>147</v>
      </c>
      <c r="H18" s="42" t="s">
        <v>137</v>
      </c>
      <c r="I18" s="72" t="s">
        <v>34</v>
      </c>
      <c r="J18" s="44"/>
      <c r="K18" s="40"/>
      <c r="L18" s="42" t="s">
        <v>627</v>
      </c>
      <c r="M18" s="61"/>
      <c r="N18" s="40"/>
      <c r="O18" s="34"/>
      <c r="P18" s="44"/>
      <c r="Q18" s="44"/>
      <c r="R18" s="47">
        <f t="shared" si="1"/>
        <v>1</v>
      </c>
      <c r="S18" s="47">
        <f t="shared" si="2"/>
        <v>1</v>
      </c>
      <c r="T18" s="47">
        <f t="shared" si="3"/>
        <v>0.3</v>
      </c>
      <c r="U18" s="48">
        <f t="shared" si="4"/>
        <v>0.5</v>
      </c>
      <c r="V18" s="49">
        <f t="shared" si="5"/>
        <v>0.15</v>
      </c>
      <c r="W18" s="48" t="str">
        <f t="shared" si="6"/>
        <v>Yes</v>
      </c>
      <c r="X18" s="50" t="str">
        <f t="shared" si="7"/>
        <v>✓ Complete</v>
      </c>
      <c r="Y18" s="44"/>
      <c r="Z18" s="44"/>
      <c r="AA18" s="44"/>
      <c r="AB18" s="44"/>
    </row>
    <row r="19">
      <c r="A19" s="55" t="s">
        <v>109</v>
      </c>
      <c r="B19" s="55" t="s">
        <v>658</v>
      </c>
      <c r="C19" s="55" t="s">
        <v>659</v>
      </c>
      <c r="D19" s="42" t="s">
        <v>17</v>
      </c>
      <c r="E19" s="71" t="s">
        <v>8</v>
      </c>
      <c r="F19" s="72" t="s">
        <v>23</v>
      </c>
      <c r="G19" s="42" t="s">
        <v>147</v>
      </c>
      <c r="H19" s="42" t="s">
        <v>137</v>
      </c>
      <c r="I19" s="72" t="s">
        <v>34</v>
      </c>
      <c r="J19" s="43"/>
      <c r="K19" s="44"/>
      <c r="L19" s="42" t="s">
        <v>627</v>
      </c>
      <c r="M19" s="45"/>
      <c r="N19" s="44"/>
      <c r="O19" s="34"/>
      <c r="P19" s="44"/>
      <c r="Q19" s="44"/>
      <c r="R19" s="47">
        <f t="shared" si="1"/>
        <v>1</v>
      </c>
      <c r="S19" s="47">
        <f t="shared" si="2"/>
        <v>1</v>
      </c>
      <c r="T19" s="47">
        <f t="shared" si="3"/>
        <v>0.3</v>
      </c>
      <c r="U19" s="48">
        <f t="shared" si="4"/>
        <v>0.5</v>
      </c>
      <c r="V19" s="49">
        <f t="shared" si="5"/>
        <v>0.15</v>
      </c>
      <c r="W19" s="48" t="str">
        <f t="shared" si="6"/>
        <v>Yes</v>
      </c>
      <c r="X19" s="50" t="str">
        <f t="shared" si="7"/>
        <v>✓ Complete</v>
      </c>
      <c r="Y19" s="44"/>
      <c r="Z19" s="44"/>
      <c r="AA19" s="44"/>
      <c r="AB19" s="44"/>
    </row>
    <row r="20">
      <c r="A20" s="55" t="s">
        <v>109</v>
      </c>
      <c r="B20" s="55" t="s">
        <v>660</v>
      </c>
      <c r="C20" s="58" t="s">
        <v>661</v>
      </c>
      <c r="D20" s="42" t="s">
        <v>17</v>
      </c>
      <c r="E20" s="71" t="s">
        <v>12</v>
      </c>
      <c r="F20" s="42" t="s">
        <v>25</v>
      </c>
      <c r="G20" s="42" t="s">
        <v>136</v>
      </c>
      <c r="H20" s="42" t="s">
        <v>137</v>
      </c>
      <c r="I20" s="42" t="s">
        <v>35</v>
      </c>
      <c r="J20" s="43"/>
      <c r="K20" s="42" t="s">
        <v>662</v>
      </c>
      <c r="L20" s="42" t="s">
        <v>627</v>
      </c>
      <c r="M20" s="45"/>
      <c r="N20" s="44"/>
      <c r="O20" s="34"/>
      <c r="P20" s="44"/>
      <c r="Q20" s="44"/>
      <c r="R20" s="47">
        <f t="shared" si="1"/>
        <v>1</v>
      </c>
      <c r="S20" s="47">
        <f t="shared" si="2"/>
        <v>1</v>
      </c>
      <c r="T20" s="47">
        <f t="shared" si="3"/>
        <v>1</v>
      </c>
      <c r="U20" s="48">
        <f t="shared" si="4"/>
        <v>15</v>
      </c>
      <c r="V20" s="49">
        <f t="shared" si="5"/>
        <v>15</v>
      </c>
      <c r="W20" s="48" t="str">
        <f t="shared" si="6"/>
        <v>Yes</v>
      </c>
      <c r="X20" s="50" t="str">
        <f t="shared" si="7"/>
        <v>✓ Complete</v>
      </c>
      <c r="Y20" s="44"/>
      <c r="Z20" s="44"/>
      <c r="AA20" s="44"/>
      <c r="AB20" s="44"/>
    </row>
    <row r="21">
      <c r="A21" s="55" t="s">
        <v>109</v>
      </c>
      <c r="B21" s="55" t="s">
        <v>663</v>
      </c>
      <c r="C21" s="55" t="s">
        <v>664</v>
      </c>
      <c r="D21" s="42" t="s">
        <v>17</v>
      </c>
      <c r="E21" s="71" t="s">
        <v>10</v>
      </c>
      <c r="F21" s="42" t="s">
        <v>25</v>
      </c>
      <c r="G21" s="42" t="s">
        <v>136</v>
      </c>
      <c r="H21" s="42" t="s">
        <v>665</v>
      </c>
      <c r="I21" s="42" t="s">
        <v>34</v>
      </c>
      <c r="J21" s="43"/>
      <c r="K21" s="44"/>
      <c r="L21" s="42" t="s">
        <v>627</v>
      </c>
      <c r="M21" s="45"/>
      <c r="N21" s="44"/>
      <c r="O21" s="34"/>
      <c r="P21" s="44"/>
      <c r="Q21" s="44"/>
      <c r="R21" s="47">
        <f t="shared" si="1"/>
        <v>1</v>
      </c>
      <c r="S21" s="47">
        <f t="shared" si="2"/>
        <v>1</v>
      </c>
      <c r="T21" s="47">
        <f t="shared" si="3"/>
        <v>0.3</v>
      </c>
      <c r="U21" s="48">
        <f t="shared" si="4"/>
        <v>3.5</v>
      </c>
      <c r="V21" s="49">
        <f t="shared" si="5"/>
        <v>0</v>
      </c>
      <c r="W21" s="48" t="str">
        <f t="shared" si="6"/>
        <v>No</v>
      </c>
      <c r="X21" s="50" t="str">
        <f t="shared" si="7"/>
        <v>✓ Complete</v>
      </c>
      <c r="Y21" s="44"/>
      <c r="Z21" s="44"/>
      <c r="AA21" s="44"/>
      <c r="AB21" s="44"/>
    </row>
    <row r="22">
      <c r="A22" s="55" t="s">
        <v>109</v>
      </c>
      <c r="B22" s="55" t="s">
        <v>666</v>
      </c>
      <c r="C22" s="55" t="s">
        <v>667</v>
      </c>
      <c r="D22" s="42" t="s">
        <v>17</v>
      </c>
      <c r="E22" s="71" t="s">
        <v>9</v>
      </c>
      <c r="F22" s="42" t="s">
        <v>25</v>
      </c>
      <c r="G22" s="42" t="s">
        <v>136</v>
      </c>
      <c r="H22" s="42" t="s">
        <v>143</v>
      </c>
      <c r="I22" s="42" t="s">
        <v>34</v>
      </c>
      <c r="J22" s="43"/>
      <c r="K22" s="42" t="s">
        <v>668</v>
      </c>
      <c r="L22" s="42" t="s">
        <v>627</v>
      </c>
      <c r="M22" s="45"/>
      <c r="N22" s="44"/>
      <c r="O22" s="34"/>
      <c r="P22" s="44"/>
      <c r="Q22" s="44"/>
      <c r="R22" s="47">
        <f t="shared" si="1"/>
        <v>1</v>
      </c>
      <c r="S22" s="47">
        <f t="shared" si="2"/>
        <v>1</v>
      </c>
      <c r="T22" s="47">
        <f t="shared" si="3"/>
        <v>0.3</v>
      </c>
      <c r="U22" s="48">
        <f t="shared" si="4"/>
        <v>1.5</v>
      </c>
      <c r="V22" s="49">
        <f t="shared" si="5"/>
        <v>0</v>
      </c>
      <c r="W22" s="48" t="str">
        <f t="shared" si="6"/>
        <v>No</v>
      </c>
      <c r="X22" s="50" t="str">
        <f t="shared" si="7"/>
        <v>✓ Complete</v>
      </c>
      <c r="Y22" s="44"/>
      <c r="Z22" s="44"/>
      <c r="AA22" s="44"/>
      <c r="AB22" s="44"/>
    </row>
    <row r="23">
      <c r="A23" s="55" t="s">
        <v>109</v>
      </c>
      <c r="B23" s="58" t="s">
        <v>669</v>
      </c>
      <c r="C23" s="55" t="s">
        <v>670</v>
      </c>
      <c r="D23" s="42" t="s">
        <v>17</v>
      </c>
      <c r="E23" s="71" t="s">
        <v>10</v>
      </c>
      <c r="F23" s="42" t="s">
        <v>23</v>
      </c>
      <c r="G23" s="42" t="s">
        <v>147</v>
      </c>
      <c r="H23" s="42" t="s">
        <v>137</v>
      </c>
      <c r="I23" s="42" t="s">
        <v>35</v>
      </c>
      <c r="J23" s="43"/>
      <c r="K23" s="42" t="s">
        <v>638</v>
      </c>
      <c r="L23" s="42" t="s">
        <v>627</v>
      </c>
      <c r="M23" s="45"/>
      <c r="N23" s="44"/>
      <c r="O23" s="34"/>
      <c r="P23" s="44"/>
      <c r="Q23" s="44"/>
      <c r="R23" s="47">
        <f t="shared" si="1"/>
        <v>1</v>
      </c>
      <c r="S23" s="47">
        <f t="shared" si="2"/>
        <v>1</v>
      </c>
      <c r="T23" s="47">
        <f t="shared" si="3"/>
        <v>1</v>
      </c>
      <c r="U23" s="48">
        <f t="shared" si="4"/>
        <v>3.5</v>
      </c>
      <c r="V23" s="49">
        <f t="shared" si="5"/>
        <v>3.5</v>
      </c>
      <c r="W23" s="48" t="str">
        <f t="shared" si="6"/>
        <v>Yes</v>
      </c>
      <c r="X23" s="50" t="str">
        <f t="shared" si="7"/>
        <v>✓ Complete</v>
      </c>
      <c r="Y23" s="44"/>
      <c r="Z23" s="44"/>
      <c r="AA23" s="44"/>
      <c r="AB23" s="44"/>
    </row>
    <row r="24">
      <c r="A24" s="55" t="s">
        <v>109</v>
      </c>
      <c r="B24" s="58" t="s">
        <v>671</v>
      </c>
      <c r="C24" s="77" t="s">
        <v>672</v>
      </c>
      <c r="D24" s="42" t="s">
        <v>17</v>
      </c>
      <c r="E24" s="71" t="s">
        <v>10</v>
      </c>
      <c r="F24" s="42" t="s">
        <v>26</v>
      </c>
      <c r="G24" s="42" t="s">
        <v>673</v>
      </c>
      <c r="H24" s="42" t="s">
        <v>137</v>
      </c>
      <c r="I24" s="42" t="s">
        <v>39</v>
      </c>
      <c r="J24" s="43"/>
      <c r="K24" s="42" t="s">
        <v>229</v>
      </c>
      <c r="L24" s="42" t="s">
        <v>162</v>
      </c>
      <c r="M24" s="45"/>
      <c r="N24" s="44"/>
      <c r="O24" s="34"/>
      <c r="P24" s="44"/>
      <c r="Q24" s="44"/>
      <c r="R24" s="47">
        <f t="shared" si="1"/>
        <v>1</v>
      </c>
      <c r="S24" s="47">
        <f t="shared" si="2"/>
        <v>1</v>
      </c>
      <c r="T24" s="47">
        <f t="shared" si="3"/>
        <v>0.25</v>
      </c>
      <c r="U24" s="48">
        <f t="shared" si="4"/>
        <v>3.5</v>
      </c>
      <c r="V24" s="49">
        <f t="shared" si="5"/>
        <v>0.875</v>
      </c>
      <c r="W24" s="48" t="str">
        <f t="shared" si="6"/>
        <v>Yes</v>
      </c>
      <c r="X24" s="50" t="str">
        <f t="shared" si="7"/>
        <v>✓ Complete</v>
      </c>
      <c r="Y24" s="44"/>
      <c r="Z24" s="44"/>
      <c r="AA24" s="44"/>
      <c r="AB24" s="44"/>
    </row>
    <row r="25">
      <c r="A25" s="55" t="s">
        <v>109</v>
      </c>
      <c r="B25" s="58" t="s">
        <v>674</v>
      </c>
      <c r="C25" s="77" t="s">
        <v>675</v>
      </c>
      <c r="D25" s="42" t="s">
        <v>17</v>
      </c>
      <c r="E25" s="42" t="s">
        <v>289</v>
      </c>
      <c r="F25" s="42" t="s">
        <v>23</v>
      </c>
      <c r="G25" s="42" t="s">
        <v>142</v>
      </c>
      <c r="H25" s="42" t="s">
        <v>143</v>
      </c>
      <c r="I25" s="42" t="s">
        <v>35</v>
      </c>
      <c r="J25" s="44"/>
      <c r="K25" s="44"/>
      <c r="L25" s="44"/>
      <c r="M25" s="44"/>
      <c r="N25" s="40"/>
      <c r="O25" s="34"/>
      <c r="P25" s="44"/>
      <c r="Q25" s="44"/>
      <c r="R25" s="47">
        <f t="shared" si="1"/>
        <v>1</v>
      </c>
      <c r="S25" s="47">
        <f t="shared" si="2"/>
        <v>1</v>
      </c>
      <c r="T25" s="47">
        <f t="shared" si="3"/>
        <v>1</v>
      </c>
      <c r="U25" s="48">
        <f t="shared" si="4"/>
        <v>3.5</v>
      </c>
      <c r="V25" s="49">
        <f t="shared" si="5"/>
        <v>0</v>
      </c>
      <c r="W25" s="48" t="str">
        <f t="shared" si="6"/>
        <v>No</v>
      </c>
      <c r="X25" s="50" t="str">
        <f t="shared" si="7"/>
        <v>✓ Complete</v>
      </c>
      <c r="Y25" s="44"/>
      <c r="Z25" s="44"/>
      <c r="AA25" s="44"/>
      <c r="AB25" s="44"/>
    </row>
    <row r="26">
      <c r="A26" s="55" t="s">
        <v>109</v>
      </c>
      <c r="B26" s="58" t="s">
        <v>676</v>
      </c>
      <c r="C26" s="55" t="s">
        <v>677</v>
      </c>
      <c r="D26" s="42" t="s">
        <v>17</v>
      </c>
      <c r="E26" s="42" t="s">
        <v>678</v>
      </c>
      <c r="F26" s="42" t="s">
        <v>26</v>
      </c>
      <c r="G26" s="42" t="s">
        <v>673</v>
      </c>
      <c r="H26" s="42" t="s">
        <v>143</v>
      </c>
      <c r="I26" s="42" t="s">
        <v>43</v>
      </c>
      <c r="J26" s="44"/>
      <c r="K26" s="44"/>
      <c r="L26" s="44"/>
      <c r="M26" s="44"/>
      <c r="N26" s="40"/>
      <c r="O26" s="34"/>
      <c r="P26" s="44"/>
      <c r="Q26" s="44"/>
      <c r="R26" s="47">
        <f t="shared" si="1"/>
        <v>1</v>
      </c>
      <c r="S26" s="47">
        <f t="shared" si="2"/>
        <v>1</v>
      </c>
      <c r="T26" s="47">
        <f t="shared" si="3"/>
        <v>1</v>
      </c>
      <c r="U26" s="48">
        <f t="shared" si="4"/>
        <v>15</v>
      </c>
      <c r="V26" s="49">
        <f t="shared" si="5"/>
        <v>0</v>
      </c>
      <c r="W26" s="48" t="str">
        <f t="shared" si="6"/>
        <v>No</v>
      </c>
      <c r="X26" s="50" t="str">
        <f t="shared" si="7"/>
        <v>✓ Complete</v>
      </c>
      <c r="Y26" s="44"/>
      <c r="Z26" s="44"/>
      <c r="AA26" s="44"/>
      <c r="AB26" s="44"/>
    </row>
    <row r="27">
      <c r="A27" s="55" t="s">
        <v>109</v>
      </c>
      <c r="B27" s="55" t="s">
        <v>679</v>
      </c>
      <c r="C27" s="55" t="s">
        <v>680</v>
      </c>
      <c r="D27" s="42" t="s">
        <v>17</v>
      </c>
      <c r="E27" s="71" t="s">
        <v>9</v>
      </c>
      <c r="F27" s="42" t="s">
        <v>28</v>
      </c>
      <c r="G27" s="42" t="s">
        <v>162</v>
      </c>
      <c r="H27" s="42" t="s">
        <v>665</v>
      </c>
      <c r="I27" s="42" t="s">
        <v>35</v>
      </c>
      <c r="J27" s="43"/>
      <c r="K27" s="44"/>
      <c r="L27" s="44"/>
      <c r="M27" s="45"/>
      <c r="N27" s="44"/>
      <c r="O27" s="34"/>
      <c r="P27" s="44"/>
      <c r="Q27" s="44"/>
      <c r="R27" s="47">
        <f t="shared" si="1"/>
        <v>1</v>
      </c>
      <c r="S27" s="47">
        <f t="shared" si="2"/>
        <v>1</v>
      </c>
      <c r="T27" s="47">
        <f t="shared" si="3"/>
        <v>1</v>
      </c>
      <c r="U27" s="48">
        <f t="shared" si="4"/>
        <v>1.5</v>
      </c>
      <c r="V27" s="49">
        <f t="shared" si="5"/>
        <v>0</v>
      </c>
      <c r="W27" s="48" t="str">
        <f t="shared" si="6"/>
        <v>No</v>
      </c>
      <c r="X27" s="50" t="str">
        <f t="shared" si="7"/>
        <v>✓ Complete</v>
      </c>
      <c r="Y27" s="44"/>
      <c r="Z27" s="44"/>
      <c r="AA27" s="44"/>
      <c r="AB27" s="44"/>
    </row>
    <row r="28">
      <c r="A28" s="58" t="s">
        <v>109</v>
      </c>
      <c r="B28" s="58" t="s">
        <v>681</v>
      </c>
      <c r="C28" s="55"/>
      <c r="D28" s="42" t="s">
        <v>17</v>
      </c>
      <c r="E28" s="71" t="s">
        <v>11</v>
      </c>
      <c r="F28" s="42" t="s">
        <v>28</v>
      </c>
      <c r="G28" s="42" t="s">
        <v>162</v>
      </c>
      <c r="H28" s="42" t="s">
        <v>137</v>
      </c>
      <c r="I28" s="42" t="s">
        <v>35</v>
      </c>
      <c r="J28" s="43"/>
      <c r="K28" s="42"/>
      <c r="L28" s="42"/>
      <c r="M28" s="45"/>
      <c r="N28" s="44"/>
      <c r="O28" s="34"/>
      <c r="P28" s="44"/>
      <c r="Q28" s="44"/>
      <c r="R28" s="47">
        <f t="shared" si="1"/>
        <v>1</v>
      </c>
      <c r="S28" s="47">
        <f t="shared" si="2"/>
        <v>1</v>
      </c>
      <c r="T28" s="47">
        <f t="shared" si="3"/>
        <v>1</v>
      </c>
      <c r="U28" s="48">
        <f t="shared" si="4"/>
        <v>7.5</v>
      </c>
      <c r="V28" s="49">
        <f t="shared" si="5"/>
        <v>0</v>
      </c>
      <c r="W28" s="48"/>
      <c r="X28" s="50" t="str">
        <f t="shared" si="7"/>
        <v>✓ Complete</v>
      </c>
      <c r="Y28" s="44"/>
      <c r="Z28" s="44"/>
      <c r="AA28" s="44"/>
      <c r="AB28" s="44"/>
    </row>
    <row r="29">
      <c r="A29" s="58" t="s">
        <v>109</v>
      </c>
      <c r="B29" s="58" t="s">
        <v>682</v>
      </c>
      <c r="C29" s="55"/>
      <c r="D29" s="42" t="s">
        <v>17</v>
      </c>
      <c r="E29" s="71" t="s">
        <v>12</v>
      </c>
      <c r="F29" s="42" t="s">
        <v>23</v>
      </c>
      <c r="G29" s="42" t="s">
        <v>147</v>
      </c>
      <c r="H29" s="42" t="s">
        <v>137</v>
      </c>
      <c r="I29" s="42" t="s">
        <v>43</v>
      </c>
      <c r="J29" s="43"/>
      <c r="K29" s="42" t="s">
        <v>683</v>
      </c>
      <c r="L29" s="42" t="s">
        <v>627</v>
      </c>
      <c r="M29" s="45"/>
      <c r="N29" s="44"/>
      <c r="O29" s="34"/>
      <c r="P29" s="44"/>
      <c r="Q29" s="44"/>
      <c r="R29" s="47">
        <f t="shared" si="1"/>
        <v>1</v>
      </c>
      <c r="S29" s="47">
        <f t="shared" si="2"/>
        <v>1</v>
      </c>
      <c r="T29" s="47">
        <f t="shared" si="3"/>
        <v>1</v>
      </c>
      <c r="U29" s="48">
        <f t="shared" si="4"/>
        <v>15</v>
      </c>
      <c r="V29" s="49">
        <f t="shared" si="5"/>
        <v>0</v>
      </c>
      <c r="W29" s="48"/>
      <c r="X29" s="50"/>
      <c r="Y29" s="44"/>
      <c r="Z29" s="44"/>
      <c r="AA29" s="44"/>
      <c r="AB29" s="44"/>
    </row>
    <row r="30">
      <c r="A30" s="55"/>
      <c r="B30" s="55"/>
      <c r="C30" s="55"/>
      <c r="D30" s="42"/>
      <c r="E30" s="69"/>
      <c r="F30" s="34"/>
      <c r="G30" s="44"/>
      <c r="H30" s="42"/>
      <c r="I30" s="34"/>
      <c r="J30" s="43"/>
      <c r="K30" s="44"/>
      <c r="L30" s="44"/>
      <c r="M30" s="45"/>
      <c r="N30" s="44"/>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42"/>
      <c r="I31" s="34"/>
      <c r="J31" s="44"/>
      <c r="K31" s="42" t="s">
        <v>684</v>
      </c>
      <c r="L31" s="42" t="s">
        <v>162</v>
      </c>
      <c r="M31" s="45"/>
      <c r="N31" s="44"/>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42"/>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42"/>
      <c r="I33" s="34"/>
      <c r="J33" s="44"/>
      <c r="K33" s="44"/>
      <c r="L33" s="44"/>
      <c r="M33" s="45"/>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42"/>
      <c r="I34" s="34"/>
      <c r="J34" s="44"/>
      <c r="K34" s="44"/>
      <c r="L34" s="44"/>
      <c r="M34" s="45"/>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55"/>
      <c r="B43" s="55"/>
      <c r="C43" s="55"/>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55"/>
      <c r="B44" s="55"/>
      <c r="C44" s="55"/>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24 I27:I32">
      <formula1>"Discovery/Define,Design,Build,Validate/Test,Deploy,Did we Deliver,Post Go Live Support,Maintenance,Steady State,N/A"</formula1>
    </dataValidation>
    <dataValidation type="list" allowBlank="1" showErrorMessage="1" sqref="G235:G284">
      <formula1>"All,Cerner,Epic,Meditech"</formula1>
    </dataValidation>
    <dataValidation type="list" allowBlank="1" showErrorMessage="1" sqref="I235:I284">
      <formula1>"Discovery/Define,Design,Develop,Deploy,Did We Deliver"</formula1>
    </dataValidation>
    <dataValidation type="list" allowBlank="1" showErrorMessage="1" sqref="E2:E24 E27:E30 E235:E414">
      <formula1>"XL - More than 10 hrs/wk,L - 5-10 hrs/wk,M - 2-5 hrs/wk,S - 1-2 hrs/wk,XS - Less than 1 hr/wk"</formula1>
    </dataValidation>
    <dataValidation type="list" allowBlank="1" showErrorMessage="1" sqref="D2:D33 D35:D100">
      <formula1>"Owner,Co-Owner,Secondary,Support"</formula1>
    </dataValidation>
    <dataValidation type="list" allowBlank="1" showErrorMessage="1" sqref="H235:H284">
      <formula1>"In progress,Complete,On Hold"</formula1>
    </dataValidation>
    <dataValidation type="list" allowBlank="1" showErrorMessage="1" sqref="H2:H33 H35:H100">
      <formula1>"Not Started,In Progress,On Hold,Complete,Cancelled"</formula1>
    </dataValidation>
    <dataValidation type="list" allowBlank="1" showErrorMessage="1" sqref="F235:F243">
      <formula1>"Policy/ Guideline,Project,System Initiative,Epic Gold"</formula1>
    </dataValidation>
    <dataValidation type="list" allowBlank="1" showErrorMessage="1" sqref="L2:L24 L27:L30">
      <formula1>"Acute Institute &amp;  Cardiology,Ambulatory,Care Coordination,Imaging,Lab,Nursing,OB/NICU,Pharmacy &amp; Oncology,Surgery, Anesthesia, Transplant,Other"</formula1>
    </dataValidation>
    <dataValidation type="list" allowBlank="1" showErrorMessage="1" sqref="E25:E26 E31:E33 E35:E100">
      <formula1>"XS = Less 1 hr/wk,S=1-2 hrs/wk,M=2-5 hrs/wk,L=5-10 hrs/wk,XL-10+ hrs/wk"</formula1>
    </dataValidation>
    <dataValidation type="list" allowBlank="1" showErrorMessage="1" sqref="L25:L26 L31:L33 L35:L100">
      <formula1>"Acute Institute/Cardiology,Ambulatory,Care Coordination,Imaging,Lab,Nursing,OB/NICU,Pharmacy/Oncology,Surgery, Anesthesia, Transplant,Other"</formula1>
    </dataValidation>
    <dataValidation type="list" allowBlank="1" showErrorMessage="1" sqref="F2:F33 F35:F100">
      <formula1>"Epic Gold,Governance,System Initiative,System Project,Epic Upgrades,General Support,Policy/Guidelines,Market Project,Ticket"</formula1>
    </dataValidation>
    <dataValidation type="list" allowBlank="1" showErrorMessage="1" sqref="G2:G33 G35:G100">
      <formula1>"Both Cerner/Epic,Epic,Cerner,All,Other"</formula1>
    </dataValidation>
    <dataValidation type="list" allowBlank="1" showErrorMessage="1" sqref="I25:I26 I33 I35:I100">
      <formula1>"Discovery/Define,Design,Build,Validate/Test,Deploy,Post Go Live Support,Maintenance,Steady State,N/A"</formula1>
    </dataValidation>
  </dataValidations>
  <hyperlinks>
    <hyperlink r:id="rId1" ref="E1"/>
    <hyperlink r:id="rId2" ref="C24"/>
    <hyperlink r:id="rId3" ref="C25"/>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88"/>
    <col customWidth="1" min="3" max="3" width="47.88"/>
    <col customWidth="1" min="4" max="4" width="20.13"/>
    <col customWidth="1" min="5" max="5" width="17.63"/>
    <col customWidth="1" min="6" max="6" width="16.38"/>
    <col customWidth="1" min="8" max="8" width="18.63"/>
    <col customWidth="1" min="9" max="9" width="18.5"/>
    <col customWidth="1" min="10" max="10" width="31.5"/>
    <col customWidth="1" min="11" max="11" width="34.63"/>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110</v>
      </c>
      <c r="B2" s="34" t="s">
        <v>685</v>
      </c>
      <c r="C2" s="44" t="s">
        <v>686</v>
      </c>
      <c r="D2" s="42" t="s">
        <v>17</v>
      </c>
      <c r="E2" s="71" t="s">
        <v>8</v>
      </c>
      <c r="F2" s="72" t="s">
        <v>23</v>
      </c>
      <c r="G2" s="42" t="s">
        <v>687</v>
      </c>
      <c r="H2" s="42" t="s">
        <v>137</v>
      </c>
      <c r="I2" s="72" t="s">
        <v>35</v>
      </c>
      <c r="J2" s="75">
        <v>45963.0</v>
      </c>
      <c r="K2" s="42" t="s">
        <v>688</v>
      </c>
      <c r="L2" s="42" t="s">
        <v>162</v>
      </c>
      <c r="M2" s="78">
        <v>45397.0</v>
      </c>
      <c r="N2" s="79" t="s">
        <v>689</v>
      </c>
      <c r="O2" s="42" t="s">
        <v>690</v>
      </c>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0.5</v>
      </c>
      <c r="V2" s="49">
        <f t="shared" ref="V2:V99" si="5">U2*R2*S2*T2*IF(W2="Yes",1,0)</f>
        <v>0.5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44" t="s">
        <v>110</v>
      </c>
      <c r="B3" s="44" t="s">
        <v>691</v>
      </c>
      <c r="C3" s="44" t="s">
        <v>692</v>
      </c>
      <c r="D3" s="42" t="s">
        <v>17</v>
      </c>
      <c r="E3" s="71" t="s">
        <v>11</v>
      </c>
      <c r="F3" s="72" t="s">
        <v>23</v>
      </c>
      <c r="G3" s="42" t="s">
        <v>687</v>
      </c>
      <c r="H3" s="42" t="s">
        <v>137</v>
      </c>
      <c r="I3" s="72" t="s">
        <v>35</v>
      </c>
      <c r="J3" s="75">
        <v>45963.0</v>
      </c>
      <c r="K3" s="42" t="s">
        <v>693</v>
      </c>
      <c r="L3" s="42" t="s">
        <v>162</v>
      </c>
      <c r="M3" s="78">
        <v>45397.0</v>
      </c>
      <c r="N3" s="79" t="s">
        <v>689</v>
      </c>
      <c r="O3" s="42" t="s">
        <v>694</v>
      </c>
      <c r="P3" s="44"/>
      <c r="Q3" s="44"/>
      <c r="R3" s="47">
        <f t="shared" si="1"/>
        <v>1</v>
      </c>
      <c r="S3" s="47">
        <f t="shared" si="2"/>
        <v>1</v>
      </c>
      <c r="T3" s="47">
        <f t="shared" si="3"/>
        <v>1</v>
      </c>
      <c r="U3" s="48">
        <f t="shared" si="4"/>
        <v>7.5</v>
      </c>
      <c r="V3" s="49">
        <f t="shared" si="5"/>
        <v>7.5</v>
      </c>
      <c r="W3" s="48" t="str">
        <f t="shared" si="6"/>
        <v>Yes</v>
      </c>
      <c r="X3" s="50" t="str">
        <f t="shared" ref="X3:X28" si="7">IF(B4="", "N/A",
   IF(E4="", "⚠️ Missing Size",
      IF(F4="", "⚠️ Missing Work Type",
         IF(D4="", "⚠️ Missing Role",
            IF(I4="", "⚠️ Missing Phase", "✓ Complete")))))</f>
        <v>✓ Complete</v>
      </c>
      <c r="Y3" s="44"/>
      <c r="Z3" s="44"/>
      <c r="AA3" s="44"/>
      <c r="AB3" s="44"/>
    </row>
    <row r="4">
      <c r="A4" s="44" t="s">
        <v>110</v>
      </c>
      <c r="B4" s="40" t="s">
        <v>695</v>
      </c>
      <c r="C4" s="40" t="s">
        <v>696</v>
      </c>
      <c r="D4" s="42" t="s">
        <v>17</v>
      </c>
      <c r="E4" s="71" t="s">
        <v>8</v>
      </c>
      <c r="F4" s="72" t="s">
        <v>23</v>
      </c>
      <c r="G4" s="42" t="s">
        <v>687</v>
      </c>
      <c r="H4" s="42" t="s">
        <v>137</v>
      </c>
      <c r="I4" s="72" t="s">
        <v>34</v>
      </c>
      <c r="J4" s="75">
        <v>45963.0</v>
      </c>
      <c r="K4" s="42" t="s">
        <v>693</v>
      </c>
      <c r="L4" s="42" t="s">
        <v>162</v>
      </c>
      <c r="M4" s="78">
        <v>45505.0</v>
      </c>
      <c r="N4" s="51" t="s">
        <v>697</v>
      </c>
      <c r="O4" s="53"/>
      <c r="P4" s="44"/>
      <c r="Q4" s="44"/>
      <c r="R4" s="47">
        <f t="shared" si="1"/>
        <v>1</v>
      </c>
      <c r="S4" s="47">
        <f t="shared" si="2"/>
        <v>1</v>
      </c>
      <c r="T4" s="47">
        <f t="shared" si="3"/>
        <v>0.3</v>
      </c>
      <c r="U4" s="48">
        <f t="shared" si="4"/>
        <v>0.5</v>
      </c>
      <c r="V4" s="49">
        <f t="shared" si="5"/>
        <v>0.15</v>
      </c>
      <c r="W4" s="48" t="str">
        <f t="shared" si="6"/>
        <v>Yes</v>
      </c>
      <c r="X4" s="50" t="str">
        <f t="shared" si="7"/>
        <v>✓ Complete</v>
      </c>
      <c r="Y4" s="44"/>
      <c r="Z4" s="44"/>
      <c r="AA4" s="44"/>
      <c r="AB4" s="44"/>
    </row>
    <row r="5">
      <c r="A5" s="44" t="s">
        <v>110</v>
      </c>
      <c r="B5" s="44" t="s">
        <v>698</v>
      </c>
      <c r="C5" s="80" t="s">
        <v>699</v>
      </c>
      <c r="D5" s="42" t="s">
        <v>17</v>
      </c>
      <c r="E5" s="71" t="s">
        <v>8</v>
      </c>
      <c r="F5" s="72" t="s">
        <v>31</v>
      </c>
      <c r="G5" s="42" t="s">
        <v>142</v>
      </c>
      <c r="H5" s="42" t="s">
        <v>137</v>
      </c>
      <c r="I5" s="72" t="s">
        <v>35</v>
      </c>
      <c r="J5" s="43"/>
      <c r="K5" s="42" t="s">
        <v>700</v>
      </c>
      <c r="L5" s="42" t="s">
        <v>162</v>
      </c>
      <c r="M5" s="78">
        <v>45005.0</v>
      </c>
      <c r="N5" s="51" t="s">
        <v>701</v>
      </c>
      <c r="O5" s="42" t="s">
        <v>702</v>
      </c>
      <c r="P5" s="35"/>
      <c r="Q5" s="57"/>
      <c r="R5" s="47">
        <f t="shared" si="1"/>
        <v>1</v>
      </c>
      <c r="S5" s="47">
        <f t="shared" si="2"/>
        <v>1</v>
      </c>
      <c r="T5" s="47">
        <f t="shared" si="3"/>
        <v>1</v>
      </c>
      <c r="U5" s="48">
        <f t="shared" si="4"/>
        <v>0.5</v>
      </c>
      <c r="V5" s="49">
        <f t="shared" si="5"/>
        <v>0.5</v>
      </c>
      <c r="W5" s="48" t="str">
        <f t="shared" si="6"/>
        <v>Yes</v>
      </c>
      <c r="X5" s="50" t="str">
        <f t="shared" si="7"/>
        <v>✓ Complete</v>
      </c>
      <c r="Y5" s="44"/>
      <c r="Z5" s="44"/>
      <c r="AA5" s="44"/>
      <c r="AB5" s="44"/>
    </row>
    <row r="6">
      <c r="A6" s="55" t="s">
        <v>110</v>
      </c>
      <c r="B6" s="55" t="s">
        <v>703</v>
      </c>
      <c r="C6" s="55" t="s">
        <v>704</v>
      </c>
      <c r="D6" s="42" t="s">
        <v>17</v>
      </c>
      <c r="E6" s="71" t="s">
        <v>8</v>
      </c>
      <c r="F6" s="72" t="s">
        <v>25</v>
      </c>
      <c r="G6" s="42" t="s">
        <v>142</v>
      </c>
      <c r="H6" s="42" t="s">
        <v>157</v>
      </c>
      <c r="I6" s="72" t="s">
        <v>35</v>
      </c>
      <c r="J6" s="42" t="s">
        <v>157</v>
      </c>
      <c r="K6" s="42" t="s">
        <v>688</v>
      </c>
      <c r="L6" s="42" t="s">
        <v>162</v>
      </c>
      <c r="M6" s="78">
        <v>44694.0</v>
      </c>
      <c r="N6" s="51" t="s">
        <v>705</v>
      </c>
      <c r="O6" s="34"/>
      <c r="P6" s="44"/>
      <c r="Q6" s="34"/>
      <c r="R6" s="47">
        <f t="shared" si="1"/>
        <v>1</v>
      </c>
      <c r="S6" s="47">
        <f t="shared" si="2"/>
        <v>1</v>
      </c>
      <c r="T6" s="47">
        <f t="shared" si="3"/>
        <v>1</v>
      </c>
      <c r="U6" s="48">
        <f t="shared" si="4"/>
        <v>0.5</v>
      </c>
      <c r="V6" s="49">
        <f t="shared" si="5"/>
        <v>0</v>
      </c>
      <c r="W6" s="48" t="str">
        <f t="shared" si="6"/>
        <v>No</v>
      </c>
      <c r="X6" s="50" t="str">
        <f t="shared" si="7"/>
        <v>✓ Complete</v>
      </c>
      <c r="Y6" s="44"/>
      <c r="Z6" s="44"/>
      <c r="AA6" s="44"/>
      <c r="AB6" s="44"/>
    </row>
    <row r="7">
      <c r="A7" s="55" t="s">
        <v>110</v>
      </c>
      <c r="B7" s="55" t="s">
        <v>706</v>
      </c>
      <c r="C7" s="55" t="s">
        <v>707</v>
      </c>
      <c r="D7" s="42" t="s">
        <v>19</v>
      </c>
      <c r="E7" s="71" t="s">
        <v>9</v>
      </c>
      <c r="F7" s="72" t="s">
        <v>25</v>
      </c>
      <c r="G7" s="42" t="s">
        <v>687</v>
      </c>
      <c r="H7" s="42" t="s">
        <v>137</v>
      </c>
      <c r="I7" s="72" t="s">
        <v>35</v>
      </c>
      <c r="J7" s="42" t="s">
        <v>708</v>
      </c>
      <c r="K7" s="44"/>
      <c r="L7" s="44"/>
      <c r="M7" s="61"/>
      <c r="N7" s="40"/>
      <c r="O7" s="53"/>
      <c r="P7" s="44"/>
      <c r="Q7" s="34"/>
      <c r="R7" s="47">
        <f t="shared" si="1"/>
        <v>0.5</v>
      </c>
      <c r="S7" s="47">
        <f t="shared" si="2"/>
        <v>1</v>
      </c>
      <c r="T7" s="47">
        <f t="shared" si="3"/>
        <v>1</v>
      </c>
      <c r="U7" s="48">
        <f t="shared" si="4"/>
        <v>1.5</v>
      </c>
      <c r="V7" s="49">
        <f t="shared" si="5"/>
        <v>0.75</v>
      </c>
      <c r="W7" s="48" t="str">
        <f t="shared" si="6"/>
        <v>Yes</v>
      </c>
      <c r="X7" s="50" t="str">
        <f t="shared" si="7"/>
        <v>✓ Complete</v>
      </c>
      <c r="Y7" s="44"/>
      <c r="Z7" s="44"/>
      <c r="AA7" s="44"/>
      <c r="AB7" s="44"/>
    </row>
    <row r="8">
      <c r="A8" s="55" t="s">
        <v>110</v>
      </c>
      <c r="B8" s="55" t="s">
        <v>709</v>
      </c>
      <c r="C8" s="55" t="s">
        <v>710</v>
      </c>
      <c r="D8" s="42" t="s">
        <v>17</v>
      </c>
      <c r="E8" s="71" t="s">
        <v>9</v>
      </c>
      <c r="F8" s="72" t="s">
        <v>25</v>
      </c>
      <c r="G8" s="42" t="s">
        <v>136</v>
      </c>
      <c r="H8" s="42" t="s">
        <v>137</v>
      </c>
      <c r="I8" s="72" t="s">
        <v>35</v>
      </c>
      <c r="J8" s="42" t="s">
        <v>711</v>
      </c>
      <c r="K8" s="42" t="s">
        <v>688</v>
      </c>
      <c r="L8" s="42" t="s">
        <v>162</v>
      </c>
      <c r="M8" s="78">
        <v>44549.0</v>
      </c>
      <c r="N8" s="51" t="s">
        <v>712</v>
      </c>
      <c r="O8" s="34"/>
      <c r="P8" s="35"/>
      <c r="Q8" s="57"/>
      <c r="R8" s="47">
        <f t="shared" si="1"/>
        <v>1</v>
      </c>
      <c r="S8" s="47">
        <f t="shared" si="2"/>
        <v>1</v>
      </c>
      <c r="T8" s="47">
        <f t="shared" si="3"/>
        <v>1</v>
      </c>
      <c r="U8" s="48">
        <f t="shared" si="4"/>
        <v>1.5</v>
      </c>
      <c r="V8" s="49">
        <f t="shared" si="5"/>
        <v>1.5</v>
      </c>
      <c r="W8" s="48" t="str">
        <f t="shared" si="6"/>
        <v>Yes</v>
      </c>
      <c r="X8" s="50" t="str">
        <f t="shared" si="7"/>
        <v>✓ Complete</v>
      </c>
      <c r="Y8" s="44"/>
      <c r="Z8" s="44"/>
      <c r="AA8" s="44"/>
      <c r="AB8" s="44"/>
    </row>
    <row r="9">
      <c r="A9" s="55" t="s">
        <v>110</v>
      </c>
      <c r="B9" s="55" t="s">
        <v>713</v>
      </c>
      <c r="C9" s="55" t="s">
        <v>714</v>
      </c>
      <c r="D9" s="42" t="s">
        <v>17</v>
      </c>
      <c r="E9" s="71" t="s">
        <v>8</v>
      </c>
      <c r="F9" s="72" t="s">
        <v>23</v>
      </c>
      <c r="G9" s="42" t="s">
        <v>687</v>
      </c>
      <c r="H9" s="42" t="s">
        <v>137</v>
      </c>
      <c r="I9" s="72" t="s">
        <v>35</v>
      </c>
      <c r="J9" s="42" t="s">
        <v>715</v>
      </c>
      <c r="K9" s="42" t="s">
        <v>716</v>
      </c>
      <c r="L9" s="42" t="s">
        <v>149</v>
      </c>
      <c r="M9" s="78">
        <v>44757.0</v>
      </c>
      <c r="N9" s="51" t="s">
        <v>712</v>
      </c>
      <c r="O9" s="34"/>
      <c r="P9" s="44"/>
      <c r="Q9" s="34"/>
      <c r="R9" s="47">
        <f t="shared" si="1"/>
        <v>1</v>
      </c>
      <c r="S9" s="47">
        <f t="shared" si="2"/>
        <v>1</v>
      </c>
      <c r="T9" s="47">
        <f t="shared" si="3"/>
        <v>1</v>
      </c>
      <c r="U9" s="48">
        <f t="shared" si="4"/>
        <v>0.5</v>
      </c>
      <c r="V9" s="49">
        <f t="shared" si="5"/>
        <v>0.5</v>
      </c>
      <c r="W9" s="48" t="str">
        <f t="shared" si="6"/>
        <v>Yes</v>
      </c>
      <c r="X9" s="50" t="str">
        <f t="shared" si="7"/>
        <v>✓ Complete</v>
      </c>
      <c r="Y9" s="44"/>
      <c r="Z9" s="44"/>
      <c r="AA9" s="44"/>
      <c r="AB9" s="44"/>
    </row>
    <row r="10">
      <c r="A10" s="55"/>
      <c r="B10" s="55" t="s">
        <v>717</v>
      </c>
      <c r="C10" s="55" t="s">
        <v>718</v>
      </c>
      <c r="D10" s="42" t="s">
        <v>17</v>
      </c>
      <c r="E10" s="71" t="s">
        <v>9</v>
      </c>
      <c r="F10" s="72" t="s">
        <v>31</v>
      </c>
      <c r="G10" s="42" t="s">
        <v>136</v>
      </c>
      <c r="H10" s="42" t="s">
        <v>137</v>
      </c>
      <c r="I10" s="72" t="s">
        <v>34</v>
      </c>
      <c r="J10" s="42" t="s">
        <v>715</v>
      </c>
      <c r="K10" s="42" t="s">
        <v>693</v>
      </c>
      <c r="L10" s="42" t="s">
        <v>162</v>
      </c>
      <c r="M10" s="81">
        <v>45303.0</v>
      </c>
      <c r="N10" s="51" t="s">
        <v>719</v>
      </c>
      <c r="O10" s="34"/>
      <c r="P10" s="44"/>
      <c r="Q10" s="59"/>
      <c r="R10" s="47">
        <f t="shared" si="1"/>
        <v>1</v>
      </c>
      <c r="S10" s="47">
        <f t="shared" si="2"/>
        <v>1</v>
      </c>
      <c r="T10" s="47">
        <f t="shared" si="3"/>
        <v>0.3</v>
      </c>
      <c r="U10" s="48">
        <f t="shared" si="4"/>
        <v>1.5</v>
      </c>
      <c r="V10" s="49">
        <f t="shared" si="5"/>
        <v>0.45</v>
      </c>
      <c r="W10" s="48" t="str">
        <f t="shared" si="6"/>
        <v>Yes</v>
      </c>
      <c r="X10" s="50" t="str">
        <f t="shared" si="7"/>
        <v>✓ Complete</v>
      </c>
      <c r="Y10" s="44"/>
      <c r="Z10" s="44"/>
      <c r="AA10" s="44"/>
      <c r="AB10" s="44"/>
    </row>
    <row r="11">
      <c r="A11" s="55" t="s">
        <v>110</v>
      </c>
      <c r="B11" s="55" t="s">
        <v>720</v>
      </c>
      <c r="C11" s="58" t="s">
        <v>721</v>
      </c>
      <c r="D11" s="42" t="s">
        <v>17</v>
      </c>
      <c r="E11" s="71" t="s">
        <v>8</v>
      </c>
      <c r="F11" s="72" t="s">
        <v>29</v>
      </c>
      <c r="G11" s="42" t="s">
        <v>136</v>
      </c>
      <c r="H11" s="42" t="s">
        <v>137</v>
      </c>
      <c r="I11" s="72" t="s">
        <v>36</v>
      </c>
      <c r="J11" s="42" t="s">
        <v>722</v>
      </c>
      <c r="K11" s="44"/>
      <c r="L11" s="44"/>
      <c r="M11" s="61"/>
      <c r="N11" s="40"/>
      <c r="O11" s="34"/>
      <c r="P11" s="35"/>
      <c r="Q11" s="57"/>
      <c r="R11" s="47">
        <f t="shared" si="1"/>
        <v>1</v>
      </c>
      <c r="S11" s="47">
        <f t="shared" si="2"/>
        <v>0.5</v>
      </c>
      <c r="T11" s="47">
        <f t="shared" si="3"/>
        <v>1</v>
      </c>
      <c r="U11" s="48">
        <f t="shared" si="4"/>
        <v>0.5</v>
      </c>
      <c r="V11" s="49">
        <f t="shared" si="5"/>
        <v>0.25</v>
      </c>
      <c r="W11" s="48" t="str">
        <f t="shared" si="6"/>
        <v>Yes</v>
      </c>
      <c r="X11" s="50" t="str">
        <f t="shared" si="7"/>
        <v>✓ Complete</v>
      </c>
      <c r="Y11" s="44"/>
      <c r="Z11" s="44"/>
      <c r="AA11" s="44"/>
      <c r="AB11" s="44"/>
    </row>
    <row r="12">
      <c r="A12" s="55" t="s">
        <v>110</v>
      </c>
      <c r="B12" s="55" t="s">
        <v>723</v>
      </c>
      <c r="C12" s="58" t="s">
        <v>724</v>
      </c>
      <c r="D12" s="42" t="s">
        <v>17</v>
      </c>
      <c r="E12" s="71" t="s">
        <v>8</v>
      </c>
      <c r="F12" s="72" t="s">
        <v>261</v>
      </c>
      <c r="G12" s="42" t="s">
        <v>136</v>
      </c>
      <c r="H12" s="42" t="s">
        <v>137</v>
      </c>
      <c r="I12" s="72" t="s">
        <v>39</v>
      </c>
      <c r="J12" s="44"/>
      <c r="K12" s="42" t="s">
        <v>693</v>
      </c>
      <c r="L12" s="42" t="s">
        <v>162</v>
      </c>
      <c r="M12" s="61"/>
      <c r="N12" s="51" t="s">
        <v>719</v>
      </c>
      <c r="O12" s="34"/>
      <c r="P12" s="44"/>
      <c r="Q12" s="44"/>
      <c r="R12" s="47">
        <f t="shared" si="1"/>
        <v>1</v>
      </c>
      <c r="S12" s="47">
        <f t="shared" si="2"/>
        <v>0</v>
      </c>
      <c r="T12" s="47">
        <f t="shared" si="3"/>
        <v>0.25</v>
      </c>
      <c r="U12" s="48">
        <f t="shared" si="4"/>
        <v>0.5</v>
      </c>
      <c r="V12" s="49">
        <f t="shared" si="5"/>
        <v>0</v>
      </c>
      <c r="W12" s="48" t="str">
        <f t="shared" si="6"/>
        <v>Yes</v>
      </c>
      <c r="X12" s="50" t="str">
        <f t="shared" si="7"/>
        <v>✓ Complete</v>
      </c>
      <c r="Y12" s="44"/>
      <c r="Z12" s="44"/>
      <c r="AA12" s="44"/>
      <c r="AB12" s="44"/>
    </row>
    <row r="13">
      <c r="A13" s="55" t="s">
        <v>110</v>
      </c>
      <c r="B13" s="55" t="s">
        <v>725</v>
      </c>
      <c r="C13" s="55" t="s">
        <v>726</v>
      </c>
      <c r="D13" s="42" t="s">
        <v>17</v>
      </c>
      <c r="E13" s="71" t="s">
        <v>8</v>
      </c>
      <c r="F13" s="72" t="s">
        <v>24</v>
      </c>
      <c r="G13" s="42" t="s">
        <v>136</v>
      </c>
      <c r="H13" s="42" t="s">
        <v>137</v>
      </c>
      <c r="I13" s="72" t="s">
        <v>34</v>
      </c>
      <c r="J13" s="42" t="s">
        <v>727</v>
      </c>
      <c r="K13" s="44"/>
      <c r="L13" s="44"/>
      <c r="M13" s="61"/>
      <c r="N13" s="40"/>
      <c r="O13" s="34"/>
      <c r="P13" s="44"/>
      <c r="Q13" s="44"/>
      <c r="R13" s="47">
        <f t="shared" si="1"/>
        <v>1</v>
      </c>
      <c r="S13" s="47">
        <f t="shared" si="2"/>
        <v>0.7</v>
      </c>
      <c r="T13" s="47">
        <f t="shared" si="3"/>
        <v>1</v>
      </c>
      <c r="U13" s="48">
        <f t="shared" si="4"/>
        <v>0.5</v>
      </c>
      <c r="V13" s="49">
        <f t="shared" si="5"/>
        <v>0.35</v>
      </c>
      <c r="W13" s="48" t="str">
        <f t="shared" si="6"/>
        <v>Yes</v>
      </c>
      <c r="X13" s="50" t="str">
        <f t="shared" si="7"/>
        <v>✓ Complete</v>
      </c>
      <c r="Y13" s="44"/>
      <c r="Z13" s="44"/>
      <c r="AA13" s="44"/>
      <c r="AB13" s="44"/>
    </row>
    <row r="14">
      <c r="A14" s="55" t="s">
        <v>110</v>
      </c>
      <c r="B14" s="55" t="s">
        <v>728</v>
      </c>
      <c r="C14" s="55" t="s">
        <v>729</v>
      </c>
      <c r="D14" s="42" t="s">
        <v>17</v>
      </c>
      <c r="E14" s="71" t="s">
        <v>8</v>
      </c>
      <c r="F14" s="72" t="s">
        <v>24</v>
      </c>
      <c r="G14" s="42" t="s">
        <v>136</v>
      </c>
      <c r="H14" s="42" t="s">
        <v>137</v>
      </c>
      <c r="I14" s="72" t="s">
        <v>34</v>
      </c>
      <c r="J14" s="42" t="s">
        <v>715</v>
      </c>
      <c r="K14" s="42" t="s">
        <v>693</v>
      </c>
      <c r="L14" s="42" t="s">
        <v>162</v>
      </c>
      <c r="M14" s="78">
        <v>45749.0</v>
      </c>
      <c r="N14" s="51" t="s">
        <v>730</v>
      </c>
      <c r="O14" s="42" t="s">
        <v>731</v>
      </c>
      <c r="P14" s="44"/>
      <c r="Q14" s="44"/>
      <c r="R14" s="47">
        <f t="shared" si="1"/>
        <v>1</v>
      </c>
      <c r="S14" s="47">
        <f t="shared" si="2"/>
        <v>0.7</v>
      </c>
      <c r="T14" s="47">
        <f t="shared" si="3"/>
        <v>1</v>
      </c>
      <c r="U14" s="48">
        <f t="shared" si="4"/>
        <v>0.5</v>
      </c>
      <c r="V14" s="49">
        <f t="shared" si="5"/>
        <v>0.35</v>
      </c>
      <c r="W14" s="48" t="str">
        <f t="shared" si="6"/>
        <v>Yes</v>
      </c>
      <c r="X14" s="50" t="str">
        <f t="shared" si="7"/>
        <v>✓ Complete</v>
      </c>
      <c r="Y14" s="44"/>
      <c r="Z14" s="44"/>
      <c r="AA14" s="44"/>
      <c r="AB14" s="44"/>
    </row>
    <row r="15">
      <c r="A15" s="55" t="s">
        <v>110</v>
      </c>
      <c r="B15" s="55" t="s">
        <v>732</v>
      </c>
      <c r="C15" s="55" t="s">
        <v>733</v>
      </c>
      <c r="D15" s="42" t="s">
        <v>17</v>
      </c>
      <c r="E15" s="71" t="s">
        <v>8</v>
      </c>
      <c r="F15" s="72" t="s">
        <v>24</v>
      </c>
      <c r="G15" s="42" t="s">
        <v>136</v>
      </c>
      <c r="H15" s="42" t="s">
        <v>137</v>
      </c>
      <c r="I15" s="72" t="s">
        <v>34</v>
      </c>
      <c r="J15" s="42" t="s">
        <v>734</v>
      </c>
      <c r="K15" s="42" t="s">
        <v>735</v>
      </c>
      <c r="L15" s="42" t="s">
        <v>154</v>
      </c>
      <c r="M15" s="78">
        <v>44691.0</v>
      </c>
      <c r="N15" s="51" t="s">
        <v>736</v>
      </c>
      <c r="O15" s="34"/>
      <c r="P15" s="44"/>
      <c r="Q15" s="44"/>
      <c r="R15" s="47">
        <f t="shared" si="1"/>
        <v>1</v>
      </c>
      <c r="S15" s="47">
        <f t="shared" si="2"/>
        <v>0.7</v>
      </c>
      <c r="T15" s="47">
        <f t="shared" si="3"/>
        <v>1</v>
      </c>
      <c r="U15" s="48">
        <f t="shared" si="4"/>
        <v>0.5</v>
      </c>
      <c r="V15" s="49">
        <f t="shared" si="5"/>
        <v>0.35</v>
      </c>
      <c r="W15" s="48" t="str">
        <f t="shared" si="6"/>
        <v>Yes</v>
      </c>
      <c r="X15" s="50" t="str">
        <f t="shared" si="7"/>
        <v>✓ Complete</v>
      </c>
      <c r="Y15" s="44"/>
      <c r="Z15" s="44"/>
      <c r="AA15" s="44"/>
      <c r="AB15" s="44"/>
    </row>
    <row r="16">
      <c r="A16" s="55" t="s">
        <v>110</v>
      </c>
      <c r="B16" s="55" t="s">
        <v>737</v>
      </c>
      <c r="C16" s="55" t="s">
        <v>738</v>
      </c>
      <c r="D16" s="42" t="s">
        <v>17</v>
      </c>
      <c r="E16" s="71" t="s">
        <v>8</v>
      </c>
      <c r="F16" s="72" t="s">
        <v>24</v>
      </c>
      <c r="G16" s="42" t="s">
        <v>136</v>
      </c>
      <c r="H16" s="42" t="s">
        <v>137</v>
      </c>
      <c r="I16" s="72" t="s">
        <v>34</v>
      </c>
      <c r="J16" s="42" t="s">
        <v>240</v>
      </c>
      <c r="K16" s="51" t="s">
        <v>739</v>
      </c>
      <c r="L16" s="42" t="s">
        <v>154</v>
      </c>
      <c r="M16" s="78">
        <v>44423.0</v>
      </c>
      <c r="N16" s="51" t="s">
        <v>740</v>
      </c>
      <c r="O16" s="42" t="s">
        <v>741</v>
      </c>
      <c r="P16" s="44"/>
      <c r="Q16" s="44"/>
      <c r="R16" s="47">
        <f t="shared" si="1"/>
        <v>1</v>
      </c>
      <c r="S16" s="47">
        <f t="shared" si="2"/>
        <v>0.7</v>
      </c>
      <c r="T16" s="47">
        <f t="shared" si="3"/>
        <v>1</v>
      </c>
      <c r="U16" s="48">
        <f t="shared" si="4"/>
        <v>0.5</v>
      </c>
      <c r="V16" s="49">
        <f t="shared" si="5"/>
        <v>0.35</v>
      </c>
      <c r="W16" s="48" t="str">
        <f t="shared" si="6"/>
        <v>Yes</v>
      </c>
      <c r="X16" s="50" t="str">
        <f t="shared" si="7"/>
        <v>✓ Complete</v>
      </c>
      <c r="Y16" s="44"/>
      <c r="Z16" s="44"/>
      <c r="AA16" s="44"/>
      <c r="AB16" s="44"/>
    </row>
    <row r="17">
      <c r="A17" s="55" t="s">
        <v>110</v>
      </c>
      <c r="B17" s="55" t="s">
        <v>742</v>
      </c>
      <c r="C17" s="55" t="s">
        <v>743</v>
      </c>
      <c r="D17" s="42" t="s">
        <v>17</v>
      </c>
      <c r="E17" s="71" t="s">
        <v>8</v>
      </c>
      <c r="F17" s="72" t="s">
        <v>24</v>
      </c>
      <c r="G17" s="42" t="s">
        <v>136</v>
      </c>
      <c r="H17" s="42" t="s">
        <v>137</v>
      </c>
      <c r="I17" s="72" t="s">
        <v>34</v>
      </c>
      <c r="J17" s="42" t="s">
        <v>240</v>
      </c>
      <c r="K17" s="42" t="s">
        <v>688</v>
      </c>
      <c r="L17" s="42" t="s">
        <v>162</v>
      </c>
      <c r="M17" s="78">
        <v>44423.0</v>
      </c>
      <c r="N17" s="51" t="s">
        <v>744</v>
      </c>
      <c r="O17" s="34"/>
      <c r="P17" s="44"/>
      <c r="Q17" s="44"/>
      <c r="R17" s="47">
        <f t="shared" si="1"/>
        <v>1</v>
      </c>
      <c r="S17" s="47">
        <f t="shared" si="2"/>
        <v>0.7</v>
      </c>
      <c r="T17" s="47">
        <f t="shared" si="3"/>
        <v>1</v>
      </c>
      <c r="U17" s="48">
        <f t="shared" si="4"/>
        <v>0.5</v>
      </c>
      <c r="V17" s="49">
        <f t="shared" si="5"/>
        <v>0.35</v>
      </c>
      <c r="W17" s="48" t="str">
        <f t="shared" si="6"/>
        <v>Yes</v>
      </c>
      <c r="X17" s="50" t="str">
        <f t="shared" si="7"/>
        <v>✓ Complete</v>
      </c>
      <c r="Y17" s="44"/>
      <c r="Z17" s="44"/>
      <c r="AA17" s="44"/>
      <c r="AB17" s="44"/>
    </row>
    <row r="18">
      <c r="A18" s="55" t="s">
        <v>110</v>
      </c>
      <c r="B18" s="55" t="s">
        <v>745</v>
      </c>
      <c r="C18" s="55" t="s">
        <v>746</v>
      </c>
      <c r="D18" s="42" t="s">
        <v>17</v>
      </c>
      <c r="E18" s="71" t="s">
        <v>8</v>
      </c>
      <c r="F18" s="72" t="s">
        <v>28</v>
      </c>
      <c r="G18" s="42" t="s">
        <v>136</v>
      </c>
      <c r="H18" s="42" t="s">
        <v>137</v>
      </c>
      <c r="I18" s="72" t="s">
        <v>34</v>
      </c>
      <c r="J18" s="42" t="s">
        <v>240</v>
      </c>
      <c r="K18" s="51" t="s">
        <v>693</v>
      </c>
      <c r="L18" s="42" t="s">
        <v>162</v>
      </c>
      <c r="M18" s="78">
        <v>44423.0</v>
      </c>
      <c r="N18" s="51" t="s">
        <v>747</v>
      </c>
      <c r="O18" s="34"/>
      <c r="P18" s="44"/>
      <c r="Q18" s="44"/>
      <c r="R18" s="47">
        <f t="shared" si="1"/>
        <v>1</v>
      </c>
      <c r="S18" s="47">
        <f t="shared" si="2"/>
        <v>1</v>
      </c>
      <c r="T18" s="47">
        <f t="shared" si="3"/>
        <v>0.3</v>
      </c>
      <c r="U18" s="48">
        <f t="shared" si="4"/>
        <v>0.5</v>
      </c>
      <c r="V18" s="49">
        <f t="shared" si="5"/>
        <v>0.15</v>
      </c>
      <c r="W18" s="48" t="str">
        <f t="shared" si="6"/>
        <v>Yes</v>
      </c>
      <c r="X18" s="50" t="str">
        <f t="shared" si="7"/>
        <v>N/A</v>
      </c>
      <c r="Y18" s="44"/>
      <c r="Z18" s="44"/>
      <c r="AA18" s="44"/>
      <c r="AB18" s="44"/>
    </row>
    <row r="19">
      <c r="A19" s="55"/>
      <c r="B19" s="55"/>
      <c r="C19" s="55"/>
      <c r="D19" s="42"/>
      <c r="E19" s="69"/>
      <c r="F19" s="34"/>
      <c r="G19" s="44"/>
      <c r="H19" s="34"/>
      <c r="I19" s="34"/>
      <c r="J19" s="42" t="s">
        <v>240</v>
      </c>
      <c r="K19" s="42" t="s">
        <v>748</v>
      </c>
      <c r="L19" s="42" t="s">
        <v>162</v>
      </c>
      <c r="M19" s="81">
        <v>45413.0</v>
      </c>
      <c r="N19" s="42" t="s">
        <v>749</v>
      </c>
      <c r="O19" s="34"/>
      <c r="P19" s="44"/>
      <c r="Q19" s="44"/>
      <c r="R19" s="47">
        <f t="shared" si="1"/>
        <v>0</v>
      </c>
      <c r="S19" s="47">
        <f t="shared" si="2"/>
        <v>0</v>
      </c>
      <c r="T19" s="47">
        <f t="shared" si="3"/>
        <v>0</v>
      </c>
      <c r="U19" s="48">
        <f t="shared" si="4"/>
        <v>0</v>
      </c>
      <c r="V19" s="49">
        <f t="shared" si="5"/>
        <v>0</v>
      </c>
      <c r="W19" s="48" t="str">
        <f t="shared" si="6"/>
        <v>No</v>
      </c>
      <c r="X19" s="50" t="str">
        <f t="shared" si="7"/>
        <v>N/A</v>
      </c>
      <c r="Y19" s="44"/>
      <c r="Z19" s="44"/>
      <c r="AA19" s="44"/>
      <c r="AB19" s="44"/>
    </row>
    <row r="20">
      <c r="A20" s="55"/>
      <c r="B20" s="55"/>
      <c r="C20" s="55"/>
      <c r="D20" s="42"/>
      <c r="E20" s="69"/>
      <c r="F20" s="34"/>
      <c r="G20" s="44"/>
      <c r="H20" s="34"/>
      <c r="I20" s="34"/>
      <c r="J20" s="42" t="s">
        <v>240</v>
      </c>
      <c r="K20" s="42" t="s">
        <v>688</v>
      </c>
      <c r="L20" s="42" t="s">
        <v>162</v>
      </c>
      <c r="M20" s="81">
        <v>45839.0</v>
      </c>
      <c r="N20" s="42" t="s">
        <v>750</v>
      </c>
      <c r="O20" s="34"/>
      <c r="P20" s="44"/>
      <c r="Q20" s="44"/>
      <c r="R20" s="47">
        <f t="shared" si="1"/>
        <v>0</v>
      </c>
      <c r="S20" s="47">
        <f t="shared" si="2"/>
        <v>0</v>
      </c>
      <c r="T20" s="47">
        <f t="shared" si="3"/>
        <v>0</v>
      </c>
      <c r="U20" s="48">
        <f t="shared" si="4"/>
        <v>0</v>
      </c>
      <c r="V20" s="49">
        <f t="shared" si="5"/>
        <v>0</v>
      </c>
      <c r="W20" s="48" t="str">
        <f t="shared" si="6"/>
        <v>No</v>
      </c>
      <c r="X20" s="50" t="str">
        <f t="shared" si="7"/>
        <v>N/A</v>
      </c>
      <c r="Y20" s="44"/>
      <c r="Z20" s="44"/>
      <c r="AA20" s="44"/>
      <c r="AB20" s="44"/>
    </row>
    <row r="21">
      <c r="A21" s="55"/>
      <c r="B21" s="55"/>
      <c r="C21" s="55"/>
      <c r="D21" s="42"/>
      <c r="E21" s="69"/>
      <c r="F21" s="34"/>
      <c r="G21" s="44"/>
      <c r="H21" s="34"/>
      <c r="I21" s="34"/>
      <c r="J21" s="42" t="s">
        <v>240</v>
      </c>
      <c r="K21" s="42" t="s">
        <v>751</v>
      </c>
      <c r="L21" s="42" t="s">
        <v>162</v>
      </c>
      <c r="M21" s="81">
        <v>45846.0</v>
      </c>
      <c r="N21" s="42" t="s">
        <v>752</v>
      </c>
      <c r="O21" s="42" t="s">
        <v>753</v>
      </c>
      <c r="P21" s="44"/>
      <c r="Q21" s="44"/>
      <c r="R21" s="47">
        <f t="shared" si="1"/>
        <v>0</v>
      </c>
      <c r="S21" s="47">
        <f t="shared" si="2"/>
        <v>0</v>
      </c>
      <c r="T21" s="47">
        <f t="shared" si="3"/>
        <v>0</v>
      </c>
      <c r="U21" s="48">
        <f t="shared" si="4"/>
        <v>0</v>
      </c>
      <c r="V21" s="49">
        <f t="shared" si="5"/>
        <v>0</v>
      </c>
      <c r="W21" s="48" t="str">
        <f t="shared" si="6"/>
        <v>No</v>
      </c>
      <c r="X21" s="50" t="str">
        <f t="shared" si="7"/>
        <v>N/A</v>
      </c>
      <c r="Y21" s="44"/>
      <c r="Z21" s="44"/>
      <c r="AA21" s="44"/>
      <c r="AB21" s="44"/>
    </row>
    <row r="22">
      <c r="A22" s="55"/>
      <c r="B22" s="55"/>
      <c r="C22" s="55"/>
      <c r="D22" s="42"/>
      <c r="E22" s="69"/>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44"/>
      <c r="Z22" s="44"/>
      <c r="AA22" s="44"/>
      <c r="AB22" s="44"/>
    </row>
    <row r="23">
      <c r="A23" s="55"/>
      <c r="B23" s="55"/>
      <c r="C23" s="55"/>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55"/>
      <c r="B24" s="55"/>
      <c r="C24" s="55"/>
      <c r="D24" s="42"/>
      <c r="E24" s="69"/>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55"/>
      <c r="B25" s="55"/>
      <c r="C25" s="55"/>
      <c r="D25" s="42"/>
      <c r="E25" s="69"/>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69"/>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 Missing Size</v>
      </c>
      <c r="Y28" s="44"/>
      <c r="Z28" s="44"/>
      <c r="AA28" s="44"/>
      <c r="AB28" s="44"/>
    </row>
    <row r="29">
      <c r="A29" s="55" t="s">
        <v>754</v>
      </c>
      <c r="B29" s="58" t="s">
        <v>755</v>
      </c>
      <c r="C29" s="55" t="s">
        <v>756</v>
      </c>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t="s">
        <v>757</v>
      </c>
      <c r="C30" s="55" t="s">
        <v>758</v>
      </c>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 Missing Size</v>
      </c>
      <c r="Y30" s="44"/>
      <c r="Z30" s="44"/>
      <c r="AA30" s="44"/>
      <c r="AB30" s="44"/>
    </row>
    <row r="31">
      <c r="A31" s="55"/>
      <c r="B31" s="55" t="s">
        <v>685</v>
      </c>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 Missing Size</v>
      </c>
      <c r="Y31" s="44"/>
      <c r="Z31" s="44"/>
      <c r="AA31" s="44"/>
      <c r="AB31" s="44"/>
    </row>
    <row r="32">
      <c r="A32" s="55"/>
      <c r="B32" s="55" t="s">
        <v>759</v>
      </c>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 Missing Size</v>
      </c>
      <c r="Y32" s="44"/>
      <c r="Z32" s="44"/>
      <c r="AA32" s="44"/>
      <c r="AB32" s="44"/>
    </row>
    <row r="33">
      <c r="A33" s="55"/>
      <c r="B33" s="55" t="s">
        <v>760</v>
      </c>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 Missing Size</v>
      </c>
      <c r="Y33" s="44"/>
      <c r="Z33" s="44"/>
      <c r="AA33" s="44"/>
      <c r="AB33" s="44"/>
    </row>
    <row r="34">
      <c r="A34" s="55"/>
      <c r="B34" s="55" t="s">
        <v>761</v>
      </c>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 Missing Size</v>
      </c>
      <c r="Y35" s="44"/>
      <c r="Z35" s="44"/>
      <c r="AA35" s="44"/>
      <c r="AB35" s="44"/>
    </row>
    <row r="36">
      <c r="A36" s="55" t="s">
        <v>762</v>
      </c>
      <c r="B36" s="55" t="s">
        <v>763</v>
      </c>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 Missing Size</v>
      </c>
      <c r="Y36" s="44"/>
      <c r="Z36" s="44"/>
      <c r="AA36" s="44"/>
      <c r="AB36" s="44"/>
    </row>
    <row r="37">
      <c r="A37" s="55" t="s">
        <v>703</v>
      </c>
      <c r="B37" s="55" t="s">
        <v>764</v>
      </c>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 Missing Size</v>
      </c>
      <c r="Y37" s="44"/>
      <c r="Z37" s="44"/>
      <c r="AA37" s="44"/>
      <c r="AB37" s="44"/>
    </row>
    <row r="38">
      <c r="A38" s="55" t="s">
        <v>709</v>
      </c>
      <c r="B38" s="55" t="s">
        <v>765</v>
      </c>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 Missing Size</v>
      </c>
      <c r="Y38" s="44"/>
      <c r="Z38" s="44"/>
      <c r="AA38" s="44"/>
      <c r="AB38" s="44"/>
    </row>
    <row r="39">
      <c r="A39" s="55" t="s">
        <v>706</v>
      </c>
      <c r="B39" s="55" t="s">
        <v>707</v>
      </c>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 Missing Size</v>
      </c>
      <c r="Y39" s="44"/>
      <c r="Z39" s="44"/>
      <c r="AA39" s="44"/>
      <c r="AB39" s="44"/>
    </row>
    <row r="40">
      <c r="A40" s="55" t="s">
        <v>713</v>
      </c>
      <c r="B40" s="55" t="s">
        <v>714</v>
      </c>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 Missing Size</v>
      </c>
      <c r="Y40" s="44"/>
      <c r="Z40" s="44"/>
      <c r="AA40" s="44"/>
      <c r="AB40" s="44"/>
    </row>
    <row r="41">
      <c r="A41" s="55" t="s">
        <v>717</v>
      </c>
      <c r="B41" s="55" t="s">
        <v>718</v>
      </c>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6:G285">
      <formula1>"All,Cerner,Epic,Meditech"</formula1>
    </dataValidation>
    <dataValidation type="list" allowBlank="1" showErrorMessage="1" sqref="I236:I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6:H285">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6:F244">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0.38"/>
    <col customWidth="1" min="3" max="3" width="49.63"/>
    <col customWidth="1" min="4" max="4" width="20.13"/>
    <col customWidth="1" min="5" max="5" width="17.63"/>
    <col customWidth="1" min="6" max="6" width="16.38"/>
    <col customWidth="1" min="8" max="8" width="18.63"/>
    <col customWidth="1" min="9" max="9" width="18.5"/>
    <col customWidth="1" min="10" max="10" width="20.5"/>
    <col customWidth="1" min="11" max="11" width="20.0"/>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70" t="s">
        <v>111</v>
      </c>
      <c r="B2" s="82" t="s">
        <v>766</v>
      </c>
      <c r="C2" s="51" t="s">
        <v>767</v>
      </c>
      <c r="D2" s="34" t="s">
        <v>19</v>
      </c>
      <c r="E2" s="34" t="s">
        <v>9</v>
      </c>
      <c r="F2" s="34" t="s">
        <v>25</v>
      </c>
      <c r="G2" s="34" t="s">
        <v>136</v>
      </c>
      <c r="H2" s="42" t="s">
        <v>137</v>
      </c>
      <c r="I2" s="34" t="s">
        <v>34</v>
      </c>
      <c r="J2" s="43"/>
      <c r="K2" s="44"/>
      <c r="L2" s="34" t="s">
        <v>162</v>
      </c>
      <c r="M2" s="45"/>
      <c r="N2" s="44"/>
      <c r="O2" s="34"/>
      <c r="P2" s="44"/>
      <c r="Q2" s="44"/>
      <c r="R2" s="47">
        <f t="shared" ref="R2:R99" si="1">IFS(
  D2="Owner", 1,
  D2="Co-owner", 1,
  D2="Secondary", 0.5,
  D2="Support", 0.25,
  TRUE, 0
)</f>
        <v>0.5</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0.3</v>
      </c>
      <c r="U2" s="48">
        <f t="shared" ref="U2:U99" si="4">IFS(
  E2="", 0,
  LEFT(E2,2)="XS", 0.5,
  LEFT(E2,2)="XL", 15,
  LEFT(E2,1)="S", 1.5,
  LEFT(E2,1)="M", 3.5,
  LEFT(E2,1)="L", 7.5,
  E2="Unspecified", 1,
  TRUE, 0
)</f>
        <v>1.5</v>
      </c>
      <c r="V2" s="49">
        <f t="shared" ref="V2:V99" si="5">U2*R2*S2*T2*IF(W2="Yes",1,0)</f>
        <v>0.225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40" t="s">
        <v>111</v>
      </c>
      <c r="B3" s="51" t="s">
        <v>768</v>
      </c>
      <c r="C3" s="51" t="s">
        <v>769</v>
      </c>
      <c r="D3" s="42" t="s">
        <v>17</v>
      </c>
      <c r="E3" s="34" t="s">
        <v>8</v>
      </c>
      <c r="F3" s="42" t="s">
        <v>26</v>
      </c>
      <c r="G3" s="44" t="s">
        <v>147</v>
      </c>
      <c r="H3" s="42" t="s">
        <v>137</v>
      </c>
      <c r="I3" s="42" t="s">
        <v>39</v>
      </c>
      <c r="J3" s="43"/>
      <c r="K3" s="44" t="s">
        <v>770</v>
      </c>
      <c r="L3" s="44" t="s">
        <v>139</v>
      </c>
      <c r="M3" s="45"/>
      <c r="N3" s="44"/>
      <c r="O3" s="53"/>
      <c r="P3" s="44"/>
      <c r="Q3" s="44"/>
      <c r="R3" s="47">
        <f t="shared" si="1"/>
        <v>1</v>
      </c>
      <c r="S3" s="47">
        <f t="shared" si="2"/>
        <v>1</v>
      </c>
      <c r="T3" s="47">
        <f t="shared" si="3"/>
        <v>0.25</v>
      </c>
      <c r="U3" s="48">
        <f t="shared" si="4"/>
        <v>0.5</v>
      </c>
      <c r="V3" s="49">
        <f t="shared" si="5"/>
        <v>0.125</v>
      </c>
      <c r="W3" s="48" t="str">
        <f t="shared" si="6"/>
        <v>Yes</v>
      </c>
      <c r="X3" s="50" t="str">
        <f t="shared" ref="X3:X28" si="7">IF(B4="", "N/A",
   IF(E4="", "⚠️ Missing Size",
      IF(F4="", "⚠️ Missing Work Type",
         IF(D4="", "⚠️ Missing Role",
            IF(I4="", "⚠️ Missing Phase", "✓ Complete")))))</f>
        <v>✓ Complete</v>
      </c>
      <c r="Y3" s="44"/>
      <c r="Z3" s="44"/>
      <c r="AA3" s="44"/>
      <c r="AB3" s="44"/>
    </row>
    <row r="4">
      <c r="A4" s="40" t="s">
        <v>111</v>
      </c>
      <c r="B4" s="83" t="s">
        <v>771</v>
      </c>
      <c r="C4" s="40" t="s">
        <v>772</v>
      </c>
      <c r="D4" s="42" t="s">
        <v>17</v>
      </c>
      <c r="E4" s="34" t="s">
        <v>8</v>
      </c>
      <c r="F4" s="34" t="s">
        <v>25</v>
      </c>
      <c r="G4" s="44" t="s">
        <v>136</v>
      </c>
      <c r="H4" s="42" t="s">
        <v>137</v>
      </c>
      <c r="I4" s="34" t="s">
        <v>34</v>
      </c>
      <c r="J4" s="43"/>
      <c r="K4" s="44"/>
      <c r="L4" s="44" t="s">
        <v>139</v>
      </c>
      <c r="M4" s="45"/>
      <c r="N4" s="44"/>
      <c r="O4" s="53"/>
      <c r="P4" s="44"/>
      <c r="Q4" s="44"/>
      <c r="R4" s="47">
        <f t="shared" si="1"/>
        <v>1</v>
      </c>
      <c r="S4" s="47">
        <f t="shared" si="2"/>
        <v>1</v>
      </c>
      <c r="T4" s="47">
        <f t="shared" si="3"/>
        <v>0.3</v>
      </c>
      <c r="U4" s="48">
        <f t="shared" si="4"/>
        <v>0.5</v>
      </c>
      <c r="V4" s="49">
        <f t="shared" si="5"/>
        <v>0.15</v>
      </c>
      <c r="W4" s="48" t="str">
        <f t="shared" si="6"/>
        <v>Yes</v>
      </c>
      <c r="X4" s="50" t="str">
        <f t="shared" si="7"/>
        <v>✓ Complete</v>
      </c>
      <c r="Y4" s="44"/>
      <c r="Z4" s="44"/>
      <c r="AA4" s="44"/>
      <c r="AB4" s="44"/>
    </row>
    <row r="5">
      <c r="A5" s="40" t="s">
        <v>111</v>
      </c>
      <c r="B5" s="84" t="s">
        <v>773</v>
      </c>
      <c r="C5" s="84" t="s">
        <v>774</v>
      </c>
      <c r="D5" s="42" t="s">
        <v>17</v>
      </c>
      <c r="E5" s="34" t="s">
        <v>9</v>
      </c>
      <c r="F5" s="42" t="s">
        <v>29</v>
      </c>
      <c r="G5" s="44" t="s">
        <v>136</v>
      </c>
      <c r="H5" s="42" t="s">
        <v>137</v>
      </c>
      <c r="I5" s="42" t="s">
        <v>35</v>
      </c>
      <c r="J5" s="43"/>
      <c r="K5" s="44" t="s">
        <v>775</v>
      </c>
      <c r="L5" s="44" t="s">
        <v>149</v>
      </c>
      <c r="M5" s="45"/>
      <c r="N5" s="44"/>
      <c r="O5" s="34"/>
      <c r="P5" s="35"/>
      <c r="Q5" s="57"/>
      <c r="R5" s="47">
        <f t="shared" si="1"/>
        <v>1</v>
      </c>
      <c r="S5" s="47">
        <f t="shared" si="2"/>
        <v>0.5</v>
      </c>
      <c r="T5" s="47">
        <f t="shared" si="3"/>
        <v>1</v>
      </c>
      <c r="U5" s="48">
        <f t="shared" si="4"/>
        <v>1.5</v>
      </c>
      <c r="V5" s="49">
        <f t="shared" si="5"/>
        <v>0.75</v>
      </c>
      <c r="W5" s="48" t="str">
        <f t="shared" si="6"/>
        <v>Yes</v>
      </c>
      <c r="X5" s="50" t="str">
        <f t="shared" si="7"/>
        <v>✓ Complete</v>
      </c>
      <c r="Y5" s="44"/>
      <c r="Z5" s="44"/>
      <c r="AA5" s="44"/>
      <c r="AB5" s="44"/>
    </row>
    <row r="6">
      <c r="A6" s="55" t="s">
        <v>111</v>
      </c>
      <c r="B6" s="56" t="s">
        <v>776</v>
      </c>
      <c r="C6" s="55" t="s">
        <v>298</v>
      </c>
      <c r="D6" s="34" t="s">
        <v>19</v>
      </c>
      <c r="E6" s="34" t="s">
        <v>9</v>
      </c>
      <c r="F6" s="42" t="s">
        <v>29</v>
      </c>
      <c r="G6" s="44" t="s">
        <v>136</v>
      </c>
      <c r="H6" s="42" t="s">
        <v>137</v>
      </c>
      <c r="I6" s="34" t="s">
        <v>34</v>
      </c>
      <c r="J6" s="44"/>
      <c r="K6" s="44"/>
      <c r="L6" s="44" t="s">
        <v>149</v>
      </c>
      <c r="M6" s="45"/>
      <c r="N6" s="44"/>
      <c r="O6" s="34"/>
      <c r="P6" s="44"/>
      <c r="Q6" s="34"/>
      <c r="R6" s="47">
        <f t="shared" si="1"/>
        <v>0.5</v>
      </c>
      <c r="S6" s="47">
        <f t="shared" si="2"/>
        <v>0.5</v>
      </c>
      <c r="T6" s="47">
        <f t="shared" si="3"/>
        <v>0.3</v>
      </c>
      <c r="U6" s="48">
        <f t="shared" si="4"/>
        <v>1.5</v>
      </c>
      <c r="V6" s="49">
        <f t="shared" si="5"/>
        <v>0.1125</v>
      </c>
      <c r="W6" s="48" t="str">
        <f t="shared" si="6"/>
        <v>Yes</v>
      </c>
      <c r="X6" s="50" t="str">
        <f t="shared" si="7"/>
        <v>✓ Complete</v>
      </c>
      <c r="Y6" s="44"/>
      <c r="Z6" s="44"/>
      <c r="AA6" s="44"/>
      <c r="AB6" s="44"/>
    </row>
    <row r="7">
      <c r="A7" s="55" t="s">
        <v>111</v>
      </c>
      <c r="B7" s="55" t="s">
        <v>145</v>
      </c>
      <c r="C7" s="85" t="s">
        <v>777</v>
      </c>
      <c r="D7" s="42" t="s">
        <v>17</v>
      </c>
      <c r="E7" s="34" t="s">
        <v>10</v>
      </c>
      <c r="F7" s="34" t="s">
        <v>25</v>
      </c>
      <c r="G7" s="44" t="s">
        <v>147</v>
      </c>
      <c r="H7" s="42" t="s">
        <v>137</v>
      </c>
      <c r="I7" s="34" t="s">
        <v>34</v>
      </c>
      <c r="J7" s="44"/>
      <c r="K7" s="44" t="s">
        <v>775</v>
      </c>
      <c r="L7" s="44" t="s">
        <v>149</v>
      </c>
      <c r="M7" s="45"/>
      <c r="N7" s="44"/>
      <c r="O7" s="53"/>
      <c r="P7" s="44"/>
      <c r="Q7" s="34"/>
      <c r="R7" s="47">
        <f t="shared" si="1"/>
        <v>1</v>
      </c>
      <c r="S7" s="47">
        <f t="shared" si="2"/>
        <v>1</v>
      </c>
      <c r="T7" s="47">
        <f t="shared" si="3"/>
        <v>0.3</v>
      </c>
      <c r="U7" s="48">
        <f t="shared" si="4"/>
        <v>3.5</v>
      </c>
      <c r="V7" s="49">
        <f t="shared" si="5"/>
        <v>1.05</v>
      </c>
      <c r="W7" s="48" t="str">
        <f t="shared" si="6"/>
        <v>Yes</v>
      </c>
      <c r="X7" s="50" t="str">
        <f t="shared" si="7"/>
        <v>✓ Complete</v>
      </c>
      <c r="Y7" s="44"/>
      <c r="Z7" s="44"/>
      <c r="AA7" s="44"/>
      <c r="AB7" s="44"/>
    </row>
    <row r="8">
      <c r="A8" s="55" t="s">
        <v>111</v>
      </c>
      <c r="B8" s="55" t="s">
        <v>778</v>
      </c>
      <c r="C8" s="77" t="s">
        <v>779</v>
      </c>
      <c r="D8" s="42" t="s">
        <v>17</v>
      </c>
      <c r="E8" s="34" t="s">
        <v>10</v>
      </c>
      <c r="F8" s="34" t="s">
        <v>25</v>
      </c>
      <c r="G8" s="44" t="s">
        <v>136</v>
      </c>
      <c r="H8" s="42" t="s">
        <v>137</v>
      </c>
      <c r="I8" s="34" t="s">
        <v>34</v>
      </c>
      <c r="J8" s="44"/>
      <c r="K8" s="44" t="s">
        <v>780</v>
      </c>
      <c r="L8" s="44" t="s">
        <v>162</v>
      </c>
      <c r="M8" s="45"/>
      <c r="N8" s="44"/>
      <c r="O8" s="34"/>
      <c r="P8" s="35"/>
      <c r="Q8" s="57"/>
      <c r="R8" s="47">
        <f t="shared" si="1"/>
        <v>1</v>
      </c>
      <c r="S8" s="47">
        <f t="shared" si="2"/>
        <v>1</v>
      </c>
      <c r="T8" s="47">
        <f t="shared" si="3"/>
        <v>0.3</v>
      </c>
      <c r="U8" s="48">
        <f t="shared" si="4"/>
        <v>3.5</v>
      </c>
      <c r="V8" s="49">
        <f t="shared" si="5"/>
        <v>1.05</v>
      </c>
      <c r="W8" s="48" t="str">
        <f t="shared" si="6"/>
        <v>Yes</v>
      </c>
      <c r="X8" s="50" t="str">
        <f t="shared" si="7"/>
        <v>✓ Complete</v>
      </c>
      <c r="Y8" s="44"/>
      <c r="Z8" s="44"/>
      <c r="AA8" s="44"/>
      <c r="AB8" s="44"/>
    </row>
    <row r="9">
      <c r="A9" s="55" t="s">
        <v>111</v>
      </c>
      <c r="B9" s="58" t="s">
        <v>576</v>
      </c>
      <c r="C9" s="55" t="s">
        <v>781</v>
      </c>
      <c r="D9" s="34" t="s">
        <v>20</v>
      </c>
      <c r="E9" s="34" t="s">
        <v>10</v>
      </c>
      <c r="F9" s="34" t="s">
        <v>28</v>
      </c>
      <c r="G9" s="44" t="s">
        <v>136</v>
      </c>
      <c r="H9" s="42" t="s">
        <v>137</v>
      </c>
      <c r="I9" s="42" t="s">
        <v>35</v>
      </c>
      <c r="J9" s="44"/>
      <c r="K9" s="44"/>
      <c r="L9" s="44" t="s">
        <v>162</v>
      </c>
      <c r="M9" s="45"/>
      <c r="N9" s="44"/>
      <c r="O9" s="34"/>
      <c r="P9" s="44"/>
      <c r="Q9" s="34"/>
      <c r="R9" s="47">
        <f t="shared" si="1"/>
        <v>0.25</v>
      </c>
      <c r="S9" s="47">
        <f t="shared" si="2"/>
        <v>1</v>
      </c>
      <c r="T9" s="47">
        <f t="shared" si="3"/>
        <v>1</v>
      </c>
      <c r="U9" s="48">
        <f t="shared" si="4"/>
        <v>3.5</v>
      </c>
      <c r="V9" s="49">
        <f t="shared" si="5"/>
        <v>0.875</v>
      </c>
      <c r="W9" s="48" t="str">
        <f t="shared" si="6"/>
        <v>Yes</v>
      </c>
      <c r="X9" s="50" t="str">
        <f t="shared" si="7"/>
        <v>✓ Complete</v>
      </c>
      <c r="Y9" s="44"/>
      <c r="Z9" s="44"/>
      <c r="AA9" s="44"/>
      <c r="AB9" s="44"/>
    </row>
    <row r="10">
      <c r="A10" s="55" t="s">
        <v>111</v>
      </c>
      <c r="B10" s="55" t="s">
        <v>782</v>
      </c>
      <c r="C10" s="55" t="s">
        <v>783</v>
      </c>
      <c r="D10" s="34" t="s">
        <v>20</v>
      </c>
      <c r="E10" s="34" t="s">
        <v>9</v>
      </c>
      <c r="F10" s="34" t="s">
        <v>28</v>
      </c>
      <c r="G10" s="44" t="s">
        <v>136</v>
      </c>
      <c r="H10" s="42" t="s">
        <v>137</v>
      </c>
      <c r="I10" s="34" t="s">
        <v>34</v>
      </c>
      <c r="J10" s="44"/>
      <c r="K10" s="44" t="s">
        <v>784</v>
      </c>
      <c r="L10" s="44" t="s">
        <v>282</v>
      </c>
      <c r="M10" s="45"/>
      <c r="N10" s="42" t="s">
        <v>261</v>
      </c>
      <c r="O10" s="34" t="s">
        <v>785</v>
      </c>
      <c r="P10" s="44"/>
      <c r="Q10" s="59"/>
      <c r="R10" s="47">
        <f t="shared" si="1"/>
        <v>0.25</v>
      </c>
      <c r="S10" s="47">
        <f t="shared" si="2"/>
        <v>1</v>
      </c>
      <c r="T10" s="47">
        <f t="shared" si="3"/>
        <v>0.3</v>
      </c>
      <c r="U10" s="48">
        <f t="shared" si="4"/>
        <v>1.5</v>
      </c>
      <c r="V10" s="49">
        <f t="shared" si="5"/>
        <v>0.1125</v>
      </c>
      <c r="W10" s="48" t="str">
        <f t="shared" si="6"/>
        <v>Yes</v>
      </c>
      <c r="X10" s="50" t="str">
        <f t="shared" si="7"/>
        <v>✓ Complete</v>
      </c>
      <c r="Y10" s="44"/>
      <c r="Z10" s="44"/>
      <c r="AA10" s="44"/>
      <c r="AB10" s="44"/>
    </row>
    <row r="11">
      <c r="A11" s="55" t="s">
        <v>111</v>
      </c>
      <c r="B11" s="55" t="s">
        <v>786</v>
      </c>
      <c r="C11" s="55" t="s">
        <v>787</v>
      </c>
      <c r="D11" s="34" t="s">
        <v>20</v>
      </c>
      <c r="E11" s="34" t="s">
        <v>10</v>
      </c>
      <c r="F11" s="34" t="s">
        <v>28</v>
      </c>
      <c r="G11" s="44" t="s">
        <v>136</v>
      </c>
      <c r="H11" s="42" t="s">
        <v>137</v>
      </c>
      <c r="I11" s="34" t="s">
        <v>34</v>
      </c>
      <c r="J11" s="44"/>
      <c r="K11" s="44" t="s">
        <v>784</v>
      </c>
      <c r="L11" s="44" t="s">
        <v>282</v>
      </c>
      <c r="M11" s="45"/>
      <c r="N11" s="44"/>
      <c r="O11" s="34" t="s">
        <v>785</v>
      </c>
      <c r="P11" s="35"/>
      <c r="Q11" s="57"/>
      <c r="R11" s="47">
        <f t="shared" si="1"/>
        <v>0.25</v>
      </c>
      <c r="S11" s="47">
        <f t="shared" si="2"/>
        <v>1</v>
      </c>
      <c r="T11" s="47">
        <f t="shared" si="3"/>
        <v>0.3</v>
      </c>
      <c r="U11" s="48">
        <f t="shared" si="4"/>
        <v>3.5</v>
      </c>
      <c r="V11" s="49">
        <f t="shared" si="5"/>
        <v>0.2625</v>
      </c>
      <c r="W11" s="48" t="str">
        <f t="shared" si="6"/>
        <v>Yes</v>
      </c>
      <c r="X11" s="50" t="str">
        <f t="shared" si="7"/>
        <v>N/A</v>
      </c>
      <c r="Y11" s="44"/>
      <c r="Z11" s="44"/>
      <c r="AA11" s="44"/>
      <c r="AB11" s="44"/>
    </row>
    <row r="12">
      <c r="A12" s="55"/>
      <c r="B12" s="55"/>
      <c r="C12" s="55"/>
      <c r="D12" s="42"/>
      <c r="E12" s="69"/>
      <c r="F12" s="60"/>
      <c r="G12" s="44"/>
      <c r="H12" s="34"/>
      <c r="I12" s="60"/>
      <c r="J12" s="44"/>
      <c r="K12" s="44"/>
      <c r="L12" s="44"/>
      <c r="M12" s="61"/>
      <c r="N12" s="40"/>
      <c r="O12" s="34"/>
      <c r="P12" s="44"/>
      <c r="Q12" s="44"/>
      <c r="R12" s="47">
        <f t="shared" si="1"/>
        <v>0</v>
      </c>
      <c r="S12" s="47">
        <f t="shared" si="2"/>
        <v>0</v>
      </c>
      <c r="T12" s="47">
        <f t="shared" si="3"/>
        <v>0</v>
      </c>
      <c r="U12" s="48">
        <f t="shared" si="4"/>
        <v>0</v>
      </c>
      <c r="V12" s="49">
        <f t="shared" si="5"/>
        <v>0</v>
      </c>
      <c r="W12" s="48" t="str">
        <f t="shared" si="6"/>
        <v>No</v>
      </c>
      <c r="X12" s="50" t="str">
        <f t="shared" si="7"/>
        <v>N/A</v>
      </c>
      <c r="Y12" s="44"/>
      <c r="Z12" s="44"/>
      <c r="AA12" s="44"/>
      <c r="AB12" s="44"/>
    </row>
    <row r="13">
      <c r="A13" s="55"/>
      <c r="B13" s="55"/>
      <c r="C13" s="55"/>
      <c r="D13" s="42"/>
      <c r="E13" s="69"/>
      <c r="F13" s="60"/>
      <c r="G13" s="44"/>
      <c r="H13" s="34"/>
      <c r="I13" s="60"/>
      <c r="J13" s="44"/>
      <c r="K13" s="44"/>
      <c r="L13" s="44"/>
      <c r="M13" s="61"/>
      <c r="N13" s="40"/>
      <c r="O13" s="34"/>
      <c r="P13" s="44"/>
      <c r="Q13" s="44"/>
      <c r="R13" s="47">
        <f t="shared" si="1"/>
        <v>0</v>
      </c>
      <c r="S13" s="47">
        <f t="shared" si="2"/>
        <v>0</v>
      </c>
      <c r="T13" s="47">
        <f t="shared" si="3"/>
        <v>0</v>
      </c>
      <c r="U13" s="48">
        <f t="shared" si="4"/>
        <v>0</v>
      </c>
      <c r="V13" s="49">
        <f t="shared" si="5"/>
        <v>0</v>
      </c>
      <c r="W13" s="48" t="str">
        <f t="shared" si="6"/>
        <v>No</v>
      </c>
      <c r="X13" s="50" t="str">
        <f t="shared" si="7"/>
        <v>N/A</v>
      </c>
      <c r="Y13" s="44"/>
      <c r="Z13" s="44"/>
      <c r="AA13" s="44"/>
      <c r="AB13" s="44"/>
    </row>
    <row r="14">
      <c r="A14" s="55"/>
      <c r="B14" s="55"/>
      <c r="C14" s="55"/>
      <c r="D14" s="42"/>
      <c r="E14" s="69"/>
      <c r="F14" s="60"/>
      <c r="G14" s="44"/>
      <c r="H14" s="34"/>
      <c r="I14" s="60"/>
      <c r="J14" s="44"/>
      <c r="K14" s="44"/>
      <c r="L14" s="44"/>
      <c r="M14" s="61"/>
      <c r="N14" s="40"/>
      <c r="O14" s="34"/>
      <c r="P14" s="44"/>
      <c r="Q14" s="44"/>
      <c r="R14" s="47">
        <f t="shared" si="1"/>
        <v>0</v>
      </c>
      <c r="S14" s="47">
        <f t="shared" si="2"/>
        <v>0</v>
      </c>
      <c r="T14" s="47">
        <f t="shared" si="3"/>
        <v>0</v>
      </c>
      <c r="U14" s="48">
        <f t="shared" si="4"/>
        <v>0</v>
      </c>
      <c r="V14" s="49">
        <f t="shared" si="5"/>
        <v>0</v>
      </c>
      <c r="W14" s="48" t="str">
        <f t="shared" si="6"/>
        <v>No</v>
      </c>
      <c r="X14" s="50" t="str">
        <f t="shared" si="7"/>
        <v>N/A</v>
      </c>
      <c r="Y14" s="44"/>
      <c r="Z14" s="44"/>
      <c r="AA14" s="44"/>
      <c r="AB14" s="44"/>
    </row>
    <row r="15">
      <c r="A15" s="55"/>
      <c r="B15" s="55"/>
      <c r="C15" s="55"/>
      <c r="D15" s="42"/>
      <c r="E15" s="69"/>
      <c r="F15" s="60"/>
      <c r="G15" s="44"/>
      <c r="H15" s="34"/>
      <c r="I15" s="60"/>
      <c r="J15" s="44"/>
      <c r="K15" s="44"/>
      <c r="L15" s="44"/>
      <c r="M15" s="61"/>
      <c r="N15" s="40"/>
      <c r="O15" s="34"/>
      <c r="P15" s="44"/>
      <c r="Q15" s="44"/>
      <c r="R15" s="47">
        <f t="shared" si="1"/>
        <v>0</v>
      </c>
      <c r="S15" s="47">
        <f t="shared" si="2"/>
        <v>0</v>
      </c>
      <c r="T15" s="47">
        <f t="shared" si="3"/>
        <v>0</v>
      </c>
      <c r="U15" s="48">
        <f t="shared" si="4"/>
        <v>0</v>
      </c>
      <c r="V15" s="49">
        <f t="shared" si="5"/>
        <v>0</v>
      </c>
      <c r="W15" s="48" t="str">
        <f t="shared" si="6"/>
        <v>No</v>
      </c>
      <c r="X15" s="50" t="str">
        <f t="shared" si="7"/>
        <v>N/A</v>
      </c>
      <c r="Y15" s="44"/>
      <c r="Z15" s="44"/>
      <c r="AA15" s="44"/>
      <c r="AB15" s="44"/>
    </row>
    <row r="16">
      <c r="A16" s="55"/>
      <c r="B16" s="55"/>
      <c r="C16" s="55"/>
      <c r="D16" s="42"/>
      <c r="E16" s="69"/>
      <c r="F16" s="60"/>
      <c r="G16" s="44"/>
      <c r="H16" s="34"/>
      <c r="I16" s="60"/>
      <c r="J16" s="44"/>
      <c r="K16" s="40"/>
      <c r="L16" s="44"/>
      <c r="M16" s="61"/>
      <c r="N16" s="40"/>
      <c r="O16" s="34"/>
      <c r="P16" s="44"/>
      <c r="Q16" s="44"/>
      <c r="R16" s="47">
        <f t="shared" si="1"/>
        <v>0</v>
      </c>
      <c r="S16" s="47">
        <f t="shared" si="2"/>
        <v>0</v>
      </c>
      <c r="T16" s="47">
        <f t="shared" si="3"/>
        <v>0</v>
      </c>
      <c r="U16" s="48">
        <f t="shared" si="4"/>
        <v>0</v>
      </c>
      <c r="V16" s="49">
        <f t="shared" si="5"/>
        <v>0</v>
      </c>
      <c r="W16" s="48" t="str">
        <f t="shared" si="6"/>
        <v>No</v>
      </c>
      <c r="X16" s="50" t="str">
        <f t="shared" si="7"/>
        <v>N/A</v>
      </c>
      <c r="Y16" s="44"/>
      <c r="Z16" s="44"/>
      <c r="AA16" s="44"/>
      <c r="AB16" s="44"/>
    </row>
    <row r="17">
      <c r="A17" s="55"/>
      <c r="B17" s="55"/>
      <c r="C17" s="55"/>
      <c r="D17" s="42"/>
      <c r="E17" s="69"/>
      <c r="F17" s="60"/>
      <c r="G17" s="44"/>
      <c r="H17" s="34"/>
      <c r="I17" s="60"/>
      <c r="J17" s="44"/>
      <c r="K17" s="44"/>
      <c r="L17" s="44"/>
      <c r="M17" s="61"/>
      <c r="N17" s="40"/>
      <c r="O17" s="34"/>
      <c r="P17" s="44"/>
      <c r="Q17" s="44"/>
      <c r="R17" s="47">
        <f t="shared" si="1"/>
        <v>0</v>
      </c>
      <c r="S17" s="47">
        <f t="shared" si="2"/>
        <v>0</v>
      </c>
      <c r="T17" s="47">
        <f t="shared" si="3"/>
        <v>0</v>
      </c>
      <c r="U17" s="48">
        <f t="shared" si="4"/>
        <v>0</v>
      </c>
      <c r="V17" s="49">
        <f t="shared" si="5"/>
        <v>0</v>
      </c>
      <c r="W17" s="48" t="str">
        <f t="shared" si="6"/>
        <v>No</v>
      </c>
      <c r="X17" s="50" t="str">
        <f t="shared" si="7"/>
        <v>N/A</v>
      </c>
      <c r="Y17" s="44"/>
      <c r="Z17" s="44"/>
      <c r="AA17" s="44"/>
      <c r="AB17" s="44"/>
    </row>
    <row r="18">
      <c r="A18" s="55"/>
      <c r="B18" s="55"/>
      <c r="C18" s="55"/>
      <c r="D18" s="42"/>
      <c r="E18" s="69"/>
      <c r="F18" s="60"/>
      <c r="G18" s="44"/>
      <c r="H18" s="34"/>
      <c r="I18" s="60"/>
      <c r="J18" s="44"/>
      <c r="K18" s="40"/>
      <c r="L18" s="44"/>
      <c r="M18" s="61"/>
      <c r="N18" s="40"/>
      <c r="O18" s="34"/>
      <c r="P18" s="44"/>
      <c r="Q18" s="44"/>
      <c r="R18" s="47">
        <f t="shared" si="1"/>
        <v>0</v>
      </c>
      <c r="S18" s="47">
        <f t="shared" si="2"/>
        <v>0</v>
      </c>
      <c r="T18" s="47">
        <f t="shared" si="3"/>
        <v>0</v>
      </c>
      <c r="U18" s="48">
        <f t="shared" si="4"/>
        <v>0</v>
      </c>
      <c r="V18" s="49">
        <f t="shared" si="5"/>
        <v>0</v>
      </c>
      <c r="W18" s="48" t="str">
        <f t="shared" si="6"/>
        <v>No</v>
      </c>
      <c r="X18" s="50" t="str">
        <f t="shared" si="7"/>
        <v>N/A</v>
      </c>
      <c r="Y18" s="44"/>
      <c r="Z18" s="44"/>
      <c r="AA18" s="44"/>
      <c r="AB18" s="44"/>
    </row>
    <row r="19">
      <c r="A19" s="55"/>
      <c r="B19" s="55"/>
      <c r="C19" s="55"/>
      <c r="D19" s="42"/>
      <c r="E19" s="69"/>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50" t="str">
        <f t="shared" si="7"/>
        <v>N/A</v>
      </c>
      <c r="Y19" s="44"/>
      <c r="Z19" s="44"/>
      <c r="AA19" s="44"/>
      <c r="AB19" s="44"/>
    </row>
    <row r="20">
      <c r="A20" s="55"/>
      <c r="B20" s="55"/>
      <c r="C20" s="55"/>
      <c r="D20" s="42"/>
      <c r="E20" s="69"/>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50" t="str">
        <f t="shared" si="7"/>
        <v>N/A</v>
      </c>
      <c r="Y20" s="44"/>
      <c r="Z20" s="44"/>
      <c r="AA20" s="44"/>
      <c r="AB20" s="44"/>
    </row>
    <row r="21">
      <c r="A21" s="55"/>
      <c r="B21" s="55"/>
      <c r="C21" s="55"/>
      <c r="D21" s="42"/>
      <c r="E21" s="69"/>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50" t="str">
        <f t="shared" si="7"/>
        <v>N/A</v>
      </c>
      <c r="Y21" s="44"/>
      <c r="Z21" s="44"/>
      <c r="AA21" s="44"/>
      <c r="AB21" s="44"/>
    </row>
    <row r="22">
      <c r="A22" s="55"/>
      <c r="B22" s="55"/>
      <c r="C22" s="55"/>
      <c r="D22" s="42"/>
      <c r="E22" s="69"/>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50" t="str">
        <f t="shared" si="7"/>
        <v>N/A</v>
      </c>
      <c r="Y22" s="44"/>
      <c r="Z22" s="44"/>
      <c r="AA22" s="44"/>
      <c r="AB22" s="44"/>
    </row>
    <row r="23">
      <c r="A23" s="55"/>
      <c r="B23" s="55"/>
      <c r="C23" s="55"/>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55"/>
      <c r="B24" s="55"/>
      <c r="C24" s="55"/>
      <c r="D24" s="42"/>
      <c r="E24" s="69"/>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55"/>
      <c r="B25" s="55"/>
      <c r="C25" s="55"/>
      <c r="D25" s="42"/>
      <c r="E25" s="69"/>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69"/>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55"/>
      <c r="B43" s="55"/>
      <c r="C43" s="55"/>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55"/>
      <c r="B44" s="55"/>
      <c r="C44" s="55"/>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55"/>
      <c r="B45" s="55"/>
      <c r="C45" s="55"/>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55"/>
      <c r="B46" s="55"/>
      <c r="C46" s="55"/>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55"/>
      <c r="B47" s="55"/>
      <c r="C47" s="55"/>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55"/>
      <c r="B48" s="55"/>
      <c r="C48" s="55"/>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55"/>
      <c r="B49" s="55"/>
      <c r="C49" s="55"/>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55"/>
      <c r="B50" s="55"/>
      <c r="C50" s="55"/>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55"/>
      <c r="B51" s="55"/>
      <c r="C51" s="55"/>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55"/>
      <c r="B52" s="55"/>
      <c r="C52" s="55"/>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55"/>
      <c r="B53" s="55"/>
      <c r="C53" s="55"/>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55"/>
      <c r="B54" s="55"/>
      <c r="C54" s="55"/>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55"/>
      <c r="B55" s="55"/>
      <c r="C55" s="55"/>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55"/>
      <c r="B56" s="55"/>
      <c r="C56" s="55"/>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55"/>
      <c r="B57" s="55"/>
      <c r="C57" s="55"/>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5:G284">
      <formula1>"All,Cerner,Epic,Meditech"</formula1>
    </dataValidation>
    <dataValidation type="list" allowBlank="1" showErrorMessage="1" sqref="I235:I284">
      <formula1>"Discovery/Define,Design,Develop,Deploy,Did We Deliver"</formula1>
    </dataValidation>
    <dataValidation type="list" allowBlank="1" showErrorMessage="1" sqref="E2:E28 E235:E414">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5:H284">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5:F243">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 r:id="rId2" ref="B2"/>
    <hyperlink r:id="rId3" ref="B4"/>
    <hyperlink r:id="rId4" location="gid=785198020" ref="B5"/>
    <hyperlink r:id="rId5" location="gid=470898070" ref="C5"/>
    <hyperlink r:id="rId6" location="gid=0" ref="B6"/>
    <hyperlink r:id="rId7" ref="C7"/>
    <hyperlink r:id="rId8" ref="C8"/>
  </hyperlinks>
  <drawing r:id="rId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2.0"/>
    <col customWidth="1" min="3" max="3" width="49.88"/>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112</v>
      </c>
      <c r="B2" s="34" t="s">
        <v>788</v>
      </c>
      <c r="C2" s="44" t="s">
        <v>789</v>
      </c>
      <c r="D2" s="42" t="s">
        <v>17</v>
      </c>
      <c r="E2" s="71" t="s">
        <v>10</v>
      </c>
      <c r="F2" s="72" t="s">
        <v>26</v>
      </c>
      <c r="G2" s="42" t="s">
        <v>147</v>
      </c>
      <c r="H2" s="42" t="s">
        <v>143</v>
      </c>
      <c r="I2" s="72" t="s">
        <v>39</v>
      </c>
      <c r="J2" s="74" t="s">
        <v>790</v>
      </c>
      <c r="K2" s="44"/>
      <c r="L2" s="42" t="s">
        <v>139</v>
      </c>
      <c r="M2" s="78">
        <v>45782.0</v>
      </c>
      <c r="N2" s="46"/>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0.25</v>
      </c>
      <c r="U2" s="48">
        <f t="shared" ref="U2:U99" si="4">IFS(
  E2="", 0,
  LEFT(E2,2)="XS", 0.5,
  LEFT(E2,2)="XL", 15,
  LEFT(E2,1)="S", 1.5,
  LEFT(E2,1)="M", 3.5,
  LEFT(E2,1)="L", 7.5,
  E2="Unspecified", 1,
  TRUE, 0
)</f>
        <v>3.5</v>
      </c>
      <c r="V2" s="49">
        <f t="shared" ref="V2:V99" si="5">U2*R2*S2*T2*IF(W2="Yes",1,0)</f>
        <v>0</v>
      </c>
      <c r="W2" s="48" t="str">
        <f t="shared" ref="W2:W27" si="6">IF(OR(H2="Active",H2="In Progress",H2="Build",H2="Test"),"Yes","No")</f>
        <v>No</v>
      </c>
      <c r="X2" s="50" t="str">
        <f>IF(B2="", "N/A",
   IF(E2="", "⚠️ Missing Size",
      IF(F2="", "⚠️ Missing Work Type",
         IF(D2="", "⚠️ Missing Role",
            IF(I2="", "⚠️ Missing Phase", "✓ Complete")))))</f>
        <v>✓ Complete</v>
      </c>
      <c r="Y2" s="44"/>
      <c r="Z2" s="44"/>
      <c r="AA2" s="44"/>
      <c r="AB2" s="44"/>
    </row>
    <row r="3">
      <c r="A3" s="44" t="s">
        <v>112</v>
      </c>
      <c r="B3" s="44" t="s">
        <v>791</v>
      </c>
      <c r="C3" s="44" t="s">
        <v>789</v>
      </c>
      <c r="D3" s="42" t="s">
        <v>19</v>
      </c>
      <c r="E3" s="71" t="s">
        <v>9</v>
      </c>
      <c r="F3" s="72" t="s">
        <v>26</v>
      </c>
      <c r="G3" s="42" t="s">
        <v>147</v>
      </c>
      <c r="H3" s="42" t="s">
        <v>143</v>
      </c>
      <c r="I3" s="72" t="s">
        <v>39</v>
      </c>
      <c r="J3" s="74" t="s">
        <v>790</v>
      </c>
      <c r="K3" s="44"/>
      <c r="L3" s="42" t="s">
        <v>627</v>
      </c>
      <c r="M3" s="78">
        <v>45782.0</v>
      </c>
      <c r="N3" s="46"/>
      <c r="O3" s="53"/>
      <c r="P3" s="44"/>
      <c r="Q3" s="44"/>
      <c r="R3" s="47">
        <f t="shared" si="1"/>
        <v>0.5</v>
      </c>
      <c r="S3" s="47">
        <f t="shared" si="2"/>
        <v>1</v>
      </c>
      <c r="T3" s="47">
        <f t="shared" si="3"/>
        <v>0.25</v>
      </c>
      <c r="U3" s="48">
        <f t="shared" si="4"/>
        <v>1.5</v>
      </c>
      <c r="V3" s="49">
        <f t="shared" si="5"/>
        <v>0</v>
      </c>
      <c r="W3" s="48" t="str">
        <f t="shared" si="6"/>
        <v>No</v>
      </c>
      <c r="X3" s="50" t="str">
        <f t="shared" ref="X3:X28" si="7">IF(B4="", "N/A",
   IF(E4="", "⚠️ Missing Size",
      IF(F4="", "⚠️ Missing Work Type",
         IF(D4="", "⚠️ Missing Role",
            IF(I4="", "⚠️ Missing Phase", "✓ Complete")))))</f>
        <v>✓ Complete</v>
      </c>
      <c r="Y3" s="44"/>
      <c r="Z3" s="44"/>
      <c r="AA3" s="44"/>
      <c r="AB3" s="44"/>
    </row>
    <row r="4">
      <c r="A4" s="44" t="s">
        <v>112</v>
      </c>
      <c r="B4" s="44" t="s">
        <v>792</v>
      </c>
      <c r="C4" s="44" t="s">
        <v>789</v>
      </c>
      <c r="D4" s="42" t="s">
        <v>17</v>
      </c>
      <c r="E4" s="71" t="s">
        <v>10</v>
      </c>
      <c r="F4" s="72" t="s">
        <v>26</v>
      </c>
      <c r="G4" s="42" t="s">
        <v>147</v>
      </c>
      <c r="H4" s="42" t="s">
        <v>143</v>
      </c>
      <c r="I4" s="72" t="s">
        <v>39</v>
      </c>
      <c r="J4" s="74" t="s">
        <v>790</v>
      </c>
      <c r="K4" s="44"/>
      <c r="L4" s="42" t="s">
        <v>162</v>
      </c>
      <c r="M4" s="78">
        <v>45784.0</v>
      </c>
      <c r="N4" s="40"/>
      <c r="O4" s="53"/>
      <c r="P4" s="44"/>
      <c r="Q4" s="44"/>
      <c r="R4" s="47">
        <f t="shared" si="1"/>
        <v>1</v>
      </c>
      <c r="S4" s="47">
        <f t="shared" si="2"/>
        <v>1</v>
      </c>
      <c r="T4" s="47">
        <f t="shared" si="3"/>
        <v>0.25</v>
      </c>
      <c r="U4" s="48">
        <f t="shared" si="4"/>
        <v>3.5</v>
      </c>
      <c r="V4" s="49">
        <f t="shared" si="5"/>
        <v>0</v>
      </c>
      <c r="W4" s="48" t="str">
        <f t="shared" si="6"/>
        <v>No</v>
      </c>
      <c r="X4" s="50" t="str">
        <f t="shared" si="7"/>
        <v>✓ Complete</v>
      </c>
      <c r="Y4" s="44"/>
      <c r="Z4" s="44"/>
      <c r="AA4" s="44"/>
      <c r="AB4" s="44"/>
    </row>
    <row r="5">
      <c r="A5" s="55" t="s">
        <v>112</v>
      </c>
      <c r="B5" s="55" t="s">
        <v>584</v>
      </c>
      <c r="C5" s="55" t="s">
        <v>789</v>
      </c>
      <c r="D5" s="42" t="s">
        <v>19</v>
      </c>
      <c r="E5" s="71" t="s">
        <v>9</v>
      </c>
      <c r="F5" s="72" t="s">
        <v>26</v>
      </c>
      <c r="G5" s="42" t="s">
        <v>147</v>
      </c>
      <c r="H5" s="42" t="s">
        <v>143</v>
      </c>
      <c r="I5" s="42" t="s">
        <v>39</v>
      </c>
      <c r="J5" s="42" t="s">
        <v>790</v>
      </c>
      <c r="K5" s="44"/>
      <c r="L5" s="42" t="s">
        <v>162</v>
      </c>
      <c r="M5" s="78">
        <v>45784.0</v>
      </c>
      <c r="N5" s="40"/>
      <c r="O5" s="34"/>
      <c r="P5" s="35"/>
      <c r="Q5" s="57"/>
      <c r="R5" s="47">
        <f t="shared" si="1"/>
        <v>0.5</v>
      </c>
      <c r="S5" s="47">
        <f t="shared" si="2"/>
        <v>1</v>
      </c>
      <c r="T5" s="47">
        <f t="shared" si="3"/>
        <v>0.25</v>
      </c>
      <c r="U5" s="48">
        <f t="shared" si="4"/>
        <v>1.5</v>
      </c>
      <c r="V5" s="49">
        <f t="shared" si="5"/>
        <v>0</v>
      </c>
      <c r="W5" s="48" t="str">
        <f t="shared" si="6"/>
        <v>No</v>
      </c>
      <c r="X5" s="50" t="str">
        <f t="shared" si="7"/>
        <v>⚠️ Missing Phase</v>
      </c>
      <c r="Y5" s="44"/>
      <c r="Z5" s="44"/>
      <c r="AA5" s="44"/>
      <c r="AB5" s="44"/>
    </row>
    <row r="6">
      <c r="A6" s="55" t="s">
        <v>112</v>
      </c>
      <c r="B6" s="55" t="s">
        <v>793</v>
      </c>
      <c r="C6" s="55" t="s">
        <v>794</v>
      </c>
      <c r="D6" s="42" t="s">
        <v>20</v>
      </c>
      <c r="E6" s="71" t="s">
        <v>8</v>
      </c>
      <c r="F6" s="72" t="s">
        <v>28</v>
      </c>
      <c r="G6" s="42" t="s">
        <v>147</v>
      </c>
      <c r="H6" s="42" t="s">
        <v>137</v>
      </c>
      <c r="I6" s="60"/>
      <c r="J6" s="44"/>
      <c r="K6" s="44"/>
      <c r="L6" s="42" t="s">
        <v>162</v>
      </c>
      <c r="M6" s="61"/>
      <c r="N6" s="40"/>
      <c r="O6" s="34"/>
      <c r="P6" s="44"/>
      <c r="Q6" s="34"/>
      <c r="R6" s="47">
        <f t="shared" si="1"/>
        <v>0.25</v>
      </c>
      <c r="S6" s="47">
        <f t="shared" si="2"/>
        <v>1</v>
      </c>
      <c r="T6" s="47">
        <f t="shared" si="3"/>
        <v>0</v>
      </c>
      <c r="U6" s="48">
        <f t="shared" si="4"/>
        <v>0.5</v>
      </c>
      <c r="V6" s="49">
        <f t="shared" si="5"/>
        <v>0</v>
      </c>
      <c r="W6" s="48" t="str">
        <f t="shared" si="6"/>
        <v>Yes</v>
      </c>
      <c r="X6" s="50" t="str">
        <f t="shared" si="7"/>
        <v>⚠️ Missing Phase</v>
      </c>
      <c r="Y6" s="44"/>
      <c r="Z6" s="44"/>
      <c r="AA6" s="44"/>
      <c r="AB6" s="44"/>
    </row>
    <row r="7">
      <c r="A7" s="55" t="s">
        <v>112</v>
      </c>
      <c r="B7" s="55" t="s">
        <v>795</v>
      </c>
      <c r="C7" s="55" t="s">
        <v>794</v>
      </c>
      <c r="D7" s="42" t="s">
        <v>20</v>
      </c>
      <c r="E7" s="71" t="s">
        <v>8</v>
      </c>
      <c r="F7" s="72" t="s">
        <v>28</v>
      </c>
      <c r="G7" s="42" t="s">
        <v>147</v>
      </c>
      <c r="H7" s="42" t="s">
        <v>137</v>
      </c>
      <c r="I7" s="60"/>
      <c r="J7" s="44"/>
      <c r="K7" s="44"/>
      <c r="L7" s="42" t="s">
        <v>162</v>
      </c>
      <c r="M7" s="61"/>
      <c r="N7" s="40"/>
      <c r="O7" s="53"/>
      <c r="P7" s="44"/>
      <c r="Q7" s="34"/>
      <c r="R7" s="47">
        <f t="shared" si="1"/>
        <v>0.25</v>
      </c>
      <c r="S7" s="47">
        <f t="shared" si="2"/>
        <v>1</v>
      </c>
      <c r="T7" s="47">
        <f t="shared" si="3"/>
        <v>0</v>
      </c>
      <c r="U7" s="48">
        <f t="shared" si="4"/>
        <v>0.5</v>
      </c>
      <c r="V7" s="49">
        <f t="shared" si="5"/>
        <v>0</v>
      </c>
      <c r="W7" s="48" t="str">
        <f t="shared" si="6"/>
        <v>Yes</v>
      </c>
      <c r="X7" s="50" t="str">
        <f t="shared" si="7"/>
        <v>⚠️ Missing Phase</v>
      </c>
      <c r="Y7" s="44"/>
      <c r="Z7" s="44"/>
      <c r="AA7" s="44"/>
      <c r="AB7" s="44"/>
    </row>
    <row r="8">
      <c r="A8" s="55" t="s">
        <v>112</v>
      </c>
      <c r="B8" s="55" t="s">
        <v>796</v>
      </c>
      <c r="C8" s="55" t="s">
        <v>618</v>
      </c>
      <c r="D8" s="42" t="s">
        <v>19</v>
      </c>
      <c r="E8" s="71" t="s">
        <v>8</v>
      </c>
      <c r="F8" s="72" t="s">
        <v>23</v>
      </c>
      <c r="G8" s="42" t="s">
        <v>147</v>
      </c>
      <c r="H8" s="42" t="s">
        <v>137</v>
      </c>
      <c r="I8" s="60"/>
      <c r="J8" s="44"/>
      <c r="K8" s="44"/>
      <c r="L8" s="42" t="s">
        <v>162</v>
      </c>
      <c r="M8" s="61"/>
      <c r="N8" s="40"/>
      <c r="O8" s="34"/>
      <c r="P8" s="35"/>
      <c r="Q8" s="57"/>
      <c r="R8" s="47">
        <f t="shared" si="1"/>
        <v>0.5</v>
      </c>
      <c r="S8" s="47">
        <f t="shared" si="2"/>
        <v>1</v>
      </c>
      <c r="T8" s="47">
        <f t="shared" si="3"/>
        <v>0</v>
      </c>
      <c r="U8" s="48">
        <f t="shared" si="4"/>
        <v>0.5</v>
      </c>
      <c r="V8" s="49">
        <f t="shared" si="5"/>
        <v>0</v>
      </c>
      <c r="W8" s="48" t="str">
        <f t="shared" si="6"/>
        <v>Yes</v>
      </c>
      <c r="X8" s="50" t="str">
        <f t="shared" si="7"/>
        <v>⚠️ Missing Phase</v>
      </c>
      <c r="Y8" s="44"/>
      <c r="Z8" s="44"/>
      <c r="AA8" s="44"/>
      <c r="AB8" s="44"/>
    </row>
    <row r="9">
      <c r="A9" s="55" t="s">
        <v>112</v>
      </c>
      <c r="B9" s="55" t="s">
        <v>797</v>
      </c>
      <c r="C9" s="55" t="s">
        <v>618</v>
      </c>
      <c r="D9" s="42" t="s">
        <v>19</v>
      </c>
      <c r="E9" s="71" t="s">
        <v>8</v>
      </c>
      <c r="F9" s="72" t="s">
        <v>23</v>
      </c>
      <c r="G9" s="42" t="s">
        <v>147</v>
      </c>
      <c r="H9" s="42" t="s">
        <v>137</v>
      </c>
      <c r="I9" s="60"/>
      <c r="J9" s="44"/>
      <c r="K9" s="44"/>
      <c r="L9" s="42" t="s">
        <v>162</v>
      </c>
      <c r="M9" s="61"/>
      <c r="N9" s="40"/>
      <c r="O9" s="34"/>
      <c r="P9" s="44"/>
      <c r="Q9" s="34"/>
      <c r="R9" s="47">
        <f t="shared" si="1"/>
        <v>0.5</v>
      </c>
      <c r="S9" s="47">
        <f t="shared" si="2"/>
        <v>1</v>
      </c>
      <c r="T9" s="47">
        <f t="shared" si="3"/>
        <v>0</v>
      </c>
      <c r="U9" s="48">
        <f t="shared" si="4"/>
        <v>0.5</v>
      </c>
      <c r="V9" s="49">
        <f t="shared" si="5"/>
        <v>0</v>
      </c>
      <c r="W9" s="48" t="str">
        <f t="shared" si="6"/>
        <v>Yes</v>
      </c>
      <c r="X9" s="50" t="str">
        <f t="shared" si="7"/>
        <v>✓ Complete</v>
      </c>
      <c r="Y9" s="44"/>
      <c r="Z9" s="44"/>
      <c r="AA9" s="44"/>
      <c r="AB9" s="44"/>
    </row>
    <row r="10">
      <c r="A10" s="55" t="s">
        <v>112</v>
      </c>
      <c r="B10" s="55" t="s">
        <v>798</v>
      </c>
      <c r="C10" s="55" t="s">
        <v>799</v>
      </c>
      <c r="D10" s="42" t="s">
        <v>17</v>
      </c>
      <c r="E10" s="71" t="s">
        <v>10</v>
      </c>
      <c r="F10" s="42" t="s">
        <v>29</v>
      </c>
      <c r="G10" s="42" t="s">
        <v>136</v>
      </c>
      <c r="H10" s="42" t="s">
        <v>137</v>
      </c>
      <c r="I10" s="42" t="s">
        <v>34</v>
      </c>
      <c r="J10" s="44"/>
      <c r="K10" s="44"/>
      <c r="L10" s="42" t="s">
        <v>149</v>
      </c>
      <c r="M10" s="81">
        <v>45897.0</v>
      </c>
      <c r="N10" s="40"/>
      <c r="O10" s="34"/>
      <c r="P10" s="44"/>
      <c r="Q10" s="59"/>
      <c r="R10" s="47">
        <f t="shared" si="1"/>
        <v>1</v>
      </c>
      <c r="S10" s="47">
        <f t="shared" si="2"/>
        <v>0.5</v>
      </c>
      <c r="T10" s="47">
        <f t="shared" si="3"/>
        <v>0.3</v>
      </c>
      <c r="U10" s="48">
        <f t="shared" si="4"/>
        <v>3.5</v>
      </c>
      <c r="V10" s="49">
        <f t="shared" si="5"/>
        <v>0.525</v>
      </c>
      <c r="W10" s="48" t="str">
        <f t="shared" si="6"/>
        <v>Yes</v>
      </c>
      <c r="X10" s="50" t="str">
        <f t="shared" si="7"/>
        <v>✓ Complete</v>
      </c>
      <c r="Y10" s="44"/>
      <c r="Z10" s="44"/>
      <c r="AA10" s="44"/>
      <c r="AB10" s="44"/>
    </row>
    <row r="11">
      <c r="A11" s="55" t="s">
        <v>112</v>
      </c>
      <c r="B11" s="55" t="s">
        <v>800</v>
      </c>
      <c r="C11" s="55" t="s">
        <v>801</v>
      </c>
      <c r="D11" s="42" t="s">
        <v>17</v>
      </c>
      <c r="E11" s="71" t="s">
        <v>9</v>
      </c>
      <c r="F11" s="72" t="s">
        <v>25</v>
      </c>
      <c r="G11" s="42" t="s">
        <v>136</v>
      </c>
      <c r="H11" s="42" t="s">
        <v>137</v>
      </c>
      <c r="I11" s="72" t="s">
        <v>34</v>
      </c>
      <c r="J11" s="44"/>
      <c r="K11" s="44"/>
      <c r="L11" s="42" t="s">
        <v>149</v>
      </c>
      <c r="M11" s="78">
        <v>45890.0</v>
      </c>
      <c r="N11" s="40"/>
      <c r="O11" s="34"/>
      <c r="P11" s="35"/>
      <c r="Q11" s="57"/>
      <c r="R11" s="47">
        <f t="shared" si="1"/>
        <v>1</v>
      </c>
      <c r="S11" s="47">
        <f t="shared" si="2"/>
        <v>1</v>
      </c>
      <c r="T11" s="47">
        <f t="shared" si="3"/>
        <v>0.3</v>
      </c>
      <c r="U11" s="48">
        <f t="shared" si="4"/>
        <v>1.5</v>
      </c>
      <c r="V11" s="49">
        <f t="shared" si="5"/>
        <v>0.45</v>
      </c>
      <c r="W11" s="48" t="str">
        <f t="shared" si="6"/>
        <v>Yes</v>
      </c>
      <c r="X11" s="50" t="str">
        <f t="shared" si="7"/>
        <v>✓ Complete</v>
      </c>
      <c r="Y11" s="44"/>
      <c r="Z11" s="44"/>
      <c r="AA11" s="44"/>
      <c r="AB11" s="44"/>
    </row>
    <row r="12">
      <c r="A12" s="55" t="s">
        <v>112</v>
      </c>
      <c r="B12" s="55" t="s">
        <v>802</v>
      </c>
      <c r="C12" s="55" t="s">
        <v>803</v>
      </c>
      <c r="D12" s="42" t="s">
        <v>20</v>
      </c>
      <c r="E12" s="71" t="s">
        <v>9</v>
      </c>
      <c r="F12" s="72" t="s">
        <v>29</v>
      </c>
      <c r="G12" s="42" t="s">
        <v>136</v>
      </c>
      <c r="H12" s="42" t="s">
        <v>137</v>
      </c>
      <c r="I12" s="72" t="s">
        <v>34</v>
      </c>
      <c r="J12" s="44"/>
      <c r="K12" s="44"/>
      <c r="L12" s="42" t="s">
        <v>162</v>
      </c>
      <c r="M12" s="61"/>
      <c r="N12" s="40"/>
      <c r="O12" s="34"/>
      <c r="P12" s="44"/>
      <c r="Q12" s="44"/>
      <c r="R12" s="47">
        <f t="shared" si="1"/>
        <v>0.25</v>
      </c>
      <c r="S12" s="47">
        <f t="shared" si="2"/>
        <v>0.5</v>
      </c>
      <c r="T12" s="47">
        <f t="shared" si="3"/>
        <v>0.3</v>
      </c>
      <c r="U12" s="48">
        <f t="shared" si="4"/>
        <v>1.5</v>
      </c>
      <c r="V12" s="49">
        <f t="shared" si="5"/>
        <v>0.05625</v>
      </c>
      <c r="W12" s="48" t="str">
        <f t="shared" si="6"/>
        <v>Yes</v>
      </c>
      <c r="X12" s="50" t="str">
        <f t="shared" si="7"/>
        <v>✓ Complete</v>
      </c>
      <c r="Y12" s="44"/>
      <c r="Z12" s="44"/>
      <c r="AA12" s="44"/>
      <c r="AB12" s="44"/>
    </row>
    <row r="13">
      <c r="A13" s="55" t="s">
        <v>112</v>
      </c>
      <c r="B13" s="55" t="s">
        <v>804</v>
      </c>
      <c r="C13" s="55" t="s">
        <v>805</v>
      </c>
      <c r="D13" s="42" t="s">
        <v>17</v>
      </c>
      <c r="E13" s="71" t="s">
        <v>9</v>
      </c>
      <c r="F13" s="72" t="s">
        <v>28</v>
      </c>
      <c r="G13" s="42" t="s">
        <v>147</v>
      </c>
      <c r="H13" s="42" t="s">
        <v>137</v>
      </c>
      <c r="I13" s="72" t="s">
        <v>34</v>
      </c>
      <c r="J13" s="44"/>
      <c r="K13" s="44"/>
      <c r="L13" s="42" t="s">
        <v>162</v>
      </c>
      <c r="M13" s="61"/>
      <c r="N13" s="40"/>
      <c r="O13" s="34"/>
      <c r="P13" s="44"/>
      <c r="Q13" s="44"/>
      <c r="R13" s="47">
        <f t="shared" si="1"/>
        <v>1</v>
      </c>
      <c r="S13" s="47">
        <f t="shared" si="2"/>
        <v>1</v>
      </c>
      <c r="T13" s="47">
        <f t="shared" si="3"/>
        <v>0.3</v>
      </c>
      <c r="U13" s="48">
        <f t="shared" si="4"/>
        <v>1.5</v>
      </c>
      <c r="V13" s="49">
        <f t="shared" si="5"/>
        <v>0.45</v>
      </c>
      <c r="W13" s="48" t="str">
        <f t="shared" si="6"/>
        <v>Yes</v>
      </c>
      <c r="X13" s="50" t="str">
        <f t="shared" si="7"/>
        <v>⚠️ Missing Phase</v>
      </c>
      <c r="Y13" s="44"/>
      <c r="Z13" s="44"/>
      <c r="AA13" s="44"/>
      <c r="AB13" s="44"/>
    </row>
    <row r="14">
      <c r="A14" s="55" t="s">
        <v>112</v>
      </c>
      <c r="B14" s="55" t="s">
        <v>806</v>
      </c>
      <c r="C14" s="55"/>
      <c r="D14" s="42" t="s">
        <v>20</v>
      </c>
      <c r="E14" s="71" t="s">
        <v>8</v>
      </c>
      <c r="F14" s="72" t="s">
        <v>28</v>
      </c>
      <c r="G14" s="42" t="s">
        <v>147</v>
      </c>
      <c r="H14" s="42" t="s">
        <v>137</v>
      </c>
      <c r="I14" s="60"/>
      <c r="J14" s="44"/>
      <c r="K14" s="44"/>
      <c r="L14" s="42" t="s">
        <v>162</v>
      </c>
      <c r="M14" s="61"/>
      <c r="N14" s="40"/>
      <c r="O14" s="34"/>
      <c r="P14" s="44"/>
      <c r="Q14" s="44"/>
      <c r="R14" s="47">
        <f t="shared" si="1"/>
        <v>0.25</v>
      </c>
      <c r="S14" s="47">
        <f t="shared" si="2"/>
        <v>1</v>
      </c>
      <c r="T14" s="47">
        <f t="shared" si="3"/>
        <v>0</v>
      </c>
      <c r="U14" s="48">
        <f t="shared" si="4"/>
        <v>0.5</v>
      </c>
      <c r="V14" s="49">
        <f t="shared" si="5"/>
        <v>0</v>
      </c>
      <c r="W14" s="48" t="str">
        <f t="shared" si="6"/>
        <v>Yes</v>
      </c>
      <c r="X14" s="50" t="str">
        <f t="shared" si="7"/>
        <v>⚠️ Missing Phase</v>
      </c>
      <c r="Y14" s="44"/>
      <c r="Z14" s="44"/>
      <c r="AA14" s="44"/>
      <c r="AB14" s="44"/>
    </row>
    <row r="15">
      <c r="A15" s="55" t="s">
        <v>112</v>
      </c>
      <c r="B15" s="55" t="s">
        <v>807</v>
      </c>
      <c r="C15" s="55" t="s">
        <v>808</v>
      </c>
      <c r="D15" s="42" t="s">
        <v>17</v>
      </c>
      <c r="E15" s="71" t="s">
        <v>9</v>
      </c>
      <c r="F15" s="72" t="s">
        <v>28</v>
      </c>
      <c r="G15" s="42" t="s">
        <v>147</v>
      </c>
      <c r="H15" s="42" t="s">
        <v>137</v>
      </c>
      <c r="I15" s="60"/>
      <c r="J15" s="44"/>
      <c r="K15" s="44"/>
      <c r="L15" s="42" t="s">
        <v>162</v>
      </c>
      <c r="M15" s="61"/>
      <c r="N15" s="40"/>
      <c r="O15" s="34"/>
      <c r="P15" s="44"/>
      <c r="Q15" s="44"/>
      <c r="R15" s="47">
        <f t="shared" si="1"/>
        <v>1</v>
      </c>
      <c r="S15" s="47">
        <f t="shared" si="2"/>
        <v>1</v>
      </c>
      <c r="T15" s="47">
        <f t="shared" si="3"/>
        <v>0</v>
      </c>
      <c r="U15" s="48">
        <f t="shared" si="4"/>
        <v>1.5</v>
      </c>
      <c r="V15" s="49">
        <f t="shared" si="5"/>
        <v>0</v>
      </c>
      <c r="W15" s="48" t="str">
        <f t="shared" si="6"/>
        <v>Yes</v>
      </c>
      <c r="X15" s="50" t="str">
        <f t="shared" si="7"/>
        <v>⚠️ Missing Phase</v>
      </c>
      <c r="Y15" s="44"/>
      <c r="Z15" s="44"/>
      <c r="AA15" s="44"/>
      <c r="AB15" s="44"/>
    </row>
    <row r="16">
      <c r="A16" s="55" t="s">
        <v>112</v>
      </c>
      <c r="B16" s="55" t="s">
        <v>809</v>
      </c>
      <c r="C16" s="55" t="s">
        <v>810</v>
      </c>
      <c r="D16" s="42" t="s">
        <v>20</v>
      </c>
      <c r="E16" s="71" t="s">
        <v>8</v>
      </c>
      <c r="F16" s="72" t="s">
        <v>28</v>
      </c>
      <c r="G16" s="42" t="s">
        <v>136</v>
      </c>
      <c r="H16" s="42" t="s">
        <v>137</v>
      </c>
      <c r="I16" s="60"/>
      <c r="J16" s="44"/>
      <c r="K16" s="40"/>
      <c r="L16" s="42" t="s">
        <v>162</v>
      </c>
      <c r="M16" s="61"/>
      <c r="N16" s="40"/>
      <c r="O16" s="34"/>
      <c r="P16" s="44"/>
      <c r="Q16" s="44"/>
      <c r="R16" s="47">
        <f t="shared" si="1"/>
        <v>0.25</v>
      </c>
      <c r="S16" s="47">
        <f t="shared" si="2"/>
        <v>1</v>
      </c>
      <c r="T16" s="47">
        <f t="shared" si="3"/>
        <v>0</v>
      </c>
      <c r="U16" s="48">
        <f t="shared" si="4"/>
        <v>0.5</v>
      </c>
      <c r="V16" s="49">
        <f t="shared" si="5"/>
        <v>0</v>
      </c>
      <c r="W16" s="48" t="str">
        <f t="shared" si="6"/>
        <v>Yes</v>
      </c>
      <c r="X16" s="50" t="str">
        <f t="shared" si="7"/>
        <v>N/A</v>
      </c>
      <c r="Y16" s="44"/>
      <c r="Z16" s="44"/>
      <c r="AA16" s="44"/>
      <c r="AB16" s="44"/>
    </row>
    <row r="17">
      <c r="A17" s="55" t="s">
        <v>112</v>
      </c>
      <c r="B17" s="55"/>
      <c r="C17" s="55"/>
      <c r="D17" s="42" t="s">
        <v>20</v>
      </c>
      <c r="E17" s="71" t="s">
        <v>8</v>
      </c>
      <c r="F17" s="72" t="s">
        <v>28</v>
      </c>
      <c r="G17" s="42" t="s">
        <v>147</v>
      </c>
      <c r="H17" s="42" t="s">
        <v>137</v>
      </c>
      <c r="I17" s="60"/>
      <c r="J17" s="44"/>
      <c r="K17" s="44"/>
      <c r="L17" s="42" t="s">
        <v>162</v>
      </c>
      <c r="M17" s="61"/>
      <c r="N17" s="40"/>
      <c r="O17" s="34"/>
      <c r="P17" s="44"/>
      <c r="Q17" s="44"/>
      <c r="R17" s="47">
        <f t="shared" si="1"/>
        <v>0.25</v>
      </c>
      <c r="S17" s="47">
        <f t="shared" si="2"/>
        <v>1</v>
      </c>
      <c r="T17" s="47">
        <f t="shared" si="3"/>
        <v>0</v>
      </c>
      <c r="U17" s="48">
        <f t="shared" si="4"/>
        <v>0.5</v>
      </c>
      <c r="V17" s="49">
        <f t="shared" si="5"/>
        <v>0</v>
      </c>
      <c r="W17" s="48" t="str">
        <f t="shared" si="6"/>
        <v>Yes</v>
      </c>
      <c r="X17" s="50" t="str">
        <f t="shared" si="7"/>
        <v>N/A</v>
      </c>
      <c r="Y17" s="44"/>
      <c r="Z17" s="44"/>
      <c r="AA17" s="44"/>
      <c r="AB17" s="44"/>
    </row>
    <row r="18">
      <c r="A18" s="55" t="s">
        <v>112</v>
      </c>
      <c r="B18" s="55"/>
      <c r="C18" s="55"/>
      <c r="D18" s="42" t="s">
        <v>20</v>
      </c>
      <c r="E18" s="71" t="s">
        <v>8</v>
      </c>
      <c r="F18" s="72" t="s">
        <v>28</v>
      </c>
      <c r="G18" s="42" t="s">
        <v>147</v>
      </c>
      <c r="H18" s="42" t="s">
        <v>137</v>
      </c>
      <c r="I18" s="60"/>
      <c r="J18" s="44"/>
      <c r="K18" s="40"/>
      <c r="L18" s="42" t="s">
        <v>162</v>
      </c>
      <c r="M18" s="61"/>
      <c r="N18" s="40"/>
      <c r="O18" s="34"/>
      <c r="P18" s="44"/>
      <c r="Q18" s="44"/>
      <c r="R18" s="47">
        <f t="shared" si="1"/>
        <v>0.25</v>
      </c>
      <c r="S18" s="47">
        <f t="shared" si="2"/>
        <v>1</v>
      </c>
      <c r="T18" s="47">
        <f t="shared" si="3"/>
        <v>0</v>
      </c>
      <c r="U18" s="48">
        <f t="shared" si="4"/>
        <v>0.5</v>
      </c>
      <c r="V18" s="49">
        <f t="shared" si="5"/>
        <v>0</v>
      </c>
      <c r="W18" s="48" t="str">
        <f t="shared" si="6"/>
        <v>Yes</v>
      </c>
      <c r="X18" s="50" t="str">
        <f t="shared" si="7"/>
        <v>N/A</v>
      </c>
      <c r="Y18" s="44"/>
      <c r="Z18" s="44"/>
      <c r="AA18" s="44"/>
      <c r="AB18" s="44"/>
    </row>
    <row r="19">
      <c r="A19" s="55" t="s">
        <v>112</v>
      </c>
      <c r="B19" s="55"/>
      <c r="C19" s="55"/>
      <c r="D19" s="42" t="s">
        <v>20</v>
      </c>
      <c r="E19" s="71" t="s">
        <v>8</v>
      </c>
      <c r="F19" s="42" t="s">
        <v>28</v>
      </c>
      <c r="G19" s="42" t="s">
        <v>147</v>
      </c>
      <c r="H19" s="42" t="s">
        <v>137</v>
      </c>
      <c r="I19" s="34"/>
      <c r="J19" s="43"/>
      <c r="K19" s="44"/>
      <c r="L19" s="42" t="s">
        <v>162</v>
      </c>
      <c r="M19" s="45"/>
      <c r="N19" s="44"/>
      <c r="O19" s="34"/>
      <c r="P19" s="44"/>
      <c r="Q19" s="44"/>
      <c r="R19" s="47">
        <f t="shared" si="1"/>
        <v>0.25</v>
      </c>
      <c r="S19" s="47">
        <f t="shared" si="2"/>
        <v>1</v>
      </c>
      <c r="T19" s="47">
        <f t="shared" si="3"/>
        <v>0</v>
      </c>
      <c r="U19" s="48">
        <f t="shared" si="4"/>
        <v>0.5</v>
      </c>
      <c r="V19" s="49">
        <f t="shared" si="5"/>
        <v>0</v>
      </c>
      <c r="W19" s="48" t="str">
        <f t="shared" si="6"/>
        <v>Yes</v>
      </c>
      <c r="X19" s="50" t="str">
        <f t="shared" si="7"/>
        <v>N/A</v>
      </c>
      <c r="Y19" s="44"/>
      <c r="Z19" s="44"/>
      <c r="AA19" s="44"/>
      <c r="AB19" s="44"/>
    </row>
    <row r="20">
      <c r="A20" s="55" t="s">
        <v>112</v>
      </c>
      <c r="B20" s="55"/>
      <c r="C20" s="55"/>
      <c r="D20" s="42" t="s">
        <v>20</v>
      </c>
      <c r="E20" s="71" t="s">
        <v>8</v>
      </c>
      <c r="F20" s="42" t="s">
        <v>28</v>
      </c>
      <c r="G20" s="42" t="s">
        <v>147</v>
      </c>
      <c r="H20" s="42" t="s">
        <v>137</v>
      </c>
      <c r="I20" s="34"/>
      <c r="J20" s="43"/>
      <c r="K20" s="44"/>
      <c r="L20" s="42" t="s">
        <v>162</v>
      </c>
      <c r="M20" s="45"/>
      <c r="N20" s="44"/>
      <c r="O20" s="34"/>
      <c r="P20" s="44"/>
      <c r="Q20" s="44"/>
      <c r="R20" s="47">
        <f t="shared" si="1"/>
        <v>0.25</v>
      </c>
      <c r="S20" s="47">
        <f t="shared" si="2"/>
        <v>1</v>
      </c>
      <c r="T20" s="47">
        <f t="shared" si="3"/>
        <v>0</v>
      </c>
      <c r="U20" s="48">
        <f t="shared" si="4"/>
        <v>0.5</v>
      </c>
      <c r="V20" s="49">
        <f t="shared" si="5"/>
        <v>0</v>
      </c>
      <c r="W20" s="48" t="str">
        <f t="shared" si="6"/>
        <v>Yes</v>
      </c>
      <c r="X20" s="50" t="str">
        <f t="shared" si="7"/>
        <v>N/A</v>
      </c>
      <c r="Y20" s="44"/>
      <c r="Z20" s="44"/>
      <c r="AA20" s="44"/>
      <c r="AB20" s="44"/>
    </row>
    <row r="21">
      <c r="A21" s="55" t="s">
        <v>112</v>
      </c>
      <c r="B21" s="55"/>
      <c r="C21" s="55"/>
      <c r="D21" s="42" t="s">
        <v>20</v>
      </c>
      <c r="E21" s="71" t="s">
        <v>8</v>
      </c>
      <c r="F21" s="42" t="s">
        <v>28</v>
      </c>
      <c r="G21" s="42" t="s">
        <v>147</v>
      </c>
      <c r="H21" s="42" t="s">
        <v>137</v>
      </c>
      <c r="I21" s="34"/>
      <c r="J21" s="43"/>
      <c r="K21" s="44"/>
      <c r="L21" s="42" t="s">
        <v>162</v>
      </c>
      <c r="M21" s="45"/>
      <c r="N21" s="44"/>
      <c r="O21" s="34"/>
      <c r="P21" s="44"/>
      <c r="Q21" s="44"/>
      <c r="R21" s="47">
        <f t="shared" si="1"/>
        <v>0.25</v>
      </c>
      <c r="S21" s="47">
        <f t="shared" si="2"/>
        <v>1</v>
      </c>
      <c r="T21" s="47">
        <f t="shared" si="3"/>
        <v>0</v>
      </c>
      <c r="U21" s="48">
        <f t="shared" si="4"/>
        <v>0.5</v>
      </c>
      <c r="V21" s="49">
        <f t="shared" si="5"/>
        <v>0</v>
      </c>
      <c r="W21" s="48" t="str">
        <f t="shared" si="6"/>
        <v>Yes</v>
      </c>
      <c r="X21" s="50" t="str">
        <f t="shared" si="7"/>
        <v>N/A</v>
      </c>
      <c r="Y21" s="44"/>
      <c r="Z21" s="44"/>
      <c r="AA21" s="44"/>
      <c r="AB21" s="44"/>
    </row>
    <row r="22">
      <c r="A22" s="55" t="s">
        <v>112</v>
      </c>
      <c r="B22" s="55"/>
      <c r="C22" s="55"/>
      <c r="D22" s="42" t="s">
        <v>20</v>
      </c>
      <c r="E22" s="71" t="s">
        <v>8</v>
      </c>
      <c r="F22" s="42" t="s">
        <v>28</v>
      </c>
      <c r="G22" s="42" t="s">
        <v>147</v>
      </c>
      <c r="H22" s="42" t="s">
        <v>137</v>
      </c>
      <c r="I22" s="34"/>
      <c r="J22" s="43"/>
      <c r="K22" s="44"/>
      <c r="L22" s="42" t="s">
        <v>162</v>
      </c>
      <c r="M22" s="45"/>
      <c r="N22" s="44"/>
      <c r="O22" s="34"/>
      <c r="P22" s="44"/>
      <c r="Q22" s="44"/>
      <c r="R22" s="47">
        <f t="shared" si="1"/>
        <v>0.25</v>
      </c>
      <c r="S22" s="47">
        <f t="shared" si="2"/>
        <v>1</v>
      </c>
      <c r="T22" s="47">
        <f t="shared" si="3"/>
        <v>0</v>
      </c>
      <c r="U22" s="48">
        <f t="shared" si="4"/>
        <v>0.5</v>
      </c>
      <c r="V22" s="49">
        <f t="shared" si="5"/>
        <v>0</v>
      </c>
      <c r="W22" s="48" t="str">
        <f t="shared" si="6"/>
        <v>Yes</v>
      </c>
      <c r="X22" s="50" t="str">
        <f t="shared" si="7"/>
        <v>N/A</v>
      </c>
      <c r="Y22" s="44"/>
      <c r="Z22" s="44"/>
      <c r="AA22" s="44"/>
      <c r="AB22" s="44"/>
    </row>
    <row r="23">
      <c r="A23" s="55"/>
      <c r="B23" s="55"/>
      <c r="C23" s="55"/>
      <c r="D23" s="42"/>
      <c r="E23" s="69"/>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50" t="str">
        <f t="shared" si="7"/>
        <v>N/A</v>
      </c>
      <c r="Y23" s="44"/>
      <c r="Z23" s="44"/>
      <c r="AA23" s="44"/>
      <c r="AB23" s="44"/>
    </row>
    <row r="24">
      <c r="A24" s="55"/>
      <c r="B24" s="55"/>
      <c r="C24" s="55"/>
      <c r="D24" s="42"/>
      <c r="E24" s="69"/>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55"/>
      <c r="B25" s="55"/>
      <c r="C25" s="55"/>
      <c r="D25" s="42"/>
      <c r="E25" s="69"/>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55"/>
      <c r="B26" s="55"/>
      <c r="C26" s="55"/>
      <c r="D26" s="42"/>
      <c r="E26" s="69"/>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55"/>
      <c r="B27" s="55"/>
      <c r="C27" s="55"/>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3:G282">
      <formula1>"All,Cerner,Epic,Meditech"</formula1>
    </dataValidation>
    <dataValidation type="list" allowBlank="1" showErrorMessage="1" sqref="I233:I282">
      <formula1>"Discovery/Define,Design,Develop,Deploy,Did We Deliver"</formula1>
    </dataValidation>
    <dataValidation type="list" allowBlank="1" showErrorMessage="1" sqref="E2:E28 E233:E412">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3:H282">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3:F241">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26.38"/>
    <col customWidth="1" min="3" max="3" width="48.38"/>
    <col customWidth="1" min="4" max="4" width="20.13"/>
    <col customWidth="1" min="5" max="5" width="17.63"/>
    <col customWidth="1" min="6" max="6" width="16.38"/>
    <col customWidth="1" min="8" max="8" width="18.63"/>
    <col customWidth="1" min="9" max="9" width="18.5"/>
    <col customWidth="1" min="10" max="10" width="29.38"/>
    <col customWidth="1" min="11" max="11" width="21.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113</v>
      </c>
      <c r="B2" s="70" t="s">
        <v>811</v>
      </c>
      <c r="C2" s="40" t="s">
        <v>812</v>
      </c>
      <c r="D2" s="42" t="s">
        <v>17</v>
      </c>
      <c r="E2" s="71" t="s">
        <v>10</v>
      </c>
      <c r="F2" s="72" t="s">
        <v>29</v>
      </c>
      <c r="G2" s="42" t="s">
        <v>136</v>
      </c>
      <c r="H2" s="42" t="s">
        <v>137</v>
      </c>
      <c r="I2" s="72" t="s">
        <v>34</v>
      </c>
      <c r="J2" s="74" t="s">
        <v>287</v>
      </c>
      <c r="K2" s="42" t="s">
        <v>813</v>
      </c>
      <c r="L2" s="42" t="s">
        <v>513</v>
      </c>
      <c r="M2" s="61"/>
      <c r="N2" s="46"/>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0.5</v>
      </c>
      <c r="T2" s="47">
        <f t="shared" ref="T2:T99" si="3">IF(I2="N/A", 1,
   IF(F2="Governance", 1,
      IFS(
        I2="Discovery/Define", 0.3,
        I2="Design", 1,
        I2="Build", 1,
        I2="Validate/Test", 1,
        I2="Deploy", 1,
        I2="Did we Deliver", 0.25,
        I2="Post Go Live Support", 0.5,
        I2="Maintenance", 0.25,
        I2="Steady State", 0.15,
        TRUE, 0
      )
   )
)</f>
        <v>0.3</v>
      </c>
      <c r="U2" s="48">
        <f t="shared" ref="U2:U99" si="4">IFS(
  E2="", 0,
  LEFT(E2,2)="XS", 0.5,
  LEFT(E2,2)="XL", 15,
  LEFT(E2,1)="S", 1.5,
  LEFT(E2,1)="M", 3.5,
  LEFT(E2,1)="L", 7.5,
  E2="Unspecified", 1,
  TRUE, 0
)</f>
        <v>3.5</v>
      </c>
      <c r="V2" s="49">
        <f t="shared" ref="V2:V99" si="5">U2*R2*S2*T2*IF(W2="Yes",1,0)</f>
        <v>0.525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44" t="s">
        <v>113</v>
      </c>
      <c r="B3" s="40" t="s">
        <v>814</v>
      </c>
      <c r="C3" s="40" t="s">
        <v>815</v>
      </c>
      <c r="D3" s="42" t="s">
        <v>17</v>
      </c>
      <c r="E3" s="71" t="s">
        <v>8</v>
      </c>
      <c r="F3" s="72" t="s">
        <v>25</v>
      </c>
      <c r="G3" s="42" t="s">
        <v>147</v>
      </c>
      <c r="H3" s="42" t="s">
        <v>157</v>
      </c>
      <c r="I3" s="72" t="s">
        <v>34</v>
      </c>
      <c r="J3" s="73"/>
      <c r="K3" s="42" t="s">
        <v>816</v>
      </c>
      <c r="L3" s="42" t="s">
        <v>154</v>
      </c>
      <c r="M3" s="61"/>
      <c r="N3" s="46"/>
      <c r="O3" s="53"/>
      <c r="P3" s="44"/>
      <c r="Q3" s="44"/>
      <c r="R3" s="47">
        <f t="shared" si="1"/>
        <v>1</v>
      </c>
      <c r="S3" s="47">
        <f t="shared" si="2"/>
        <v>1</v>
      </c>
      <c r="T3" s="47">
        <f t="shared" si="3"/>
        <v>0.3</v>
      </c>
      <c r="U3" s="48">
        <f t="shared" si="4"/>
        <v>0.5</v>
      </c>
      <c r="V3" s="49">
        <f t="shared" si="5"/>
        <v>0</v>
      </c>
      <c r="W3" s="48" t="str">
        <f t="shared" si="6"/>
        <v>No</v>
      </c>
      <c r="X3" s="50" t="str">
        <f t="shared" ref="X3:X28" si="7">IF(B4="", "N/A",
   IF(E4="", "⚠️ Missing Size",
      IF(F4="", "⚠️ Missing Work Type",
         IF(D4="", "⚠️ Missing Role",
            IF(I4="", "⚠️ Missing Phase", "✓ Complete")))))</f>
        <v>✓ Complete</v>
      </c>
      <c r="Y3" s="44"/>
      <c r="Z3" s="44"/>
      <c r="AA3" s="44"/>
      <c r="AB3" s="44"/>
    </row>
    <row r="4">
      <c r="A4" s="44" t="s">
        <v>113</v>
      </c>
      <c r="B4" s="40" t="s">
        <v>817</v>
      </c>
      <c r="C4" s="40" t="s">
        <v>818</v>
      </c>
      <c r="D4" s="42" t="s">
        <v>17</v>
      </c>
      <c r="E4" s="71" t="s">
        <v>8</v>
      </c>
      <c r="F4" s="72" t="s">
        <v>25</v>
      </c>
      <c r="G4" s="42" t="s">
        <v>147</v>
      </c>
      <c r="H4" s="42" t="s">
        <v>157</v>
      </c>
      <c r="I4" s="72" t="s">
        <v>34</v>
      </c>
      <c r="J4" s="73"/>
      <c r="K4" s="42" t="s">
        <v>819</v>
      </c>
      <c r="L4" s="42" t="s">
        <v>154</v>
      </c>
      <c r="M4" s="61"/>
      <c r="N4" s="40"/>
      <c r="O4" s="53"/>
      <c r="P4" s="44"/>
      <c r="Q4" s="44"/>
      <c r="R4" s="47">
        <f t="shared" si="1"/>
        <v>1</v>
      </c>
      <c r="S4" s="47">
        <f t="shared" si="2"/>
        <v>1</v>
      </c>
      <c r="T4" s="47">
        <f t="shared" si="3"/>
        <v>0.3</v>
      </c>
      <c r="U4" s="48">
        <f t="shared" si="4"/>
        <v>0.5</v>
      </c>
      <c r="V4" s="49">
        <f t="shared" si="5"/>
        <v>0</v>
      </c>
      <c r="W4" s="48" t="str">
        <f t="shared" si="6"/>
        <v>No</v>
      </c>
      <c r="X4" s="50" t="str">
        <f t="shared" si="7"/>
        <v>✓ Complete</v>
      </c>
      <c r="Y4" s="44"/>
      <c r="Z4" s="44"/>
      <c r="AA4" s="44"/>
      <c r="AB4" s="44"/>
    </row>
    <row r="5">
      <c r="A5" s="55" t="s">
        <v>113</v>
      </c>
      <c r="B5" s="55" t="s">
        <v>820</v>
      </c>
      <c r="C5" s="55" t="s">
        <v>821</v>
      </c>
      <c r="D5" s="42" t="s">
        <v>17</v>
      </c>
      <c r="E5" s="71" t="s">
        <v>8</v>
      </c>
      <c r="F5" s="72" t="s">
        <v>29</v>
      </c>
      <c r="G5" s="42" t="s">
        <v>136</v>
      </c>
      <c r="H5" s="42" t="s">
        <v>143</v>
      </c>
      <c r="I5" s="42" t="s">
        <v>38</v>
      </c>
      <c r="J5" s="42" t="s">
        <v>822</v>
      </c>
      <c r="K5" s="44"/>
      <c r="L5" s="44"/>
      <c r="M5" s="61"/>
      <c r="N5" s="40"/>
      <c r="O5" s="34"/>
      <c r="P5" s="35"/>
      <c r="Q5" s="57"/>
      <c r="R5" s="47">
        <f t="shared" si="1"/>
        <v>1</v>
      </c>
      <c r="S5" s="47">
        <f t="shared" si="2"/>
        <v>0.5</v>
      </c>
      <c r="T5" s="47">
        <f t="shared" si="3"/>
        <v>1</v>
      </c>
      <c r="U5" s="48">
        <f t="shared" si="4"/>
        <v>0.5</v>
      </c>
      <c r="V5" s="49">
        <f t="shared" si="5"/>
        <v>0</v>
      </c>
      <c r="W5" s="48" t="str">
        <f t="shared" si="6"/>
        <v>No</v>
      </c>
      <c r="X5" s="50" t="str">
        <f t="shared" si="7"/>
        <v>⚠️ Missing Phase</v>
      </c>
      <c r="Y5" s="44"/>
      <c r="Z5" s="44"/>
      <c r="AA5" s="44"/>
      <c r="AB5" s="44"/>
    </row>
    <row r="6">
      <c r="A6" s="55" t="s">
        <v>113</v>
      </c>
      <c r="B6" s="55" t="s">
        <v>823</v>
      </c>
      <c r="C6" s="55" t="s">
        <v>821</v>
      </c>
      <c r="D6" s="42" t="s">
        <v>265</v>
      </c>
      <c r="E6" s="71" t="s">
        <v>9</v>
      </c>
      <c r="F6" s="72" t="s">
        <v>29</v>
      </c>
      <c r="G6" s="42" t="s">
        <v>136</v>
      </c>
      <c r="H6" s="34"/>
      <c r="I6" s="60"/>
      <c r="J6" s="44"/>
      <c r="K6" s="44"/>
      <c r="L6" s="44"/>
      <c r="M6" s="61"/>
      <c r="N6" s="40"/>
      <c r="O6" s="34"/>
      <c r="P6" s="44"/>
      <c r="Q6" s="34"/>
      <c r="R6" s="47">
        <f t="shared" si="1"/>
        <v>1</v>
      </c>
      <c r="S6" s="47">
        <f t="shared" si="2"/>
        <v>0.5</v>
      </c>
      <c r="T6" s="47">
        <f t="shared" si="3"/>
        <v>0</v>
      </c>
      <c r="U6" s="48">
        <f t="shared" si="4"/>
        <v>1.5</v>
      </c>
      <c r="V6" s="49">
        <f t="shared" si="5"/>
        <v>0</v>
      </c>
      <c r="W6" s="48" t="str">
        <f t="shared" si="6"/>
        <v>No</v>
      </c>
      <c r="X6" s="50" t="str">
        <f t="shared" si="7"/>
        <v>✓ Complete</v>
      </c>
      <c r="Y6" s="44"/>
      <c r="Z6" s="44"/>
      <c r="AA6" s="44"/>
      <c r="AB6" s="44"/>
    </row>
    <row r="7">
      <c r="A7" s="55" t="s">
        <v>113</v>
      </c>
      <c r="B7" s="55" t="s">
        <v>824</v>
      </c>
      <c r="C7" s="55" t="s">
        <v>821</v>
      </c>
      <c r="D7" s="42" t="s">
        <v>17</v>
      </c>
      <c r="E7" s="71" t="s">
        <v>10</v>
      </c>
      <c r="F7" s="72" t="s">
        <v>29</v>
      </c>
      <c r="G7" s="42" t="s">
        <v>136</v>
      </c>
      <c r="H7" s="42" t="s">
        <v>137</v>
      </c>
      <c r="I7" s="72" t="s">
        <v>35</v>
      </c>
      <c r="J7" s="42" t="s">
        <v>822</v>
      </c>
      <c r="K7" s="44"/>
      <c r="L7" s="44"/>
      <c r="M7" s="61"/>
      <c r="N7" s="40"/>
      <c r="O7" s="53"/>
      <c r="P7" s="44"/>
      <c r="Q7" s="34"/>
      <c r="R7" s="47">
        <f t="shared" si="1"/>
        <v>1</v>
      </c>
      <c r="S7" s="47">
        <f t="shared" si="2"/>
        <v>0.5</v>
      </c>
      <c r="T7" s="47">
        <f t="shared" si="3"/>
        <v>1</v>
      </c>
      <c r="U7" s="48">
        <f t="shared" si="4"/>
        <v>3.5</v>
      </c>
      <c r="V7" s="49">
        <f t="shared" si="5"/>
        <v>1.75</v>
      </c>
      <c r="W7" s="48" t="str">
        <f t="shared" si="6"/>
        <v>Yes</v>
      </c>
      <c r="X7" s="50" t="str">
        <f t="shared" si="7"/>
        <v>⚠️ Missing Size</v>
      </c>
      <c r="Y7" s="44"/>
      <c r="Z7" s="44"/>
      <c r="AA7" s="44"/>
      <c r="AB7" s="44"/>
    </row>
    <row r="8">
      <c r="A8" s="55" t="s">
        <v>113</v>
      </c>
      <c r="B8" s="58" t="s">
        <v>825</v>
      </c>
      <c r="C8" s="58" t="s">
        <v>826</v>
      </c>
      <c r="D8" s="42" t="s">
        <v>265</v>
      </c>
      <c r="E8" s="69"/>
      <c r="F8" s="72" t="s">
        <v>29</v>
      </c>
      <c r="G8" s="42" t="s">
        <v>136</v>
      </c>
      <c r="H8" s="34"/>
      <c r="I8" s="60"/>
      <c r="J8" s="44"/>
      <c r="K8" s="44"/>
      <c r="L8" s="44"/>
      <c r="M8" s="61"/>
      <c r="N8" s="40"/>
      <c r="O8" s="34"/>
      <c r="P8" s="35"/>
      <c r="Q8" s="57"/>
      <c r="R8" s="47">
        <f t="shared" si="1"/>
        <v>1</v>
      </c>
      <c r="S8" s="47">
        <f t="shared" si="2"/>
        <v>0.5</v>
      </c>
      <c r="T8" s="47">
        <f t="shared" si="3"/>
        <v>0</v>
      </c>
      <c r="U8" s="48">
        <f t="shared" si="4"/>
        <v>0</v>
      </c>
      <c r="V8" s="49">
        <f t="shared" si="5"/>
        <v>0</v>
      </c>
      <c r="W8" s="48" t="str">
        <f t="shared" si="6"/>
        <v>No</v>
      </c>
      <c r="X8" s="50" t="str">
        <f t="shared" si="7"/>
        <v>✓ Complete</v>
      </c>
      <c r="Y8" s="44"/>
      <c r="Z8" s="44"/>
      <c r="AA8" s="44"/>
      <c r="AB8" s="44"/>
    </row>
    <row r="9">
      <c r="A9" s="55" t="s">
        <v>113</v>
      </c>
      <c r="B9" s="55" t="s">
        <v>271</v>
      </c>
      <c r="C9" s="58" t="s">
        <v>827</v>
      </c>
      <c r="D9" s="42" t="s">
        <v>17</v>
      </c>
      <c r="E9" s="71" t="s">
        <v>8</v>
      </c>
      <c r="F9" s="72" t="s">
        <v>29</v>
      </c>
      <c r="G9" s="42" t="s">
        <v>136</v>
      </c>
      <c r="H9" s="42" t="s">
        <v>137</v>
      </c>
      <c r="I9" s="72" t="s">
        <v>34</v>
      </c>
      <c r="J9" s="44"/>
      <c r="K9" s="42" t="s">
        <v>828</v>
      </c>
      <c r="L9" s="42" t="s">
        <v>149</v>
      </c>
      <c r="M9" s="61"/>
      <c r="N9" s="40"/>
      <c r="O9" s="34"/>
      <c r="P9" s="44"/>
      <c r="Q9" s="34"/>
      <c r="R9" s="47">
        <f t="shared" si="1"/>
        <v>1</v>
      </c>
      <c r="S9" s="47">
        <f t="shared" si="2"/>
        <v>0.5</v>
      </c>
      <c r="T9" s="47">
        <f t="shared" si="3"/>
        <v>0.3</v>
      </c>
      <c r="U9" s="48">
        <f t="shared" si="4"/>
        <v>0.5</v>
      </c>
      <c r="V9" s="49">
        <f t="shared" si="5"/>
        <v>0.075</v>
      </c>
      <c r="W9" s="48" t="str">
        <f t="shared" si="6"/>
        <v>Yes</v>
      </c>
      <c r="X9" s="50" t="str">
        <f t="shared" si="7"/>
        <v>✓ Complete</v>
      </c>
      <c r="Y9" s="44"/>
      <c r="Z9" s="44"/>
      <c r="AA9" s="44"/>
      <c r="AB9" s="44"/>
    </row>
    <row r="10">
      <c r="A10" s="55" t="s">
        <v>113</v>
      </c>
      <c r="B10" s="55" t="s">
        <v>829</v>
      </c>
      <c r="C10" s="55" t="s">
        <v>830</v>
      </c>
      <c r="D10" s="42" t="s">
        <v>17</v>
      </c>
      <c r="E10" s="71" t="s">
        <v>10</v>
      </c>
      <c r="F10" s="42" t="s">
        <v>25</v>
      </c>
      <c r="G10" s="42" t="s">
        <v>136</v>
      </c>
      <c r="H10" s="42" t="s">
        <v>137</v>
      </c>
      <c r="I10" s="42" t="s">
        <v>39</v>
      </c>
      <c r="J10" s="42" t="s">
        <v>831</v>
      </c>
      <c r="K10" s="44"/>
      <c r="L10" s="42" t="s">
        <v>162</v>
      </c>
      <c r="M10" s="45"/>
      <c r="N10" s="40"/>
      <c r="O10" s="34"/>
      <c r="P10" s="44"/>
      <c r="Q10" s="59"/>
      <c r="R10" s="47">
        <f t="shared" si="1"/>
        <v>1</v>
      </c>
      <c r="S10" s="47">
        <f t="shared" si="2"/>
        <v>1</v>
      </c>
      <c r="T10" s="47">
        <f t="shared" si="3"/>
        <v>0.25</v>
      </c>
      <c r="U10" s="48">
        <f t="shared" si="4"/>
        <v>3.5</v>
      </c>
      <c r="V10" s="49">
        <f t="shared" si="5"/>
        <v>0.875</v>
      </c>
      <c r="W10" s="48" t="str">
        <f t="shared" si="6"/>
        <v>Yes</v>
      </c>
      <c r="X10" s="50" t="str">
        <f t="shared" si="7"/>
        <v>✓ Complete</v>
      </c>
      <c r="Y10" s="44"/>
      <c r="Z10" s="44"/>
      <c r="AA10" s="44"/>
      <c r="AB10" s="44"/>
    </row>
    <row r="11">
      <c r="A11" s="55" t="s">
        <v>113</v>
      </c>
      <c r="B11" s="55" t="s">
        <v>832</v>
      </c>
      <c r="C11" s="55" t="s">
        <v>833</v>
      </c>
      <c r="D11" s="42" t="s">
        <v>19</v>
      </c>
      <c r="E11" s="71" t="s">
        <v>8</v>
      </c>
      <c r="F11" s="72" t="s">
        <v>261</v>
      </c>
      <c r="G11" s="42" t="s">
        <v>136</v>
      </c>
      <c r="H11" s="42" t="s">
        <v>137</v>
      </c>
      <c r="I11" s="72" t="s">
        <v>34</v>
      </c>
      <c r="J11" s="44"/>
      <c r="K11" s="44"/>
      <c r="L11" s="42" t="s">
        <v>162</v>
      </c>
      <c r="M11" s="61"/>
      <c r="N11" s="40"/>
      <c r="O11" s="34"/>
      <c r="P11" s="35"/>
      <c r="Q11" s="57"/>
      <c r="R11" s="47">
        <f t="shared" si="1"/>
        <v>0.5</v>
      </c>
      <c r="S11" s="47">
        <f t="shared" si="2"/>
        <v>0</v>
      </c>
      <c r="T11" s="47">
        <f t="shared" si="3"/>
        <v>0.3</v>
      </c>
      <c r="U11" s="48">
        <f t="shared" si="4"/>
        <v>0.5</v>
      </c>
      <c r="V11" s="49">
        <f t="shared" si="5"/>
        <v>0</v>
      </c>
      <c r="W11" s="48" t="str">
        <f t="shared" si="6"/>
        <v>Yes</v>
      </c>
      <c r="X11" s="50" t="str">
        <f t="shared" si="7"/>
        <v>✓ Complete</v>
      </c>
      <c r="Y11" s="44"/>
      <c r="Z11" s="44"/>
      <c r="AA11" s="44"/>
      <c r="AB11" s="44"/>
    </row>
    <row r="12">
      <c r="A12" s="55" t="s">
        <v>113</v>
      </c>
      <c r="B12" s="55" t="s">
        <v>834</v>
      </c>
      <c r="C12" s="55" t="s">
        <v>835</v>
      </c>
      <c r="D12" s="42" t="s">
        <v>20</v>
      </c>
      <c r="E12" s="71" t="s">
        <v>8</v>
      </c>
      <c r="F12" s="72" t="s">
        <v>28</v>
      </c>
      <c r="G12" s="42" t="s">
        <v>142</v>
      </c>
      <c r="H12" s="42" t="s">
        <v>143</v>
      </c>
      <c r="I12" s="72" t="s">
        <v>35</v>
      </c>
      <c r="J12" s="44"/>
      <c r="K12" s="44"/>
      <c r="L12" s="42" t="s">
        <v>154</v>
      </c>
      <c r="M12" s="61"/>
      <c r="N12" s="40"/>
      <c r="O12" s="34"/>
      <c r="P12" s="44"/>
      <c r="Q12" s="44"/>
      <c r="R12" s="47">
        <f t="shared" si="1"/>
        <v>0.25</v>
      </c>
      <c r="S12" s="47">
        <f t="shared" si="2"/>
        <v>1</v>
      </c>
      <c r="T12" s="47">
        <f t="shared" si="3"/>
        <v>1</v>
      </c>
      <c r="U12" s="48">
        <f t="shared" si="4"/>
        <v>0.5</v>
      </c>
      <c r="V12" s="49">
        <f t="shared" si="5"/>
        <v>0</v>
      </c>
      <c r="W12" s="48" t="str">
        <f t="shared" si="6"/>
        <v>No</v>
      </c>
      <c r="X12" s="50" t="str">
        <f t="shared" si="7"/>
        <v>✓ Complete</v>
      </c>
      <c r="Y12" s="44"/>
      <c r="Z12" s="44"/>
      <c r="AA12" s="44"/>
      <c r="AB12" s="44"/>
    </row>
    <row r="13">
      <c r="A13" s="55" t="s">
        <v>113</v>
      </c>
      <c r="B13" s="55" t="s">
        <v>836</v>
      </c>
      <c r="C13" s="55" t="s">
        <v>837</v>
      </c>
      <c r="D13" s="42" t="s">
        <v>20</v>
      </c>
      <c r="E13" s="71" t="s">
        <v>8</v>
      </c>
      <c r="F13" s="72" t="s">
        <v>28</v>
      </c>
      <c r="G13" s="42" t="s">
        <v>142</v>
      </c>
      <c r="H13" s="42" t="s">
        <v>143</v>
      </c>
      <c r="I13" s="72" t="s">
        <v>35</v>
      </c>
      <c r="J13" s="44"/>
      <c r="K13" s="44"/>
      <c r="L13" s="42" t="s">
        <v>149</v>
      </c>
      <c r="M13" s="61"/>
      <c r="N13" s="40"/>
      <c r="O13" s="34"/>
      <c r="P13" s="44"/>
      <c r="Q13" s="44"/>
      <c r="R13" s="47">
        <f t="shared" si="1"/>
        <v>0.25</v>
      </c>
      <c r="S13" s="47">
        <f t="shared" si="2"/>
        <v>1</v>
      </c>
      <c r="T13" s="47">
        <f t="shared" si="3"/>
        <v>1</v>
      </c>
      <c r="U13" s="48">
        <f t="shared" si="4"/>
        <v>0.5</v>
      </c>
      <c r="V13" s="49">
        <f t="shared" si="5"/>
        <v>0</v>
      </c>
      <c r="W13" s="48" t="str">
        <f t="shared" si="6"/>
        <v>No</v>
      </c>
      <c r="X13" s="50" t="str">
        <f t="shared" si="7"/>
        <v>✓ Complete</v>
      </c>
      <c r="Y13" s="44"/>
      <c r="Z13" s="44"/>
      <c r="AA13" s="44"/>
      <c r="AB13" s="44"/>
    </row>
    <row r="14">
      <c r="A14" s="55" t="s">
        <v>113</v>
      </c>
      <c r="B14" s="55" t="s">
        <v>838</v>
      </c>
      <c r="C14" s="55" t="s">
        <v>839</v>
      </c>
      <c r="D14" s="42" t="s">
        <v>17</v>
      </c>
      <c r="E14" s="71" t="s">
        <v>8</v>
      </c>
      <c r="F14" s="72" t="s">
        <v>28</v>
      </c>
      <c r="G14" s="42" t="s">
        <v>142</v>
      </c>
      <c r="H14" s="42" t="s">
        <v>143</v>
      </c>
      <c r="I14" s="72" t="s">
        <v>39</v>
      </c>
      <c r="J14" s="44"/>
      <c r="K14" s="44"/>
      <c r="L14" s="42" t="s">
        <v>154</v>
      </c>
      <c r="M14" s="61"/>
      <c r="N14" s="40"/>
      <c r="O14" s="34"/>
      <c r="P14" s="44"/>
      <c r="Q14" s="44"/>
      <c r="R14" s="47">
        <f t="shared" si="1"/>
        <v>1</v>
      </c>
      <c r="S14" s="47">
        <f t="shared" si="2"/>
        <v>1</v>
      </c>
      <c r="T14" s="47">
        <f t="shared" si="3"/>
        <v>0.25</v>
      </c>
      <c r="U14" s="48">
        <f t="shared" si="4"/>
        <v>0.5</v>
      </c>
      <c r="V14" s="49">
        <f t="shared" si="5"/>
        <v>0</v>
      </c>
      <c r="W14" s="48" t="str">
        <f t="shared" si="6"/>
        <v>No</v>
      </c>
      <c r="X14" s="50" t="str">
        <f t="shared" si="7"/>
        <v>⚠️ Missing Phase</v>
      </c>
      <c r="Y14" s="44"/>
      <c r="Z14" s="44"/>
      <c r="AA14" s="44"/>
      <c r="AB14" s="44"/>
    </row>
    <row r="15">
      <c r="A15" s="55" t="s">
        <v>113</v>
      </c>
      <c r="B15" s="55" t="s">
        <v>840</v>
      </c>
      <c r="C15" s="55" t="s">
        <v>841</v>
      </c>
      <c r="D15" s="42" t="s">
        <v>19</v>
      </c>
      <c r="E15" s="71" t="s">
        <v>8</v>
      </c>
      <c r="F15" s="72" t="s">
        <v>28</v>
      </c>
      <c r="G15" s="42" t="s">
        <v>136</v>
      </c>
      <c r="H15" s="42" t="s">
        <v>137</v>
      </c>
      <c r="I15" s="60"/>
      <c r="J15" s="44"/>
      <c r="K15" s="44"/>
      <c r="L15" s="42" t="s">
        <v>154</v>
      </c>
      <c r="M15" s="61"/>
      <c r="N15" s="40"/>
      <c r="O15" s="34"/>
      <c r="P15" s="44"/>
      <c r="Q15" s="44"/>
      <c r="R15" s="47">
        <f t="shared" si="1"/>
        <v>0.5</v>
      </c>
      <c r="S15" s="47">
        <f t="shared" si="2"/>
        <v>1</v>
      </c>
      <c r="T15" s="47">
        <f t="shared" si="3"/>
        <v>0</v>
      </c>
      <c r="U15" s="48">
        <f t="shared" si="4"/>
        <v>0.5</v>
      </c>
      <c r="V15" s="49">
        <f t="shared" si="5"/>
        <v>0</v>
      </c>
      <c r="W15" s="48" t="str">
        <f t="shared" si="6"/>
        <v>Yes</v>
      </c>
      <c r="X15" s="50" t="str">
        <f t="shared" si="7"/>
        <v>⚠️ Missing Phase</v>
      </c>
      <c r="Y15" s="44"/>
      <c r="Z15" s="44"/>
      <c r="AA15" s="44"/>
      <c r="AB15" s="44"/>
    </row>
    <row r="16">
      <c r="A16" s="55" t="s">
        <v>113</v>
      </c>
      <c r="B16" s="55" t="s">
        <v>842</v>
      </c>
      <c r="C16" s="55" t="s">
        <v>843</v>
      </c>
      <c r="D16" s="42" t="s">
        <v>17</v>
      </c>
      <c r="E16" s="71" t="s">
        <v>10</v>
      </c>
      <c r="F16" s="72" t="s">
        <v>28</v>
      </c>
      <c r="G16" s="42" t="s">
        <v>136</v>
      </c>
      <c r="H16" s="42" t="s">
        <v>137</v>
      </c>
      <c r="I16" s="60"/>
      <c r="J16" s="44"/>
      <c r="K16" s="40"/>
      <c r="L16" s="42" t="s">
        <v>154</v>
      </c>
      <c r="M16" s="61"/>
      <c r="N16" s="40"/>
      <c r="O16" s="34"/>
      <c r="P16" s="44"/>
      <c r="Q16" s="44"/>
      <c r="R16" s="47">
        <f t="shared" si="1"/>
        <v>1</v>
      </c>
      <c r="S16" s="47">
        <f t="shared" si="2"/>
        <v>1</v>
      </c>
      <c r="T16" s="47">
        <f t="shared" si="3"/>
        <v>0</v>
      </c>
      <c r="U16" s="48">
        <f t="shared" si="4"/>
        <v>3.5</v>
      </c>
      <c r="V16" s="49">
        <f t="shared" si="5"/>
        <v>0</v>
      </c>
      <c r="W16" s="48" t="str">
        <f t="shared" si="6"/>
        <v>Yes</v>
      </c>
      <c r="X16" s="50" t="str">
        <f t="shared" si="7"/>
        <v>⚠️ Missing Phase</v>
      </c>
      <c r="Y16" s="44"/>
      <c r="Z16" s="44"/>
      <c r="AA16" s="44"/>
      <c r="AB16" s="44"/>
    </row>
    <row r="17">
      <c r="A17" s="55" t="s">
        <v>113</v>
      </c>
      <c r="B17" s="55" t="s">
        <v>844</v>
      </c>
      <c r="C17" s="55" t="s">
        <v>845</v>
      </c>
      <c r="D17" s="42" t="s">
        <v>17</v>
      </c>
      <c r="E17" s="71" t="s">
        <v>8</v>
      </c>
      <c r="F17" s="72" t="s">
        <v>28</v>
      </c>
      <c r="G17" s="42" t="s">
        <v>136</v>
      </c>
      <c r="H17" s="42" t="s">
        <v>137</v>
      </c>
      <c r="I17" s="60"/>
      <c r="J17" s="44"/>
      <c r="K17" s="44"/>
      <c r="L17" s="44"/>
      <c r="M17" s="61"/>
      <c r="N17" s="40"/>
      <c r="O17" s="34"/>
      <c r="P17" s="44"/>
      <c r="Q17" s="44"/>
      <c r="R17" s="47">
        <f t="shared" si="1"/>
        <v>1</v>
      </c>
      <c r="S17" s="47">
        <f t="shared" si="2"/>
        <v>1</v>
      </c>
      <c r="T17" s="47">
        <f t="shared" si="3"/>
        <v>0</v>
      </c>
      <c r="U17" s="48">
        <f t="shared" si="4"/>
        <v>0.5</v>
      </c>
      <c r="V17" s="49">
        <f t="shared" si="5"/>
        <v>0</v>
      </c>
      <c r="W17" s="48" t="str">
        <f t="shared" si="6"/>
        <v>Yes</v>
      </c>
      <c r="X17" s="50" t="str">
        <f t="shared" si="7"/>
        <v>⚠️ Missing Phase</v>
      </c>
      <c r="Y17" s="44"/>
      <c r="Z17" s="44"/>
      <c r="AA17" s="44"/>
      <c r="AB17" s="44"/>
    </row>
    <row r="18">
      <c r="A18" s="55" t="s">
        <v>113</v>
      </c>
      <c r="B18" s="58" t="s">
        <v>846</v>
      </c>
      <c r="C18" s="55" t="s">
        <v>847</v>
      </c>
      <c r="D18" s="42" t="s">
        <v>19</v>
      </c>
      <c r="E18" s="71" t="s">
        <v>8</v>
      </c>
      <c r="F18" s="72" t="s">
        <v>28</v>
      </c>
      <c r="G18" s="42" t="s">
        <v>136</v>
      </c>
      <c r="H18" s="42" t="s">
        <v>137</v>
      </c>
      <c r="I18" s="60"/>
      <c r="J18" s="44"/>
      <c r="K18" s="40"/>
      <c r="L18" s="44"/>
      <c r="M18" s="61"/>
      <c r="N18" s="40"/>
      <c r="O18" s="34"/>
      <c r="P18" s="44"/>
      <c r="Q18" s="44"/>
      <c r="R18" s="47">
        <f t="shared" si="1"/>
        <v>0.5</v>
      </c>
      <c r="S18" s="47">
        <f t="shared" si="2"/>
        <v>1</v>
      </c>
      <c r="T18" s="47">
        <f t="shared" si="3"/>
        <v>0</v>
      </c>
      <c r="U18" s="48">
        <f t="shared" si="4"/>
        <v>0.5</v>
      </c>
      <c r="V18" s="49">
        <f t="shared" si="5"/>
        <v>0</v>
      </c>
      <c r="W18" s="48" t="str">
        <f t="shared" si="6"/>
        <v>Yes</v>
      </c>
      <c r="X18" s="50" t="str">
        <f t="shared" si="7"/>
        <v>⚠️ Missing Phase</v>
      </c>
      <c r="Y18" s="44"/>
      <c r="Z18" s="44"/>
      <c r="AA18" s="44"/>
      <c r="AB18" s="44"/>
    </row>
    <row r="19">
      <c r="A19" s="55" t="s">
        <v>113</v>
      </c>
      <c r="B19" s="58" t="s">
        <v>848</v>
      </c>
      <c r="C19" s="55" t="s">
        <v>849</v>
      </c>
      <c r="D19" s="42" t="s">
        <v>17</v>
      </c>
      <c r="E19" s="71" t="s">
        <v>8</v>
      </c>
      <c r="F19" s="42" t="s">
        <v>28</v>
      </c>
      <c r="G19" s="42" t="s">
        <v>136</v>
      </c>
      <c r="H19" s="42" t="s">
        <v>137</v>
      </c>
      <c r="I19" s="34"/>
      <c r="J19" s="43"/>
      <c r="K19" s="44"/>
      <c r="L19" s="44"/>
      <c r="M19" s="45"/>
      <c r="N19" s="44"/>
      <c r="O19" s="34"/>
      <c r="P19" s="44"/>
      <c r="Q19" s="44"/>
      <c r="R19" s="47">
        <f t="shared" si="1"/>
        <v>1</v>
      </c>
      <c r="S19" s="47">
        <f t="shared" si="2"/>
        <v>1</v>
      </c>
      <c r="T19" s="47">
        <f t="shared" si="3"/>
        <v>0</v>
      </c>
      <c r="U19" s="48">
        <f t="shared" si="4"/>
        <v>0.5</v>
      </c>
      <c r="V19" s="49">
        <f t="shared" si="5"/>
        <v>0</v>
      </c>
      <c r="W19" s="48" t="str">
        <f t="shared" si="6"/>
        <v>Yes</v>
      </c>
      <c r="X19" s="50" t="str">
        <f t="shared" si="7"/>
        <v>✓ Complete</v>
      </c>
      <c r="Y19" s="44"/>
      <c r="Z19" s="44"/>
      <c r="AA19" s="44"/>
      <c r="AB19" s="44"/>
    </row>
    <row r="20">
      <c r="A20" s="55" t="s">
        <v>113</v>
      </c>
      <c r="B20" s="58" t="s">
        <v>850</v>
      </c>
      <c r="C20" s="55" t="s">
        <v>851</v>
      </c>
      <c r="D20" s="42" t="s">
        <v>17</v>
      </c>
      <c r="E20" s="71" t="s">
        <v>8</v>
      </c>
      <c r="F20" s="42" t="s">
        <v>28</v>
      </c>
      <c r="G20" s="42" t="s">
        <v>136</v>
      </c>
      <c r="H20" s="42" t="s">
        <v>137</v>
      </c>
      <c r="I20" s="72" t="s">
        <v>39</v>
      </c>
      <c r="J20" s="43"/>
      <c r="K20" s="44"/>
      <c r="L20" s="44"/>
      <c r="M20" s="45"/>
      <c r="N20" s="44"/>
      <c r="O20" s="34"/>
      <c r="P20" s="44"/>
      <c r="Q20" s="44"/>
      <c r="R20" s="47">
        <f t="shared" si="1"/>
        <v>1</v>
      </c>
      <c r="S20" s="47">
        <f t="shared" si="2"/>
        <v>1</v>
      </c>
      <c r="T20" s="47">
        <f t="shared" si="3"/>
        <v>0.25</v>
      </c>
      <c r="U20" s="48">
        <f t="shared" si="4"/>
        <v>0.5</v>
      </c>
      <c r="V20" s="49">
        <f t="shared" si="5"/>
        <v>0.125</v>
      </c>
      <c r="W20" s="48" t="str">
        <f t="shared" si="6"/>
        <v>Yes</v>
      </c>
      <c r="X20" s="50" t="str">
        <f t="shared" si="7"/>
        <v>✓ Complete</v>
      </c>
      <c r="Y20" s="44"/>
      <c r="Z20" s="44"/>
      <c r="AA20" s="44"/>
      <c r="AB20" s="44"/>
    </row>
    <row r="21">
      <c r="A21" s="55" t="s">
        <v>113</v>
      </c>
      <c r="B21" s="58" t="s">
        <v>852</v>
      </c>
      <c r="C21" s="55" t="s">
        <v>853</v>
      </c>
      <c r="D21" s="42" t="s">
        <v>17</v>
      </c>
      <c r="E21" s="71" t="s">
        <v>8</v>
      </c>
      <c r="F21" s="42" t="s">
        <v>28</v>
      </c>
      <c r="G21" s="42" t="s">
        <v>136</v>
      </c>
      <c r="H21" s="42" t="s">
        <v>137</v>
      </c>
      <c r="I21" s="72" t="s">
        <v>39</v>
      </c>
      <c r="J21" s="43"/>
      <c r="K21" s="44"/>
      <c r="L21" s="44"/>
      <c r="M21" s="45"/>
      <c r="N21" s="44"/>
      <c r="O21" s="34"/>
      <c r="P21" s="44"/>
      <c r="Q21" s="44"/>
      <c r="R21" s="47">
        <f t="shared" si="1"/>
        <v>1</v>
      </c>
      <c r="S21" s="47">
        <f t="shared" si="2"/>
        <v>1</v>
      </c>
      <c r="T21" s="47">
        <f t="shared" si="3"/>
        <v>0.25</v>
      </c>
      <c r="U21" s="48">
        <f t="shared" si="4"/>
        <v>0.5</v>
      </c>
      <c r="V21" s="49">
        <f t="shared" si="5"/>
        <v>0.125</v>
      </c>
      <c r="W21" s="48" t="str">
        <f t="shared" si="6"/>
        <v>Yes</v>
      </c>
      <c r="X21" s="50" t="str">
        <f t="shared" si="7"/>
        <v>✓ Complete</v>
      </c>
      <c r="Y21" s="44"/>
      <c r="Z21" s="44"/>
      <c r="AA21" s="44"/>
      <c r="AB21" s="44"/>
    </row>
    <row r="22">
      <c r="A22" s="55" t="s">
        <v>113</v>
      </c>
      <c r="B22" s="55" t="s">
        <v>854</v>
      </c>
      <c r="C22" s="55"/>
      <c r="D22" s="42" t="s">
        <v>19</v>
      </c>
      <c r="E22" s="71" t="s">
        <v>8</v>
      </c>
      <c r="F22" s="42" t="s">
        <v>28</v>
      </c>
      <c r="G22" s="42" t="s">
        <v>136</v>
      </c>
      <c r="H22" s="42" t="s">
        <v>137</v>
      </c>
      <c r="I22" s="72" t="s">
        <v>39</v>
      </c>
      <c r="J22" s="43"/>
      <c r="K22" s="44"/>
      <c r="L22" s="44"/>
      <c r="M22" s="45"/>
      <c r="N22" s="44"/>
      <c r="O22" s="34"/>
      <c r="P22" s="44"/>
      <c r="Q22" s="44"/>
      <c r="R22" s="47">
        <f t="shared" si="1"/>
        <v>0.5</v>
      </c>
      <c r="S22" s="47">
        <f t="shared" si="2"/>
        <v>1</v>
      </c>
      <c r="T22" s="47">
        <f t="shared" si="3"/>
        <v>0.25</v>
      </c>
      <c r="U22" s="48">
        <f t="shared" si="4"/>
        <v>0.5</v>
      </c>
      <c r="V22" s="49">
        <f t="shared" si="5"/>
        <v>0.0625</v>
      </c>
      <c r="W22" s="48" t="str">
        <f t="shared" si="6"/>
        <v>Yes</v>
      </c>
      <c r="X22" s="50" t="str">
        <f t="shared" si="7"/>
        <v>✓ Complete</v>
      </c>
      <c r="Y22" s="44"/>
      <c r="Z22" s="44"/>
      <c r="AA22" s="44"/>
      <c r="AB22" s="44"/>
    </row>
    <row r="23">
      <c r="A23" s="55" t="s">
        <v>113</v>
      </c>
      <c r="B23" s="55" t="s">
        <v>855</v>
      </c>
      <c r="C23" s="55" t="s">
        <v>856</v>
      </c>
      <c r="D23" s="42" t="s">
        <v>17</v>
      </c>
      <c r="E23" s="71" t="s">
        <v>10</v>
      </c>
      <c r="F23" s="42" t="s">
        <v>28</v>
      </c>
      <c r="G23" s="42" t="s">
        <v>136</v>
      </c>
      <c r="H23" s="42" t="s">
        <v>137</v>
      </c>
      <c r="I23" s="72" t="s">
        <v>39</v>
      </c>
      <c r="J23" s="43"/>
      <c r="K23" s="44"/>
      <c r="L23" s="44"/>
      <c r="M23" s="45"/>
      <c r="N23" s="44"/>
      <c r="O23" s="34"/>
      <c r="P23" s="44"/>
      <c r="Q23" s="44"/>
      <c r="R23" s="47">
        <f t="shared" si="1"/>
        <v>1</v>
      </c>
      <c r="S23" s="47">
        <f t="shared" si="2"/>
        <v>1</v>
      </c>
      <c r="T23" s="47">
        <f t="shared" si="3"/>
        <v>0.25</v>
      </c>
      <c r="U23" s="48">
        <f t="shared" si="4"/>
        <v>3.5</v>
      </c>
      <c r="V23" s="49">
        <f t="shared" si="5"/>
        <v>0.875</v>
      </c>
      <c r="W23" s="48" t="str">
        <f t="shared" si="6"/>
        <v>Yes</v>
      </c>
      <c r="X23" s="50" t="str">
        <f t="shared" si="7"/>
        <v>✓ Complete</v>
      </c>
      <c r="Y23" s="44"/>
      <c r="Z23" s="44"/>
      <c r="AA23" s="44"/>
      <c r="AB23" s="44"/>
    </row>
    <row r="24">
      <c r="A24" s="55" t="s">
        <v>113</v>
      </c>
      <c r="B24" s="55" t="s">
        <v>857</v>
      </c>
      <c r="C24" s="55" t="s">
        <v>858</v>
      </c>
      <c r="D24" s="42" t="s">
        <v>17</v>
      </c>
      <c r="E24" s="71" t="s">
        <v>9</v>
      </c>
      <c r="F24" s="42" t="s">
        <v>28</v>
      </c>
      <c r="G24" s="42" t="s">
        <v>136</v>
      </c>
      <c r="H24" s="42" t="s">
        <v>137</v>
      </c>
      <c r="I24" s="42" t="s">
        <v>34</v>
      </c>
      <c r="J24" s="43"/>
      <c r="K24" s="44"/>
      <c r="L24" s="44"/>
      <c r="M24" s="45"/>
      <c r="N24" s="44"/>
      <c r="O24" s="34"/>
      <c r="P24" s="44"/>
      <c r="Q24" s="44"/>
      <c r="R24" s="47">
        <f t="shared" si="1"/>
        <v>1</v>
      </c>
      <c r="S24" s="47">
        <f t="shared" si="2"/>
        <v>1</v>
      </c>
      <c r="T24" s="47">
        <f t="shared" si="3"/>
        <v>0.3</v>
      </c>
      <c r="U24" s="48">
        <f t="shared" si="4"/>
        <v>1.5</v>
      </c>
      <c r="V24" s="49">
        <f t="shared" si="5"/>
        <v>0.45</v>
      </c>
      <c r="W24" s="48" t="str">
        <f t="shared" si="6"/>
        <v>Yes</v>
      </c>
      <c r="X24" s="50" t="str">
        <f t="shared" si="7"/>
        <v>N/A</v>
      </c>
      <c r="Y24" s="44"/>
      <c r="Z24" s="44"/>
      <c r="AA24" s="44"/>
      <c r="AB24" s="44"/>
    </row>
    <row r="25">
      <c r="A25" s="55"/>
      <c r="B25" s="55"/>
      <c r="C25" s="55"/>
      <c r="D25" s="42" t="s">
        <v>17</v>
      </c>
      <c r="E25" s="71" t="s">
        <v>11</v>
      </c>
      <c r="F25" s="42" t="s">
        <v>28</v>
      </c>
      <c r="G25" s="42" t="s">
        <v>147</v>
      </c>
      <c r="H25" s="42" t="s">
        <v>137</v>
      </c>
      <c r="I25" s="34"/>
      <c r="J25" s="43"/>
      <c r="K25" s="44"/>
      <c r="L25" s="44"/>
      <c r="M25" s="45"/>
      <c r="N25" s="44"/>
      <c r="O25" s="34"/>
      <c r="P25" s="44"/>
      <c r="Q25" s="44"/>
      <c r="R25" s="47">
        <f t="shared" si="1"/>
        <v>1</v>
      </c>
      <c r="S25" s="47">
        <f t="shared" si="2"/>
        <v>1</v>
      </c>
      <c r="T25" s="47">
        <f t="shared" si="3"/>
        <v>0</v>
      </c>
      <c r="U25" s="48">
        <f t="shared" si="4"/>
        <v>7.5</v>
      </c>
      <c r="V25" s="49">
        <f t="shared" si="5"/>
        <v>0</v>
      </c>
      <c r="W25" s="48" t="str">
        <f t="shared" si="6"/>
        <v>Yes</v>
      </c>
      <c r="X25" s="50" t="str">
        <f t="shared" si="7"/>
        <v>N/A</v>
      </c>
      <c r="Y25" s="44"/>
      <c r="Z25" s="44"/>
      <c r="AA25" s="44"/>
      <c r="AB25" s="44"/>
    </row>
    <row r="26">
      <c r="A26" s="55"/>
      <c r="B26" s="55"/>
      <c r="C26" s="55"/>
      <c r="D26" s="42" t="s">
        <v>17</v>
      </c>
      <c r="E26" s="71" t="s">
        <v>10</v>
      </c>
      <c r="F26" s="42" t="s">
        <v>28</v>
      </c>
      <c r="G26" s="44"/>
      <c r="H26" s="42" t="s">
        <v>137</v>
      </c>
      <c r="I26" s="34"/>
      <c r="J26" s="43"/>
      <c r="K26" s="44"/>
      <c r="L26" s="44"/>
      <c r="M26" s="45"/>
      <c r="N26" s="44"/>
      <c r="O26" s="34"/>
      <c r="P26" s="44"/>
      <c r="Q26" s="44"/>
      <c r="R26" s="47">
        <f t="shared" si="1"/>
        <v>1</v>
      </c>
      <c r="S26" s="47">
        <f t="shared" si="2"/>
        <v>1</v>
      </c>
      <c r="T26" s="47">
        <f t="shared" si="3"/>
        <v>0</v>
      </c>
      <c r="U26" s="48">
        <f t="shared" si="4"/>
        <v>3.5</v>
      </c>
      <c r="V26" s="49">
        <f t="shared" si="5"/>
        <v>0</v>
      </c>
      <c r="W26" s="48" t="str">
        <f t="shared" si="6"/>
        <v>Yes</v>
      </c>
      <c r="X26" s="50" t="str">
        <f t="shared" si="7"/>
        <v>N/A</v>
      </c>
      <c r="Y26" s="44"/>
      <c r="Z26" s="44"/>
      <c r="AA26" s="44"/>
      <c r="AB26" s="44"/>
    </row>
    <row r="27">
      <c r="A27" s="55"/>
      <c r="B27" s="55"/>
      <c r="C27" s="55"/>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55"/>
      <c r="B28" s="55"/>
      <c r="C28" s="55"/>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55"/>
      <c r="B29" s="55"/>
      <c r="C29" s="55"/>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55"/>
      <c r="B30" s="55"/>
      <c r="C30" s="55"/>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55"/>
      <c r="B31" s="55"/>
      <c r="C31" s="55"/>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55"/>
      <c r="B32" s="55"/>
      <c r="C32" s="55"/>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55"/>
      <c r="B33" s="55"/>
      <c r="C33" s="55"/>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55"/>
      <c r="B34" s="55"/>
      <c r="C34" s="55"/>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55"/>
      <c r="B35" s="55"/>
      <c r="C35" s="55"/>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55"/>
      <c r="B36" s="55"/>
      <c r="C36" s="55"/>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55"/>
      <c r="B37" s="55"/>
      <c r="C37" s="55"/>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55"/>
      <c r="B38" s="55"/>
      <c r="C38" s="55"/>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55"/>
      <c r="B39" s="55"/>
      <c r="C39" s="55"/>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55"/>
      <c r="B40" s="55"/>
      <c r="C40" s="55"/>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55"/>
      <c r="B41" s="55"/>
      <c r="C41" s="55"/>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55"/>
      <c r="B42" s="55"/>
      <c r="C42" s="55"/>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55"/>
      <c r="B43" s="55"/>
      <c r="C43" s="55"/>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6:G285">
      <formula1>"All,Cerner,Epic,Meditech"</formula1>
    </dataValidation>
    <dataValidation type="list" allowBlank="1" showErrorMessage="1" sqref="I236:I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6:H285">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6:F244">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9.88"/>
    <col customWidth="1" min="3" max="3" width="47.75"/>
    <col customWidth="1" min="4" max="4" width="20.13"/>
    <col customWidth="1" min="5" max="5" width="17.63"/>
    <col customWidth="1" min="6" max="6" width="16.38"/>
    <col customWidth="1" min="8" max="8" width="18.63"/>
    <col customWidth="1" min="9" max="9" width="18.5"/>
    <col customWidth="1" min="10" max="10" width="22.5"/>
    <col customWidth="1" min="11" max="11" width="24.63"/>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23" t="s">
        <v>114</v>
      </c>
      <c r="B2" s="68" t="s">
        <v>859</v>
      </c>
      <c r="C2" s="56" t="s">
        <v>860</v>
      </c>
      <c r="D2" s="42" t="s">
        <v>19</v>
      </c>
      <c r="E2" s="71" t="s">
        <v>8</v>
      </c>
      <c r="F2" s="72" t="s">
        <v>25</v>
      </c>
      <c r="G2" s="42" t="s">
        <v>142</v>
      </c>
      <c r="H2" s="42" t="s">
        <v>137</v>
      </c>
      <c r="I2" s="72" t="s">
        <v>39</v>
      </c>
      <c r="J2" s="73"/>
      <c r="K2" s="42" t="s">
        <v>861</v>
      </c>
      <c r="L2" s="42" t="s">
        <v>149</v>
      </c>
      <c r="M2" s="61"/>
      <c r="N2" s="46"/>
      <c r="O2" s="34"/>
      <c r="P2" s="44"/>
      <c r="Q2" s="44"/>
      <c r="R2" s="47">
        <f t="shared" ref="R2:R99" si="1">IFS(
  D2="Owner", 1,
  D2="Co-owner", 1,
  D2="Secondary", 0.5,
  D2="Support", 0.25,
  TRUE, 0
)</f>
        <v>0.5</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0.25</v>
      </c>
      <c r="U2" s="48">
        <f t="shared" ref="U2:U99" si="4">IFS(
  E2="", 0,
  LEFT(E2,2)="XS", 0.5,
  LEFT(E2,2)="XL", 15,
  LEFT(E2,1)="S", 1.5,
  LEFT(E2,1)="M", 3.5,
  LEFT(E2,1)="L", 7.5,
  E2="Unspecified", 1,
  TRUE, 0
)</f>
        <v>0.5</v>
      </c>
      <c r="V2" s="49">
        <f t="shared" ref="V2:V99" si="5">U2*R2*S2*T2*IF(W2="Yes",1,0)</f>
        <v>0.0625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20" t="s">
        <v>114</v>
      </c>
      <c r="B3" s="55" t="s">
        <v>862</v>
      </c>
      <c r="C3" s="55" t="s">
        <v>863</v>
      </c>
      <c r="D3" s="42" t="s">
        <v>17</v>
      </c>
      <c r="E3" s="71" t="s">
        <v>10</v>
      </c>
      <c r="F3" s="72" t="s">
        <v>28</v>
      </c>
      <c r="G3" s="42" t="s">
        <v>142</v>
      </c>
      <c r="H3" s="42" t="s">
        <v>137</v>
      </c>
      <c r="I3" s="60"/>
      <c r="J3" s="73"/>
      <c r="K3" s="44"/>
      <c r="L3" s="42" t="s">
        <v>162</v>
      </c>
      <c r="M3" s="61"/>
      <c r="N3" s="46"/>
      <c r="O3" s="53"/>
      <c r="P3" s="44"/>
      <c r="Q3" s="44"/>
      <c r="R3" s="47">
        <f t="shared" si="1"/>
        <v>1</v>
      </c>
      <c r="S3" s="47">
        <f t="shared" si="2"/>
        <v>1</v>
      </c>
      <c r="T3" s="47">
        <f t="shared" si="3"/>
        <v>0</v>
      </c>
      <c r="U3" s="48">
        <f t="shared" si="4"/>
        <v>3.5</v>
      </c>
      <c r="V3" s="49">
        <f t="shared" si="5"/>
        <v>0</v>
      </c>
      <c r="W3" s="48" t="str">
        <f t="shared" si="6"/>
        <v>Yes</v>
      </c>
      <c r="X3" s="50" t="str">
        <f t="shared" ref="X3:X28" si="7">IF(B4="", "N/A",
   IF(E4="", "⚠️ Missing Size",
      IF(F4="", "⚠️ Missing Work Type",
         IF(D4="", "⚠️ Missing Role",
            IF(I4="", "⚠️ Missing Phase", "✓ Complete")))))</f>
        <v>⚠️ Missing Phase</v>
      </c>
      <c r="Y3" s="44"/>
      <c r="Z3" s="44"/>
      <c r="AA3" s="44"/>
      <c r="AB3" s="44"/>
    </row>
    <row r="4">
      <c r="A4" s="20" t="s">
        <v>114</v>
      </c>
      <c r="B4" s="55" t="s">
        <v>864</v>
      </c>
      <c r="C4" s="55"/>
      <c r="D4" s="42" t="s">
        <v>20</v>
      </c>
      <c r="E4" s="71" t="s">
        <v>8</v>
      </c>
      <c r="F4" s="72" t="s">
        <v>29</v>
      </c>
      <c r="G4" s="42" t="s">
        <v>147</v>
      </c>
      <c r="H4" s="42" t="s">
        <v>137</v>
      </c>
      <c r="I4" s="60"/>
      <c r="J4" s="73"/>
      <c r="K4" s="44"/>
      <c r="L4" s="42" t="s">
        <v>162</v>
      </c>
      <c r="M4" s="61"/>
      <c r="N4" s="40"/>
      <c r="O4" s="53"/>
      <c r="P4" s="44"/>
      <c r="Q4" s="44"/>
      <c r="R4" s="47">
        <f t="shared" si="1"/>
        <v>0.25</v>
      </c>
      <c r="S4" s="47">
        <f t="shared" si="2"/>
        <v>0.5</v>
      </c>
      <c r="T4" s="47">
        <f t="shared" si="3"/>
        <v>0</v>
      </c>
      <c r="U4" s="48">
        <f t="shared" si="4"/>
        <v>0.5</v>
      </c>
      <c r="V4" s="49">
        <f t="shared" si="5"/>
        <v>0</v>
      </c>
      <c r="W4" s="48" t="str">
        <f t="shared" si="6"/>
        <v>Yes</v>
      </c>
      <c r="X4" s="50" t="str">
        <f t="shared" si="7"/>
        <v>✓ Complete</v>
      </c>
      <c r="Y4" s="44"/>
      <c r="Z4" s="44"/>
      <c r="AA4" s="44"/>
      <c r="AB4" s="44"/>
    </row>
    <row r="5">
      <c r="A5" s="20" t="s">
        <v>114</v>
      </c>
      <c r="B5" s="58" t="s">
        <v>865</v>
      </c>
      <c r="C5" s="55" t="s">
        <v>866</v>
      </c>
      <c r="D5" s="42" t="s">
        <v>20</v>
      </c>
      <c r="E5" s="71" t="s">
        <v>9</v>
      </c>
      <c r="F5" s="72" t="s">
        <v>25</v>
      </c>
      <c r="G5" s="42" t="s">
        <v>142</v>
      </c>
      <c r="H5" s="42" t="s">
        <v>137</v>
      </c>
      <c r="I5" s="42" t="s">
        <v>34</v>
      </c>
      <c r="J5" s="43"/>
      <c r="K5" s="44"/>
      <c r="L5" s="42" t="s">
        <v>162</v>
      </c>
      <c r="M5" s="74">
        <v>2016.0</v>
      </c>
      <c r="N5" s="51" t="s">
        <v>867</v>
      </c>
      <c r="O5" s="34"/>
      <c r="P5" s="35"/>
      <c r="Q5" s="57"/>
      <c r="R5" s="47">
        <f t="shared" si="1"/>
        <v>0.25</v>
      </c>
      <c r="S5" s="47">
        <f t="shared" si="2"/>
        <v>1</v>
      </c>
      <c r="T5" s="47">
        <f t="shared" si="3"/>
        <v>0.3</v>
      </c>
      <c r="U5" s="48">
        <f t="shared" si="4"/>
        <v>1.5</v>
      </c>
      <c r="V5" s="49">
        <f t="shared" si="5"/>
        <v>0.1125</v>
      </c>
      <c r="W5" s="48" t="str">
        <f t="shared" si="6"/>
        <v>Yes</v>
      </c>
      <c r="X5" s="50" t="str">
        <f t="shared" si="7"/>
        <v>⚠️ Missing Phase</v>
      </c>
      <c r="Y5" s="44"/>
      <c r="Z5" s="44"/>
      <c r="AA5" s="44"/>
      <c r="AB5" s="44"/>
    </row>
    <row r="6">
      <c r="A6" s="20" t="s">
        <v>114</v>
      </c>
      <c r="B6" s="55" t="s">
        <v>647</v>
      </c>
      <c r="C6" s="55"/>
      <c r="D6" s="42" t="s">
        <v>20</v>
      </c>
      <c r="E6" s="71" t="s">
        <v>8</v>
      </c>
      <c r="F6" s="72" t="s">
        <v>28</v>
      </c>
      <c r="G6" s="42" t="s">
        <v>136</v>
      </c>
      <c r="H6" s="42" t="s">
        <v>137</v>
      </c>
      <c r="I6" s="60"/>
      <c r="J6" s="44"/>
      <c r="K6" s="44"/>
      <c r="L6" s="42" t="s">
        <v>162</v>
      </c>
      <c r="M6" s="61"/>
      <c r="N6" s="40"/>
      <c r="O6" s="34"/>
      <c r="P6" s="44"/>
      <c r="Q6" s="34"/>
      <c r="R6" s="47">
        <f t="shared" si="1"/>
        <v>0.25</v>
      </c>
      <c r="S6" s="47">
        <f t="shared" si="2"/>
        <v>1</v>
      </c>
      <c r="T6" s="47">
        <f t="shared" si="3"/>
        <v>0</v>
      </c>
      <c r="U6" s="48">
        <f t="shared" si="4"/>
        <v>0.5</v>
      </c>
      <c r="V6" s="49">
        <f t="shared" si="5"/>
        <v>0</v>
      </c>
      <c r="W6" s="48" t="str">
        <f t="shared" si="6"/>
        <v>Yes</v>
      </c>
      <c r="X6" s="50" t="str">
        <f t="shared" si="7"/>
        <v>⚠️ Missing Phase</v>
      </c>
      <c r="Y6" s="44"/>
      <c r="Z6" s="44"/>
      <c r="AA6" s="44"/>
      <c r="AB6" s="44"/>
    </row>
    <row r="7">
      <c r="A7" s="20" t="s">
        <v>114</v>
      </c>
      <c r="B7" s="55" t="s">
        <v>868</v>
      </c>
      <c r="C7" s="55"/>
      <c r="D7" s="42" t="s">
        <v>20</v>
      </c>
      <c r="E7" s="71" t="s">
        <v>8</v>
      </c>
      <c r="F7" s="72" t="s">
        <v>28</v>
      </c>
      <c r="G7" s="42" t="s">
        <v>136</v>
      </c>
      <c r="H7" s="34"/>
      <c r="I7" s="60"/>
      <c r="J7" s="44"/>
      <c r="K7" s="44"/>
      <c r="L7" s="42" t="s">
        <v>162</v>
      </c>
      <c r="M7" s="74">
        <v>2016.0</v>
      </c>
      <c r="N7" s="40"/>
      <c r="O7" s="53"/>
      <c r="P7" s="44"/>
      <c r="Q7" s="34"/>
      <c r="R7" s="47">
        <f t="shared" si="1"/>
        <v>0.25</v>
      </c>
      <c r="S7" s="47">
        <f t="shared" si="2"/>
        <v>1</v>
      </c>
      <c r="T7" s="47">
        <f t="shared" si="3"/>
        <v>0</v>
      </c>
      <c r="U7" s="48">
        <f t="shared" si="4"/>
        <v>0.5</v>
      </c>
      <c r="V7" s="49">
        <f t="shared" si="5"/>
        <v>0</v>
      </c>
      <c r="W7" s="48" t="str">
        <f t="shared" si="6"/>
        <v>No</v>
      </c>
      <c r="X7" s="50" t="str">
        <f t="shared" si="7"/>
        <v>✓ Complete</v>
      </c>
      <c r="Y7" s="44"/>
      <c r="Z7" s="44"/>
      <c r="AA7" s="44"/>
      <c r="AB7" s="44"/>
    </row>
    <row r="8">
      <c r="A8" s="20" t="s">
        <v>114</v>
      </c>
      <c r="B8" s="55" t="s">
        <v>869</v>
      </c>
      <c r="C8" s="55"/>
      <c r="D8" s="42" t="s">
        <v>17</v>
      </c>
      <c r="E8" s="71" t="s">
        <v>10</v>
      </c>
      <c r="F8" s="72" t="s">
        <v>25</v>
      </c>
      <c r="G8" s="42" t="s">
        <v>142</v>
      </c>
      <c r="H8" s="42" t="s">
        <v>143</v>
      </c>
      <c r="I8" s="72" t="s">
        <v>39</v>
      </c>
      <c r="J8" s="76">
        <v>45818.0</v>
      </c>
      <c r="K8" s="42" t="s">
        <v>861</v>
      </c>
      <c r="L8" s="42" t="s">
        <v>162</v>
      </c>
      <c r="M8" s="75">
        <v>45533.0</v>
      </c>
      <c r="N8" s="40"/>
      <c r="O8" s="34"/>
      <c r="P8" s="35"/>
      <c r="Q8" s="57"/>
      <c r="R8" s="47">
        <f t="shared" si="1"/>
        <v>1</v>
      </c>
      <c r="S8" s="47">
        <f t="shared" si="2"/>
        <v>1</v>
      </c>
      <c r="T8" s="47">
        <f t="shared" si="3"/>
        <v>0.25</v>
      </c>
      <c r="U8" s="48">
        <f t="shared" si="4"/>
        <v>3.5</v>
      </c>
      <c r="V8" s="49">
        <f t="shared" si="5"/>
        <v>0</v>
      </c>
      <c r="W8" s="48" t="str">
        <f t="shared" si="6"/>
        <v>No</v>
      </c>
      <c r="X8" s="50" t="str">
        <f t="shared" si="7"/>
        <v>⚠️ Missing Phase</v>
      </c>
      <c r="Y8" s="44"/>
      <c r="Z8" s="44"/>
      <c r="AA8" s="44"/>
      <c r="AB8" s="44"/>
    </row>
    <row r="9">
      <c r="A9" s="20" t="s">
        <v>114</v>
      </c>
      <c r="B9" s="55" t="s">
        <v>870</v>
      </c>
      <c r="C9" s="55"/>
      <c r="D9" s="42" t="s">
        <v>20</v>
      </c>
      <c r="E9" s="71" t="s">
        <v>8</v>
      </c>
      <c r="F9" s="72" t="s">
        <v>29</v>
      </c>
      <c r="G9" s="42" t="s">
        <v>136</v>
      </c>
      <c r="H9" s="34"/>
      <c r="I9" s="60"/>
      <c r="J9" s="44"/>
      <c r="K9" s="44"/>
      <c r="L9" s="42" t="s">
        <v>149</v>
      </c>
      <c r="M9" s="61"/>
      <c r="N9" s="40"/>
      <c r="O9" s="34"/>
      <c r="P9" s="44"/>
      <c r="Q9" s="34"/>
      <c r="R9" s="47">
        <f t="shared" si="1"/>
        <v>0.25</v>
      </c>
      <c r="S9" s="47">
        <f t="shared" si="2"/>
        <v>0.5</v>
      </c>
      <c r="T9" s="47">
        <f t="shared" si="3"/>
        <v>0</v>
      </c>
      <c r="U9" s="48">
        <f t="shared" si="4"/>
        <v>0.5</v>
      </c>
      <c r="V9" s="49">
        <f t="shared" si="5"/>
        <v>0</v>
      </c>
      <c r="W9" s="48" t="str">
        <f t="shared" si="6"/>
        <v>No</v>
      </c>
      <c r="X9" s="50" t="str">
        <f t="shared" si="7"/>
        <v>⚠️ Missing Phase</v>
      </c>
      <c r="Y9" s="44"/>
      <c r="Z9" s="44"/>
      <c r="AA9" s="44"/>
      <c r="AB9" s="44"/>
    </row>
    <row r="10">
      <c r="A10" s="20" t="s">
        <v>114</v>
      </c>
      <c r="B10" s="55" t="s">
        <v>871</v>
      </c>
      <c r="C10" s="55"/>
      <c r="D10" s="42" t="s">
        <v>20</v>
      </c>
      <c r="E10" s="71" t="s">
        <v>8</v>
      </c>
      <c r="F10" s="42" t="s">
        <v>29</v>
      </c>
      <c r="G10" s="42" t="s">
        <v>136</v>
      </c>
      <c r="H10" s="34"/>
      <c r="I10" s="34"/>
      <c r="J10" s="44"/>
      <c r="K10" s="44"/>
      <c r="L10" s="42" t="s">
        <v>162</v>
      </c>
      <c r="M10" s="45"/>
      <c r="N10" s="40"/>
      <c r="O10" s="34"/>
      <c r="P10" s="44"/>
      <c r="Q10" s="59"/>
      <c r="R10" s="47">
        <f t="shared" si="1"/>
        <v>0.25</v>
      </c>
      <c r="S10" s="47">
        <f t="shared" si="2"/>
        <v>0.5</v>
      </c>
      <c r="T10" s="47">
        <f t="shared" si="3"/>
        <v>0</v>
      </c>
      <c r="U10" s="48">
        <f t="shared" si="4"/>
        <v>0.5</v>
      </c>
      <c r="V10" s="49">
        <f t="shared" si="5"/>
        <v>0</v>
      </c>
      <c r="W10" s="48" t="str">
        <f t="shared" si="6"/>
        <v>No</v>
      </c>
      <c r="X10" s="50" t="str">
        <f t="shared" si="7"/>
        <v>⚠️ Missing Phase</v>
      </c>
      <c r="Y10" s="44"/>
      <c r="Z10" s="44"/>
      <c r="AA10" s="44"/>
      <c r="AB10" s="44"/>
    </row>
    <row r="11">
      <c r="A11" s="20" t="s">
        <v>114</v>
      </c>
      <c r="B11" s="55" t="s">
        <v>872</v>
      </c>
      <c r="C11" s="55"/>
      <c r="D11" s="42" t="s">
        <v>20</v>
      </c>
      <c r="E11" s="71" t="s">
        <v>8</v>
      </c>
      <c r="F11" s="72" t="s">
        <v>29</v>
      </c>
      <c r="G11" s="42" t="s">
        <v>136</v>
      </c>
      <c r="H11" s="34"/>
      <c r="I11" s="60"/>
      <c r="J11" s="44"/>
      <c r="K11" s="44"/>
      <c r="L11" s="42" t="s">
        <v>162</v>
      </c>
      <c r="M11" s="61"/>
      <c r="N11" s="40"/>
      <c r="O11" s="34"/>
      <c r="P11" s="35"/>
      <c r="Q11" s="57"/>
      <c r="R11" s="47">
        <f t="shared" si="1"/>
        <v>0.25</v>
      </c>
      <c r="S11" s="47">
        <f t="shared" si="2"/>
        <v>0.5</v>
      </c>
      <c r="T11" s="47">
        <f t="shared" si="3"/>
        <v>0</v>
      </c>
      <c r="U11" s="48">
        <f t="shared" si="4"/>
        <v>0.5</v>
      </c>
      <c r="V11" s="49">
        <f t="shared" si="5"/>
        <v>0</v>
      </c>
      <c r="W11" s="48" t="str">
        <f t="shared" si="6"/>
        <v>No</v>
      </c>
      <c r="X11" s="50" t="str">
        <f t="shared" si="7"/>
        <v>✓ Complete</v>
      </c>
      <c r="Y11" s="44"/>
      <c r="Z11" s="44"/>
      <c r="AA11" s="44"/>
      <c r="AB11" s="44"/>
    </row>
    <row r="12">
      <c r="A12" s="20" t="s">
        <v>114</v>
      </c>
      <c r="B12" s="58" t="s">
        <v>873</v>
      </c>
      <c r="C12" s="55" t="s">
        <v>874</v>
      </c>
      <c r="D12" s="42" t="s">
        <v>20</v>
      </c>
      <c r="E12" s="71" t="s">
        <v>8</v>
      </c>
      <c r="F12" s="72" t="s">
        <v>26</v>
      </c>
      <c r="G12" s="42" t="s">
        <v>136</v>
      </c>
      <c r="H12" s="42" t="s">
        <v>137</v>
      </c>
      <c r="I12" s="72" t="s">
        <v>39</v>
      </c>
      <c r="J12" s="42" t="s">
        <v>875</v>
      </c>
      <c r="K12" s="42" t="s">
        <v>861</v>
      </c>
      <c r="L12" s="42" t="s">
        <v>162</v>
      </c>
      <c r="M12" s="61"/>
      <c r="N12" s="40"/>
      <c r="O12" s="34"/>
      <c r="P12" s="44"/>
      <c r="Q12" s="44"/>
      <c r="R12" s="47">
        <f t="shared" si="1"/>
        <v>0.25</v>
      </c>
      <c r="S12" s="47">
        <f t="shared" si="2"/>
        <v>1</v>
      </c>
      <c r="T12" s="47">
        <f t="shared" si="3"/>
        <v>0.25</v>
      </c>
      <c r="U12" s="48">
        <f t="shared" si="4"/>
        <v>0.5</v>
      </c>
      <c r="V12" s="49">
        <f t="shared" si="5"/>
        <v>0.03125</v>
      </c>
      <c r="W12" s="48" t="str">
        <f t="shared" si="6"/>
        <v>Yes</v>
      </c>
      <c r="X12" s="50" t="str">
        <f t="shared" si="7"/>
        <v>⚠️ Missing Phase</v>
      </c>
      <c r="Y12" s="44"/>
      <c r="Z12" s="44"/>
      <c r="AA12" s="44"/>
      <c r="AB12" s="44"/>
    </row>
    <row r="13">
      <c r="A13" s="20" t="s">
        <v>114</v>
      </c>
      <c r="B13" s="55" t="s">
        <v>876</v>
      </c>
      <c r="C13" s="55"/>
      <c r="D13" s="42" t="s">
        <v>20</v>
      </c>
      <c r="E13" s="71" t="s">
        <v>8</v>
      </c>
      <c r="F13" s="72" t="s">
        <v>28</v>
      </c>
      <c r="G13" s="42" t="s">
        <v>136</v>
      </c>
      <c r="H13" s="34"/>
      <c r="I13" s="60"/>
      <c r="J13" s="44"/>
      <c r="K13" s="44"/>
      <c r="L13" s="42" t="s">
        <v>149</v>
      </c>
      <c r="M13" s="61"/>
      <c r="N13" s="40"/>
      <c r="O13" s="34"/>
      <c r="P13" s="44"/>
      <c r="Q13" s="44"/>
      <c r="R13" s="47">
        <f t="shared" si="1"/>
        <v>0.25</v>
      </c>
      <c r="S13" s="47">
        <f t="shared" si="2"/>
        <v>1</v>
      </c>
      <c r="T13" s="47">
        <f t="shared" si="3"/>
        <v>0</v>
      </c>
      <c r="U13" s="48">
        <f t="shared" si="4"/>
        <v>0.5</v>
      </c>
      <c r="V13" s="49">
        <f t="shared" si="5"/>
        <v>0</v>
      </c>
      <c r="W13" s="48" t="str">
        <f t="shared" si="6"/>
        <v>No</v>
      </c>
      <c r="X13" s="50" t="str">
        <f t="shared" si="7"/>
        <v>✓ Complete</v>
      </c>
      <c r="Y13" s="44"/>
      <c r="Z13" s="44"/>
      <c r="AA13" s="44"/>
      <c r="AB13" s="44"/>
    </row>
    <row r="14">
      <c r="A14" s="20" t="s">
        <v>114</v>
      </c>
      <c r="B14" s="55" t="s">
        <v>877</v>
      </c>
      <c r="C14" s="55" t="s">
        <v>878</v>
      </c>
      <c r="D14" s="42" t="s">
        <v>17</v>
      </c>
      <c r="E14" s="71" t="s">
        <v>10</v>
      </c>
      <c r="F14" s="72" t="s">
        <v>29</v>
      </c>
      <c r="G14" s="42" t="s">
        <v>142</v>
      </c>
      <c r="H14" s="42" t="s">
        <v>143</v>
      </c>
      <c r="I14" s="72" t="s">
        <v>39</v>
      </c>
      <c r="J14" s="76">
        <v>45790.0</v>
      </c>
      <c r="K14" s="42" t="s">
        <v>879</v>
      </c>
      <c r="L14" s="42" t="s">
        <v>149</v>
      </c>
      <c r="M14" s="75">
        <v>45489.0</v>
      </c>
      <c r="N14" s="40"/>
      <c r="O14" s="34"/>
      <c r="P14" s="44"/>
      <c r="Q14" s="44"/>
      <c r="R14" s="47">
        <f t="shared" si="1"/>
        <v>1</v>
      </c>
      <c r="S14" s="47">
        <f t="shared" si="2"/>
        <v>0.5</v>
      </c>
      <c r="T14" s="47">
        <f t="shared" si="3"/>
        <v>0.25</v>
      </c>
      <c r="U14" s="48">
        <f t="shared" si="4"/>
        <v>3.5</v>
      </c>
      <c r="V14" s="49">
        <f t="shared" si="5"/>
        <v>0</v>
      </c>
      <c r="W14" s="48" t="str">
        <f t="shared" si="6"/>
        <v>No</v>
      </c>
      <c r="X14" s="50" t="str">
        <f t="shared" si="7"/>
        <v>✓ Complete</v>
      </c>
      <c r="Y14" s="44"/>
      <c r="Z14" s="44"/>
      <c r="AA14" s="44"/>
      <c r="AB14" s="44"/>
    </row>
    <row r="15">
      <c r="A15" s="20" t="s">
        <v>114</v>
      </c>
      <c r="B15" s="55" t="s">
        <v>880</v>
      </c>
      <c r="C15" s="55" t="s">
        <v>881</v>
      </c>
      <c r="D15" s="42" t="s">
        <v>17</v>
      </c>
      <c r="E15" s="71" t="s">
        <v>9</v>
      </c>
      <c r="F15" s="72" t="s">
        <v>29</v>
      </c>
      <c r="G15" s="42" t="s">
        <v>142</v>
      </c>
      <c r="H15" s="42" t="s">
        <v>137</v>
      </c>
      <c r="I15" s="72" t="s">
        <v>34</v>
      </c>
      <c r="J15" s="44"/>
      <c r="K15" s="42" t="s">
        <v>879</v>
      </c>
      <c r="L15" s="42" t="s">
        <v>149</v>
      </c>
      <c r="M15" s="75">
        <v>45502.0</v>
      </c>
      <c r="N15" s="51" t="s">
        <v>882</v>
      </c>
      <c r="O15" s="34"/>
      <c r="P15" s="44"/>
      <c r="Q15" s="44"/>
      <c r="R15" s="47">
        <f t="shared" si="1"/>
        <v>1</v>
      </c>
      <c r="S15" s="47">
        <f t="shared" si="2"/>
        <v>0.5</v>
      </c>
      <c r="T15" s="47">
        <f t="shared" si="3"/>
        <v>0.3</v>
      </c>
      <c r="U15" s="48">
        <f t="shared" si="4"/>
        <v>1.5</v>
      </c>
      <c r="V15" s="49">
        <f t="shared" si="5"/>
        <v>0.225</v>
      </c>
      <c r="W15" s="48" t="str">
        <f t="shared" si="6"/>
        <v>Yes</v>
      </c>
      <c r="X15" s="50" t="str">
        <f t="shared" si="7"/>
        <v>⚠️ Missing Phase</v>
      </c>
      <c r="Y15" s="44"/>
      <c r="Z15" s="44"/>
      <c r="AA15" s="44"/>
      <c r="AB15" s="44"/>
    </row>
    <row r="16">
      <c r="A16" s="20" t="s">
        <v>114</v>
      </c>
      <c r="B16" s="55" t="s">
        <v>883</v>
      </c>
      <c r="C16" s="55"/>
      <c r="D16" s="42" t="s">
        <v>20</v>
      </c>
      <c r="E16" s="71" t="s">
        <v>9</v>
      </c>
      <c r="F16" s="72" t="s">
        <v>28</v>
      </c>
      <c r="G16" s="42" t="s">
        <v>136</v>
      </c>
      <c r="H16" s="34"/>
      <c r="I16" s="60"/>
      <c r="J16" s="44"/>
      <c r="K16" s="40"/>
      <c r="L16" s="42" t="s">
        <v>139</v>
      </c>
      <c r="M16" s="61"/>
      <c r="N16" s="40"/>
      <c r="O16" s="34"/>
      <c r="P16" s="44"/>
      <c r="Q16" s="44"/>
      <c r="R16" s="47">
        <f t="shared" si="1"/>
        <v>0.25</v>
      </c>
      <c r="S16" s="47">
        <f t="shared" si="2"/>
        <v>1</v>
      </c>
      <c r="T16" s="47">
        <f t="shared" si="3"/>
        <v>0</v>
      </c>
      <c r="U16" s="48">
        <f t="shared" si="4"/>
        <v>1.5</v>
      </c>
      <c r="V16" s="49">
        <f t="shared" si="5"/>
        <v>0</v>
      </c>
      <c r="W16" s="48" t="str">
        <f t="shared" si="6"/>
        <v>No</v>
      </c>
      <c r="X16" s="50" t="str">
        <f t="shared" si="7"/>
        <v>✓ Complete</v>
      </c>
      <c r="Y16" s="44"/>
      <c r="Z16" s="44"/>
      <c r="AA16" s="44"/>
      <c r="AB16" s="44"/>
    </row>
    <row r="17">
      <c r="A17" s="20" t="s">
        <v>114</v>
      </c>
      <c r="B17" s="55" t="s">
        <v>884</v>
      </c>
      <c r="C17" s="55"/>
      <c r="D17" s="42" t="s">
        <v>17</v>
      </c>
      <c r="E17" s="71" t="s">
        <v>9</v>
      </c>
      <c r="F17" s="72" t="s">
        <v>25</v>
      </c>
      <c r="G17" s="42" t="s">
        <v>142</v>
      </c>
      <c r="H17" s="42" t="s">
        <v>137</v>
      </c>
      <c r="I17" s="72" t="s">
        <v>34</v>
      </c>
      <c r="J17" s="44"/>
      <c r="K17" s="42" t="s">
        <v>885</v>
      </c>
      <c r="L17" s="42" t="s">
        <v>139</v>
      </c>
      <c r="M17" s="61"/>
      <c r="N17" s="51" t="s">
        <v>882</v>
      </c>
      <c r="O17" s="34"/>
      <c r="P17" s="44"/>
      <c r="Q17" s="44"/>
      <c r="R17" s="47">
        <f t="shared" si="1"/>
        <v>1</v>
      </c>
      <c r="S17" s="47">
        <f t="shared" si="2"/>
        <v>1</v>
      </c>
      <c r="T17" s="47">
        <f t="shared" si="3"/>
        <v>0.3</v>
      </c>
      <c r="U17" s="48">
        <f t="shared" si="4"/>
        <v>1.5</v>
      </c>
      <c r="V17" s="49">
        <f t="shared" si="5"/>
        <v>0.45</v>
      </c>
      <c r="W17" s="48" t="str">
        <f t="shared" si="6"/>
        <v>Yes</v>
      </c>
      <c r="X17" s="50" t="str">
        <f t="shared" si="7"/>
        <v>✓ Complete</v>
      </c>
      <c r="Y17" s="44"/>
      <c r="Z17" s="44"/>
      <c r="AA17" s="44"/>
      <c r="AB17" s="44"/>
    </row>
    <row r="18">
      <c r="A18" s="20" t="s">
        <v>114</v>
      </c>
      <c r="B18" s="55" t="s">
        <v>886</v>
      </c>
      <c r="C18" s="55"/>
      <c r="D18" s="42" t="s">
        <v>17</v>
      </c>
      <c r="E18" s="71" t="s">
        <v>9</v>
      </c>
      <c r="F18" s="72" t="s">
        <v>25</v>
      </c>
      <c r="G18" s="42" t="s">
        <v>136</v>
      </c>
      <c r="H18" s="42" t="s">
        <v>143</v>
      </c>
      <c r="I18" s="72" t="s">
        <v>34</v>
      </c>
      <c r="J18" s="44"/>
      <c r="K18" s="51" t="s">
        <v>887</v>
      </c>
      <c r="L18" s="42" t="s">
        <v>139</v>
      </c>
      <c r="M18" s="61"/>
      <c r="N18" s="51" t="s">
        <v>882</v>
      </c>
      <c r="O18" s="34"/>
      <c r="P18" s="44"/>
      <c r="Q18" s="44"/>
      <c r="R18" s="47">
        <f t="shared" si="1"/>
        <v>1</v>
      </c>
      <c r="S18" s="47">
        <f t="shared" si="2"/>
        <v>1</v>
      </c>
      <c r="T18" s="47">
        <f t="shared" si="3"/>
        <v>0.3</v>
      </c>
      <c r="U18" s="48">
        <f t="shared" si="4"/>
        <v>1.5</v>
      </c>
      <c r="V18" s="49">
        <f t="shared" si="5"/>
        <v>0</v>
      </c>
      <c r="W18" s="48" t="str">
        <f t="shared" si="6"/>
        <v>No</v>
      </c>
      <c r="X18" s="50" t="str">
        <f t="shared" si="7"/>
        <v>⚠️ Missing Phase</v>
      </c>
      <c r="Y18" s="44"/>
      <c r="Z18" s="44"/>
      <c r="AA18" s="44"/>
      <c r="AB18" s="44"/>
    </row>
    <row r="19">
      <c r="A19" s="20" t="s">
        <v>114</v>
      </c>
      <c r="B19" s="55" t="s">
        <v>888</v>
      </c>
      <c r="C19" s="55" t="s">
        <v>889</v>
      </c>
      <c r="D19" s="42" t="s">
        <v>20</v>
      </c>
      <c r="E19" s="71" t="s">
        <v>8</v>
      </c>
      <c r="F19" s="42" t="s">
        <v>26</v>
      </c>
      <c r="G19" s="42" t="s">
        <v>142</v>
      </c>
      <c r="H19" s="42" t="s">
        <v>143</v>
      </c>
      <c r="I19" s="34"/>
      <c r="J19" s="43"/>
      <c r="K19" s="42" t="s">
        <v>890</v>
      </c>
      <c r="L19" s="42" t="s">
        <v>162</v>
      </c>
      <c r="M19" s="45"/>
      <c r="N19" s="44"/>
      <c r="O19" s="34"/>
      <c r="P19" s="44"/>
      <c r="Q19" s="44"/>
      <c r="R19" s="47">
        <f t="shared" si="1"/>
        <v>0.25</v>
      </c>
      <c r="S19" s="47">
        <f t="shared" si="2"/>
        <v>1</v>
      </c>
      <c r="T19" s="47">
        <f t="shared" si="3"/>
        <v>0</v>
      </c>
      <c r="U19" s="48">
        <f t="shared" si="4"/>
        <v>0.5</v>
      </c>
      <c r="V19" s="49">
        <f t="shared" si="5"/>
        <v>0</v>
      </c>
      <c r="W19" s="48" t="str">
        <f t="shared" si="6"/>
        <v>No</v>
      </c>
      <c r="X19" s="50" t="str">
        <f t="shared" si="7"/>
        <v>✓ Complete</v>
      </c>
      <c r="Y19" s="44"/>
      <c r="Z19" s="44"/>
      <c r="AA19" s="44"/>
      <c r="AB19" s="44"/>
    </row>
    <row r="20">
      <c r="A20" s="20" t="s">
        <v>114</v>
      </c>
      <c r="B20" s="55" t="s">
        <v>891</v>
      </c>
      <c r="C20" s="55"/>
      <c r="D20" s="42" t="s">
        <v>17</v>
      </c>
      <c r="E20" s="71" t="s">
        <v>8</v>
      </c>
      <c r="F20" s="42" t="s">
        <v>25</v>
      </c>
      <c r="G20" s="42" t="s">
        <v>142</v>
      </c>
      <c r="H20" s="42" t="s">
        <v>157</v>
      </c>
      <c r="I20" s="42" t="s">
        <v>35</v>
      </c>
      <c r="J20" s="43"/>
      <c r="K20" s="42" t="s">
        <v>892</v>
      </c>
      <c r="L20" s="42" t="s">
        <v>282</v>
      </c>
      <c r="M20" s="45"/>
      <c r="N20" s="42" t="s">
        <v>893</v>
      </c>
      <c r="O20" s="34"/>
      <c r="P20" s="44"/>
      <c r="Q20" s="44"/>
      <c r="R20" s="47">
        <f t="shared" si="1"/>
        <v>1</v>
      </c>
      <c r="S20" s="47">
        <f t="shared" si="2"/>
        <v>1</v>
      </c>
      <c r="T20" s="47">
        <f t="shared" si="3"/>
        <v>1</v>
      </c>
      <c r="U20" s="48">
        <f t="shared" si="4"/>
        <v>0.5</v>
      </c>
      <c r="V20" s="49">
        <f t="shared" si="5"/>
        <v>0</v>
      </c>
      <c r="W20" s="48" t="str">
        <f t="shared" si="6"/>
        <v>No</v>
      </c>
      <c r="X20" s="50" t="str">
        <f t="shared" si="7"/>
        <v>✓ Complete</v>
      </c>
      <c r="Y20" s="44"/>
      <c r="Z20" s="44"/>
      <c r="AA20" s="44"/>
      <c r="AB20" s="44"/>
    </row>
    <row r="21">
      <c r="A21" s="20" t="s">
        <v>114</v>
      </c>
      <c r="B21" s="55" t="s">
        <v>894</v>
      </c>
      <c r="C21" s="55"/>
      <c r="D21" s="42" t="s">
        <v>17</v>
      </c>
      <c r="E21" s="71" t="s">
        <v>9</v>
      </c>
      <c r="F21" s="42" t="s">
        <v>25</v>
      </c>
      <c r="G21" s="42" t="s">
        <v>142</v>
      </c>
      <c r="H21" s="42" t="s">
        <v>137</v>
      </c>
      <c r="I21" s="42" t="s">
        <v>39</v>
      </c>
      <c r="J21" s="43"/>
      <c r="K21" s="42" t="s">
        <v>892</v>
      </c>
      <c r="L21" s="42" t="s">
        <v>282</v>
      </c>
      <c r="M21" s="45"/>
      <c r="N21" s="42" t="s">
        <v>895</v>
      </c>
      <c r="O21" s="34"/>
      <c r="P21" s="44"/>
      <c r="Q21" s="44"/>
      <c r="R21" s="47">
        <f t="shared" si="1"/>
        <v>1</v>
      </c>
      <c r="S21" s="47">
        <f t="shared" si="2"/>
        <v>1</v>
      </c>
      <c r="T21" s="47">
        <f t="shared" si="3"/>
        <v>0.25</v>
      </c>
      <c r="U21" s="48">
        <f t="shared" si="4"/>
        <v>1.5</v>
      </c>
      <c r="V21" s="49">
        <f t="shared" si="5"/>
        <v>0.375</v>
      </c>
      <c r="W21" s="48" t="str">
        <f t="shared" si="6"/>
        <v>Yes</v>
      </c>
      <c r="X21" s="50" t="str">
        <f t="shared" si="7"/>
        <v>✓ Complete</v>
      </c>
      <c r="Y21" s="44"/>
      <c r="Z21" s="44"/>
      <c r="AA21" s="44"/>
      <c r="AB21" s="44"/>
    </row>
    <row r="22">
      <c r="A22" s="20" t="s">
        <v>114</v>
      </c>
      <c r="B22" s="55" t="s">
        <v>896</v>
      </c>
      <c r="C22" s="55"/>
      <c r="D22" s="42" t="s">
        <v>17</v>
      </c>
      <c r="E22" s="71" t="s">
        <v>9</v>
      </c>
      <c r="F22" s="42" t="s">
        <v>25</v>
      </c>
      <c r="G22" s="42" t="s">
        <v>136</v>
      </c>
      <c r="H22" s="42" t="s">
        <v>137</v>
      </c>
      <c r="I22" s="42" t="s">
        <v>39</v>
      </c>
      <c r="J22" s="43"/>
      <c r="K22" s="42" t="s">
        <v>892</v>
      </c>
      <c r="L22" s="42" t="s">
        <v>282</v>
      </c>
      <c r="M22" s="45"/>
      <c r="N22" s="42" t="s">
        <v>897</v>
      </c>
      <c r="O22" s="34"/>
      <c r="P22" s="44"/>
      <c r="Q22" s="44"/>
      <c r="R22" s="47">
        <f t="shared" si="1"/>
        <v>1</v>
      </c>
      <c r="S22" s="47">
        <f t="shared" si="2"/>
        <v>1</v>
      </c>
      <c r="T22" s="47">
        <f t="shared" si="3"/>
        <v>0.25</v>
      </c>
      <c r="U22" s="48">
        <f t="shared" si="4"/>
        <v>1.5</v>
      </c>
      <c r="V22" s="49">
        <f t="shared" si="5"/>
        <v>0.375</v>
      </c>
      <c r="W22" s="48" t="str">
        <f t="shared" si="6"/>
        <v>Yes</v>
      </c>
      <c r="X22" s="50" t="str">
        <f t="shared" si="7"/>
        <v>✓ Complete</v>
      </c>
      <c r="Y22" s="44"/>
      <c r="Z22" s="44"/>
      <c r="AA22" s="44"/>
      <c r="AB22" s="44"/>
    </row>
    <row r="23">
      <c r="A23" s="20" t="s">
        <v>114</v>
      </c>
      <c r="B23" s="55" t="s">
        <v>898</v>
      </c>
      <c r="C23" s="55"/>
      <c r="D23" s="42" t="s">
        <v>17</v>
      </c>
      <c r="E23" s="71" t="s">
        <v>9</v>
      </c>
      <c r="F23" s="42" t="s">
        <v>25</v>
      </c>
      <c r="G23" s="42" t="s">
        <v>136</v>
      </c>
      <c r="H23" s="42" t="s">
        <v>143</v>
      </c>
      <c r="I23" s="42" t="s">
        <v>34</v>
      </c>
      <c r="J23" s="43"/>
      <c r="K23" s="42" t="s">
        <v>892</v>
      </c>
      <c r="L23" s="42" t="s">
        <v>282</v>
      </c>
      <c r="M23" s="45"/>
      <c r="N23" s="42" t="s">
        <v>899</v>
      </c>
      <c r="O23" s="34"/>
      <c r="P23" s="44"/>
      <c r="Q23" s="44"/>
      <c r="R23" s="47">
        <f t="shared" si="1"/>
        <v>1</v>
      </c>
      <c r="S23" s="47">
        <f t="shared" si="2"/>
        <v>1</v>
      </c>
      <c r="T23" s="47">
        <f t="shared" si="3"/>
        <v>0.3</v>
      </c>
      <c r="U23" s="48">
        <f t="shared" si="4"/>
        <v>1.5</v>
      </c>
      <c r="V23" s="49">
        <f t="shared" si="5"/>
        <v>0</v>
      </c>
      <c r="W23" s="48" t="str">
        <f t="shared" si="6"/>
        <v>No</v>
      </c>
      <c r="X23" s="50" t="str">
        <f t="shared" si="7"/>
        <v>✓ Complete</v>
      </c>
      <c r="Y23" s="44"/>
      <c r="Z23" s="44"/>
      <c r="AA23" s="44"/>
      <c r="AB23" s="44"/>
    </row>
    <row r="24">
      <c r="A24" s="20" t="s">
        <v>114</v>
      </c>
      <c r="B24" s="55" t="s">
        <v>900</v>
      </c>
      <c r="C24" s="55"/>
      <c r="D24" s="42" t="s">
        <v>17</v>
      </c>
      <c r="E24" s="71" t="s">
        <v>10</v>
      </c>
      <c r="F24" s="42" t="s">
        <v>25</v>
      </c>
      <c r="G24" s="42" t="s">
        <v>147</v>
      </c>
      <c r="H24" s="42" t="s">
        <v>137</v>
      </c>
      <c r="I24" s="42" t="s">
        <v>39</v>
      </c>
      <c r="J24" s="43"/>
      <c r="K24" s="42" t="s">
        <v>892</v>
      </c>
      <c r="L24" s="42" t="s">
        <v>282</v>
      </c>
      <c r="M24" s="45"/>
      <c r="N24" s="42" t="s">
        <v>901</v>
      </c>
      <c r="O24" s="34"/>
      <c r="P24" s="44"/>
      <c r="Q24" s="44"/>
      <c r="R24" s="47">
        <f t="shared" si="1"/>
        <v>1</v>
      </c>
      <c r="S24" s="47">
        <f t="shared" si="2"/>
        <v>1</v>
      </c>
      <c r="T24" s="47">
        <f t="shared" si="3"/>
        <v>0.25</v>
      </c>
      <c r="U24" s="48">
        <f t="shared" si="4"/>
        <v>3.5</v>
      </c>
      <c r="V24" s="49">
        <f t="shared" si="5"/>
        <v>0.875</v>
      </c>
      <c r="W24" s="48" t="str">
        <f t="shared" si="6"/>
        <v>Yes</v>
      </c>
      <c r="X24" s="50" t="str">
        <f t="shared" si="7"/>
        <v>✓ Complete</v>
      </c>
      <c r="Y24" s="44"/>
      <c r="Z24" s="44"/>
      <c r="AA24" s="44"/>
      <c r="AB24" s="44"/>
    </row>
    <row r="25">
      <c r="A25" s="20" t="s">
        <v>114</v>
      </c>
      <c r="B25" s="55" t="s">
        <v>902</v>
      </c>
      <c r="C25" s="55"/>
      <c r="D25" s="42" t="s">
        <v>17</v>
      </c>
      <c r="E25" s="71" t="s">
        <v>8</v>
      </c>
      <c r="F25" s="42" t="s">
        <v>25</v>
      </c>
      <c r="G25" s="42" t="s">
        <v>136</v>
      </c>
      <c r="H25" s="42" t="s">
        <v>137</v>
      </c>
      <c r="I25" s="42" t="s">
        <v>34</v>
      </c>
      <c r="J25" s="43"/>
      <c r="K25" s="42" t="s">
        <v>892</v>
      </c>
      <c r="L25" s="42" t="s">
        <v>282</v>
      </c>
      <c r="M25" s="45"/>
      <c r="N25" s="42" t="s">
        <v>903</v>
      </c>
      <c r="O25" s="34"/>
      <c r="P25" s="44"/>
      <c r="Q25" s="44"/>
      <c r="R25" s="47">
        <f t="shared" si="1"/>
        <v>1</v>
      </c>
      <c r="S25" s="47">
        <f t="shared" si="2"/>
        <v>1</v>
      </c>
      <c r="T25" s="47">
        <f t="shared" si="3"/>
        <v>0.3</v>
      </c>
      <c r="U25" s="48">
        <f t="shared" si="4"/>
        <v>0.5</v>
      </c>
      <c r="V25" s="49">
        <f t="shared" si="5"/>
        <v>0.15</v>
      </c>
      <c r="W25" s="48" t="str">
        <f t="shared" si="6"/>
        <v>Yes</v>
      </c>
      <c r="X25" s="50" t="str">
        <f t="shared" si="7"/>
        <v>✓ Complete</v>
      </c>
      <c r="Y25" s="44"/>
      <c r="Z25" s="44"/>
      <c r="AA25" s="44"/>
      <c r="AB25" s="44"/>
    </row>
    <row r="26">
      <c r="A26" s="20" t="s">
        <v>114</v>
      </c>
      <c r="B26" s="55" t="s">
        <v>904</v>
      </c>
      <c r="C26" s="55"/>
      <c r="D26" s="42" t="s">
        <v>17</v>
      </c>
      <c r="E26" s="71" t="s">
        <v>11</v>
      </c>
      <c r="F26" s="42" t="s">
        <v>25</v>
      </c>
      <c r="G26" s="42" t="s">
        <v>142</v>
      </c>
      <c r="H26" s="42" t="s">
        <v>137</v>
      </c>
      <c r="I26" s="42" t="s">
        <v>35</v>
      </c>
      <c r="J26" s="43"/>
      <c r="K26" s="42" t="s">
        <v>892</v>
      </c>
      <c r="L26" s="42" t="s">
        <v>282</v>
      </c>
      <c r="M26" s="45"/>
      <c r="N26" s="42" t="s">
        <v>905</v>
      </c>
      <c r="O26" s="34"/>
      <c r="P26" s="44"/>
      <c r="Q26" s="44"/>
      <c r="R26" s="47">
        <f t="shared" si="1"/>
        <v>1</v>
      </c>
      <c r="S26" s="47">
        <f t="shared" si="2"/>
        <v>1</v>
      </c>
      <c r="T26" s="47">
        <f t="shared" si="3"/>
        <v>1</v>
      </c>
      <c r="U26" s="48">
        <f t="shared" si="4"/>
        <v>7.5</v>
      </c>
      <c r="V26" s="49">
        <f t="shared" si="5"/>
        <v>7.5</v>
      </c>
      <c r="W26" s="48" t="str">
        <f t="shared" si="6"/>
        <v>Yes</v>
      </c>
      <c r="X26" s="50" t="str">
        <f t="shared" si="7"/>
        <v>N/A</v>
      </c>
      <c r="Y26" s="44"/>
      <c r="Z26" s="44"/>
      <c r="AA26" s="44"/>
      <c r="AB26" s="44"/>
    </row>
    <row r="27">
      <c r="A27" s="44"/>
      <c r="B27" s="44"/>
      <c r="C27" s="44"/>
      <c r="D27" s="42"/>
      <c r="E27" s="69"/>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44"/>
      <c r="B28" s="44"/>
      <c r="C28" s="44"/>
      <c r="D28" s="42"/>
      <c r="E28" s="69"/>
      <c r="F28" s="34"/>
      <c r="G28" s="44"/>
      <c r="H28" s="34"/>
      <c r="I28" s="34"/>
      <c r="J28" s="43"/>
      <c r="K28" s="44"/>
      <c r="L28" s="44"/>
      <c r="M28" s="45"/>
      <c r="N28" s="44"/>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44"/>
      <c r="B29" s="44"/>
      <c r="C29" s="44"/>
      <c r="D29" s="42"/>
      <c r="E29" s="34"/>
      <c r="F29" s="34"/>
      <c r="G29" s="44"/>
      <c r="H29" s="34"/>
      <c r="I29" s="34"/>
      <c r="J29" s="44"/>
      <c r="K29" s="44"/>
      <c r="L29" s="44"/>
      <c r="M29" s="45"/>
      <c r="N29" s="44"/>
      <c r="O29" s="34"/>
      <c r="P29" s="44"/>
      <c r="Q29" s="44"/>
      <c r="R29" s="47">
        <f t="shared" si="1"/>
        <v>0</v>
      </c>
      <c r="S29" s="47">
        <f t="shared" si="2"/>
        <v>0</v>
      </c>
      <c r="T29" s="47">
        <f t="shared" si="3"/>
        <v>0</v>
      </c>
      <c r="U29" s="48">
        <f t="shared" si="4"/>
        <v>0</v>
      </c>
      <c r="V29" s="49">
        <f t="shared" si="5"/>
        <v>0</v>
      </c>
      <c r="W29" s="48"/>
      <c r="X29" s="50"/>
      <c r="Y29" s="44"/>
      <c r="Z29" s="44"/>
      <c r="AA29" s="44"/>
      <c r="AB29" s="44"/>
    </row>
    <row r="30">
      <c r="A30" s="44"/>
      <c r="B30" s="44"/>
      <c r="C30" s="44"/>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44"/>
      <c r="B31" s="44"/>
      <c r="C31" s="44"/>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44"/>
      <c r="B32" s="44"/>
      <c r="C32" s="44"/>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44"/>
      <c r="B33" s="44"/>
      <c r="C33" s="44"/>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63"/>
      <c r="B38" s="44"/>
      <c r="C38" s="44"/>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64"/>
      <c r="B39" s="65"/>
      <c r="C39" s="44"/>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66"/>
      <c r="B40" s="65"/>
      <c r="C40" s="44"/>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66"/>
      <c r="B41" s="66"/>
      <c r="C41" s="44"/>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6:G285">
      <formula1>"All,Cerner,Epic,Meditech"</formula1>
    </dataValidation>
    <dataValidation type="list" allowBlank="1" showErrorMessage="1" sqref="I236:I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6:H285">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6:F244">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 r:id="rId2" ref="C2"/>
  </hyperlinks>
  <drawing r:id="rId3"/>
  <tableParts count="2">
    <tablePart r:id="rId6"/>
    <tablePart r:id="rId7"/>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42.5"/>
    <col customWidth="1" min="3" max="3" width="51.13"/>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115</v>
      </c>
      <c r="B2" s="70" t="s">
        <v>906</v>
      </c>
      <c r="C2" s="40" t="s">
        <v>907</v>
      </c>
      <c r="D2" s="42" t="s">
        <v>17</v>
      </c>
      <c r="E2" s="71" t="s">
        <v>12</v>
      </c>
      <c r="F2" s="72" t="s">
        <v>23</v>
      </c>
      <c r="G2" s="42" t="s">
        <v>147</v>
      </c>
      <c r="H2" s="42" t="s">
        <v>137</v>
      </c>
      <c r="I2" s="72" t="s">
        <v>35</v>
      </c>
      <c r="J2" s="74" t="s">
        <v>908</v>
      </c>
      <c r="K2" s="44"/>
      <c r="L2" s="42" t="s">
        <v>251</v>
      </c>
      <c r="M2" s="75">
        <v>45795.0</v>
      </c>
      <c r="N2" s="46"/>
      <c r="O2" s="34"/>
      <c r="P2" s="44"/>
      <c r="Q2" s="44"/>
      <c r="R2" s="47">
        <f t="shared" ref="R2:R99" si="1">IFS(
  D2="Owner", 1,
  D2="Co-owner", 1,
  D2="Secondary", 0.5,
  D2="Support", 0.25,
  TRUE, 0
)</f>
        <v>1</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1</v>
      </c>
      <c r="U2" s="48">
        <f t="shared" ref="U2:U99" si="4">IFS(
  E2="", 0,
  LEFT(E2,2)="XS", 0.5,
  LEFT(E2,2)="XL", 15,
  LEFT(E2,1)="S", 1.5,
  LEFT(E2,1)="M", 3.5,
  LEFT(E2,1)="L", 7.5,
  E2="Unspecified", 1,
  TRUE, 0
)</f>
        <v>15</v>
      </c>
      <c r="V2" s="49">
        <f t="shared" ref="V2:V99" si="5">U2*R2*S2*T2*IF(W2="Yes",1,0)</f>
        <v>15</v>
      </c>
      <c r="W2" s="48" t="str">
        <f t="shared" ref="W2:W27" si="6">IF(OR(H2="Active",H2="In Progress",H2="Build",H2="Test"),"Yes","No")</f>
        <v>Yes</v>
      </c>
      <c r="X2" s="50" t="str">
        <f>IF(B2="", "N/A",
   IF(E2="", "⚠️ Missing Size",
      IF(F2="", "⚠️ Missing Work Type",
         IF(D2="", "⚠️ Missing Role",
            IF(I2="", "⚠️ Missing Phase", "✓ Complete")))))</f>
        <v>✓ Complete</v>
      </c>
      <c r="Y2" s="44"/>
      <c r="Z2" s="44"/>
      <c r="AA2" s="44"/>
      <c r="AB2" s="44"/>
    </row>
    <row r="3">
      <c r="A3" s="44" t="s">
        <v>115</v>
      </c>
      <c r="B3" s="40" t="s">
        <v>909</v>
      </c>
      <c r="C3" s="40" t="s">
        <v>910</v>
      </c>
      <c r="D3" s="42" t="s">
        <v>20</v>
      </c>
      <c r="E3" s="71" t="s">
        <v>11</v>
      </c>
      <c r="F3" s="72" t="s">
        <v>23</v>
      </c>
      <c r="G3" s="42" t="s">
        <v>147</v>
      </c>
      <c r="H3" s="42" t="s">
        <v>137</v>
      </c>
      <c r="I3" s="72" t="s">
        <v>35</v>
      </c>
      <c r="J3" s="73"/>
      <c r="K3" s="44"/>
      <c r="L3" s="42" t="s">
        <v>251</v>
      </c>
      <c r="M3" s="74" t="s">
        <v>240</v>
      </c>
      <c r="N3" s="46"/>
      <c r="O3" s="53"/>
      <c r="P3" s="44"/>
      <c r="Q3" s="44"/>
      <c r="R3" s="47">
        <f t="shared" si="1"/>
        <v>0.25</v>
      </c>
      <c r="S3" s="47">
        <f t="shared" si="2"/>
        <v>1</v>
      </c>
      <c r="T3" s="47">
        <f t="shared" si="3"/>
        <v>1</v>
      </c>
      <c r="U3" s="48">
        <f t="shared" si="4"/>
        <v>7.5</v>
      </c>
      <c r="V3" s="49">
        <f t="shared" si="5"/>
        <v>1.875</v>
      </c>
      <c r="W3" s="48" t="str">
        <f t="shared" si="6"/>
        <v>Yes</v>
      </c>
      <c r="X3" s="50" t="str">
        <f t="shared" ref="X3:X28" si="7">IF(B4="", "N/A",
   IF(E4="", "⚠️ Missing Size",
      IF(F4="", "⚠️ Missing Work Type",
         IF(D4="", "⚠️ Missing Role",
            IF(I4="", "⚠️ Missing Phase", "✓ Complete")))))</f>
        <v>✓ Complete</v>
      </c>
      <c r="Y3" s="44"/>
      <c r="Z3" s="44"/>
      <c r="AA3" s="44"/>
      <c r="AB3" s="44"/>
    </row>
    <row r="4">
      <c r="A4" s="44" t="s">
        <v>115</v>
      </c>
      <c r="B4" s="40" t="s">
        <v>911</v>
      </c>
      <c r="C4" s="40" t="s">
        <v>910</v>
      </c>
      <c r="D4" s="42" t="s">
        <v>20</v>
      </c>
      <c r="E4" s="71" t="s">
        <v>8</v>
      </c>
      <c r="F4" s="72" t="s">
        <v>23</v>
      </c>
      <c r="G4" s="42" t="s">
        <v>147</v>
      </c>
      <c r="H4" s="42" t="s">
        <v>137</v>
      </c>
      <c r="I4" s="72" t="s">
        <v>35</v>
      </c>
      <c r="J4" s="73"/>
      <c r="K4" s="44"/>
      <c r="L4" s="44"/>
      <c r="M4" s="61"/>
      <c r="N4" s="40"/>
      <c r="O4" s="53"/>
      <c r="P4" s="44"/>
      <c r="Q4" s="44"/>
      <c r="R4" s="47">
        <f t="shared" si="1"/>
        <v>0.25</v>
      </c>
      <c r="S4" s="47">
        <f t="shared" si="2"/>
        <v>1</v>
      </c>
      <c r="T4" s="47">
        <f t="shared" si="3"/>
        <v>1</v>
      </c>
      <c r="U4" s="48">
        <f t="shared" si="4"/>
        <v>0.5</v>
      </c>
      <c r="V4" s="49">
        <f t="shared" si="5"/>
        <v>0.125</v>
      </c>
      <c r="W4" s="48" t="str">
        <f t="shared" si="6"/>
        <v>Yes</v>
      </c>
      <c r="X4" s="50" t="str">
        <f t="shared" si="7"/>
        <v>✓ Complete</v>
      </c>
      <c r="Y4" s="44"/>
      <c r="Z4" s="44"/>
      <c r="AA4" s="44"/>
      <c r="AB4" s="44"/>
    </row>
    <row r="5">
      <c r="A5" s="44" t="s">
        <v>115</v>
      </c>
      <c r="B5" s="40" t="s">
        <v>912</v>
      </c>
      <c r="C5" s="40" t="s">
        <v>910</v>
      </c>
      <c r="D5" s="42" t="s">
        <v>20</v>
      </c>
      <c r="E5" s="71" t="s">
        <v>8</v>
      </c>
      <c r="F5" s="72" t="s">
        <v>23</v>
      </c>
      <c r="G5" s="42" t="s">
        <v>147</v>
      </c>
      <c r="H5" s="42" t="s">
        <v>137</v>
      </c>
      <c r="I5" s="42" t="s">
        <v>35</v>
      </c>
      <c r="J5" s="43"/>
      <c r="K5" s="44"/>
      <c r="L5" s="44"/>
      <c r="M5" s="61"/>
      <c r="N5" s="40"/>
      <c r="O5" s="34"/>
      <c r="P5" s="35"/>
      <c r="Q5" s="57"/>
      <c r="R5" s="47">
        <f t="shared" si="1"/>
        <v>0.25</v>
      </c>
      <c r="S5" s="47">
        <f t="shared" si="2"/>
        <v>1</v>
      </c>
      <c r="T5" s="47">
        <f t="shared" si="3"/>
        <v>1</v>
      </c>
      <c r="U5" s="48">
        <f t="shared" si="4"/>
        <v>0.5</v>
      </c>
      <c r="V5" s="49">
        <f t="shared" si="5"/>
        <v>0.125</v>
      </c>
      <c r="W5" s="48" t="str">
        <f t="shared" si="6"/>
        <v>Yes</v>
      </c>
      <c r="X5" s="50" t="str">
        <f t="shared" si="7"/>
        <v>✓ Complete</v>
      </c>
      <c r="Y5" s="44"/>
      <c r="Z5" s="44"/>
      <c r="AA5" s="44"/>
      <c r="AB5" s="44"/>
    </row>
    <row r="6">
      <c r="A6" s="44" t="s">
        <v>115</v>
      </c>
      <c r="B6" s="40" t="s">
        <v>913</v>
      </c>
      <c r="C6" s="40" t="s">
        <v>914</v>
      </c>
      <c r="D6" s="86" t="s">
        <v>265</v>
      </c>
      <c r="E6" s="87" t="s">
        <v>8</v>
      </c>
      <c r="F6" s="88" t="s">
        <v>23</v>
      </c>
      <c r="G6" s="86" t="s">
        <v>147</v>
      </c>
      <c r="H6" s="86" t="s">
        <v>137</v>
      </c>
      <c r="I6" s="88" t="s">
        <v>35</v>
      </c>
      <c r="J6" s="86" t="s">
        <v>915</v>
      </c>
      <c r="K6" s="89"/>
      <c r="L6" s="86" t="s">
        <v>251</v>
      </c>
      <c r="M6" s="90"/>
      <c r="N6" s="89"/>
      <c r="O6" s="91"/>
      <c r="P6" s="44"/>
      <c r="Q6" s="34"/>
      <c r="R6" s="47">
        <f t="shared" si="1"/>
        <v>1</v>
      </c>
      <c r="S6" s="47">
        <f t="shared" si="2"/>
        <v>1</v>
      </c>
      <c r="T6" s="47">
        <f t="shared" si="3"/>
        <v>1</v>
      </c>
      <c r="U6" s="48">
        <f t="shared" si="4"/>
        <v>0.5</v>
      </c>
      <c r="V6" s="49">
        <f t="shared" si="5"/>
        <v>0.5</v>
      </c>
      <c r="W6" s="48" t="str">
        <f t="shared" si="6"/>
        <v>Yes</v>
      </c>
      <c r="X6" s="50" t="str">
        <f t="shared" si="7"/>
        <v>✓ Complete</v>
      </c>
      <c r="Y6" s="44"/>
      <c r="Z6" s="44"/>
      <c r="AA6" s="44"/>
      <c r="AB6" s="44"/>
    </row>
    <row r="7">
      <c r="A7" s="44" t="s">
        <v>115</v>
      </c>
      <c r="B7" s="40" t="s">
        <v>916</v>
      </c>
      <c r="C7" s="40" t="s">
        <v>917</v>
      </c>
      <c r="D7" s="86" t="s">
        <v>265</v>
      </c>
      <c r="E7" s="87" t="s">
        <v>8</v>
      </c>
      <c r="F7" s="88" t="s">
        <v>28</v>
      </c>
      <c r="G7" s="86" t="s">
        <v>147</v>
      </c>
      <c r="H7" s="86" t="s">
        <v>137</v>
      </c>
      <c r="I7" s="88" t="s">
        <v>35</v>
      </c>
      <c r="J7" s="86" t="s">
        <v>918</v>
      </c>
      <c r="K7" s="86" t="s">
        <v>919</v>
      </c>
      <c r="L7" s="86" t="s">
        <v>251</v>
      </c>
      <c r="M7" s="90"/>
      <c r="N7" s="86" t="s">
        <v>920</v>
      </c>
      <c r="O7" s="92"/>
      <c r="P7" s="44"/>
      <c r="Q7" s="34"/>
      <c r="R7" s="47">
        <f t="shared" si="1"/>
        <v>1</v>
      </c>
      <c r="S7" s="47">
        <f t="shared" si="2"/>
        <v>1</v>
      </c>
      <c r="T7" s="47">
        <f t="shared" si="3"/>
        <v>1</v>
      </c>
      <c r="U7" s="48">
        <f t="shared" si="4"/>
        <v>0.5</v>
      </c>
      <c r="V7" s="49">
        <f t="shared" si="5"/>
        <v>0.5</v>
      </c>
      <c r="W7" s="48" t="str">
        <f t="shared" si="6"/>
        <v>Yes</v>
      </c>
      <c r="X7" s="50" t="str">
        <f t="shared" si="7"/>
        <v>⚠️ Missing Size</v>
      </c>
      <c r="Y7" s="44"/>
      <c r="Z7" s="44"/>
      <c r="AA7" s="44"/>
      <c r="AB7" s="44"/>
    </row>
    <row r="8">
      <c r="A8" s="44" t="s">
        <v>115</v>
      </c>
      <c r="B8" s="40" t="s">
        <v>921</v>
      </c>
      <c r="C8" s="40" t="s">
        <v>922</v>
      </c>
      <c r="D8" s="86" t="s">
        <v>17</v>
      </c>
      <c r="E8" s="93"/>
      <c r="F8" s="94"/>
      <c r="G8" s="89"/>
      <c r="H8" s="91"/>
      <c r="I8" s="94"/>
      <c r="J8" s="89"/>
      <c r="K8" s="89"/>
      <c r="L8" s="89"/>
      <c r="M8" s="90"/>
      <c r="N8" s="86" t="s">
        <v>923</v>
      </c>
      <c r="O8" s="91"/>
      <c r="P8" s="35"/>
      <c r="Q8" s="57"/>
      <c r="R8" s="47">
        <f t="shared" si="1"/>
        <v>1</v>
      </c>
      <c r="S8" s="47">
        <f t="shared" si="2"/>
        <v>0</v>
      </c>
      <c r="T8" s="47">
        <f t="shared" si="3"/>
        <v>0</v>
      </c>
      <c r="U8" s="48">
        <f t="shared" si="4"/>
        <v>0</v>
      </c>
      <c r="V8" s="49">
        <f t="shared" si="5"/>
        <v>0</v>
      </c>
      <c r="W8" s="48" t="str">
        <f t="shared" si="6"/>
        <v>No</v>
      </c>
      <c r="X8" s="50" t="str">
        <f t="shared" si="7"/>
        <v>✓ Complete</v>
      </c>
      <c r="Y8" s="44"/>
      <c r="Z8" s="44"/>
      <c r="AA8" s="44"/>
      <c r="AB8" s="44"/>
    </row>
    <row r="9">
      <c r="A9" s="44" t="s">
        <v>115</v>
      </c>
      <c r="B9" s="40" t="s">
        <v>924</v>
      </c>
      <c r="C9" s="40" t="s">
        <v>925</v>
      </c>
      <c r="D9" s="86" t="s">
        <v>20</v>
      </c>
      <c r="E9" s="87" t="s">
        <v>9</v>
      </c>
      <c r="F9" s="88" t="s">
        <v>28</v>
      </c>
      <c r="G9" s="86" t="s">
        <v>147</v>
      </c>
      <c r="H9" s="86" t="s">
        <v>137</v>
      </c>
      <c r="I9" s="88" t="s">
        <v>39</v>
      </c>
      <c r="J9" s="86" t="s">
        <v>926</v>
      </c>
      <c r="K9" s="89"/>
      <c r="L9" s="86" t="s">
        <v>251</v>
      </c>
      <c r="M9" s="95">
        <v>45754.0</v>
      </c>
      <c r="N9" s="86" t="s">
        <v>927</v>
      </c>
      <c r="O9" s="91"/>
      <c r="P9" s="44"/>
      <c r="Q9" s="34"/>
      <c r="R9" s="47">
        <f t="shared" si="1"/>
        <v>0.25</v>
      </c>
      <c r="S9" s="47">
        <f t="shared" si="2"/>
        <v>1</v>
      </c>
      <c r="T9" s="47">
        <f t="shared" si="3"/>
        <v>0.25</v>
      </c>
      <c r="U9" s="48">
        <f t="shared" si="4"/>
        <v>1.5</v>
      </c>
      <c r="V9" s="49">
        <f t="shared" si="5"/>
        <v>0.09375</v>
      </c>
      <c r="W9" s="48" t="str">
        <f t="shared" si="6"/>
        <v>Yes</v>
      </c>
      <c r="X9" s="50" t="str">
        <f t="shared" si="7"/>
        <v>✓ Complete</v>
      </c>
      <c r="Y9" s="44"/>
      <c r="Z9" s="44"/>
      <c r="AA9" s="44"/>
      <c r="AB9" s="44"/>
    </row>
    <row r="10">
      <c r="A10" s="44" t="s">
        <v>115</v>
      </c>
      <c r="B10" s="40" t="s">
        <v>928</v>
      </c>
      <c r="C10" s="40" t="s">
        <v>929</v>
      </c>
      <c r="D10" s="86" t="s">
        <v>20</v>
      </c>
      <c r="E10" s="87" t="s">
        <v>8</v>
      </c>
      <c r="F10" s="86" t="s">
        <v>29</v>
      </c>
      <c r="G10" s="86" t="s">
        <v>930</v>
      </c>
      <c r="H10" s="86" t="s">
        <v>137</v>
      </c>
      <c r="I10" s="86" t="s">
        <v>35</v>
      </c>
      <c r="J10" s="89"/>
      <c r="K10" s="86" t="s">
        <v>819</v>
      </c>
      <c r="L10" s="86" t="s">
        <v>154</v>
      </c>
      <c r="M10" s="96">
        <v>2024.0</v>
      </c>
      <c r="N10" s="86" t="s">
        <v>931</v>
      </c>
      <c r="O10" s="91"/>
      <c r="P10" s="44"/>
      <c r="Q10" s="59"/>
      <c r="R10" s="47">
        <f t="shared" si="1"/>
        <v>0.25</v>
      </c>
      <c r="S10" s="47">
        <f t="shared" si="2"/>
        <v>0.5</v>
      </c>
      <c r="T10" s="47">
        <f t="shared" si="3"/>
        <v>1</v>
      </c>
      <c r="U10" s="48">
        <f t="shared" si="4"/>
        <v>0.5</v>
      </c>
      <c r="V10" s="49">
        <f t="shared" si="5"/>
        <v>0.0625</v>
      </c>
      <c r="W10" s="48" t="str">
        <f t="shared" si="6"/>
        <v>Yes</v>
      </c>
      <c r="X10" s="50" t="str">
        <f t="shared" si="7"/>
        <v>✓ Complete</v>
      </c>
      <c r="Y10" s="44"/>
      <c r="Z10" s="44"/>
      <c r="AA10" s="44"/>
      <c r="AB10" s="44"/>
    </row>
    <row r="11">
      <c r="A11" s="44" t="s">
        <v>115</v>
      </c>
      <c r="B11" s="40" t="s">
        <v>932</v>
      </c>
      <c r="C11" s="40" t="s">
        <v>557</v>
      </c>
      <c r="D11" s="86" t="s">
        <v>17</v>
      </c>
      <c r="E11" s="87" t="s">
        <v>8</v>
      </c>
      <c r="F11" s="88" t="s">
        <v>29</v>
      </c>
      <c r="G11" s="86" t="s">
        <v>136</v>
      </c>
      <c r="H11" s="86" t="s">
        <v>137</v>
      </c>
      <c r="I11" s="88" t="s">
        <v>34</v>
      </c>
      <c r="J11" s="89"/>
      <c r="K11" s="86" t="s">
        <v>207</v>
      </c>
      <c r="L11" s="86" t="s">
        <v>149</v>
      </c>
      <c r="M11" s="95">
        <v>45755.0</v>
      </c>
      <c r="N11" s="89"/>
      <c r="O11" s="91"/>
      <c r="P11" s="35"/>
      <c r="Q11" s="57"/>
      <c r="R11" s="47">
        <f t="shared" si="1"/>
        <v>1</v>
      </c>
      <c r="S11" s="47">
        <f t="shared" si="2"/>
        <v>0.5</v>
      </c>
      <c r="T11" s="47">
        <f t="shared" si="3"/>
        <v>0.3</v>
      </c>
      <c r="U11" s="48">
        <f t="shared" si="4"/>
        <v>0.5</v>
      </c>
      <c r="V11" s="49">
        <f t="shared" si="5"/>
        <v>0.075</v>
      </c>
      <c r="W11" s="48" t="str">
        <f t="shared" si="6"/>
        <v>Yes</v>
      </c>
      <c r="X11" s="50" t="str">
        <f t="shared" si="7"/>
        <v>✓ Complete</v>
      </c>
      <c r="Y11" s="44"/>
      <c r="Z11" s="44"/>
      <c r="AA11" s="44"/>
      <c r="AB11" s="44"/>
    </row>
    <row r="12">
      <c r="A12" s="44" t="s">
        <v>115</v>
      </c>
      <c r="B12" s="40" t="s">
        <v>933</v>
      </c>
      <c r="C12" s="40" t="s">
        <v>557</v>
      </c>
      <c r="D12" s="86" t="s">
        <v>20</v>
      </c>
      <c r="E12" s="87" t="s">
        <v>9</v>
      </c>
      <c r="F12" s="88" t="s">
        <v>28</v>
      </c>
      <c r="G12" s="86" t="s">
        <v>930</v>
      </c>
      <c r="H12" s="86" t="s">
        <v>137</v>
      </c>
      <c r="I12" s="88" t="s">
        <v>34</v>
      </c>
      <c r="J12" s="89"/>
      <c r="K12" s="86" t="s">
        <v>934</v>
      </c>
      <c r="L12" s="86" t="s">
        <v>251</v>
      </c>
      <c r="M12" s="90"/>
      <c r="N12" s="89"/>
      <c r="O12" s="91"/>
      <c r="P12" s="44"/>
      <c r="Q12" s="44"/>
      <c r="R12" s="47">
        <f t="shared" si="1"/>
        <v>0.25</v>
      </c>
      <c r="S12" s="47">
        <f t="shared" si="2"/>
        <v>1</v>
      </c>
      <c r="T12" s="47">
        <f t="shared" si="3"/>
        <v>0.3</v>
      </c>
      <c r="U12" s="48">
        <f t="shared" si="4"/>
        <v>1.5</v>
      </c>
      <c r="V12" s="49">
        <f t="shared" si="5"/>
        <v>0.1125</v>
      </c>
      <c r="W12" s="48" t="str">
        <f t="shared" si="6"/>
        <v>Yes</v>
      </c>
      <c r="X12" s="50" t="str">
        <f t="shared" si="7"/>
        <v>✓ Complete</v>
      </c>
      <c r="Y12" s="44"/>
      <c r="Z12" s="44"/>
      <c r="AA12" s="44"/>
      <c r="AB12" s="44"/>
    </row>
    <row r="13">
      <c r="A13" s="44" t="s">
        <v>115</v>
      </c>
      <c r="B13" s="40" t="s">
        <v>935</v>
      </c>
      <c r="C13" s="40" t="s">
        <v>557</v>
      </c>
      <c r="D13" s="86" t="s">
        <v>20</v>
      </c>
      <c r="E13" s="87" t="s">
        <v>8</v>
      </c>
      <c r="F13" s="88" t="s">
        <v>28</v>
      </c>
      <c r="G13" s="86" t="s">
        <v>142</v>
      </c>
      <c r="H13" s="86" t="s">
        <v>137</v>
      </c>
      <c r="I13" s="88" t="s">
        <v>34</v>
      </c>
      <c r="J13" s="89"/>
      <c r="K13" s="86" t="s">
        <v>934</v>
      </c>
      <c r="L13" s="86" t="s">
        <v>251</v>
      </c>
      <c r="M13" s="90"/>
      <c r="N13" s="89"/>
      <c r="O13" s="91"/>
      <c r="P13" s="44"/>
      <c r="Q13" s="44"/>
      <c r="R13" s="47">
        <f t="shared" si="1"/>
        <v>0.25</v>
      </c>
      <c r="S13" s="47">
        <f t="shared" si="2"/>
        <v>1</v>
      </c>
      <c r="T13" s="47">
        <f t="shared" si="3"/>
        <v>0.3</v>
      </c>
      <c r="U13" s="48">
        <f t="shared" si="4"/>
        <v>0.5</v>
      </c>
      <c r="V13" s="49">
        <f t="shared" si="5"/>
        <v>0.0375</v>
      </c>
      <c r="W13" s="48" t="str">
        <f t="shared" si="6"/>
        <v>Yes</v>
      </c>
      <c r="X13" s="50" t="str">
        <f t="shared" si="7"/>
        <v>✓ Complete</v>
      </c>
      <c r="Y13" s="44"/>
      <c r="Z13" s="44"/>
      <c r="AA13" s="44"/>
      <c r="AB13" s="44"/>
    </row>
    <row r="14">
      <c r="A14" s="44" t="s">
        <v>115</v>
      </c>
      <c r="B14" s="40" t="s">
        <v>936</v>
      </c>
      <c r="C14" s="40" t="s">
        <v>937</v>
      </c>
      <c r="D14" s="86" t="s">
        <v>20</v>
      </c>
      <c r="E14" s="87" t="s">
        <v>9</v>
      </c>
      <c r="F14" s="88" t="s">
        <v>28</v>
      </c>
      <c r="G14" s="86" t="s">
        <v>930</v>
      </c>
      <c r="H14" s="86" t="s">
        <v>137</v>
      </c>
      <c r="I14" s="88" t="s">
        <v>34</v>
      </c>
      <c r="J14" s="89"/>
      <c r="K14" s="86" t="s">
        <v>934</v>
      </c>
      <c r="L14" s="86" t="s">
        <v>251</v>
      </c>
      <c r="M14" s="90"/>
      <c r="N14" s="89"/>
      <c r="O14" s="91"/>
      <c r="P14" s="44"/>
      <c r="Q14" s="44"/>
      <c r="R14" s="47">
        <f t="shared" si="1"/>
        <v>0.25</v>
      </c>
      <c r="S14" s="47">
        <f t="shared" si="2"/>
        <v>1</v>
      </c>
      <c r="T14" s="47">
        <f t="shared" si="3"/>
        <v>0.3</v>
      </c>
      <c r="U14" s="48">
        <f t="shared" si="4"/>
        <v>1.5</v>
      </c>
      <c r="V14" s="49">
        <f t="shared" si="5"/>
        <v>0.1125</v>
      </c>
      <c r="W14" s="48" t="str">
        <f t="shared" si="6"/>
        <v>Yes</v>
      </c>
      <c r="X14" s="50" t="str">
        <f t="shared" si="7"/>
        <v>✓ Complete</v>
      </c>
      <c r="Y14" s="44"/>
      <c r="Z14" s="44"/>
      <c r="AA14" s="44"/>
      <c r="AB14" s="44"/>
    </row>
    <row r="15">
      <c r="A15" s="44" t="s">
        <v>115</v>
      </c>
      <c r="B15" s="40" t="s">
        <v>938</v>
      </c>
      <c r="C15" s="40" t="s">
        <v>939</v>
      </c>
      <c r="D15" s="86" t="s">
        <v>265</v>
      </c>
      <c r="E15" s="87" t="s">
        <v>8</v>
      </c>
      <c r="F15" s="88" t="s">
        <v>28</v>
      </c>
      <c r="G15" s="86" t="s">
        <v>147</v>
      </c>
      <c r="H15" s="86" t="s">
        <v>143</v>
      </c>
      <c r="I15" s="88" t="s">
        <v>39</v>
      </c>
      <c r="J15" s="89"/>
      <c r="K15" s="89"/>
      <c r="L15" s="86" t="s">
        <v>251</v>
      </c>
      <c r="M15" s="95">
        <v>45754.0</v>
      </c>
      <c r="N15" s="86" t="s">
        <v>940</v>
      </c>
      <c r="O15" s="91"/>
      <c r="P15" s="44"/>
      <c r="Q15" s="44"/>
      <c r="R15" s="47">
        <f t="shared" si="1"/>
        <v>1</v>
      </c>
      <c r="S15" s="47">
        <f t="shared" si="2"/>
        <v>1</v>
      </c>
      <c r="T15" s="47">
        <f t="shared" si="3"/>
        <v>0.25</v>
      </c>
      <c r="U15" s="48">
        <f t="shared" si="4"/>
        <v>0.5</v>
      </c>
      <c r="V15" s="49">
        <f t="shared" si="5"/>
        <v>0</v>
      </c>
      <c r="W15" s="48" t="str">
        <f t="shared" si="6"/>
        <v>No</v>
      </c>
      <c r="X15" s="50" t="str">
        <f t="shared" si="7"/>
        <v>✓ Complete</v>
      </c>
      <c r="Y15" s="44"/>
      <c r="Z15" s="44"/>
      <c r="AA15" s="44"/>
      <c r="AB15" s="44"/>
    </row>
    <row r="16">
      <c r="A16" s="44" t="s">
        <v>115</v>
      </c>
      <c r="B16" s="40" t="s">
        <v>941</v>
      </c>
      <c r="C16" s="40" t="s">
        <v>942</v>
      </c>
      <c r="D16" s="86" t="s">
        <v>265</v>
      </c>
      <c r="E16" s="87" t="s">
        <v>12</v>
      </c>
      <c r="F16" s="88" t="s">
        <v>28</v>
      </c>
      <c r="G16" s="86" t="s">
        <v>147</v>
      </c>
      <c r="H16" s="86" t="s">
        <v>143</v>
      </c>
      <c r="I16" s="88" t="s">
        <v>35</v>
      </c>
      <c r="J16" s="89"/>
      <c r="K16" s="89"/>
      <c r="L16" s="86" t="s">
        <v>251</v>
      </c>
      <c r="M16" s="95">
        <v>45755.0</v>
      </c>
      <c r="N16" s="86" t="s">
        <v>943</v>
      </c>
      <c r="O16" s="91"/>
      <c r="P16" s="44"/>
      <c r="Q16" s="44"/>
      <c r="R16" s="47">
        <f t="shared" si="1"/>
        <v>1</v>
      </c>
      <c r="S16" s="47">
        <f t="shared" si="2"/>
        <v>1</v>
      </c>
      <c r="T16" s="47">
        <f t="shared" si="3"/>
        <v>1</v>
      </c>
      <c r="U16" s="48">
        <f t="shared" si="4"/>
        <v>15</v>
      </c>
      <c r="V16" s="49">
        <f t="shared" si="5"/>
        <v>0</v>
      </c>
      <c r="W16" s="48" t="str">
        <f t="shared" si="6"/>
        <v>No</v>
      </c>
      <c r="X16" s="50" t="str">
        <f t="shared" si="7"/>
        <v>✓ Complete</v>
      </c>
      <c r="Y16" s="44"/>
      <c r="Z16" s="44"/>
      <c r="AA16" s="44"/>
      <c r="AB16" s="44"/>
    </row>
    <row r="17">
      <c r="A17" s="44" t="s">
        <v>115</v>
      </c>
      <c r="B17" s="40" t="s">
        <v>944</v>
      </c>
      <c r="C17" s="40" t="s">
        <v>945</v>
      </c>
      <c r="D17" s="86" t="s">
        <v>265</v>
      </c>
      <c r="E17" s="87" t="s">
        <v>8</v>
      </c>
      <c r="F17" s="88" t="s">
        <v>28</v>
      </c>
      <c r="G17" s="86" t="s">
        <v>147</v>
      </c>
      <c r="H17" s="86" t="s">
        <v>143</v>
      </c>
      <c r="I17" s="88" t="s">
        <v>35</v>
      </c>
      <c r="J17" s="89"/>
      <c r="K17" s="89"/>
      <c r="L17" s="86" t="s">
        <v>251</v>
      </c>
      <c r="M17" s="95">
        <v>45756.0</v>
      </c>
      <c r="N17" s="86" t="s">
        <v>943</v>
      </c>
      <c r="O17" s="91"/>
      <c r="P17" s="44"/>
      <c r="Q17" s="44"/>
      <c r="R17" s="47">
        <f t="shared" si="1"/>
        <v>1</v>
      </c>
      <c r="S17" s="47">
        <f t="shared" si="2"/>
        <v>1</v>
      </c>
      <c r="T17" s="47">
        <f t="shared" si="3"/>
        <v>1</v>
      </c>
      <c r="U17" s="48">
        <f t="shared" si="4"/>
        <v>0.5</v>
      </c>
      <c r="V17" s="49">
        <f t="shared" si="5"/>
        <v>0</v>
      </c>
      <c r="W17" s="48" t="str">
        <f t="shared" si="6"/>
        <v>No</v>
      </c>
      <c r="X17" s="50" t="str">
        <f t="shared" si="7"/>
        <v>✓ Complete</v>
      </c>
      <c r="Y17" s="44"/>
      <c r="Z17" s="44"/>
      <c r="AA17" s="44"/>
      <c r="AB17" s="44"/>
    </row>
    <row r="18">
      <c r="A18" s="44" t="s">
        <v>115</v>
      </c>
      <c r="B18" s="40" t="s">
        <v>391</v>
      </c>
      <c r="C18" s="40" t="s">
        <v>946</v>
      </c>
      <c r="D18" s="86" t="s">
        <v>20</v>
      </c>
      <c r="E18" s="87" t="s">
        <v>8</v>
      </c>
      <c r="F18" s="88" t="s">
        <v>28</v>
      </c>
      <c r="G18" s="86" t="s">
        <v>142</v>
      </c>
      <c r="H18" s="86" t="s">
        <v>143</v>
      </c>
      <c r="I18" s="88" t="s">
        <v>39</v>
      </c>
      <c r="J18" s="89"/>
      <c r="K18" s="86" t="s">
        <v>947</v>
      </c>
      <c r="L18" s="86" t="s">
        <v>251</v>
      </c>
      <c r="M18" s="90"/>
      <c r="N18" s="86" t="s">
        <v>948</v>
      </c>
      <c r="O18" s="91"/>
      <c r="P18" s="44"/>
      <c r="Q18" s="44"/>
      <c r="R18" s="47">
        <f t="shared" si="1"/>
        <v>0.25</v>
      </c>
      <c r="S18" s="47">
        <f t="shared" si="2"/>
        <v>1</v>
      </c>
      <c r="T18" s="47">
        <f t="shared" si="3"/>
        <v>0.25</v>
      </c>
      <c r="U18" s="48">
        <f t="shared" si="4"/>
        <v>0.5</v>
      </c>
      <c r="V18" s="49">
        <f t="shared" si="5"/>
        <v>0</v>
      </c>
      <c r="W18" s="48" t="str">
        <f t="shared" si="6"/>
        <v>No</v>
      </c>
      <c r="X18" s="50" t="str">
        <f t="shared" si="7"/>
        <v>✓ Complete</v>
      </c>
      <c r="Y18" s="44"/>
      <c r="Z18" s="44"/>
      <c r="AA18" s="44"/>
      <c r="AB18" s="44"/>
    </row>
    <row r="19">
      <c r="A19" s="44" t="s">
        <v>115</v>
      </c>
      <c r="B19" s="40" t="s">
        <v>392</v>
      </c>
      <c r="C19" s="40" t="s">
        <v>949</v>
      </c>
      <c r="D19" s="42" t="s">
        <v>265</v>
      </c>
      <c r="E19" s="71" t="s">
        <v>11</v>
      </c>
      <c r="F19" s="42" t="s">
        <v>23</v>
      </c>
      <c r="G19" s="42" t="s">
        <v>147</v>
      </c>
      <c r="H19" s="42" t="s">
        <v>143</v>
      </c>
      <c r="I19" s="42" t="s">
        <v>39</v>
      </c>
      <c r="J19" s="43"/>
      <c r="K19" s="42" t="s">
        <v>919</v>
      </c>
      <c r="L19" s="42" t="s">
        <v>251</v>
      </c>
      <c r="M19" s="45"/>
      <c r="N19" s="42" t="s">
        <v>950</v>
      </c>
      <c r="O19" s="34"/>
      <c r="P19" s="44"/>
      <c r="Q19" s="44"/>
      <c r="R19" s="47">
        <f t="shared" si="1"/>
        <v>1</v>
      </c>
      <c r="S19" s="47">
        <f t="shared" si="2"/>
        <v>1</v>
      </c>
      <c r="T19" s="47">
        <f t="shared" si="3"/>
        <v>0.25</v>
      </c>
      <c r="U19" s="48">
        <f t="shared" si="4"/>
        <v>7.5</v>
      </c>
      <c r="V19" s="49">
        <f t="shared" si="5"/>
        <v>0</v>
      </c>
      <c r="W19" s="48" t="str">
        <f t="shared" si="6"/>
        <v>No</v>
      </c>
      <c r="X19" s="50" t="str">
        <f t="shared" si="7"/>
        <v>✓ Complete</v>
      </c>
      <c r="Y19" s="44"/>
      <c r="Z19" s="44"/>
      <c r="AA19" s="44"/>
      <c r="AB19" s="44"/>
    </row>
    <row r="20">
      <c r="A20" s="44" t="s">
        <v>115</v>
      </c>
      <c r="B20" s="40" t="s">
        <v>393</v>
      </c>
      <c r="C20" s="40" t="s">
        <v>951</v>
      </c>
      <c r="D20" s="42" t="s">
        <v>17</v>
      </c>
      <c r="E20" s="71" t="s">
        <v>11</v>
      </c>
      <c r="F20" s="42" t="s">
        <v>23</v>
      </c>
      <c r="G20" s="42" t="s">
        <v>147</v>
      </c>
      <c r="H20" s="42" t="s">
        <v>143</v>
      </c>
      <c r="I20" s="42" t="s">
        <v>39</v>
      </c>
      <c r="J20" s="43"/>
      <c r="K20" s="42" t="s">
        <v>919</v>
      </c>
      <c r="L20" s="42" t="s">
        <v>251</v>
      </c>
      <c r="M20" s="45"/>
      <c r="N20" s="42" t="s">
        <v>952</v>
      </c>
      <c r="O20" s="34"/>
      <c r="P20" s="44"/>
      <c r="Q20" s="44"/>
      <c r="R20" s="47">
        <f t="shared" si="1"/>
        <v>1</v>
      </c>
      <c r="S20" s="47">
        <f t="shared" si="2"/>
        <v>1</v>
      </c>
      <c r="T20" s="47">
        <f t="shared" si="3"/>
        <v>0.25</v>
      </c>
      <c r="U20" s="48">
        <f t="shared" si="4"/>
        <v>7.5</v>
      </c>
      <c r="V20" s="49">
        <f t="shared" si="5"/>
        <v>0</v>
      </c>
      <c r="W20" s="48" t="str">
        <f t="shared" si="6"/>
        <v>No</v>
      </c>
      <c r="X20" s="50" t="str">
        <f t="shared" si="7"/>
        <v>✓ Complete</v>
      </c>
      <c r="Y20" s="44"/>
      <c r="Z20" s="44"/>
      <c r="AA20" s="44"/>
      <c r="AB20" s="44"/>
    </row>
    <row r="21">
      <c r="A21" s="44" t="s">
        <v>115</v>
      </c>
      <c r="B21" s="40" t="s">
        <v>399</v>
      </c>
      <c r="C21" s="40" t="s">
        <v>953</v>
      </c>
      <c r="D21" s="42" t="s">
        <v>17</v>
      </c>
      <c r="E21" s="71" t="s">
        <v>10</v>
      </c>
      <c r="F21" s="42" t="s">
        <v>23</v>
      </c>
      <c r="G21" s="42" t="s">
        <v>147</v>
      </c>
      <c r="H21" s="42" t="s">
        <v>143</v>
      </c>
      <c r="I21" s="42" t="s">
        <v>39</v>
      </c>
      <c r="J21" s="43"/>
      <c r="K21" s="42" t="s">
        <v>919</v>
      </c>
      <c r="L21" s="42" t="s">
        <v>251</v>
      </c>
      <c r="M21" s="45"/>
      <c r="N21" s="42" t="s">
        <v>954</v>
      </c>
      <c r="O21" s="34"/>
      <c r="P21" s="44"/>
      <c r="Q21" s="44"/>
      <c r="R21" s="47">
        <f t="shared" si="1"/>
        <v>1</v>
      </c>
      <c r="S21" s="47">
        <f t="shared" si="2"/>
        <v>1</v>
      </c>
      <c r="T21" s="47">
        <f t="shared" si="3"/>
        <v>0.25</v>
      </c>
      <c r="U21" s="48">
        <f t="shared" si="4"/>
        <v>3.5</v>
      </c>
      <c r="V21" s="49">
        <f t="shared" si="5"/>
        <v>0</v>
      </c>
      <c r="W21" s="48" t="str">
        <f t="shared" si="6"/>
        <v>No</v>
      </c>
      <c r="X21" s="50" t="str">
        <f t="shared" si="7"/>
        <v>✓ Complete</v>
      </c>
      <c r="Y21" s="44"/>
      <c r="Z21" s="44"/>
      <c r="AA21" s="44"/>
      <c r="AB21" s="44"/>
    </row>
    <row r="22">
      <c r="A22" s="44" t="s">
        <v>115</v>
      </c>
      <c r="B22" s="40" t="s">
        <v>955</v>
      </c>
      <c r="C22" s="40" t="s">
        <v>956</v>
      </c>
      <c r="D22" s="42" t="s">
        <v>20</v>
      </c>
      <c r="E22" s="71" t="s">
        <v>9</v>
      </c>
      <c r="F22" s="42" t="s">
        <v>23</v>
      </c>
      <c r="G22" s="42" t="s">
        <v>147</v>
      </c>
      <c r="H22" s="42" t="s">
        <v>143</v>
      </c>
      <c r="I22" s="42" t="s">
        <v>39</v>
      </c>
      <c r="J22" s="43"/>
      <c r="K22" s="42" t="s">
        <v>919</v>
      </c>
      <c r="L22" s="42" t="s">
        <v>251</v>
      </c>
      <c r="M22" s="45"/>
      <c r="N22" s="42" t="s">
        <v>957</v>
      </c>
      <c r="O22" s="34"/>
      <c r="P22" s="44"/>
      <c r="Q22" s="44"/>
      <c r="R22" s="47">
        <f t="shared" si="1"/>
        <v>0.25</v>
      </c>
      <c r="S22" s="47">
        <f t="shared" si="2"/>
        <v>1</v>
      </c>
      <c r="T22" s="47">
        <f t="shared" si="3"/>
        <v>0.25</v>
      </c>
      <c r="U22" s="48">
        <f t="shared" si="4"/>
        <v>1.5</v>
      </c>
      <c r="V22" s="49">
        <f t="shared" si="5"/>
        <v>0</v>
      </c>
      <c r="W22" s="48" t="str">
        <f t="shared" si="6"/>
        <v>No</v>
      </c>
      <c r="X22" s="50" t="str">
        <f t="shared" si="7"/>
        <v>✓ Complete</v>
      </c>
      <c r="Y22" s="44"/>
      <c r="Z22" s="44"/>
      <c r="AA22" s="44"/>
      <c r="AB22" s="44"/>
    </row>
    <row r="23">
      <c r="A23" s="44" t="s">
        <v>115</v>
      </c>
      <c r="B23" s="40" t="s">
        <v>958</v>
      </c>
      <c r="C23" s="40" t="s">
        <v>959</v>
      </c>
      <c r="D23" s="42" t="s">
        <v>265</v>
      </c>
      <c r="E23" s="71" t="s">
        <v>11</v>
      </c>
      <c r="F23" s="42" t="s">
        <v>23</v>
      </c>
      <c r="G23" s="42" t="s">
        <v>147</v>
      </c>
      <c r="H23" s="42" t="s">
        <v>143</v>
      </c>
      <c r="I23" s="42" t="s">
        <v>35</v>
      </c>
      <c r="J23" s="43"/>
      <c r="K23" s="42" t="s">
        <v>919</v>
      </c>
      <c r="L23" s="42" t="s">
        <v>251</v>
      </c>
      <c r="M23" s="45"/>
      <c r="N23" s="42" t="s">
        <v>960</v>
      </c>
      <c r="O23" s="34"/>
      <c r="P23" s="44"/>
      <c r="Q23" s="44"/>
      <c r="R23" s="47">
        <f t="shared" si="1"/>
        <v>1</v>
      </c>
      <c r="S23" s="47">
        <f t="shared" si="2"/>
        <v>1</v>
      </c>
      <c r="T23" s="47">
        <f t="shared" si="3"/>
        <v>1</v>
      </c>
      <c r="U23" s="48">
        <f t="shared" si="4"/>
        <v>7.5</v>
      </c>
      <c r="V23" s="49">
        <f t="shared" si="5"/>
        <v>0</v>
      </c>
      <c r="W23" s="48" t="str">
        <f t="shared" si="6"/>
        <v>No</v>
      </c>
      <c r="X23" s="50" t="str">
        <f t="shared" si="7"/>
        <v>✓ Complete</v>
      </c>
      <c r="Y23" s="44"/>
      <c r="Z23" s="44"/>
      <c r="AA23" s="44"/>
      <c r="AB23" s="44"/>
    </row>
    <row r="24">
      <c r="A24" s="44" t="s">
        <v>115</v>
      </c>
      <c r="B24" s="40" t="s">
        <v>401</v>
      </c>
      <c r="C24" s="40" t="s">
        <v>961</v>
      </c>
      <c r="D24" s="42" t="s">
        <v>20</v>
      </c>
      <c r="E24" s="71" t="s">
        <v>9</v>
      </c>
      <c r="F24" s="42" t="s">
        <v>23</v>
      </c>
      <c r="G24" s="42" t="s">
        <v>147</v>
      </c>
      <c r="H24" s="42" t="s">
        <v>143</v>
      </c>
      <c r="I24" s="42" t="s">
        <v>39</v>
      </c>
      <c r="J24" s="43"/>
      <c r="K24" s="42" t="s">
        <v>919</v>
      </c>
      <c r="L24" s="42" t="s">
        <v>251</v>
      </c>
      <c r="M24" s="45"/>
      <c r="N24" s="42" t="s">
        <v>962</v>
      </c>
      <c r="O24" s="34"/>
      <c r="P24" s="44"/>
      <c r="Q24" s="44"/>
      <c r="R24" s="47">
        <f t="shared" si="1"/>
        <v>0.25</v>
      </c>
      <c r="S24" s="47">
        <f t="shared" si="2"/>
        <v>1</v>
      </c>
      <c r="T24" s="47">
        <f t="shared" si="3"/>
        <v>0.25</v>
      </c>
      <c r="U24" s="48">
        <f t="shared" si="4"/>
        <v>1.5</v>
      </c>
      <c r="V24" s="49">
        <f t="shared" si="5"/>
        <v>0</v>
      </c>
      <c r="W24" s="48" t="str">
        <f t="shared" si="6"/>
        <v>No</v>
      </c>
      <c r="X24" s="50" t="str">
        <f t="shared" si="7"/>
        <v>✓ Complete</v>
      </c>
      <c r="Y24" s="44"/>
      <c r="Z24" s="44"/>
      <c r="AA24" s="44"/>
      <c r="AB24" s="44"/>
    </row>
    <row r="25">
      <c r="A25" s="44" t="s">
        <v>115</v>
      </c>
      <c r="B25" s="40" t="s">
        <v>963</v>
      </c>
      <c r="C25" s="40" t="s">
        <v>557</v>
      </c>
      <c r="D25" s="42" t="s">
        <v>265</v>
      </c>
      <c r="E25" s="71" t="s">
        <v>10</v>
      </c>
      <c r="F25" s="42" t="s">
        <v>23</v>
      </c>
      <c r="G25" s="42" t="s">
        <v>147</v>
      </c>
      <c r="H25" s="42" t="s">
        <v>143</v>
      </c>
      <c r="I25" s="42" t="s">
        <v>39</v>
      </c>
      <c r="J25" s="43"/>
      <c r="K25" s="42" t="s">
        <v>919</v>
      </c>
      <c r="L25" s="42" t="s">
        <v>251</v>
      </c>
      <c r="M25" s="45"/>
      <c r="N25" s="42" t="s">
        <v>964</v>
      </c>
      <c r="O25" s="34"/>
      <c r="P25" s="44"/>
      <c r="Q25" s="44"/>
      <c r="R25" s="47">
        <f t="shared" si="1"/>
        <v>1</v>
      </c>
      <c r="S25" s="47">
        <f t="shared" si="2"/>
        <v>1</v>
      </c>
      <c r="T25" s="47">
        <f t="shared" si="3"/>
        <v>0.25</v>
      </c>
      <c r="U25" s="48">
        <f t="shared" si="4"/>
        <v>3.5</v>
      </c>
      <c r="V25" s="49">
        <f t="shared" si="5"/>
        <v>0</v>
      </c>
      <c r="W25" s="48" t="str">
        <f t="shared" si="6"/>
        <v>No</v>
      </c>
      <c r="X25" s="50" t="str">
        <f t="shared" si="7"/>
        <v>✓ Complete</v>
      </c>
      <c r="Y25" s="44"/>
      <c r="Z25" s="44"/>
      <c r="AA25" s="44"/>
      <c r="AB25" s="44"/>
    </row>
    <row r="26">
      <c r="A26" s="44" t="s">
        <v>115</v>
      </c>
      <c r="B26" s="40" t="s">
        <v>965</v>
      </c>
      <c r="C26" s="40" t="s">
        <v>557</v>
      </c>
      <c r="D26" s="42" t="s">
        <v>20</v>
      </c>
      <c r="E26" s="71" t="s">
        <v>8</v>
      </c>
      <c r="F26" s="42" t="s">
        <v>26</v>
      </c>
      <c r="G26" s="42" t="s">
        <v>142</v>
      </c>
      <c r="H26" s="42" t="s">
        <v>143</v>
      </c>
      <c r="I26" s="42" t="s">
        <v>39</v>
      </c>
      <c r="J26" s="43"/>
      <c r="K26" s="42" t="s">
        <v>966</v>
      </c>
      <c r="L26" s="42" t="s">
        <v>251</v>
      </c>
      <c r="M26" s="45"/>
      <c r="N26" s="44"/>
      <c r="O26" s="34"/>
      <c r="P26" s="44"/>
      <c r="Q26" s="44"/>
      <c r="R26" s="47">
        <f t="shared" si="1"/>
        <v>0.25</v>
      </c>
      <c r="S26" s="47">
        <f t="shared" si="2"/>
        <v>1</v>
      </c>
      <c r="T26" s="47">
        <f t="shared" si="3"/>
        <v>0.25</v>
      </c>
      <c r="U26" s="48">
        <f t="shared" si="4"/>
        <v>0.5</v>
      </c>
      <c r="V26" s="49">
        <f t="shared" si="5"/>
        <v>0</v>
      </c>
      <c r="W26" s="48" t="str">
        <f t="shared" si="6"/>
        <v>No</v>
      </c>
      <c r="X26" s="50" t="str">
        <f t="shared" si="7"/>
        <v>✓ Complete</v>
      </c>
      <c r="Y26" s="44"/>
      <c r="Z26" s="44"/>
      <c r="AA26" s="44"/>
      <c r="AB26" s="44"/>
    </row>
    <row r="27">
      <c r="A27" s="44" t="s">
        <v>115</v>
      </c>
      <c r="B27" s="40" t="s">
        <v>967</v>
      </c>
      <c r="C27" s="40" t="s">
        <v>968</v>
      </c>
      <c r="D27" s="42" t="s">
        <v>20</v>
      </c>
      <c r="E27" s="71" t="s">
        <v>8</v>
      </c>
      <c r="F27" s="42" t="s">
        <v>28</v>
      </c>
      <c r="G27" s="42" t="s">
        <v>147</v>
      </c>
      <c r="H27" s="42" t="s">
        <v>143</v>
      </c>
      <c r="I27" s="42" t="s">
        <v>39</v>
      </c>
      <c r="J27" s="43"/>
      <c r="K27" s="42" t="s">
        <v>966</v>
      </c>
      <c r="L27" s="42" t="s">
        <v>251</v>
      </c>
      <c r="M27" s="45"/>
      <c r="N27" s="44"/>
      <c r="O27" s="34"/>
      <c r="P27" s="44"/>
      <c r="Q27" s="44"/>
      <c r="R27" s="47">
        <f t="shared" si="1"/>
        <v>0.25</v>
      </c>
      <c r="S27" s="47">
        <f t="shared" si="2"/>
        <v>1</v>
      </c>
      <c r="T27" s="47">
        <f t="shared" si="3"/>
        <v>0.25</v>
      </c>
      <c r="U27" s="48">
        <f t="shared" si="4"/>
        <v>0.5</v>
      </c>
      <c r="V27" s="49">
        <f t="shared" si="5"/>
        <v>0</v>
      </c>
      <c r="W27" s="48" t="str">
        <f t="shared" si="6"/>
        <v>No</v>
      </c>
      <c r="X27" s="50" t="str">
        <f t="shared" si="7"/>
        <v>✓ Complete</v>
      </c>
      <c r="Y27" s="44"/>
      <c r="Z27" s="44"/>
      <c r="AA27" s="44"/>
      <c r="AB27" s="44"/>
    </row>
    <row r="28">
      <c r="A28" s="44" t="s">
        <v>115</v>
      </c>
      <c r="B28" s="40" t="s">
        <v>381</v>
      </c>
      <c r="C28" s="40" t="s">
        <v>969</v>
      </c>
      <c r="D28" s="42" t="s">
        <v>17</v>
      </c>
      <c r="E28" s="71" t="s">
        <v>8</v>
      </c>
      <c r="F28" s="42" t="s">
        <v>26</v>
      </c>
      <c r="G28" s="42" t="s">
        <v>142</v>
      </c>
      <c r="H28" s="42" t="s">
        <v>143</v>
      </c>
      <c r="I28" s="42" t="s">
        <v>39</v>
      </c>
      <c r="J28" s="43"/>
      <c r="K28" s="42" t="s">
        <v>970</v>
      </c>
      <c r="L28" s="42" t="s">
        <v>251</v>
      </c>
      <c r="M28" s="45"/>
      <c r="N28" s="42" t="s">
        <v>971</v>
      </c>
      <c r="O28" s="34"/>
      <c r="P28" s="44"/>
      <c r="Q28" s="44"/>
      <c r="R28" s="47">
        <f t="shared" si="1"/>
        <v>1</v>
      </c>
      <c r="S28" s="47">
        <f t="shared" si="2"/>
        <v>1</v>
      </c>
      <c r="T28" s="47">
        <f t="shared" si="3"/>
        <v>0.25</v>
      </c>
      <c r="U28" s="48">
        <f t="shared" si="4"/>
        <v>0.5</v>
      </c>
      <c r="V28" s="49">
        <f t="shared" si="5"/>
        <v>0</v>
      </c>
      <c r="W28" s="48"/>
      <c r="X28" s="50" t="str">
        <f t="shared" si="7"/>
        <v>✓ Complete</v>
      </c>
      <c r="Y28" s="44"/>
      <c r="Z28" s="44"/>
      <c r="AA28" s="44"/>
      <c r="AB28" s="44"/>
    </row>
    <row r="29">
      <c r="A29" s="44" t="s">
        <v>115</v>
      </c>
      <c r="B29" s="40" t="s">
        <v>386</v>
      </c>
      <c r="C29" s="40" t="s">
        <v>972</v>
      </c>
      <c r="D29" s="42" t="s">
        <v>265</v>
      </c>
      <c r="E29" s="42" t="s">
        <v>973</v>
      </c>
      <c r="F29" s="42" t="s">
        <v>23</v>
      </c>
      <c r="G29" s="42" t="s">
        <v>147</v>
      </c>
      <c r="H29" s="42" t="s">
        <v>157</v>
      </c>
      <c r="I29" s="42" t="s">
        <v>35</v>
      </c>
      <c r="J29" s="44"/>
      <c r="K29" s="42" t="s">
        <v>919</v>
      </c>
      <c r="L29" s="42" t="s">
        <v>251</v>
      </c>
      <c r="M29" s="45"/>
      <c r="N29" s="42" t="s">
        <v>974</v>
      </c>
      <c r="O29" s="34"/>
      <c r="P29" s="44"/>
      <c r="Q29" s="44"/>
      <c r="R29" s="47">
        <f t="shared" si="1"/>
        <v>1</v>
      </c>
      <c r="S29" s="47">
        <f t="shared" si="2"/>
        <v>1</v>
      </c>
      <c r="T29" s="47">
        <f t="shared" si="3"/>
        <v>1</v>
      </c>
      <c r="U29" s="48">
        <f t="shared" si="4"/>
        <v>0.5</v>
      </c>
      <c r="V29" s="49">
        <f t="shared" si="5"/>
        <v>0</v>
      </c>
      <c r="W29" s="48"/>
      <c r="X29" s="50"/>
      <c r="Y29" s="44"/>
      <c r="Z29" s="44"/>
      <c r="AA29" s="44"/>
      <c r="AB29" s="44"/>
    </row>
    <row r="30">
      <c r="A30" s="44" t="s">
        <v>115</v>
      </c>
      <c r="B30" s="40" t="s">
        <v>975</v>
      </c>
      <c r="C30" s="40" t="s">
        <v>976</v>
      </c>
      <c r="D30" s="42" t="s">
        <v>20</v>
      </c>
      <c r="E30" s="42" t="s">
        <v>973</v>
      </c>
      <c r="F30" s="42" t="s">
        <v>23</v>
      </c>
      <c r="G30" s="42" t="s">
        <v>147</v>
      </c>
      <c r="H30" s="42" t="s">
        <v>157</v>
      </c>
      <c r="I30" s="42" t="s">
        <v>35</v>
      </c>
      <c r="J30" s="44"/>
      <c r="K30" s="42" t="s">
        <v>919</v>
      </c>
      <c r="L30" s="42" t="s">
        <v>251</v>
      </c>
      <c r="M30" s="45"/>
      <c r="N30" s="40"/>
      <c r="O30" s="34"/>
      <c r="P30" s="44"/>
      <c r="Q30" s="44"/>
      <c r="R30" s="47">
        <f t="shared" si="1"/>
        <v>0.25</v>
      </c>
      <c r="S30" s="47">
        <f t="shared" si="2"/>
        <v>1</v>
      </c>
      <c r="T30" s="47">
        <f t="shared" si="3"/>
        <v>1</v>
      </c>
      <c r="U30" s="48">
        <f t="shared" si="4"/>
        <v>0.5</v>
      </c>
      <c r="V30" s="49">
        <f t="shared" si="5"/>
        <v>0</v>
      </c>
      <c r="W30" s="48" t="str">
        <f t="shared" ref="W30:W33" si="8">IF(OR(H30="Active",H30="In Progress",H30="Build",H30="Test"),"Yes","No")</f>
        <v>No</v>
      </c>
      <c r="X30" s="50" t="str">
        <f t="shared" ref="X30:X99" si="9">IF(B31="", "N/A",
   IF(E31="", "⚠️ Missing Size",
      IF(F31="", "⚠️ Missing Work Type",
         IF(D31="", "⚠️ Missing Role",
            IF(I31="", "⚠️ Missing Phase", "✓ Complete")))))</f>
        <v>✓ Complete</v>
      </c>
      <c r="Y30" s="44"/>
      <c r="Z30" s="44"/>
      <c r="AA30" s="44"/>
      <c r="AB30" s="44"/>
    </row>
    <row r="31">
      <c r="A31" s="44" t="s">
        <v>115</v>
      </c>
      <c r="B31" s="40" t="s">
        <v>977</v>
      </c>
      <c r="C31" s="40" t="s">
        <v>978</v>
      </c>
      <c r="D31" s="42" t="s">
        <v>20</v>
      </c>
      <c r="E31" s="42" t="s">
        <v>973</v>
      </c>
      <c r="F31" s="42" t="s">
        <v>28</v>
      </c>
      <c r="G31" s="42" t="s">
        <v>147</v>
      </c>
      <c r="H31" s="42" t="s">
        <v>157</v>
      </c>
      <c r="I31" s="42" t="s">
        <v>35</v>
      </c>
      <c r="J31" s="44"/>
      <c r="K31" s="42" t="s">
        <v>919</v>
      </c>
      <c r="L31" s="42" t="s">
        <v>251</v>
      </c>
      <c r="M31" s="45"/>
      <c r="N31" s="51" t="s">
        <v>979</v>
      </c>
      <c r="O31" s="34"/>
      <c r="P31" s="44"/>
      <c r="Q31" s="44"/>
      <c r="R31" s="47">
        <f t="shared" si="1"/>
        <v>0.25</v>
      </c>
      <c r="S31" s="47">
        <f t="shared" si="2"/>
        <v>1</v>
      </c>
      <c r="T31" s="47">
        <f t="shared" si="3"/>
        <v>1</v>
      </c>
      <c r="U31" s="48">
        <f t="shared" si="4"/>
        <v>0.5</v>
      </c>
      <c r="V31" s="49">
        <f t="shared" si="5"/>
        <v>0</v>
      </c>
      <c r="W31" s="48" t="str">
        <f t="shared" si="8"/>
        <v>No</v>
      </c>
      <c r="X31" s="50" t="str">
        <f t="shared" si="9"/>
        <v>✓ Complete</v>
      </c>
      <c r="Y31" s="44"/>
      <c r="Z31" s="44"/>
      <c r="AA31" s="44"/>
      <c r="AB31" s="44"/>
    </row>
    <row r="32">
      <c r="A32" s="44" t="s">
        <v>115</v>
      </c>
      <c r="B32" s="40" t="s">
        <v>980</v>
      </c>
      <c r="C32" s="40" t="s">
        <v>557</v>
      </c>
      <c r="D32" s="42" t="s">
        <v>265</v>
      </c>
      <c r="E32" s="42" t="s">
        <v>973</v>
      </c>
      <c r="F32" s="42" t="s">
        <v>23</v>
      </c>
      <c r="G32" s="42" t="s">
        <v>147</v>
      </c>
      <c r="H32" s="42" t="s">
        <v>143</v>
      </c>
      <c r="I32" s="42" t="s">
        <v>35</v>
      </c>
      <c r="J32" s="44"/>
      <c r="K32" s="42" t="s">
        <v>919</v>
      </c>
      <c r="L32" s="42" t="s">
        <v>251</v>
      </c>
      <c r="M32" s="45"/>
      <c r="N32" s="51" t="s">
        <v>960</v>
      </c>
      <c r="O32" s="34"/>
      <c r="P32" s="44"/>
      <c r="Q32" s="44"/>
      <c r="R32" s="47">
        <f t="shared" si="1"/>
        <v>1</v>
      </c>
      <c r="S32" s="47">
        <f t="shared" si="2"/>
        <v>1</v>
      </c>
      <c r="T32" s="47">
        <f t="shared" si="3"/>
        <v>1</v>
      </c>
      <c r="U32" s="48">
        <f t="shared" si="4"/>
        <v>0.5</v>
      </c>
      <c r="V32" s="49">
        <f t="shared" si="5"/>
        <v>0</v>
      </c>
      <c r="W32" s="48" t="str">
        <f t="shared" si="8"/>
        <v>No</v>
      </c>
      <c r="X32" s="50" t="str">
        <f t="shared" si="9"/>
        <v>N/A</v>
      </c>
      <c r="Y32" s="44"/>
      <c r="Z32" s="44"/>
      <c r="AA32" s="44"/>
      <c r="AB32" s="44"/>
    </row>
    <row r="33">
      <c r="A33" s="44"/>
      <c r="B33" s="44"/>
      <c r="C33" s="44"/>
      <c r="D33" s="42" t="s">
        <v>20</v>
      </c>
      <c r="E33" s="42" t="s">
        <v>973</v>
      </c>
      <c r="F33" s="42" t="s">
        <v>23</v>
      </c>
      <c r="G33" s="42" t="s">
        <v>147</v>
      </c>
      <c r="H33" s="42" t="s">
        <v>157</v>
      </c>
      <c r="I33" s="42" t="s">
        <v>35</v>
      </c>
      <c r="J33" s="44"/>
      <c r="K33" s="42" t="s">
        <v>981</v>
      </c>
      <c r="L33" s="42" t="s">
        <v>251</v>
      </c>
      <c r="M33" s="44"/>
      <c r="N33" s="40"/>
      <c r="O33" s="34"/>
      <c r="P33" s="44"/>
      <c r="Q33" s="44"/>
      <c r="R33" s="47">
        <f t="shared" si="1"/>
        <v>0.25</v>
      </c>
      <c r="S33" s="47">
        <f t="shared" si="2"/>
        <v>1</v>
      </c>
      <c r="T33" s="47">
        <f t="shared" si="3"/>
        <v>1</v>
      </c>
      <c r="U33" s="48">
        <f t="shared" si="4"/>
        <v>0.5</v>
      </c>
      <c r="V33" s="49">
        <f t="shared" si="5"/>
        <v>0</v>
      </c>
      <c r="W33" s="48" t="str">
        <f t="shared" si="8"/>
        <v>No</v>
      </c>
      <c r="X33" s="50" t="str">
        <f t="shared" si="9"/>
        <v>N/A</v>
      </c>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63"/>
      <c r="B38" s="44"/>
      <c r="C38" s="44"/>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64"/>
      <c r="B39" s="65"/>
      <c r="C39" s="44"/>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66"/>
      <c r="B40" s="65"/>
      <c r="C40" s="44"/>
      <c r="D40" s="42"/>
      <c r="E40" s="34"/>
      <c r="F40" s="34"/>
      <c r="G40" s="44"/>
      <c r="H40" s="34"/>
      <c r="I40" s="34"/>
      <c r="J40" s="44"/>
      <c r="K40" s="44"/>
      <c r="L40" s="44"/>
      <c r="M40" s="44"/>
      <c r="N40" s="44"/>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66"/>
      <c r="B41" s="66"/>
      <c r="C41" s="44"/>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4"/>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6:G285">
      <formula1>"All,Cerner,Epic,Meditech"</formula1>
    </dataValidation>
    <dataValidation type="list" allowBlank="1" showErrorMessage="1" sqref="I236:I285">
      <formula1>"Discovery/Define,Design,Develop,Deploy,Did We Deliver"</formula1>
    </dataValidation>
    <dataValidation type="list" allowBlank="1" showErrorMessage="1" sqref="E2:E28 E236:E415">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6:H285">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36:F244">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4">
    <tablePart r:id="rId7"/>
    <tablePart r:id="rId8"/>
    <tablePart r:id="rId9"/>
    <tablePart r:id="rId10"/>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6.13"/>
    <col customWidth="1" min="2" max="2" width="37.13"/>
    <col customWidth="1" min="3" max="3" width="47.13"/>
    <col customWidth="1" min="4" max="4" width="20.13"/>
    <col customWidth="1" min="5" max="5" width="17.63"/>
    <col customWidth="1" min="6" max="6" width="16.38"/>
    <col customWidth="1" min="7" max="7" width="19.75"/>
    <col customWidth="1" min="8" max="8" width="18.63"/>
    <col customWidth="1" min="9" max="9" width="18.5"/>
    <col customWidth="1" min="10" max="10" width="19.63"/>
    <col customWidth="1" min="11" max="11" width="23.0"/>
    <col customWidth="1" min="12" max="12" width="27.5"/>
    <col customWidth="1" min="14" max="14" width="38.88"/>
    <col customWidth="1" min="16" max="16" width="15.13"/>
    <col customWidth="1" min="17" max="17" width="14.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38" t="s">
        <v>133</v>
      </c>
      <c r="Y1" s="44"/>
      <c r="Z1" s="44"/>
      <c r="AA1" s="44"/>
      <c r="AB1" s="44"/>
    </row>
    <row r="2">
      <c r="A2" s="34" t="s">
        <v>116</v>
      </c>
      <c r="B2" s="34" t="s">
        <v>963</v>
      </c>
      <c r="C2" s="44"/>
      <c r="D2" s="42" t="s">
        <v>20</v>
      </c>
      <c r="E2" s="71" t="s">
        <v>9</v>
      </c>
      <c r="F2" s="72" t="s">
        <v>26</v>
      </c>
      <c r="G2" s="42" t="s">
        <v>142</v>
      </c>
      <c r="H2" s="42" t="s">
        <v>143</v>
      </c>
      <c r="I2" s="72" t="s">
        <v>39</v>
      </c>
      <c r="J2" s="73"/>
      <c r="K2" s="42" t="s">
        <v>982</v>
      </c>
      <c r="L2" s="42" t="s">
        <v>162</v>
      </c>
      <c r="M2" s="61"/>
      <c r="N2" s="46"/>
      <c r="O2" s="34"/>
      <c r="P2" s="44"/>
      <c r="Q2" s="44"/>
      <c r="R2" s="47">
        <f t="shared" ref="R2:R99" si="1">IFS(
  D2="Owner", 1,
  D2="Co-owner", 1,
  D2="Secondary", 0.5,
  D2="Support", 0.25,
  TRUE, 0
)</f>
        <v>0.25</v>
      </c>
      <c r="S2" s="47">
        <f t="shared" ref="S2:S99" si="2">IFS(
  F2="Epic Gold", 1,
  F2="Governance", 0.7,
  F2="System Initiative", 1,
  F2="System Project", 1,
  F2="Epic Upgrades", 1,
  F2="General Support", 1,
  F2="Policy/Guidelines", 0.5,
  F2="Market Project", 0.5,
  F2="Ticket", 1,
  TRUE, 0
)</f>
        <v>1</v>
      </c>
      <c r="T2" s="47">
        <f t="shared" ref="T2:T99" si="3">IF(I2="N/A", 1,
   IF(F2="Governance", 1,
      IFS(
        I2="Discovery/Define", 0.3,
        I2="Design", 1,
        I2="Build", 1,
        I2="Validate/Test", 1,
        I2="Deploy", 1,
        I2="Did we Deliver", 0.25,
        I2="Post Go Live Support", 0.5,
        I2="Maintenance", 0.25,
        I2="Steady State", 0.15,
        TRUE, 0
      )
   )
)</f>
        <v>0.25</v>
      </c>
      <c r="U2" s="48">
        <f t="shared" ref="U2:U99" si="4">IFS(
  E2="", 0,
  LEFT(E2,2)="XS", 0.5,
  LEFT(E2,2)="XL", 15,
  LEFT(E2,1)="S", 1.5,
  LEFT(E2,1)="M", 3.5,
  LEFT(E2,1)="L", 7.5,
  E2="Unspecified", 1,
  TRUE, 0
)</f>
        <v>1.5</v>
      </c>
      <c r="V2" s="49">
        <f t="shared" ref="V2:V99" si="5">U2*R2*S2*T2*IF(W2="Yes",1,0)</f>
        <v>0</v>
      </c>
      <c r="W2" s="48" t="str">
        <f t="shared" ref="W2:W27" si="6">IF(OR(H2="Active",H2="In Progress",H2="Build",H2="Test"),"Yes","No")</f>
        <v>No</v>
      </c>
      <c r="X2" s="50" t="str">
        <f>IF(B2="", "N/A",
   IF(E2="", "⚠️ Missing Size",
      IF(F2="", "⚠️ Missing Work Type",
         IF(D2="", "⚠️ Missing Role",
            IF(I2="", "⚠️ Missing Phase", "✓ Complete")))))</f>
        <v>✓ Complete</v>
      </c>
      <c r="Y2" s="44"/>
      <c r="Z2" s="44"/>
      <c r="AA2" s="44"/>
      <c r="AB2" s="44"/>
    </row>
    <row r="3">
      <c r="A3" s="55" t="s">
        <v>116</v>
      </c>
      <c r="B3" s="55" t="s">
        <v>983</v>
      </c>
      <c r="C3" s="55" t="s">
        <v>984</v>
      </c>
      <c r="D3" s="42" t="s">
        <v>20</v>
      </c>
      <c r="E3" s="71" t="s">
        <v>9</v>
      </c>
      <c r="F3" s="60"/>
      <c r="G3" s="42" t="s">
        <v>673</v>
      </c>
      <c r="H3" s="42" t="s">
        <v>137</v>
      </c>
      <c r="I3" s="60"/>
      <c r="J3" s="73"/>
      <c r="K3" s="42" t="s">
        <v>985</v>
      </c>
      <c r="L3" s="42" t="s">
        <v>251</v>
      </c>
      <c r="M3" s="61"/>
      <c r="N3" s="79" t="s">
        <v>986</v>
      </c>
      <c r="O3" s="53"/>
      <c r="P3" s="44"/>
      <c r="Q3" s="44"/>
      <c r="R3" s="47">
        <f t="shared" si="1"/>
        <v>0.25</v>
      </c>
      <c r="S3" s="47">
        <f t="shared" si="2"/>
        <v>0</v>
      </c>
      <c r="T3" s="47">
        <f t="shared" si="3"/>
        <v>0</v>
      </c>
      <c r="U3" s="48">
        <f t="shared" si="4"/>
        <v>1.5</v>
      </c>
      <c r="V3" s="49">
        <f t="shared" si="5"/>
        <v>0</v>
      </c>
      <c r="W3" s="48" t="str">
        <f t="shared" si="6"/>
        <v>Yes</v>
      </c>
      <c r="X3" s="50" t="str">
        <f t="shared" ref="X3:X28" si="7">IF(B4="", "N/A",
   IF(E4="", "⚠️ Missing Size",
      IF(F4="", "⚠️ Missing Work Type",
         IF(D4="", "⚠️ Missing Role",
            IF(I4="", "⚠️ Missing Phase", "✓ Complete")))))</f>
        <v>⚠️ Missing Work Type</v>
      </c>
      <c r="Y3" s="44"/>
      <c r="Z3" s="44"/>
      <c r="AA3" s="44"/>
      <c r="AB3" s="44"/>
    </row>
    <row r="4">
      <c r="A4" s="55" t="s">
        <v>116</v>
      </c>
      <c r="B4" s="55" t="s">
        <v>987</v>
      </c>
      <c r="C4" s="55"/>
      <c r="D4" s="42" t="s">
        <v>265</v>
      </c>
      <c r="E4" s="71" t="s">
        <v>10</v>
      </c>
      <c r="F4" s="60"/>
      <c r="G4" s="42" t="s">
        <v>673</v>
      </c>
      <c r="H4" s="42" t="s">
        <v>137</v>
      </c>
      <c r="I4" s="60"/>
      <c r="J4" s="73"/>
      <c r="K4" s="42" t="s">
        <v>985</v>
      </c>
      <c r="L4" s="42" t="s">
        <v>251</v>
      </c>
      <c r="M4" s="61"/>
      <c r="N4" s="40"/>
      <c r="O4" s="53"/>
      <c r="P4" s="44"/>
      <c r="Q4" s="44"/>
      <c r="R4" s="47">
        <f t="shared" si="1"/>
        <v>1</v>
      </c>
      <c r="S4" s="47">
        <f t="shared" si="2"/>
        <v>0</v>
      </c>
      <c r="T4" s="47">
        <f t="shared" si="3"/>
        <v>0</v>
      </c>
      <c r="U4" s="48">
        <f t="shared" si="4"/>
        <v>3.5</v>
      </c>
      <c r="V4" s="49">
        <f t="shared" si="5"/>
        <v>0</v>
      </c>
      <c r="W4" s="48" t="str">
        <f t="shared" si="6"/>
        <v>Yes</v>
      </c>
      <c r="X4" s="50" t="str">
        <f t="shared" si="7"/>
        <v>⚠️ Missing Work Type</v>
      </c>
      <c r="Y4" s="44"/>
      <c r="Z4" s="44"/>
      <c r="AA4" s="44"/>
      <c r="AB4" s="44"/>
    </row>
    <row r="5">
      <c r="A5" s="55" t="s">
        <v>116</v>
      </c>
      <c r="B5" s="55" t="s">
        <v>933</v>
      </c>
      <c r="C5" s="55"/>
      <c r="D5" s="42" t="s">
        <v>17</v>
      </c>
      <c r="E5" s="71" t="s">
        <v>10</v>
      </c>
      <c r="F5" s="60"/>
      <c r="G5" s="42" t="s">
        <v>142</v>
      </c>
      <c r="H5" s="42" t="s">
        <v>137</v>
      </c>
      <c r="I5" s="34"/>
      <c r="J5" s="43"/>
      <c r="K5" s="42" t="s">
        <v>985</v>
      </c>
      <c r="L5" s="42" t="s">
        <v>251</v>
      </c>
      <c r="M5" s="61"/>
      <c r="N5" s="40"/>
      <c r="O5" s="34"/>
      <c r="P5" s="35"/>
      <c r="Q5" s="57"/>
      <c r="R5" s="47">
        <f t="shared" si="1"/>
        <v>1</v>
      </c>
      <c r="S5" s="47">
        <f t="shared" si="2"/>
        <v>0</v>
      </c>
      <c r="T5" s="47">
        <f t="shared" si="3"/>
        <v>0</v>
      </c>
      <c r="U5" s="48">
        <f t="shared" si="4"/>
        <v>3.5</v>
      </c>
      <c r="V5" s="49">
        <f t="shared" si="5"/>
        <v>0</v>
      </c>
      <c r="W5" s="48" t="str">
        <f t="shared" si="6"/>
        <v>Yes</v>
      </c>
      <c r="X5" s="50" t="str">
        <f t="shared" si="7"/>
        <v>✓ Complete</v>
      </c>
      <c r="Y5" s="44"/>
      <c r="Z5" s="44"/>
      <c r="AA5" s="44"/>
      <c r="AB5" s="44"/>
    </row>
    <row r="6">
      <c r="A6" s="55" t="s">
        <v>116</v>
      </c>
      <c r="B6" s="55" t="s">
        <v>924</v>
      </c>
      <c r="C6" s="55" t="s">
        <v>988</v>
      </c>
      <c r="D6" s="42" t="s">
        <v>265</v>
      </c>
      <c r="E6" s="71" t="s">
        <v>11</v>
      </c>
      <c r="F6" s="72" t="s">
        <v>29</v>
      </c>
      <c r="G6" s="42" t="s">
        <v>673</v>
      </c>
      <c r="H6" s="42" t="s">
        <v>137</v>
      </c>
      <c r="I6" s="72" t="s">
        <v>35</v>
      </c>
      <c r="J6" s="44"/>
      <c r="K6" s="42" t="s">
        <v>153</v>
      </c>
      <c r="L6" s="42" t="s">
        <v>154</v>
      </c>
      <c r="M6" s="61"/>
      <c r="N6" s="40"/>
      <c r="O6" s="34"/>
      <c r="P6" s="44"/>
      <c r="Q6" s="34"/>
      <c r="R6" s="47">
        <f t="shared" si="1"/>
        <v>1</v>
      </c>
      <c r="S6" s="47">
        <f t="shared" si="2"/>
        <v>0.5</v>
      </c>
      <c r="T6" s="47">
        <f t="shared" si="3"/>
        <v>1</v>
      </c>
      <c r="U6" s="48">
        <f t="shared" si="4"/>
        <v>7.5</v>
      </c>
      <c r="V6" s="49">
        <f t="shared" si="5"/>
        <v>3.75</v>
      </c>
      <c r="W6" s="48" t="str">
        <f t="shared" si="6"/>
        <v>Yes</v>
      </c>
      <c r="X6" s="50" t="str">
        <f t="shared" si="7"/>
        <v>✓ Complete</v>
      </c>
      <c r="Y6" s="44"/>
      <c r="Z6" s="44"/>
      <c r="AA6" s="44"/>
      <c r="AB6" s="44"/>
    </row>
    <row r="7">
      <c r="A7" s="55" t="s">
        <v>116</v>
      </c>
      <c r="B7" s="55" t="s">
        <v>479</v>
      </c>
      <c r="C7" s="55" t="s">
        <v>480</v>
      </c>
      <c r="D7" s="42" t="s">
        <v>265</v>
      </c>
      <c r="E7" s="71" t="s">
        <v>11</v>
      </c>
      <c r="F7" s="72" t="s">
        <v>25</v>
      </c>
      <c r="G7" s="42" t="s">
        <v>673</v>
      </c>
      <c r="H7" s="42" t="s">
        <v>137</v>
      </c>
      <c r="I7" s="72" t="s">
        <v>34</v>
      </c>
      <c r="J7" s="44"/>
      <c r="K7" s="42" t="s">
        <v>985</v>
      </c>
      <c r="L7" s="42" t="s">
        <v>251</v>
      </c>
      <c r="M7" s="61"/>
      <c r="N7" s="40"/>
      <c r="O7" s="53"/>
      <c r="P7" s="44"/>
      <c r="Q7" s="34"/>
      <c r="R7" s="47">
        <f t="shared" si="1"/>
        <v>1</v>
      </c>
      <c r="S7" s="47">
        <f t="shared" si="2"/>
        <v>1</v>
      </c>
      <c r="T7" s="47">
        <f t="shared" si="3"/>
        <v>0.3</v>
      </c>
      <c r="U7" s="48">
        <f t="shared" si="4"/>
        <v>7.5</v>
      </c>
      <c r="V7" s="49">
        <f t="shared" si="5"/>
        <v>2.25</v>
      </c>
      <c r="W7" s="48" t="str">
        <f t="shared" si="6"/>
        <v>Yes</v>
      </c>
      <c r="X7" s="50" t="str">
        <f t="shared" si="7"/>
        <v>✓ Complete</v>
      </c>
      <c r="Y7" s="44"/>
      <c r="Z7" s="44"/>
      <c r="AA7" s="44"/>
      <c r="AB7" s="44"/>
    </row>
    <row r="8">
      <c r="A8" s="55" t="s">
        <v>116</v>
      </c>
      <c r="B8" s="55" t="s">
        <v>481</v>
      </c>
      <c r="C8" s="55" t="s">
        <v>482</v>
      </c>
      <c r="D8" s="42" t="s">
        <v>265</v>
      </c>
      <c r="E8" s="71" t="s">
        <v>11</v>
      </c>
      <c r="F8" s="72" t="s">
        <v>25</v>
      </c>
      <c r="G8" s="42" t="s">
        <v>147</v>
      </c>
      <c r="H8" s="42" t="s">
        <v>137</v>
      </c>
      <c r="I8" s="72" t="s">
        <v>34</v>
      </c>
      <c r="J8" s="44"/>
      <c r="K8" s="42" t="s">
        <v>985</v>
      </c>
      <c r="L8" s="42" t="s">
        <v>251</v>
      </c>
      <c r="M8" s="61"/>
      <c r="N8" s="40"/>
      <c r="O8" s="34"/>
      <c r="P8" s="35"/>
      <c r="Q8" s="57"/>
      <c r="R8" s="47">
        <f t="shared" si="1"/>
        <v>1</v>
      </c>
      <c r="S8" s="47">
        <f t="shared" si="2"/>
        <v>1</v>
      </c>
      <c r="T8" s="47">
        <f t="shared" si="3"/>
        <v>0.3</v>
      </c>
      <c r="U8" s="48">
        <f t="shared" si="4"/>
        <v>7.5</v>
      </c>
      <c r="V8" s="49">
        <f t="shared" si="5"/>
        <v>2.25</v>
      </c>
      <c r="W8" s="48" t="str">
        <f t="shared" si="6"/>
        <v>Yes</v>
      </c>
      <c r="X8" s="50" t="str">
        <f t="shared" si="7"/>
        <v>⚠️ Missing Work Type</v>
      </c>
      <c r="Y8" s="44"/>
      <c r="Z8" s="44"/>
      <c r="AA8" s="44"/>
      <c r="AB8" s="44"/>
    </row>
    <row r="9">
      <c r="A9" s="55" t="s">
        <v>116</v>
      </c>
      <c r="B9" s="55" t="s">
        <v>967</v>
      </c>
      <c r="C9" s="55" t="s">
        <v>968</v>
      </c>
      <c r="D9" s="42" t="s">
        <v>19</v>
      </c>
      <c r="E9" s="71" t="s">
        <v>11</v>
      </c>
      <c r="F9" s="60"/>
      <c r="G9" s="42" t="s">
        <v>142</v>
      </c>
      <c r="H9" s="42" t="s">
        <v>137</v>
      </c>
      <c r="I9" s="72" t="s">
        <v>39</v>
      </c>
      <c r="J9" s="44"/>
      <c r="K9" s="42" t="s">
        <v>989</v>
      </c>
      <c r="L9" s="42" t="s">
        <v>251</v>
      </c>
      <c r="M9" s="61"/>
      <c r="N9" s="40"/>
      <c r="O9" s="34"/>
      <c r="P9" s="44"/>
      <c r="Q9" s="34"/>
      <c r="R9" s="47">
        <f t="shared" si="1"/>
        <v>0.5</v>
      </c>
      <c r="S9" s="47">
        <f t="shared" si="2"/>
        <v>0</v>
      </c>
      <c r="T9" s="47">
        <f t="shared" si="3"/>
        <v>0.25</v>
      </c>
      <c r="U9" s="48">
        <f t="shared" si="4"/>
        <v>7.5</v>
      </c>
      <c r="V9" s="49">
        <f t="shared" si="5"/>
        <v>0</v>
      </c>
      <c r="W9" s="48" t="str">
        <f t="shared" si="6"/>
        <v>Yes</v>
      </c>
      <c r="X9" s="50" t="str">
        <f t="shared" si="7"/>
        <v>⚠️ Missing Work Type</v>
      </c>
      <c r="Y9" s="44"/>
      <c r="Z9" s="44"/>
      <c r="AA9" s="44"/>
      <c r="AB9" s="44"/>
    </row>
    <row r="10">
      <c r="A10" s="55" t="s">
        <v>116</v>
      </c>
      <c r="B10" s="55" t="s">
        <v>367</v>
      </c>
      <c r="C10" s="55"/>
      <c r="D10" s="42" t="s">
        <v>17</v>
      </c>
      <c r="E10" s="71" t="s">
        <v>9</v>
      </c>
      <c r="F10" s="34"/>
      <c r="G10" s="42" t="s">
        <v>673</v>
      </c>
      <c r="H10" s="42" t="s">
        <v>137</v>
      </c>
      <c r="I10" s="34"/>
      <c r="J10" s="44"/>
      <c r="K10" s="42" t="s">
        <v>990</v>
      </c>
      <c r="L10" s="42" t="s">
        <v>251</v>
      </c>
      <c r="M10" s="45"/>
      <c r="N10" s="40"/>
      <c r="O10" s="34"/>
      <c r="P10" s="44"/>
      <c r="Q10" s="59"/>
      <c r="R10" s="47">
        <f t="shared" si="1"/>
        <v>1</v>
      </c>
      <c r="S10" s="47">
        <f t="shared" si="2"/>
        <v>0</v>
      </c>
      <c r="T10" s="47">
        <f t="shared" si="3"/>
        <v>0</v>
      </c>
      <c r="U10" s="48">
        <f t="shared" si="4"/>
        <v>1.5</v>
      </c>
      <c r="V10" s="49">
        <f t="shared" si="5"/>
        <v>0</v>
      </c>
      <c r="W10" s="48" t="str">
        <f t="shared" si="6"/>
        <v>Yes</v>
      </c>
      <c r="X10" s="50" t="str">
        <f t="shared" si="7"/>
        <v>⚠️ Missing Work Type</v>
      </c>
      <c r="Y10" s="44"/>
      <c r="Z10" s="44"/>
      <c r="AA10" s="44"/>
      <c r="AB10" s="44"/>
    </row>
    <row r="11">
      <c r="A11" s="55" t="s">
        <v>116</v>
      </c>
      <c r="B11" s="55" t="s">
        <v>370</v>
      </c>
      <c r="C11" s="55"/>
      <c r="D11" s="42" t="s">
        <v>265</v>
      </c>
      <c r="E11" s="71" t="s">
        <v>10</v>
      </c>
      <c r="F11" s="60"/>
      <c r="G11" s="42" t="s">
        <v>142</v>
      </c>
      <c r="H11" s="42" t="s">
        <v>137</v>
      </c>
      <c r="I11" s="60"/>
      <c r="J11" s="44"/>
      <c r="K11" s="42" t="s">
        <v>684</v>
      </c>
      <c r="L11" s="42" t="s">
        <v>251</v>
      </c>
      <c r="M11" s="61"/>
      <c r="N11" s="40"/>
      <c r="O11" s="34"/>
      <c r="P11" s="35"/>
      <c r="Q11" s="57"/>
      <c r="R11" s="47">
        <f t="shared" si="1"/>
        <v>1</v>
      </c>
      <c r="S11" s="47">
        <f t="shared" si="2"/>
        <v>0</v>
      </c>
      <c r="T11" s="47">
        <f t="shared" si="3"/>
        <v>0</v>
      </c>
      <c r="U11" s="48">
        <f t="shared" si="4"/>
        <v>3.5</v>
      </c>
      <c r="V11" s="49">
        <f t="shared" si="5"/>
        <v>0</v>
      </c>
      <c r="W11" s="48" t="str">
        <f t="shared" si="6"/>
        <v>Yes</v>
      </c>
      <c r="X11" s="50" t="str">
        <f t="shared" si="7"/>
        <v>⚠️ Missing Work Type</v>
      </c>
      <c r="Y11" s="44"/>
      <c r="Z11" s="44"/>
      <c r="AA11" s="44"/>
      <c r="AB11" s="44"/>
    </row>
    <row r="12">
      <c r="A12" s="55" t="s">
        <v>116</v>
      </c>
      <c r="B12" s="55" t="s">
        <v>374</v>
      </c>
      <c r="C12" s="55" t="s">
        <v>991</v>
      </c>
      <c r="D12" s="42" t="s">
        <v>17</v>
      </c>
      <c r="E12" s="71" t="s">
        <v>9</v>
      </c>
      <c r="F12" s="60"/>
      <c r="G12" s="42" t="s">
        <v>142</v>
      </c>
      <c r="H12" s="42" t="s">
        <v>137</v>
      </c>
      <c r="I12" s="60"/>
      <c r="J12" s="44"/>
      <c r="K12" s="42" t="s">
        <v>992</v>
      </c>
      <c r="L12" s="42" t="s">
        <v>251</v>
      </c>
      <c r="M12" s="61"/>
      <c r="N12" s="51" t="s">
        <v>991</v>
      </c>
      <c r="O12" s="34"/>
      <c r="P12" s="44"/>
      <c r="Q12" s="44"/>
      <c r="R12" s="47">
        <f t="shared" si="1"/>
        <v>1</v>
      </c>
      <c r="S12" s="47">
        <f t="shared" si="2"/>
        <v>0</v>
      </c>
      <c r="T12" s="47">
        <f t="shared" si="3"/>
        <v>0</v>
      </c>
      <c r="U12" s="48">
        <f t="shared" si="4"/>
        <v>1.5</v>
      </c>
      <c r="V12" s="49">
        <f t="shared" si="5"/>
        <v>0</v>
      </c>
      <c r="W12" s="48" t="str">
        <f t="shared" si="6"/>
        <v>Yes</v>
      </c>
      <c r="X12" s="50" t="str">
        <f t="shared" si="7"/>
        <v>⚠️ Missing Work Type</v>
      </c>
      <c r="Y12" s="44"/>
      <c r="Z12" s="44"/>
      <c r="AA12" s="44"/>
      <c r="AB12" s="44"/>
    </row>
    <row r="13">
      <c r="A13" s="55" t="s">
        <v>116</v>
      </c>
      <c r="B13" s="55" t="s">
        <v>235</v>
      </c>
      <c r="C13" s="55"/>
      <c r="D13" s="42" t="s">
        <v>265</v>
      </c>
      <c r="E13" s="71" t="s">
        <v>11</v>
      </c>
      <c r="F13" s="60"/>
      <c r="G13" s="42" t="s">
        <v>673</v>
      </c>
      <c r="H13" s="42" t="s">
        <v>137</v>
      </c>
      <c r="I13" s="60"/>
      <c r="J13" s="44"/>
      <c r="K13" s="42" t="s">
        <v>992</v>
      </c>
      <c r="L13" s="42" t="s">
        <v>251</v>
      </c>
      <c r="M13" s="61"/>
      <c r="N13" s="40"/>
      <c r="O13" s="34"/>
      <c r="P13" s="44"/>
      <c r="Q13" s="44"/>
      <c r="R13" s="47">
        <f t="shared" si="1"/>
        <v>1</v>
      </c>
      <c r="S13" s="47">
        <f t="shared" si="2"/>
        <v>0</v>
      </c>
      <c r="T13" s="47">
        <f t="shared" si="3"/>
        <v>0</v>
      </c>
      <c r="U13" s="48">
        <f t="shared" si="4"/>
        <v>7.5</v>
      </c>
      <c r="V13" s="49">
        <f t="shared" si="5"/>
        <v>0</v>
      </c>
      <c r="W13" s="48" t="str">
        <f t="shared" si="6"/>
        <v>Yes</v>
      </c>
      <c r="X13" s="50" t="str">
        <f t="shared" si="7"/>
        <v>✓ Complete</v>
      </c>
      <c r="Y13" s="44"/>
      <c r="Z13" s="44"/>
      <c r="AA13" s="44"/>
      <c r="AB13" s="44"/>
    </row>
    <row r="14">
      <c r="A14" s="55" t="s">
        <v>116</v>
      </c>
      <c r="B14" s="55" t="s">
        <v>993</v>
      </c>
      <c r="C14" s="55" t="s">
        <v>994</v>
      </c>
      <c r="D14" s="42" t="s">
        <v>17</v>
      </c>
      <c r="E14" s="71" t="s">
        <v>10</v>
      </c>
      <c r="F14" s="72" t="s">
        <v>29</v>
      </c>
      <c r="G14" s="42" t="s">
        <v>673</v>
      </c>
      <c r="H14" s="42" t="s">
        <v>143</v>
      </c>
      <c r="I14" s="72" t="s">
        <v>39</v>
      </c>
      <c r="J14" s="44"/>
      <c r="K14" s="42" t="s">
        <v>990</v>
      </c>
      <c r="L14" s="42" t="s">
        <v>251</v>
      </c>
      <c r="M14" s="61"/>
      <c r="N14" s="51" t="s">
        <v>995</v>
      </c>
      <c r="O14" s="34"/>
      <c r="P14" s="44"/>
      <c r="Q14" s="44"/>
      <c r="R14" s="47">
        <f t="shared" si="1"/>
        <v>1</v>
      </c>
      <c r="S14" s="47">
        <f t="shared" si="2"/>
        <v>0.5</v>
      </c>
      <c r="T14" s="47">
        <f t="shared" si="3"/>
        <v>0.25</v>
      </c>
      <c r="U14" s="48">
        <f t="shared" si="4"/>
        <v>3.5</v>
      </c>
      <c r="V14" s="49">
        <f t="shared" si="5"/>
        <v>0</v>
      </c>
      <c r="W14" s="48" t="str">
        <f t="shared" si="6"/>
        <v>No</v>
      </c>
      <c r="X14" s="50" t="str">
        <f t="shared" si="7"/>
        <v>⚠️ Missing Work Type</v>
      </c>
      <c r="Y14" s="44"/>
      <c r="Z14" s="44"/>
      <c r="AA14" s="44"/>
      <c r="AB14" s="44"/>
    </row>
    <row r="15">
      <c r="A15" s="55" t="s">
        <v>116</v>
      </c>
      <c r="B15" s="55" t="s">
        <v>996</v>
      </c>
      <c r="C15" s="55"/>
      <c r="D15" s="42" t="s">
        <v>17</v>
      </c>
      <c r="E15" s="71" t="s">
        <v>9</v>
      </c>
      <c r="F15" s="60"/>
      <c r="G15" s="42" t="s">
        <v>673</v>
      </c>
      <c r="H15" s="34"/>
      <c r="I15" s="60"/>
      <c r="J15" s="44"/>
      <c r="K15" s="44"/>
      <c r="L15" s="44"/>
      <c r="M15" s="61"/>
      <c r="N15" s="51" t="s">
        <v>997</v>
      </c>
      <c r="O15" s="34"/>
      <c r="P15" s="44"/>
      <c r="Q15" s="44"/>
      <c r="R15" s="47">
        <f t="shared" si="1"/>
        <v>1</v>
      </c>
      <c r="S15" s="47">
        <f t="shared" si="2"/>
        <v>0</v>
      </c>
      <c r="T15" s="47">
        <f t="shared" si="3"/>
        <v>0</v>
      </c>
      <c r="U15" s="48">
        <f t="shared" si="4"/>
        <v>1.5</v>
      </c>
      <c r="V15" s="49">
        <f t="shared" si="5"/>
        <v>0</v>
      </c>
      <c r="W15" s="48" t="str">
        <f t="shared" si="6"/>
        <v>No</v>
      </c>
      <c r="X15" s="50" t="str">
        <f t="shared" si="7"/>
        <v>⚠️ Missing Work Type</v>
      </c>
      <c r="Y15" s="44"/>
      <c r="Z15" s="44"/>
      <c r="AA15" s="44"/>
      <c r="AB15" s="44"/>
    </row>
    <row r="16">
      <c r="A16" s="55" t="s">
        <v>116</v>
      </c>
      <c r="B16" s="55" t="s">
        <v>998</v>
      </c>
      <c r="C16" s="55"/>
      <c r="D16" s="42" t="s">
        <v>17</v>
      </c>
      <c r="E16" s="71" t="s">
        <v>10</v>
      </c>
      <c r="F16" s="60"/>
      <c r="G16" s="42" t="s">
        <v>142</v>
      </c>
      <c r="H16" s="42" t="s">
        <v>137</v>
      </c>
      <c r="I16" s="72" t="s">
        <v>34</v>
      </c>
      <c r="J16" s="44"/>
      <c r="K16" s="51" t="s">
        <v>992</v>
      </c>
      <c r="L16" s="42" t="s">
        <v>251</v>
      </c>
      <c r="M16" s="61"/>
      <c r="N16" s="40"/>
      <c r="O16" s="34"/>
      <c r="P16" s="44"/>
      <c r="Q16" s="44"/>
      <c r="R16" s="47">
        <f t="shared" si="1"/>
        <v>1</v>
      </c>
      <c r="S16" s="47">
        <f t="shared" si="2"/>
        <v>0</v>
      </c>
      <c r="T16" s="47">
        <f t="shared" si="3"/>
        <v>0.3</v>
      </c>
      <c r="U16" s="48">
        <f t="shared" si="4"/>
        <v>3.5</v>
      </c>
      <c r="V16" s="49">
        <f t="shared" si="5"/>
        <v>0</v>
      </c>
      <c r="W16" s="48" t="str">
        <f t="shared" si="6"/>
        <v>Yes</v>
      </c>
      <c r="X16" s="50" t="str">
        <f t="shared" si="7"/>
        <v>✓ Complete</v>
      </c>
      <c r="Y16" s="44"/>
      <c r="Z16" s="44"/>
      <c r="AA16" s="44"/>
      <c r="AB16" s="44"/>
    </row>
    <row r="17">
      <c r="A17" s="55" t="s">
        <v>116</v>
      </c>
      <c r="B17" s="58" t="s">
        <v>999</v>
      </c>
      <c r="C17" s="55" t="s">
        <v>1000</v>
      </c>
      <c r="D17" s="42" t="s">
        <v>20</v>
      </c>
      <c r="E17" s="71" t="s">
        <v>11</v>
      </c>
      <c r="F17" s="72" t="s">
        <v>25</v>
      </c>
      <c r="G17" s="42" t="s">
        <v>673</v>
      </c>
      <c r="H17" s="42" t="s">
        <v>137</v>
      </c>
      <c r="I17" s="72" t="s">
        <v>34</v>
      </c>
      <c r="J17" s="44"/>
      <c r="K17" s="42" t="s">
        <v>985</v>
      </c>
      <c r="L17" s="42" t="s">
        <v>251</v>
      </c>
      <c r="M17" s="61"/>
      <c r="N17" s="40"/>
      <c r="O17" s="34"/>
      <c r="P17" s="44"/>
      <c r="Q17" s="44"/>
      <c r="R17" s="47">
        <f t="shared" si="1"/>
        <v>0.25</v>
      </c>
      <c r="S17" s="47">
        <f t="shared" si="2"/>
        <v>1</v>
      </c>
      <c r="T17" s="47">
        <f t="shared" si="3"/>
        <v>0.3</v>
      </c>
      <c r="U17" s="48">
        <f t="shared" si="4"/>
        <v>7.5</v>
      </c>
      <c r="V17" s="49">
        <f t="shared" si="5"/>
        <v>0.5625</v>
      </c>
      <c r="W17" s="48" t="str">
        <f t="shared" si="6"/>
        <v>Yes</v>
      </c>
      <c r="X17" s="50" t="str">
        <f t="shared" si="7"/>
        <v>⚠️ Missing Work Type</v>
      </c>
      <c r="Y17" s="44"/>
      <c r="Z17" s="44"/>
      <c r="AA17" s="44"/>
      <c r="AB17" s="44"/>
    </row>
    <row r="18">
      <c r="A18" s="55" t="s">
        <v>116</v>
      </c>
      <c r="B18" s="55" t="s">
        <v>1001</v>
      </c>
      <c r="C18" s="55"/>
      <c r="D18" s="42" t="s">
        <v>17</v>
      </c>
      <c r="E18" s="71" t="s">
        <v>9</v>
      </c>
      <c r="F18" s="60"/>
      <c r="G18" s="42" t="s">
        <v>673</v>
      </c>
      <c r="H18" s="42" t="s">
        <v>143</v>
      </c>
      <c r="I18" s="72" t="s">
        <v>39</v>
      </c>
      <c r="J18" s="44"/>
      <c r="K18" s="40"/>
      <c r="L18" s="42" t="s">
        <v>627</v>
      </c>
      <c r="M18" s="61"/>
      <c r="N18" s="40"/>
      <c r="O18" s="34"/>
      <c r="P18" s="44"/>
      <c r="Q18" s="44"/>
      <c r="R18" s="47">
        <f t="shared" si="1"/>
        <v>1</v>
      </c>
      <c r="S18" s="47">
        <f t="shared" si="2"/>
        <v>0</v>
      </c>
      <c r="T18" s="47">
        <f t="shared" si="3"/>
        <v>0.25</v>
      </c>
      <c r="U18" s="48">
        <f t="shared" si="4"/>
        <v>1.5</v>
      </c>
      <c r="V18" s="49">
        <f t="shared" si="5"/>
        <v>0</v>
      </c>
      <c r="W18" s="48" t="str">
        <f t="shared" si="6"/>
        <v>No</v>
      </c>
      <c r="X18" s="50" t="str">
        <f t="shared" si="7"/>
        <v>⚠️ Missing Work Type</v>
      </c>
      <c r="Y18" s="44"/>
      <c r="Z18" s="44"/>
      <c r="AA18" s="44"/>
      <c r="AB18" s="44"/>
    </row>
    <row r="19">
      <c r="A19" s="55" t="s">
        <v>116</v>
      </c>
      <c r="B19" s="55" t="s">
        <v>1002</v>
      </c>
      <c r="C19" s="55"/>
      <c r="D19" s="42" t="s">
        <v>20</v>
      </c>
      <c r="E19" s="71" t="s">
        <v>8</v>
      </c>
      <c r="F19" s="34"/>
      <c r="G19" s="42" t="s">
        <v>136</v>
      </c>
      <c r="H19" s="42" t="s">
        <v>137</v>
      </c>
      <c r="I19" s="34"/>
      <c r="J19" s="43"/>
      <c r="K19" s="42" t="s">
        <v>1003</v>
      </c>
      <c r="L19" s="42" t="s">
        <v>154</v>
      </c>
      <c r="M19" s="45"/>
      <c r="N19" s="40"/>
      <c r="O19" s="34"/>
      <c r="P19" s="44"/>
      <c r="Q19" s="44"/>
      <c r="R19" s="47">
        <f t="shared" si="1"/>
        <v>0.25</v>
      </c>
      <c r="S19" s="47">
        <f t="shared" si="2"/>
        <v>0</v>
      </c>
      <c r="T19" s="47">
        <f t="shared" si="3"/>
        <v>0</v>
      </c>
      <c r="U19" s="48">
        <f t="shared" si="4"/>
        <v>0.5</v>
      </c>
      <c r="V19" s="49">
        <f t="shared" si="5"/>
        <v>0</v>
      </c>
      <c r="W19" s="48" t="str">
        <f t="shared" si="6"/>
        <v>Yes</v>
      </c>
      <c r="X19" s="50" t="str">
        <f t="shared" si="7"/>
        <v>⚠️ Missing Phase</v>
      </c>
      <c r="Y19" s="44"/>
      <c r="Z19" s="44"/>
      <c r="AA19" s="44"/>
      <c r="AB19" s="44"/>
    </row>
    <row r="20">
      <c r="A20" s="55" t="s">
        <v>116</v>
      </c>
      <c r="B20" s="55" t="s">
        <v>1004</v>
      </c>
      <c r="C20" s="55" t="s">
        <v>1005</v>
      </c>
      <c r="D20" s="42" t="s">
        <v>20</v>
      </c>
      <c r="E20" s="71" t="s">
        <v>9</v>
      </c>
      <c r="F20" s="42" t="s">
        <v>28</v>
      </c>
      <c r="G20" s="42" t="s">
        <v>142</v>
      </c>
      <c r="H20" s="42" t="s">
        <v>137</v>
      </c>
      <c r="I20" s="34"/>
      <c r="J20" s="43"/>
      <c r="K20" s="42" t="s">
        <v>1006</v>
      </c>
      <c r="L20" s="42" t="s">
        <v>154</v>
      </c>
      <c r="M20" s="45"/>
      <c r="N20" s="40"/>
      <c r="O20" s="34"/>
      <c r="P20" s="44"/>
      <c r="Q20" s="44"/>
      <c r="R20" s="47">
        <f t="shared" si="1"/>
        <v>0.25</v>
      </c>
      <c r="S20" s="47">
        <f t="shared" si="2"/>
        <v>1</v>
      </c>
      <c r="T20" s="47">
        <f t="shared" si="3"/>
        <v>0</v>
      </c>
      <c r="U20" s="48">
        <f t="shared" si="4"/>
        <v>1.5</v>
      </c>
      <c r="V20" s="49">
        <f t="shared" si="5"/>
        <v>0</v>
      </c>
      <c r="W20" s="48" t="str">
        <f t="shared" si="6"/>
        <v>Yes</v>
      </c>
      <c r="X20" s="50" t="str">
        <f t="shared" si="7"/>
        <v>⚠️ Missing Phase</v>
      </c>
      <c r="Y20" s="44"/>
      <c r="Z20" s="44"/>
      <c r="AA20" s="44"/>
      <c r="AB20" s="44"/>
    </row>
    <row r="21">
      <c r="A21" s="55" t="s">
        <v>116</v>
      </c>
      <c r="B21" s="55" t="s">
        <v>1007</v>
      </c>
      <c r="C21" s="55"/>
      <c r="D21" s="42" t="s">
        <v>265</v>
      </c>
      <c r="E21" s="71" t="s">
        <v>10</v>
      </c>
      <c r="F21" s="42" t="s">
        <v>25</v>
      </c>
      <c r="G21" s="42" t="s">
        <v>142</v>
      </c>
      <c r="H21" s="42" t="s">
        <v>137</v>
      </c>
      <c r="I21" s="34"/>
      <c r="J21" s="43"/>
      <c r="K21" s="42" t="s">
        <v>1003</v>
      </c>
      <c r="L21" s="42" t="s">
        <v>251</v>
      </c>
      <c r="M21" s="45"/>
      <c r="N21" s="51" t="s">
        <v>1005</v>
      </c>
      <c r="O21" s="34"/>
      <c r="P21" s="44"/>
      <c r="Q21" s="44"/>
      <c r="R21" s="47">
        <f t="shared" si="1"/>
        <v>1</v>
      </c>
      <c r="S21" s="47">
        <f t="shared" si="2"/>
        <v>1</v>
      </c>
      <c r="T21" s="47">
        <f t="shared" si="3"/>
        <v>0</v>
      </c>
      <c r="U21" s="48">
        <f t="shared" si="4"/>
        <v>3.5</v>
      </c>
      <c r="V21" s="49">
        <f t="shared" si="5"/>
        <v>0</v>
      </c>
      <c r="W21" s="48" t="str">
        <f t="shared" si="6"/>
        <v>Yes</v>
      </c>
      <c r="X21" s="50" t="str">
        <f t="shared" si="7"/>
        <v>✓ Complete</v>
      </c>
      <c r="Y21" s="44"/>
      <c r="Z21" s="44"/>
      <c r="AA21" s="44"/>
      <c r="AB21" s="44"/>
    </row>
    <row r="22">
      <c r="A22" s="44"/>
      <c r="B22" s="40" t="s">
        <v>980</v>
      </c>
      <c r="C22" s="44"/>
      <c r="D22" s="42" t="s">
        <v>20</v>
      </c>
      <c r="E22" s="71" t="s">
        <v>10</v>
      </c>
      <c r="F22" s="42" t="s">
        <v>23</v>
      </c>
      <c r="G22" s="42" t="s">
        <v>147</v>
      </c>
      <c r="H22" s="42" t="s">
        <v>137</v>
      </c>
      <c r="I22" s="42" t="s">
        <v>35</v>
      </c>
      <c r="J22" s="43"/>
      <c r="K22" s="42" t="s">
        <v>982</v>
      </c>
      <c r="L22" s="42" t="s">
        <v>251</v>
      </c>
      <c r="M22" s="45"/>
      <c r="N22" s="40"/>
      <c r="O22" s="34"/>
      <c r="P22" s="44"/>
      <c r="Q22" s="44"/>
      <c r="R22" s="47">
        <f t="shared" si="1"/>
        <v>0.25</v>
      </c>
      <c r="S22" s="47">
        <f t="shared" si="2"/>
        <v>1</v>
      </c>
      <c r="T22" s="47">
        <f t="shared" si="3"/>
        <v>1</v>
      </c>
      <c r="U22" s="48">
        <f t="shared" si="4"/>
        <v>3.5</v>
      </c>
      <c r="V22" s="49">
        <f t="shared" si="5"/>
        <v>0.875</v>
      </c>
      <c r="W22" s="48" t="str">
        <f t="shared" si="6"/>
        <v>Yes</v>
      </c>
      <c r="X22" s="50" t="str">
        <f t="shared" si="7"/>
        <v>N/A</v>
      </c>
      <c r="Y22" s="44"/>
      <c r="Z22" s="44"/>
      <c r="AA22" s="44"/>
      <c r="AB22" s="44"/>
    </row>
    <row r="23">
      <c r="A23" s="44"/>
      <c r="B23" s="44"/>
      <c r="C23" s="44"/>
      <c r="D23" s="42" t="s">
        <v>20</v>
      </c>
      <c r="E23" s="71" t="s">
        <v>8</v>
      </c>
      <c r="F23" s="42" t="s">
        <v>25</v>
      </c>
      <c r="G23" s="42" t="s">
        <v>147</v>
      </c>
      <c r="H23" s="42" t="s">
        <v>137</v>
      </c>
      <c r="I23" s="42" t="s">
        <v>34</v>
      </c>
      <c r="J23" s="43"/>
      <c r="K23" s="42" t="s">
        <v>1008</v>
      </c>
      <c r="L23" s="42" t="s">
        <v>251</v>
      </c>
      <c r="M23" s="45"/>
      <c r="N23" s="40"/>
      <c r="O23" s="34"/>
      <c r="P23" s="44"/>
      <c r="Q23" s="44"/>
      <c r="R23" s="47">
        <f t="shared" si="1"/>
        <v>0.25</v>
      </c>
      <c r="S23" s="47">
        <f t="shared" si="2"/>
        <v>1</v>
      </c>
      <c r="T23" s="47">
        <f t="shared" si="3"/>
        <v>0.3</v>
      </c>
      <c r="U23" s="48">
        <f t="shared" si="4"/>
        <v>0.5</v>
      </c>
      <c r="V23" s="49">
        <f t="shared" si="5"/>
        <v>0.0375</v>
      </c>
      <c r="W23" s="48" t="str">
        <f t="shared" si="6"/>
        <v>Yes</v>
      </c>
      <c r="X23" s="50" t="str">
        <f t="shared" si="7"/>
        <v>N/A</v>
      </c>
      <c r="Y23" s="44"/>
      <c r="Z23" s="44"/>
      <c r="AA23" s="44"/>
      <c r="AB23" s="44"/>
    </row>
    <row r="24">
      <c r="A24" s="44"/>
      <c r="B24" s="44"/>
      <c r="C24" s="44"/>
      <c r="D24" s="42"/>
      <c r="E24" s="69"/>
      <c r="F24" s="34"/>
      <c r="G24" s="44"/>
      <c r="H24" s="34"/>
      <c r="I24" s="34"/>
      <c r="J24" s="43"/>
      <c r="K24" s="44"/>
      <c r="L24" s="44"/>
      <c r="M24" s="45"/>
      <c r="N24" s="40"/>
      <c r="O24" s="34"/>
      <c r="P24" s="44"/>
      <c r="Q24" s="44"/>
      <c r="R24" s="47">
        <f t="shared" si="1"/>
        <v>0</v>
      </c>
      <c r="S24" s="47">
        <f t="shared" si="2"/>
        <v>0</v>
      </c>
      <c r="T24" s="47">
        <f t="shared" si="3"/>
        <v>0</v>
      </c>
      <c r="U24" s="48">
        <f t="shared" si="4"/>
        <v>0</v>
      </c>
      <c r="V24" s="49">
        <f t="shared" si="5"/>
        <v>0</v>
      </c>
      <c r="W24" s="48" t="str">
        <f t="shared" si="6"/>
        <v>No</v>
      </c>
      <c r="X24" s="50" t="str">
        <f t="shared" si="7"/>
        <v>N/A</v>
      </c>
      <c r="Y24" s="44"/>
      <c r="Z24" s="44"/>
      <c r="AA24" s="44"/>
      <c r="AB24" s="44"/>
    </row>
    <row r="25">
      <c r="A25" s="44"/>
      <c r="B25" s="44"/>
      <c r="C25" s="44"/>
      <c r="D25" s="42"/>
      <c r="E25" s="69"/>
      <c r="F25" s="34"/>
      <c r="G25" s="44"/>
      <c r="H25" s="34"/>
      <c r="I25" s="34"/>
      <c r="J25" s="43"/>
      <c r="K25" s="44"/>
      <c r="L25" s="44"/>
      <c r="M25" s="45"/>
      <c r="N25" s="40"/>
      <c r="O25" s="34"/>
      <c r="P25" s="44"/>
      <c r="Q25" s="44"/>
      <c r="R25" s="47">
        <f t="shared" si="1"/>
        <v>0</v>
      </c>
      <c r="S25" s="47">
        <f t="shared" si="2"/>
        <v>0</v>
      </c>
      <c r="T25" s="47">
        <f t="shared" si="3"/>
        <v>0</v>
      </c>
      <c r="U25" s="48">
        <f t="shared" si="4"/>
        <v>0</v>
      </c>
      <c r="V25" s="49">
        <f t="shared" si="5"/>
        <v>0</v>
      </c>
      <c r="W25" s="48" t="str">
        <f t="shared" si="6"/>
        <v>No</v>
      </c>
      <c r="X25" s="50" t="str">
        <f t="shared" si="7"/>
        <v>N/A</v>
      </c>
      <c r="Y25" s="44"/>
      <c r="Z25" s="44"/>
      <c r="AA25" s="44"/>
      <c r="AB25" s="44"/>
    </row>
    <row r="26">
      <c r="A26" s="44"/>
      <c r="B26" s="44"/>
      <c r="C26" s="44"/>
      <c r="D26" s="42"/>
      <c r="E26" s="69"/>
      <c r="F26" s="34"/>
      <c r="G26" s="44"/>
      <c r="H26" s="34"/>
      <c r="I26" s="34"/>
      <c r="J26" s="43"/>
      <c r="K26" s="44"/>
      <c r="L26" s="44"/>
      <c r="M26" s="45"/>
      <c r="N26" s="40"/>
      <c r="O26" s="34"/>
      <c r="P26" s="44"/>
      <c r="Q26" s="44"/>
      <c r="R26" s="47">
        <f t="shared" si="1"/>
        <v>0</v>
      </c>
      <c r="S26" s="47">
        <f t="shared" si="2"/>
        <v>0</v>
      </c>
      <c r="T26" s="47">
        <f t="shared" si="3"/>
        <v>0</v>
      </c>
      <c r="U26" s="48">
        <f t="shared" si="4"/>
        <v>0</v>
      </c>
      <c r="V26" s="49">
        <f t="shared" si="5"/>
        <v>0</v>
      </c>
      <c r="W26" s="48" t="str">
        <f t="shared" si="6"/>
        <v>No</v>
      </c>
      <c r="X26" s="50" t="str">
        <f t="shared" si="7"/>
        <v>N/A</v>
      </c>
      <c r="Y26" s="44"/>
      <c r="Z26" s="44"/>
      <c r="AA26" s="44"/>
      <c r="AB26" s="44"/>
    </row>
    <row r="27">
      <c r="A27" s="44"/>
      <c r="B27" s="44"/>
      <c r="C27" s="44"/>
      <c r="D27" s="42"/>
      <c r="E27" s="69"/>
      <c r="F27" s="34"/>
      <c r="G27" s="44"/>
      <c r="H27" s="34"/>
      <c r="I27" s="34"/>
      <c r="J27" s="43"/>
      <c r="K27" s="44"/>
      <c r="L27" s="44"/>
      <c r="M27" s="45"/>
      <c r="N27" s="40"/>
      <c r="O27" s="34"/>
      <c r="P27" s="44"/>
      <c r="Q27" s="44"/>
      <c r="R27" s="47">
        <f t="shared" si="1"/>
        <v>0</v>
      </c>
      <c r="S27" s="47">
        <f t="shared" si="2"/>
        <v>0</v>
      </c>
      <c r="T27" s="47">
        <f t="shared" si="3"/>
        <v>0</v>
      </c>
      <c r="U27" s="48">
        <f t="shared" si="4"/>
        <v>0</v>
      </c>
      <c r="V27" s="49">
        <f t="shared" si="5"/>
        <v>0</v>
      </c>
      <c r="W27" s="48" t="str">
        <f t="shared" si="6"/>
        <v>No</v>
      </c>
      <c r="X27" s="50" t="str">
        <f t="shared" si="7"/>
        <v>N/A</v>
      </c>
      <c r="Y27" s="44"/>
      <c r="Z27" s="44"/>
      <c r="AA27" s="44"/>
      <c r="AB27" s="44"/>
    </row>
    <row r="28">
      <c r="A28" s="44"/>
      <c r="B28" s="44"/>
      <c r="C28" s="44"/>
      <c r="D28" s="42"/>
      <c r="E28" s="69"/>
      <c r="F28" s="34"/>
      <c r="G28" s="44"/>
      <c r="H28" s="34"/>
      <c r="I28" s="34"/>
      <c r="J28" s="43"/>
      <c r="K28" s="44"/>
      <c r="L28" s="44"/>
      <c r="M28" s="45"/>
      <c r="N28" s="40"/>
      <c r="O28" s="34"/>
      <c r="P28" s="44"/>
      <c r="Q28" s="44"/>
      <c r="R28" s="47">
        <f t="shared" si="1"/>
        <v>0</v>
      </c>
      <c r="S28" s="47">
        <f t="shared" si="2"/>
        <v>0</v>
      </c>
      <c r="T28" s="47">
        <f t="shared" si="3"/>
        <v>0</v>
      </c>
      <c r="U28" s="48">
        <f t="shared" si="4"/>
        <v>0</v>
      </c>
      <c r="V28" s="49">
        <f t="shared" si="5"/>
        <v>0</v>
      </c>
      <c r="W28" s="48"/>
      <c r="X28" s="50" t="str">
        <f t="shared" si="7"/>
        <v>N/A</v>
      </c>
      <c r="Y28" s="44"/>
      <c r="Z28" s="44"/>
      <c r="AA28" s="44"/>
      <c r="AB28" s="44"/>
    </row>
    <row r="29">
      <c r="A29" s="44"/>
      <c r="B29" s="44"/>
      <c r="C29" s="44"/>
      <c r="D29" s="42"/>
      <c r="E29" s="34"/>
      <c r="F29" s="34"/>
      <c r="G29" s="44"/>
      <c r="H29" s="34"/>
      <c r="I29" s="34"/>
      <c r="J29" s="44"/>
      <c r="K29" s="44"/>
      <c r="L29" s="44"/>
      <c r="M29" s="45"/>
      <c r="N29" s="40"/>
      <c r="O29" s="34"/>
      <c r="P29" s="44"/>
      <c r="Q29" s="44"/>
      <c r="R29" s="47">
        <f t="shared" si="1"/>
        <v>0</v>
      </c>
      <c r="S29" s="47">
        <f t="shared" si="2"/>
        <v>0</v>
      </c>
      <c r="T29" s="47">
        <f t="shared" si="3"/>
        <v>0</v>
      </c>
      <c r="U29" s="48">
        <f t="shared" si="4"/>
        <v>0</v>
      </c>
      <c r="V29" s="49">
        <f t="shared" si="5"/>
        <v>0</v>
      </c>
      <c r="W29" s="48"/>
      <c r="X29" s="50"/>
      <c r="Y29" s="44"/>
      <c r="Z29" s="44"/>
      <c r="AA29" s="44"/>
      <c r="AB29" s="44"/>
    </row>
    <row r="30">
      <c r="A30" s="44"/>
      <c r="B30" s="44"/>
      <c r="C30" s="44"/>
      <c r="D30" s="42"/>
      <c r="E30" s="34"/>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ref="W30:W33" si="8">IF(OR(H30="Active",H30="In Progress",H30="Build",H30="Test"),"Yes","No")</f>
        <v>No</v>
      </c>
      <c r="X30" s="50" t="str">
        <f t="shared" ref="X30:X99" si="9">IF(B31="", "N/A",
   IF(E31="", "⚠️ Missing Size",
      IF(F31="", "⚠️ Missing Work Type",
         IF(D31="", "⚠️ Missing Role",
            IF(I31="", "⚠️ Missing Phase", "✓ Complete")))))</f>
        <v>N/A</v>
      </c>
      <c r="Y30" s="44"/>
      <c r="Z30" s="44"/>
      <c r="AA30" s="44"/>
      <c r="AB30" s="44"/>
    </row>
    <row r="31">
      <c r="A31" s="44"/>
      <c r="B31" s="44"/>
      <c r="C31" s="44"/>
      <c r="D31" s="42"/>
      <c r="E31" s="34"/>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8"/>
        <v>No</v>
      </c>
      <c r="X31" s="50" t="str">
        <f t="shared" si="9"/>
        <v>N/A</v>
      </c>
      <c r="Y31" s="44"/>
      <c r="Z31" s="44"/>
      <c r="AA31" s="44"/>
      <c r="AB31" s="44"/>
    </row>
    <row r="32">
      <c r="A32" s="44"/>
      <c r="B32" s="44"/>
      <c r="C32" s="44"/>
      <c r="D32" s="42"/>
      <c r="E32" s="34"/>
      <c r="F32" s="34"/>
      <c r="G32" s="44"/>
      <c r="H32" s="34"/>
      <c r="I32" s="34"/>
      <c r="J32" s="44"/>
      <c r="K32" s="44"/>
      <c r="L32" s="44"/>
      <c r="M32" s="45"/>
      <c r="N32" s="40"/>
      <c r="O32" s="34"/>
      <c r="P32" s="44"/>
      <c r="Q32" s="44"/>
      <c r="R32" s="47">
        <f t="shared" si="1"/>
        <v>0</v>
      </c>
      <c r="S32" s="47">
        <f t="shared" si="2"/>
        <v>0</v>
      </c>
      <c r="T32" s="47">
        <f t="shared" si="3"/>
        <v>0</v>
      </c>
      <c r="U32" s="48">
        <f t="shared" si="4"/>
        <v>0</v>
      </c>
      <c r="V32" s="49">
        <f t="shared" si="5"/>
        <v>0</v>
      </c>
      <c r="W32" s="48" t="str">
        <f t="shared" si="8"/>
        <v>No</v>
      </c>
      <c r="X32" s="50" t="str">
        <f t="shared" si="9"/>
        <v>N/A</v>
      </c>
      <c r="Y32" s="44"/>
      <c r="Z32" s="44"/>
      <c r="AA32" s="44"/>
      <c r="AB32" s="44"/>
    </row>
    <row r="33">
      <c r="A33" s="44"/>
      <c r="B33" s="44"/>
      <c r="C33" s="44"/>
      <c r="D33" s="42"/>
      <c r="E33" s="34"/>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8"/>
        <v>No</v>
      </c>
      <c r="X33" s="50" t="str">
        <f t="shared" si="9"/>
        <v>N/A</v>
      </c>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f t="shared" si="2"/>
        <v>0</v>
      </c>
      <c r="T34" s="47">
        <f t="shared" si="3"/>
        <v>0</v>
      </c>
      <c r="U34" s="48">
        <f t="shared" si="4"/>
        <v>0</v>
      </c>
      <c r="V34" s="49">
        <f t="shared" si="5"/>
        <v>0</v>
      </c>
      <c r="W34" s="48"/>
      <c r="X34" s="50" t="str">
        <f t="shared" si="9"/>
        <v>N/A</v>
      </c>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f t="shared" si="2"/>
        <v>0</v>
      </c>
      <c r="T35" s="47">
        <f t="shared" si="3"/>
        <v>0</v>
      </c>
      <c r="U35" s="48">
        <f t="shared" si="4"/>
        <v>0</v>
      </c>
      <c r="V35" s="49">
        <f t="shared" si="5"/>
        <v>0</v>
      </c>
      <c r="W35" s="48" t="str">
        <f t="shared" ref="W35:W99" si="10">IF(OR(H35="Active",H35="In Progress",H35="Build",H35="Test"),"Yes","No")</f>
        <v>No</v>
      </c>
      <c r="X35" s="50" t="str">
        <f t="shared" si="9"/>
        <v>N/A</v>
      </c>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10"/>
        <v>No</v>
      </c>
      <c r="X36" s="50" t="str">
        <f t="shared" si="9"/>
        <v>N/A</v>
      </c>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10"/>
        <v>No</v>
      </c>
      <c r="X37" s="50" t="str">
        <f t="shared" si="9"/>
        <v>N/A</v>
      </c>
      <c r="Y37" s="44"/>
      <c r="Z37" s="44"/>
      <c r="AA37" s="44"/>
      <c r="AB37" s="44"/>
    </row>
    <row r="38">
      <c r="A38" s="63"/>
      <c r="B38" s="44"/>
      <c r="C38" s="44"/>
      <c r="D38" s="42"/>
      <c r="E38" s="34"/>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10"/>
        <v>No</v>
      </c>
      <c r="X38" s="50" t="str">
        <f t="shared" si="9"/>
        <v>N/A</v>
      </c>
      <c r="Y38" s="44"/>
      <c r="Z38" s="44"/>
      <c r="AA38" s="44"/>
      <c r="AB38" s="44"/>
    </row>
    <row r="39">
      <c r="A39" s="64"/>
      <c r="B39" s="65"/>
      <c r="C39" s="44"/>
      <c r="D39" s="42"/>
      <c r="E39" s="34"/>
      <c r="F39" s="34"/>
      <c r="G39" s="44"/>
      <c r="H39" s="34"/>
      <c r="I39" s="34"/>
      <c r="J39" s="44"/>
      <c r="K39" s="44"/>
      <c r="L39" s="44"/>
      <c r="M39" s="44"/>
      <c r="N39" s="40"/>
      <c r="O39" s="34"/>
      <c r="P39" s="44"/>
      <c r="Q39" s="44"/>
      <c r="R39" s="47">
        <f t="shared" si="1"/>
        <v>0</v>
      </c>
      <c r="S39" s="47">
        <f t="shared" si="2"/>
        <v>0</v>
      </c>
      <c r="T39" s="47">
        <f t="shared" si="3"/>
        <v>0</v>
      </c>
      <c r="U39" s="48">
        <f t="shared" si="4"/>
        <v>0</v>
      </c>
      <c r="V39" s="49">
        <f t="shared" si="5"/>
        <v>0</v>
      </c>
      <c r="W39" s="48" t="str">
        <f t="shared" si="10"/>
        <v>No</v>
      </c>
      <c r="X39" s="50" t="str">
        <f t="shared" si="9"/>
        <v>N/A</v>
      </c>
      <c r="Y39" s="44"/>
      <c r="Z39" s="44"/>
      <c r="AA39" s="44"/>
      <c r="AB39" s="44"/>
    </row>
    <row r="40">
      <c r="A40" s="66"/>
      <c r="B40" s="65"/>
      <c r="C40" s="44"/>
      <c r="D40" s="42"/>
      <c r="E40" s="34"/>
      <c r="F40" s="34"/>
      <c r="G40" s="44"/>
      <c r="H40" s="34"/>
      <c r="I40" s="34"/>
      <c r="J40" s="44"/>
      <c r="K40" s="44"/>
      <c r="L40" s="44"/>
      <c r="M40" s="44"/>
      <c r="N40" s="40"/>
      <c r="O40" s="34"/>
      <c r="P40" s="44"/>
      <c r="Q40" s="44"/>
      <c r="R40" s="47">
        <f t="shared" si="1"/>
        <v>0</v>
      </c>
      <c r="S40" s="47">
        <f t="shared" si="2"/>
        <v>0</v>
      </c>
      <c r="T40" s="47">
        <f t="shared" si="3"/>
        <v>0</v>
      </c>
      <c r="U40" s="48">
        <f t="shared" si="4"/>
        <v>0</v>
      </c>
      <c r="V40" s="49">
        <f t="shared" si="5"/>
        <v>0</v>
      </c>
      <c r="W40" s="48" t="str">
        <f t="shared" si="10"/>
        <v>No</v>
      </c>
      <c r="X40" s="50" t="str">
        <f t="shared" si="9"/>
        <v>N/A</v>
      </c>
      <c r="Y40" s="44"/>
      <c r="Z40" s="44"/>
      <c r="AA40" s="44"/>
      <c r="AB40" s="44"/>
    </row>
    <row r="41">
      <c r="A41" s="66"/>
      <c r="B41" s="66"/>
      <c r="C41" s="44"/>
      <c r="D41" s="42"/>
      <c r="E41" s="34"/>
      <c r="F41" s="34"/>
      <c r="G41" s="44"/>
      <c r="H41" s="34"/>
      <c r="I41" s="34"/>
      <c r="J41" s="44"/>
      <c r="K41" s="40"/>
      <c r="L41" s="44"/>
      <c r="M41" s="44"/>
      <c r="N41" s="40"/>
      <c r="O41" s="34"/>
      <c r="P41" s="44"/>
      <c r="Q41" s="44"/>
      <c r="R41" s="47">
        <f t="shared" si="1"/>
        <v>0</v>
      </c>
      <c r="S41" s="47">
        <f t="shared" si="2"/>
        <v>0</v>
      </c>
      <c r="T41" s="47">
        <f t="shared" si="3"/>
        <v>0</v>
      </c>
      <c r="U41" s="48">
        <f t="shared" si="4"/>
        <v>0</v>
      </c>
      <c r="V41" s="49">
        <f t="shared" si="5"/>
        <v>0</v>
      </c>
      <c r="W41" s="48" t="str">
        <f t="shared" si="10"/>
        <v>No</v>
      </c>
      <c r="X41" s="50" t="str">
        <f t="shared" si="9"/>
        <v>N/A</v>
      </c>
      <c r="Y41" s="44"/>
      <c r="Z41" s="44"/>
      <c r="AA41" s="44"/>
      <c r="AB41" s="44"/>
    </row>
    <row r="42">
      <c r="A42" s="44"/>
      <c r="B42" s="44"/>
      <c r="C42" s="44"/>
      <c r="D42" s="42"/>
      <c r="E42" s="34"/>
      <c r="F42" s="34"/>
      <c r="G42" s="44"/>
      <c r="H42" s="34"/>
      <c r="I42" s="34"/>
      <c r="J42" s="44"/>
      <c r="K42" s="40"/>
      <c r="L42" s="44"/>
      <c r="M42" s="44"/>
      <c r="N42" s="40"/>
      <c r="O42" s="34"/>
      <c r="P42" s="44"/>
      <c r="Q42" s="44"/>
      <c r="R42" s="47">
        <f t="shared" si="1"/>
        <v>0</v>
      </c>
      <c r="S42" s="47">
        <f t="shared" si="2"/>
        <v>0</v>
      </c>
      <c r="T42" s="47">
        <f t="shared" si="3"/>
        <v>0</v>
      </c>
      <c r="U42" s="48">
        <f t="shared" si="4"/>
        <v>0</v>
      </c>
      <c r="V42" s="49">
        <f t="shared" si="5"/>
        <v>0</v>
      </c>
      <c r="W42" s="48" t="str">
        <f t="shared" si="10"/>
        <v>No</v>
      </c>
      <c r="X42" s="50" t="str">
        <f t="shared" si="9"/>
        <v>N/A</v>
      </c>
      <c r="Y42" s="44"/>
      <c r="Z42" s="44"/>
      <c r="AA42" s="44"/>
      <c r="AB42" s="44"/>
    </row>
    <row r="43" ht="15.0" customHeight="1">
      <c r="A43" s="44"/>
      <c r="B43" s="44"/>
      <c r="C43" s="44"/>
      <c r="D43" s="42"/>
      <c r="E43" s="34"/>
      <c r="F43" s="34"/>
      <c r="G43" s="44"/>
      <c r="H43" s="34"/>
      <c r="I43" s="34"/>
      <c r="J43" s="44"/>
      <c r="K43" s="44"/>
      <c r="L43" s="44"/>
      <c r="M43" s="44"/>
      <c r="N43" s="40"/>
      <c r="O43" s="34"/>
      <c r="P43" s="44"/>
      <c r="Q43" s="44"/>
      <c r="R43" s="47">
        <f t="shared" si="1"/>
        <v>0</v>
      </c>
      <c r="S43" s="47">
        <f t="shared" si="2"/>
        <v>0</v>
      </c>
      <c r="T43" s="47">
        <f t="shared" si="3"/>
        <v>0</v>
      </c>
      <c r="U43" s="48">
        <f t="shared" si="4"/>
        <v>0</v>
      </c>
      <c r="V43" s="49">
        <f t="shared" si="5"/>
        <v>0</v>
      </c>
      <c r="W43" s="48" t="str">
        <f t="shared" si="10"/>
        <v>No</v>
      </c>
      <c r="X43" s="50" t="str">
        <f t="shared" si="9"/>
        <v>N/A</v>
      </c>
      <c r="Y43" s="44"/>
      <c r="Z43" s="44"/>
      <c r="AA43" s="44"/>
      <c r="AB43" s="44"/>
    </row>
    <row r="44">
      <c r="A44" s="44"/>
      <c r="B44" s="44"/>
      <c r="C44" s="44"/>
      <c r="D44" s="42"/>
      <c r="E44" s="34"/>
      <c r="F44" s="34"/>
      <c r="G44" s="44"/>
      <c r="H44" s="34"/>
      <c r="I44" s="34"/>
      <c r="J44" s="44"/>
      <c r="K44" s="44"/>
      <c r="L44" s="44"/>
      <c r="M44" s="44"/>
      <c r="N44" s="40"/>
      <c r="O44" s="34"/>
      <c r="P44" s="44"/>
      <c r="Q44" s="44"/>
      <c r="R44" s="47">
        <f t="shared" si="1"/>
        <v>0</v>
      </c>
      <c r="S44" s="47">
        <f t="shared" si="2"/>
        <v>0</v>
      </c>
      <c r="T44" s="47">
        <f t="shared" si="3"/>
        <v>0</v>
      </c>
      <c r="U44" s="48">
        <f t="shared" si="4"/>
        <v>0</v>
      </c>
      <c r="V44" s="49">
        <f t="shared" si="5"/>
        <v>0</v>
      </c>
      <c r="W44" s="48" t="str">
        <f t="shared" si="10"/>
        <v>No</v>
      </c>
      <c r="X44" s="50" t="str">
        <f t="shared" si="9"/>
        <v>N/A</v>
      </c>
      <c r="Y44" s="44"/>
      <c r="Z44" s="44"/>
      <c r="AA44" s="44"/>
      <c r="AB44" s="44"/>
    </row>
    <row r="45">
      <c r="A45" s="44"/>
      <c r="B45" s="44"/>
      <c r="C45" s="44"/>
      <c r="D45" s="42"/>
      <c r="E45" s="34"/>
      <c r="F45" s="34"/>
      <c r="G45" s="44"/>
      <c r="H45" s="34"/>
      <c r="I45" s="34"/>
      <c r="J45" s="44"/>
      <c r="K45" s="44"/>
      <c r="L45" s="44"/>
      <c r="M45" s="44"/>
      <c r="N45" s="40"/>
      <c r="O45" s="34"/>
      <c r="P45" s="44"/>
      <c r="Q45" s="44"/>
      <c r="R45" s="47">
        <f t="shared" si="1"/>
        <v>0</v>
      </c>
      <c r="S45" s="47">
        <f t="shared" si="2"/>
        <v>0</v>
      </c>
      <c r="T45" s="47">
        <f t="shared" si="3"/>
        <v>0</v>
      </c>
      <c r="U45" s="48">
        <f t="shared" si="4"/>
        <v>0</v>
      </c>
      <c r="V45" s="49">
        <f t="shared" si="5"/>
        <v>0</v>
      </c>
      <c r="W45" s="48" t="str">
        <f t="shared" si="10"/>
        <v>No</v>
      </c>
      <c r="X45" s="50" t="str">
        <f t="shared" si="9"/>
        <v>N/A</v>
      </c>
      <c r="Y45" s="44"/>
      <c r="Z45" s="44"/>
      <c r="AA45" s="44"/>
      <c r="AB45" s="44"/>
    </row>
    <row r="46">
      <c r="A46" s="44"/>
      <c r="B46" s="44"/>
      <c r="C46" s="44"/>
      <c r="D46" s="42"/>
      <c r="E46" s="34"/>
      <c r="F46" s="34"/>
      <c r="G46" s="44"/>
      <c r="H46" s="34"/>
      <c r="I46" s="34"/>
      <c r="J46" s="44"/>
      <c r="K46" s="44"/>
      <c r="L46" s="44"/>
      <c r="M46" s="44"/>
      <c r="N46" s="40"/>
      <c r="O46" s="34"/>
      <c r="P46" s="44"/>
      <c r="Q46" s="44"/>
      <c r="R46" s="47">
        <f t="shared" si="1"/>
        <v>0</v>
      </c>
      <c r="S46" s="47">
        <f t="shared" si="2"/>
        <v>0</v>
      </c>
      <c r="T46" s="47">
        <f t="shared" si="3"/>
        <v>0</v>
      </c>
      <c r="U46" s="48">
        <f t="shared" si="4"/>
        <v>0</v>
      </c>
      <c r="V46" s="49">
        <f t="shared" si="5"/>
        <v>0</v>
      </c>
      <c r="W46" s="48" t="str">
        <f t="shared" si="10"/>
        <v>No</v>
      </c>
      <c r="X46" s="50" t="str">
        <f t="shared" si="9"/>
        <v>N/A</v>
      </c>
      <c r="Y46" s="44"/>
      <c r="Z46" s="44"/>
      <c r="AA46" s="44"/>
      <c r="AB46" s="44"/>
    </row>
    <row r="47">
      <c r="A47" s="44"/>
      <c r="B47" s="44"/>
      <c r="C47" s="44"/>
      <c r="D47" s="42"/>
      <c r="E47" s="34"/>
      <c r="F47" s="34"/>
      <c r="G47" s="44"/>
      <c r="H47" s="34"/>
      <c r="I47" s="34"/>
      <c r="J47" s="44"/>
      <c r="K47" s="44"/>
      <c r="L47" s="44"/>
      <c r="M47" s="44"/>
      <c r="N47" s="40"/>
      <c r="O47" s="34"/>
      <c r="P47" s="44"/>
      <c r="Q47" s="44"/>
      <c r="R47" s="47">
        <f t="shared" si="1"/>
        <v>0</v>
      </c>
      <c r="S47" s="47">
        <f t="shared" si="2"/>
        <v>0</v>
      </c>
      <c r="T47" s="47">
        <f t="shared" si="3"/>
        <v>0</v>
      </c>
      <c r="U47" s="48">
        <f t="shared" si="4"/>
        <v>0</v>
      </c>
      <c r="V47" s="49">
        <f t="shared" si="5"/>
        <v>0</v>
      </c>
      <c r="W47" s="48" t="str">
        <f t="shared" si="10"/>
        <v>No</v>
      </c>
      <c r="X47" s="50" t="str">
        <f t="shared" si="9"/>
        <v>N/A</v>
      </c>
      <c r="Y47" s="44"/>
      <c r="Z47" s="44"/>
      <c r="AA47" s="44"/>
      <c r="AB47" s="44"/>
    </row>
    <row r="48">
      <c r="A48" s="44"/>
      <c r="B48" s="44"/>
      <c r="C48" s="44"/>
      <c r="D48" s="42"/>
      <c r="E48" s="34"/>
      <c r="F48" s="34"/>
      <c r="G48" s="44"/>
      <c r="H48" s="34"/>
      <c r="I48" s="34"/>
      <c r="J48" s="44"/>
      <c r="K48" s="44"/>
      <c r="L48" s="44"/>
      <c r="M48" s="44"/>
      <c r="N48" s="40"/>
      <c r="O48" s="34"/>
      <c r="P48" s="44"/>
      <c r="Q48" s="44"/>
      <c r="R48" s="47">
        <f t="shared" si="1"/>
        <v>0</v>
      </c>
      <c r="S48" s="47">
        <f t="shared" si="2"/>
        <v>0</v>
      </c>
      <c r="T48" s="47">
        <f t="shared" si="3"/>
        <v>0</v>
      </c>
      <c r="U48" s="48">
        <f t="shared" si="4"/>
        <v>0</v>
      </c>
      <c r="V48" s="49">
        <f t="shared" si="5"/>
        <v>0</v>
      </c>
      <c r="W48" s="48" t="str">
        <f t="shared" si="10"/>
        <v>No</v>
      </c>
      <c r="X48" s="50" t="str">
        <f t="shared" si="9"/>
        <v>N/A</v>
      </c>
      <c r="Y48" s="44"/>
      <c r="Z48" s="44"/>
      <c r="AA48" s="44"/>
      <c r="AB48" s="44"/>
    </row>
    <row r="49">
      <c r="A49" s="44"/>
      <c r="B49" s="44"/>
      <c r="C49" s="44"/>
      <c r="D49" s="42"/>
      <c r="E49" s="34"/>
      <c r="F49" s="34"/>
      <c r="G49" s="44"/>
      <c r="H49" s="34"/>
      <c r="I49" s="34"/>
      <c r="J49" s="44"/>
      <c r="K49" s="44"/>
      <c r="L49" s="44"/>
      <c r="M49" s="44"/>
      <c r="N49" s="40"/>
      <c r="O49" s="34"/>
      <c r="P49" s="44"/>
      <c r="Q49" s="44"/>
      <c r="R49" s="47">
        <f t="shared" si="1"/>
        <v>0</v>
      </c>
      <c r="S49" s="47">
        <f t="shared" si="2"/>
        <v>0</v>
      </c>
      <c r="T49" s="47">
        <f t="shared" si="3"/>
        <v>0</v>
      </c>
      <c r="U49" s="48">
        <f t="shared" si="4"/>
        <v>0</v>
      </c>
      <c r="V49" s="49">
        <f t="shared" si="5"/>
        <v>0</v>
      </c>
      <c r="W49" s="48" t="str">
        <f t="shared" si="10"/>
        <v>No</v>
      </c>
      <c r="X49" s="50" t="str">
        <f t="shared" si="9"/>
        <v>N/A</v>
      </c>
      <c r="Y49" s="44"/>
      <c r="Z49" s="44"/>
      <c r="AA49" s="44"/>
      <c r="AB49" s="44"/>
    </row>
    <row r="50">
      <c r="A50" s="44"/>
      <c r="B50" s="44"/>
      <c r="C50" s="44"/>
      <c r="D50" s="42"/>
      <c r="E50" s="34"/>
      <c r="F50" s="34"/>
      <c r="G50" s="44"/>
      <c r="H50" s="34"/>
      <c r="I50" s="34"/>
      <c r="J50" s="44"/>
      <c r="K50" s="44"/>
      <c r="L50" s="44"/>
      <c r="M50" s="44"/>
      <c r="N50" s="40"/>
      <c r="O50" s="34"/>
      <c r="P50" s="44"/>
      <c r="Q50" s="44"/>
      <c r="R50" s="47">
        <f t="shared" si="1"/>
        <v>0</v>
      </c>
      <c r="S50" s="47">
        <f t="shared" si="2"/>
        <v>0</v>
      </c>
      <c r="T50" s="47">
        <f t="shared" si="3"/>
        <v>0</v>
      </c>
      <c r="U50" s="48">
        <f t="shared" si="4"/>
        <v>0</v>
      </c>
      <c r="V50" s="49">
        <f t="shared" si="5"/>
        <v>0</v>
      </c>
      <c r="W50" s="48" t="str">
        <f t="shared" si="10"/>
        <v>No</v>
      </c>
      <c r="X50" s="50" t="str">
        <f t="shared" si="9"/>
        <v>N/A</v>
      </c>
      <c r="Y50" s="44"/>
      <c r="Z50" s="44"/>
      <c r="AA50" s="44"/>
      <c r="AB50" s="44"/>
    </row>
    <row r="51">
      <c r="A51" s="44"/>
      <c r="B51" s="44"/>
      <c r="C51" s="44"/>
      <c r="D51" s="42"/>
      <c r="E51" s="34"/>
      <c r="F51" s="34"/>
      <c r="G51" s="44"/>
      <c r="H51" s="34"/>
      <c r="I51" s="34"/>
      <c r="J51" s="44"/>
      <c r="K51" s="44"/>
      <c r="L51" s="44"/>
      <c r="M51" s="44"/>
      <c r="N51" s="40"/>
      <c r="O51" s="34"/>
      <c r="P51" s="44"/>
      <c r="Q51" s="44"/>
      <c r="R51" s="47">
        <f t="shared" si="1"/>
        <v>0</v>
      </c>
      <c r="S51" s="47">
        <f t="shared" si="2"/>
        <v>0</v>
      </c>
      <c r="T51" s="47">
        <f t="shared" si="3"/>
        <v>0</v>
      </c>
      <c r="U51" s="48">
        <f t="shared" si="4"/>
        <v>0</v>
      </c>
      <c r="V51" s="49">
        <f t="shared" si="5"/>
        <v>0</v>
      </c>
      <c r="W51" s="48" t="str">
        <f t="shared" si="10"/>
        <v>No</v>
      </c>
      <c r="X51" s="50" t="str">
        <f t="shared" si="9"/>
        <v>N/A</v>
      </c>
      <c r="Y51" s="44"/>
      <c r="Z51" s="44"/>
      <c r="AA51" s="44"/>
      <c r="AB51" s="44"/>
    </row>
    <row r="52">
      <c r="A52" s="44"/>
      <c r="B52" s="44"/>
      <c r="C52" s="44"/>
      <c r="D52" s="42"/>
      <c r="E52" s="34"/>
      <c r="F52" s="34"/>
      <c r="G52" s="44"/>
      <c r="H52" s="34"/>
      <c r="I52" s="34"/>
      <c r="J52" s="44"/>
      <c r="K52" s="44"/>
      <c r="L52" s="44"/>
      <c r="M52" s="44"/>
      <c r="N52" s="40"/>
      <c r="O52" s="34"/>
      <c r="P52" s="44"/>
      <c r="Q52" s="44"/>
      <c r="R52" s="47">
        <f t="shared" si="1"/>
        <v>0</v>
      </c>
      <c r="S52" s="47">
        <f t="shared" si="2"/>
        <v>0</v>
      </c>
      <c r="T52" s="47">
        <f t="shared" si="3"/>
        <v>0</v>
      </c>
      <c r="U52" s="48">
        <f t="shared" si="4"/>
        <v>0</v>
      </c>
      <c r="V52" s="49">
        <f t="shared" si="5"/>
        <v>0</v>
      </c>
      <c r="W52" s="48" t="str">
        <f t="shared" si="10"/>
        <v>No</v>
      </c>
      <c r="X52" s="50" t="str">
        <f t="shared" si="9"/>
        <v>N/A</v>
      </c>
      <c r="Y52" s="44"/>
      <c r="Z52" s="44"/>
      <c r="AA52" s="44"/>
      <c r="AB52" s="44"/>
    </row>
    <row r="53">
      <c r="A53" s="44"/>
      <c r="B53" s="44"/>
      <c r="C53" s="44"/>
      <c r="D53" s="42"/>
      <c r="E53" s="34"/>
      <c r="F53" s="34"/>
      <c r="G53" s="44"/>
      <c r="H53" s="34"/>
      <c r="I53" s="34"/>
      <c r="J53" s="44"/>
      <c r="K53" s="44"/>
      <c r="L53" s="44"/>
      <c r="M53" s="44"/>
      <c r="N53" s="40"/>
      <c r="O53" s="34"/>
      <c r="P53" s="44"/>
      <c r="Q53" s="44"/>
      <c r="R53" s="47">
        <f t="shared" si="1"/>
        <v>0</v>
      </c>
      <c r="S53" s="47">
        <f t="shared" si="2"/>
        <v>0</v>
      </c>
      <c r="T53" s="47">
        <f t="shared" si="3"/>
        <v>0</v>
      </c>
      <c r="U53" s="48">
        <f t="shared" si="4"/>
        <v>0</v>
      </c>
      <c r="V53" s="49">
        <f t="shared" si="5"/>
        <v>0</v>
      </c>
      <c r="W53" s="48" t="str">
        <f t="shared" si="10"/>
        <v>No</v>
      </c>
      <c r="X53" s="50" t="str">
        <f t="shared" si="9"/>
        <v>N/A</v>
      </c>
      <c r="Y53" s="44"/>
      <c r="Z53" s="44"/>
      <c r="AA53" s="44"/>
      <c r="AB53" s="44"/>
    </row>
    <row r="54">
      <c r="A54" s="44"/>
      <c r="B54" s="44"/>
      <c r="C54" s="44"/>
      <c r="D54" s="42"/>
      <c r="E54" s="34"/>
      <c r="F54" s="34"/>
      <c r="G54" s="44"/>
      <c r="H54" s="34"/>
      <c r="I54" s="34"/>
      <c r="J54" s="44"/>
      <c r="K54" s="44"/>
      <c r="L54" s="44"/>
      <c r="M54" s="44"/>
      <c r="N54" s="40"/>
      <c r="O54" s="34"/>
      <c r="P54" s="44"/>
      <c r="Q54" s="44"/>
      <c r="R54" s="47">
        <f t="shared" si="1"/>
        <v>0</v>
      </c>
      <c r="S54" s="47">
        <f t="shared" si="2"/>
        <v>0</v>
      </c>
      <c r="T54" s="47">
        <f t="shared" si="3"/>
        <v>0</v>
      </c>
      <c r="U54" s="48">
        <f t="shared" si="4"/>
        <v>0</v>
      </c>
      <c r="V54" s="49">
        <f t="shared" si="5"/>
        <v>0</v>
      </c>
      <c r="W54" s="48" t="str">
        <f t="shared" si="10"/>
        <v>No</v>
      </c>
      <c r="X54" s="50" t="str">
        <f t="shared" si="9"/>
        <v>N/A</v>
      </c>
      <c r="Y54" s="44"/>
      <c r="Z54" s="44"/>
      <c r="AA54" s="44"/>
      <c r="AB54" s="44"/>
    </row>
    <row r="55">
      <c r="A55" s="44"/>
      <c r="B55" s="44"/>
      <c r="C55" s="44"/>
      <c r="D55" s="42"/>
      <c r="E55" s="34"/>
      <c r="F55" s="34"/>
      <c r="G55" s="44"/>
      <c r="H55" s="34"/>
      <c r="I55" s="34"/>
      <c r="J55" s="44"/>
      <c r="K55" s="44"/>
      <c r="L55" s="44"/>
      <c r="M55" s="44"/>
      <c r="N55" s="40"/>
      <c r="O55" s="34"/>
      <c r="P55" s="44"/>
      <c r="Q55" s="44"/>
      <c r="R55" s="47">
        <f t="shared" si="1"/>
        <v>0</v>
      </c>
      <c r="S55" s="47">
        <f t="shared" si="2"/>
        <v>0</v>
      </c>
      <c r="T55" s="47">
        <f t="shared" si="3"/>
        <v>0</v>
      </c>
      <c r="U55" s="48">
        <f t="shared" si="4"/>
        <v>0</v>
      </c>
      <c r="V55" s="49">
        <f t="shared" si="5"/>
        <v>0</v>
      </c>
      <c r="W55" s="48" t="str">
        <f t="shared" si="10"/>
        <v>No</v>
      </c>
      <c r="X55" s="50" t="str">
        <f t="shared" si="9"/>
        <v>N/A</v>
      </c>
      <c r="Y55" s="44"/>
      <c r="Z55" s="44"/>
      <c r="AA55" s="44"/>
      <c r="AB55" s="44"/>
    </row>
    <row r="56">
      <c r="A56" s="44"/>
      <c r="B56" s="44"/>
      <c r="C56" s="44"/>
      <c r="D56" s="42"/>
      <c r="E56" s="34"/>
      <c r="F56" s="34"/>
      <c r="G56" s="44"/>
      <c r="H56" s="34"/>
      <c r="I56" s="34"/>
      <c r="J56" s="44"/>
      <c r="K56" s="44"/>
      <c r="L56" s="44"/>
      <c r="M56" s="44"/>
      <c r="N56" s="40"/>
      <c r="O56" s="34"/>
      <c r="P56" s="44"/>
      <c r="Q56" s="44"/>
      <c r="R56" s="47">
        <f t="shared" si="1"/>
        <v>0</v>
      </c>
      <c r="S56" s="47">
        <f t="shared" si="2"/>
        <v>0</v>
      </c>
      <c r="T56" s="47">
        <f t="shared" si="3"/>
        <v>0</v>
      </c>
      <c r="U56" s="48">
        <f t="shared" si="4"/>
        <v>0</v>
      </c>
      <c r="V56" s="49">
        <f t="shared" si="5"/>
        <v>0</v>
      </c>
      <c r="W56" s="48" t="str">
        <f t="shared" si="10"/>
        <v>No</v>
      </c>
      <c r="X56" s="50" t="str">
        <f t="shared" si="9"/>
        <v>N/A</v>
      </c>
      <c r="Y56" s="44"/>
      <c r="Z56" s="44"/>
      <c r="AA56" s="44"/>
      <c r="AB56" s="44"/>
    </row>
    <row r="57">
      <c r="A57" s="44"/>
      <c r="B57" s="44"/>
      <c r="C57" s="44"/>
      <c r="D57" s="42"/>
      <c r="E57" s="34"/>
      <c r="F57" s="34"/>
      <c r="G57" s="44"/>
      <c r="H57" s="34"/>
      <c r="I57" s="34"/>
      <c r="J57" s="44"/>
      <c r="K57" s="44"/>
      <c r="L57" s="44"/>
      <c r="M57" s="44"/>
      <c r="N57" s="40"/>
      <c r="O57" s="34"/>
      <c r="P57" s="44"/>
      <c r="Q57" s="44"/>
      <c r="R57" s="47">
        <f t="shared" si="1"/>
        <v>0</v>
      </c>
      <c r="S57" s="47">
        <f t="shared" si="2"/>
        <v>0</v>
      </c>
      <c r="T57" s="47">
        <f t="shared" si="3"/>
        <v>0</v>
      </c>
      <c r="U57" s="48">
        <f t="shared" si="4"/>
        <v>0</v>
      </c>
      <c r="V57" s="49">
        <f t="shared" si="5"/>
        <v>0</v>
      </c>
      <c r="W57" s="48" t="str">
        <f t="shared" si="10"/>
        <v>No</v>
      </c>
      <c r="X57" s="50" t="str">
        <f t="shared" si="9"/>
        <v>N/A</v>
      </c>
      <c r="Y57" s="44"/>
      <c r="Z57" s="44"/>
      <c r="AA57" s="44"/>
      <c r="AB57" s="44"/>
    </row>
    <row r="58">
      <c r="A58" s="44"/>
      <c r="B58" s="44"/>
      <c r="C58" s="44"/>
      <c r="D58" s="42"/>
      <c r="E58" s="34"/>
      <c r="F58" s="34"/>
      <c r="G58" s="44"/>
      <c r="H58" s="34"/>
      <c r="I58" s="34"/>
      <c r="J58" s="44"/>
      <c r="K58" s="44"/>
      <c r="L58" s="44"/>
      <c r="M58" s="44"/>
      <c r="N58" s="40"/>
      <c r="O58" s="34"/>
      <c r="P58" s="44"/>
      <c r="Q58" s="44"/>
      <c r="R58" s="47">
        <f t="shared" si="1"/>
        <v>0</v>
      </c>
      <c r="S58" s="47">
        <f t="shared" si="2"/>
        <v>0</v>
      </c>
      <c r="T58" s="47">
        <f t="shared" si="3"/>
        <v>0</v>
      </c>
      <c r="U58" s="48">
        <f t="shared" si="4"/>
        <v>0</v>
      </c>
      <c r="V58" s="49">
        <f t="shared" si="5"/>
        <v>0</v>
      </c>
      <c r="W58" s="48" t="str">
        <f t="shared" si="10"/>
        <v>No</v>
      </c>
      <c r="X58" s="50" t="str">
        <f t="shared" si="9"/>
        <v>N/A</v>
      </c>
      <c r="Y58" s="44"/>
      <c r="Z58" s="44"/>
      <c r="AA58" s="44"/>
      <c r="AB58" s="44"/>
    </row>
    <row r="59">
      <c r="A59" s="44"/>
      <c r="B59" s="44"/>
      <c r="C59" s="44"/>
      <c r="D59" s="42"/>
      <c r="E59" s="34"/>
      <c r="F59" s="34"/>
      <c r="G59" s="44"/>
      <c r="H59" s="34"/>
      <c r="I59" s="34"/>
      <c r="J59" s="44"/>
      <c r="K59" s="44"/>
      <c r="L59" s="44"/>
      <c r="M59" s="44"/>
      <c r="N59" s="40"/>
      <c r="O59" s="34"/>
      <c r="P59" s="44"/>
      <c r="Q59" s="44"/>
      <c r="R59" s="47">
        <f t="shared" si="1"/>
        <v>0</v>
      </c>
      <c r="S59" s="47">
        <f t="shared" si="2"/>
        <v>0</v>
      </c>
      <c r="T59" s="47">
        <f t="shared" si="3"/>
        <v>0</v>
      </c>
      <c r="U59" s="48">
        <f t="shared" si="4"/>
        <v>0</v>
      </c>
      <c r="V59" s="49">
        <f t="shared" si="5"/>
        <v>0</v>
      </c>
      <c r="W59" s="48" t="str">
        <f t="shared" si="10"/>
        <v>No</v>
      </c>
      <c r="X59" s="50" t="str">
        <f t="shared" si="9"/>
        <v>N/A</v>
      </c>
      <c r="Y59" s="44"/>
      <c r="Z59" s="44"/>
      <c r="AA59" s="44"/>
      <c r="AB59" s="44"/>
    </row>
    <row r="60">
      <c r="A60" s="44"/>
      <c r="B60" s="44"/>
      <c r="C60" s="44"/>
      <c r="D60" s="42"/>
      <c r="E60" s="34"/>
      <c r="F60" s="34"/>
      <c r="G60" s="44"/>
      <c r="H60" s="34"/>
      <c r="I60" s="34"/>
      <c r="J60" s="44"/>
      <c r="K60" s="44"/>
      <c r="L60" s="44"/>
      <c r="M60" s="44"/>
      <c r="N60" s="40"/>
      <c r="O60" s="34"/>
      <c r="P60" s="44"/>
      <c r="Q60" s="44"/>
      <c r="R60" s="47">
        <f t="shared" si="1"/>
        <v>0</v>
      </c>
      <c r="S60" s="47">
        <f t="shared" si="2"/>
        <v>0</v>
      </c>
      <c r="T60" s="47">
        <f t="shared" si="3"/>
        <v>0</v>
      </c>
      <c r="U60" s="48">
        <f t="shared" si="4"/>
        <v>0</v>
      </c>
      <c r="V60" s="49">
        <f t="shared" si="5"/>
        <v>0</v>
      </c>
      <c r="W60" s="48" t="str">
        <f t="shared" si="10"/>
        <v>No</v>
      </c>
      <c r="X60" s="50" t="str">
        <f t="shared" si="9"/>
        <v>N/A</v>
      </c>
      <c r="Y60" s="44"/>
      <c r="Z60" s="44"/>
      <c r="AA60" s="44"/>
      <c r="AB60" s="44"/>
    </row>
    <row r="61">
      <c r="A61" s="44"/>
      <c r="B61" s="44"/>
      <c r="C61" s="44"/>
      <c r="D61" s="42"/>
      <c r="E61" s="34"/>
      <c r="F61" s="34"/>
      <c r="G61" s="44"/>
      <c r="H61" s="34"/>
      <c r="I61" s="34"/>
      <c r="J61" s="44"/>
      <c r="K61" s="44"/>
      <c r="L61" s="44"/>
      <c r="M61" s="44"/>
      <c r="N61" s="40"/>
      <c r="O61" s="34"/>
      <c r="P61" s="44"/>
      <c r="Q61" s="44"/>
      <c r="R61" s="47">
        <f t="shared" si="1"/>
        <v>0</v>
      </c>
      <c r="S61" s="47">
        <f t="shared" si="2"/>
        <v>0</v>
      </c>
      <c r="T61" s="47">
        <f t="shared" si="3"/>
        <v>0</v>
      </c>
      <c r="U61" s="48">
        <f t="shared" si="4"/>
        <v>0</v>
      </c>
      <c r="V61" s="49">
        <f t="shared" si="5"/>
        <v>0</v>
      </c>
      <c r="W61" s="48" t="str">
        <f t="shared" si="10"/>
        <v>No</v>
      </c>
      <c r="X61" s="50" t="str">
        <f t="shared" si="9"/>
        <v>N/A</v>
      </c>
      <c r="Y61" s="44"/>
      <c r="Z61" s="44"/>
      <c r="AA61" s="44"/>
      <c r="AB61" s="44"/>
    </row>
    <row r="62">
      <c r="A62" s="44"/>
      <c r="B62" s="44"/>
      <c r="C62" s="44"/>
      <c r="D62" s="42"/>
      <c r="E62" s="34"/>
      <c r="F62" s="34"/>
      <c r="G62" s="44"/>
      <c r="H62" s="34"/>
      <c r="I62" s="34"/>
      <c r="J62" s="44"/>
      <c r="K62" s="44"/>
      <c r="L62" s="44"/>
      <c r="M62" s="44"/>
      <c r="N62" s="40"/>
      <c r="O62" s="34"/>
      <c r="P62" s="44"/>
      <c r="Q62" s="44"/>
      <c r="R62" s="47">
        <f t="shared" si="1"/>
        <v>0</v>
      </c>
      <c r="S62" s="47">
        <f t="shared" si="2"/>
        <v>0</v>
      </c>
      <c r="T62" s="47">
        <f t="shared" si="3"/>
        <v>0</v>
      </c>
      <c r="U62" s="48">
        <f t="shared" si="4"/>
        <v>0</v>
      </c>
      <c r="V62" s="49">
        <f t="shared" si="5"/>
        <v>0</v>
      </c>
      <c r="W62" s="48" t="str">
        <f t="shared" si="10"/>
        <v>No</v>
      </c>
      <c r="X62" s="50" t="str">
        <f t="shared" si="9"/>
        <v>N/A</v>
      </c>
      <c r="Y62" s="44"/>
      <c r="Z62" s="44"/>
      <c r="AA62" s="44"/>
      <c r="AB62" s="44"/>
    </row>
    <row r="63">
      <c r="A63" s="44"/>
      <c r="B63" s="44"/>
      <c r="C63" s="44"/>
      <c r="D63" s="42"/>
      <c r="E63" s="34"/>
      <c r="F63" s="34"/>
      <c r="G63" s="44"/>
      <c r="H63" s="34"/>
      <c r="I63" s="34"/>
      <c r="J63" s="44"/>
      <c r="K63" s="44"/>
      <c r="L63" s="44"/>
      <c r="M63" s="44"/>
      <c r="N63" s="40"/>
      <c r="O63" s="34"/>
      <c r="P63" s="44"/>
      <c r="Q63" s="44"/>
      <c r="R63" s="47">
        <f t="shared" si="1"/>
        <v>0</v>
      </c>
      <c r="S63" s="47">
        <f t="shared" si="2"/>
        <v>0</v>
      </c>
      <c r="T63" s="47">
        <f t="shared" si="3"/>
        <v>0</v>
      </c>
      <c r="U63" s="48">
        <f t="shared" si="4"/>
        <v>0</v>
      </c>
      <c r="V63" s="49">
        <f t="shared" si="5"/>
        <v>0</v>
      </c>
      <c r="W63" s="48" t="str">
        <f t="shared" si="10"/>
        <v>No</v>
      </c>
      <c r="X63" s="50" t="str">
        <f t="shared" si="9"/>
        <v>N/A</v>
      </c>
      <c r="Y63" s="44"/>
      <c r="Z63" s="44"/>
      <c r="AA63" s="44"/>
      <c r="AB63" s="44"/>
    </row>
    <row r="64">
      <c r="A64" s="44"/>
      <c r="B64" s="44"/>
      <c r="C64" s="44"/>
      <c r="D64" s="42"/>
      <c r="E64" s="34"/>
      <c r="F64" s="34"/>
      <c r="G64" s="44"/>
      <c r="H64" s="34"/>
      <c r="I64" s="34"/>
      <c r="J64" s="44"/>
      <c r="K64" s="44"/>
      <c r="L64" s="44"/>
      <c r="M64" s="44"/>
      <c r="N64" s="40"/>
      <c r="O64" s="34"/>
      <c r="P64" s="44"/>
      <c r="Q64" s="44"/>
      <c r="R64" s="47">
        <f t="shared" si="1"/>
        <v>0</v>
      </c>
      <c r="S64" s="47">
        <f t="shared" si="2"/>
        <v>0</v>
      </c>
      <c r="T64" s="47">
        <f t="shared" si="3"/>
        <v>0</v>
      </c>
      <c r="U64" s="48">
        <f t="shared" si="4"/>
        <v>0</v>
      </c>
      <c r="V64" s="49">
        <f t="shared" si="5"/>
        <v>0</v>
      </c>
      <c r="W64" s="48" t="str">
        <f t="shared" si="10"/>
        <v>No</v>
      </c>
      <c r="X64" s="50" t="str">
        <f t="shared" si="9"/>
        <v>N/A</v>
      </c>
      <c r="Y64" s="44"/>
      <c r="Z64" s="44"/>
      <c r="AA64" s="44"/>
      <c r="AB64" s="44"/>
    </row>
    <row r="65">
      <c r="A65" s="44"/>
      <c r="B65" s="44"/>
      <c r="C65" s="44"/>
      <c r="D65" s="42"/>
      <c r="E65" s="34"/>
      <c r="F65" s="34"/>
      <c r="G65" s="44"/>
      <c r="H65" s="34"/>
      <c r="I65" s="34"/>
      <c r="J65" s="44"/>
      <c r="K65" s="44"/>
      <c r="L65" s="44"/>
      <c r="M65" s="44"/>
      <c r="N65" s="40"/>
      <c r="O65" s="34"/>
      <c r="P65" s="44"/>
      <c r="Q65" s="44"/>
      <c r="R65" s="47">
        <f t="shared" si="1"/>
        <v>0</v>
      </c>
      <c r="S65" s="47">
        <f t="shared" si="2"/>
        <v>0</v>
      </c>
      <c r="T65" s="47">
        <f t="shared" si="3"/>
        <v>0</v>
      </c>
      <c r="U65" s="48">
        <f t="shared" si="4"/>
        <v>0</v>
      </c>
      <c r="V65" s="49">
        <f t="shared" si="5"/>
        <v>0</v>
      </c>
      <c r="W65" s="48" t="str">
        <f t="shared" si="10"/>
        <v>No</v>
      </c>
      <c r="X65" s="50" t="str">
        <f t="shared" si="9"/>
        <v>N/A</v>
      </c>
      <c r="Y65" s="44"/>
      <c r="Z65" s="44"/>
      <c r="AA65" s="44"/>
      <c r="AB65" s="44"/>
    </row>
    <row r="66">
      <c r="A66" s="44"/>
      <c r="B66" s="44"/>
      <c r="C66" s="44"/>
      <c r="D66" s="42"/>
      <c r="E66" s="34"/>
      <c r="F66" s="34"/>
      <c r="G66" s="44"/>
      <c r="H66" s="34"/>
      <c r="I66" s="34"/>
      <c r="J66" s="44"/>
      <c r="K66" s="44"/>
      <c r="L66" s="44"/>
      <c r="M66" s="44"/>
      <c r="N66" s="40"/>
      <c r="O66" s="34"/>
      <c r="P66" s="44"/>
      <c r="Q66" s="44"/>
      <c r="R66" s="47">
        <f t="shared" si="1"/>
        <v>0</v>
      </c>
      <c r="S66" s="47">
        <f t="shared" si="2"/>
        <v>0</v>
      </c>
      <c r="T66" s="47">
        <f t="shared" si="3"/>
        <v>0</v>
      </c>
      <c r="U66" s="48">
        <f t="shared" si="4"/>
        <v>0</v>
      </c>
      <c r="V66" s="49">
        <f t="shared" si="5"/>
        <v>0</v>
      </c>
      <c r="W66" s="48" t="str">
        <f t="shared" si="10"/>
        <v>No</v>
      </c>
      <c r="X66" s="50" t="str">
        <f t="shared" si="9"/>
        <v>N/A</v>
      </c>
      <c r="Y66" s="44"/>
      <c r="Z66" s="44"/>
      <c r="AA66" s="44"/>
      <c r="AB66" s="44"/>
    </row>
    <row r="67">
      <c r="A67" s="44"/>
      <c r="B67" s="44"/>
      <c r="C67" s="44"/>
      <c r="D67" s="42"/>
      <c r="E67" s="34"/>
      <c r="F67" s="34"/>
      <c r="G67" s="44"/>
      <c r="H67" s="34"/>
      <c r="I67" s="34"/>
      <c r="J67" s="44"/>
      <c r="K67" s="44"/>
      <c r="L67" s="44"/>
      <c r="M67" s="44"/>
      <c r="N67" s="40"/>
      <c r="O67" s="34"/>
      <c r="P67" s="44"/>
      <c r="Q67" s="44"/>
      <c r="R67" s="47">
        <f t="shared" si="1"/>
        <v>0</v>
      </c>
      <c r="S67" s="47">
        <f t="shared" si="2"/>
        <v>0</v>
      </c>
      <c r="T67" s="47">
        <f t="shared" si="3"/>
        <v>0</v>
      </c>
      <c r="U67" s="48">
        <f t="shared" si="4"/>
        <v>0</v>
      </c>
      <c r="V67" s="49">
        <f t="shared" si="5"/>
        <v>0</v>
      </c>
      <c r="W67" s="48" t="str">
        <f t="shared" si="10"/>
        <v>No</v>
      </c>
      <c r="X67" s="50" t="str">
        <f t="shared" si="9"/>
        <v>N/A</v>
      </c>
      <c r="Y67" s="44"/>
      <c r="Z67" s="44"/>
      <c r="AA67" s="44"/>
      <c r="AB67" s="44"/>
    </row>
    <row r="68">
      <c r="A68" s="44"/>
      <c r="B68" s="44"/>
      <c r="C68" s="44"/>
      <c r="D68" s="42"/>
      <c r="E68" s="34"/>
      <c r="F68" s="34"/>
      <c r="G68" s="44"/>
      <c r="H68" s="34"/>
      <c r="I68" s="34"/>
      <c r="J68" s="44"/>
      <c r="K68" s="44"/>
      <c r="L68" s="44"/>
      <c r="M68" s="44"/>
      <c r="N68" s="40"/>
      <c r="O68" s="34"/>
      <c r="P68" s="44"/>
      <c r="Q68" s="44"/>
      <c r="R68" s="47">
        <f t="shared" si="1"/>
        <v>0</v>
      </c>
      <c r="S68" s="47">
        <f t="shared" si="2"/>
        <v>0</v>
      </c>
      <c r="T68" s="47">
        <f t="shared" si="3"/>
        <v>0</v>
      </c>
      <c r="U68" s="48">
        <f t="shared" si="4"/>
        <v>0</v>
      </c>
      <c r="V68" s="49">
        <f t="shared" si="5"/>
        <v>0</v>
      </c>
      <c r="W68" s="48" t="str">
        <f t="shared" si="10"/>
        <v>No</v>
      </c>
      <c r="X68" s="50" t="str">
        <f t="shared" si="9"/>
        <v>N/A</v>
      </c>
      <c r="Y68" s="44"/>
      <c r="Z68" s="44"/>
      <c r="AA68" s="44"/>
      <c r="AB68" s="44"/>
    </row>
    <row r="69">
      <c r="A69" s="44"/>
      <c r="B69" s="44"/>
      <c r="C69" s="44"/>
      <c r="D69" s="42"/>
      <c r="E69" s="34"/>
      <c r="F69" s="34"/>
      <c r="G69" s="44"/>
      <c r="H69" s="34"/>
      <c r="I69" s="34"/>
      <c r="J69" s="44"/>
      <c r="K69" s="44"/>
      <c r="L69" s="44"/>
      <c r="M69" s="44"/>
      <c r="N69" s="40"/>
      <c r="O69" s="34"/>
      <c r="P69" s="44"/>
      <c r="Q69" s="44"/>
      <c r="R69" s="47">
        <f t="shared" si="1"/>
        <v>0</v>
      </c>
      <c r="S69" s="47">
        <f t="shared" si="2"/>
        <v>0</v>
      </c>
      <c r="T69" s="47">
        <f t="shared" si="3"/>
        <v>0</v>
      </c>
      <c r="U69" s="48">
        <f t="shared" si="4"/>
        <v>0</v>
      </c>
      <c r="V69" s="49">
        <f t="shared" si="5"/>
        <v>0</v>
      </c>
      <c r="W69" s="48" t="str">
        <f t="shared" si="10"/>
        <v>No</v>
      </c>
      <c r="X69" s="50" t="str">
        <f t="shared" si="9"/>
        <v>N/A</v>
      </c>
      <c r="Y69" s="44"/>
      <c r="Z69" s="44"/>
      <c r="AA69" s="44"/>
      <c r="AB69" s="44"/>
    </row>
    <row r="70">
      <c r="A70" s="44"/>
      <c r="B70" s="44"/>
      <c r="C70" s="44"/>
      <c r="D70" s="42"/>
      <c r="E70" s="34"/>
      <c r="F70" s="34"/>
      <c r="G70" s="44"/>
      <c r="H70" s="34"/>
      <c r="I70" s="34"/>
      <c r="J70" s="44"/>
      <c r="K70" s="44"/>
      <c r="L70" s="44"/>
      <c r="M70" s="44"/>
      <c r="N70" s="40"/>
      <c r="O70" s="34"/>
      <c r="P70" s="44"/>
      <c r="Q70" s="44"/>
      <c r="R70" s="47">
        <f t="shared" si="1"/>
        <v>0</v>
      </c>
      <c r="S70" s="47">
        <f t="shared" si="2"/>
        <v>0</v>
      </c>
      <c r="T70" s="47">
        <f t="shared" si="3"/>
        <v>0</v>
      </c>
      <c r="U70" s="48">
        <f t="shared" si="4"/>
        <v>0</v>
      </c>
      <c r="V70" s="49">
        <f t="shared" si="5"/>
        <v>0</v>
      </c>
      <c r="W70" s="48" t="str">
        <f t="shared" si="10"/>
        <v>No</v>
      </c>
      <c r="X70" s="50" t="str">
        <f t="shared" si="9"/>
        <v>N/A</v>
      </c>
      <c r="Y70" s="44"/>
      <c r="Z70" s="44"/>
      <c r="AA70" s="44"/>
      <c r="AB70" s="44"/>
    </row>
    <row r="71">
      <c r="A71" s="44"/>
      <c r="B71" s="44"/>
      <c r="C71" s="44"/>
      <c r="D71" s="42"/>
      <c r="E71" s="34"/>
      <c r="F71" s="34"/>
      <c r="G71" s="44"/>
      <c r="H71" s="34"/>
      <c r="I71" s="34"/>
      <c r="J71" s="44"/>
      <c r="K71" s="44"/>
      <c r="L71" s="44"/>
      <c r="M71" s="44"/>
      <c r="N71" s="40"/>
      <c r="O71" s="34"/>
      <c r="P71" s="44"/>
      <c r="Q71" s="44"/>
      <c r="R71" s="47">
        <f t="shared" si="1"/>
        <v>0</v>
      </c>
      <c r="S71" s="47">
        <f t="shared" si="2"/>
        <v>0</v>
      </c>
      <c r="T71" s="47">
        <f t="shared" si="3"/>
        <v>0</v>
      </c>
      <c r="U71" s="48">
        <f t="shared" si="4"/>
        <v>0</v>
      </c>
      <c r="V71" s="49">
        <f t="shared" si="5"/>
        <v>0</v>
      </c>
      <c r="W71" s="48" t="str">
        <f t="shared" si="10"/>
        <v>No</v>
      </c>
      <c r="X71" s="50" t="str">
        <f t="shared" si="9"/>
        <v>N/A</v>
      </c>
      <c r="Y71" s="44"/>
      <c r="Z71" s="44"/>
      <c r="AA71" s="44"/>
      <c r="AB71" s="44"/>
    </row>
    <row r="72">
      <c r="A72" s="44"/>
      <c r="B72" s="44"/>
      <c r="C72" s="44"/>
      <c r="D72" s="42"/>
      <c r="E72" s="34"/>
      <c r="F72" s="34"/>
      <c r="G72" s="44"/>
      <c r="H72" s="34"/>
      <c r="I72" s="34"/>
      <c r="J72" s="44"/>
      <c r="K72" s="44"/>
      <c r="L72" s="44"/>
      <c r="M72" s="44"/>
      <c r="N72" s="40"/>
      <c r="O72" s="34"/>
      <c r="P72" s="44"/>
      <c r="Q72" s="44"/>
      <c r="R72" s="47">
        <f t="shared" si="1"/>
        <v>0</v>
      </c>
      <c r="S72" s="47">
        <f t="shared" si="2"/>
        <v>0</v>
      </c>
      <c r="T72" s="47">
        <f t="shared" si="3"/>
        <v>0</v>
      </c>
      <c r="U72" s="48">
        <f t="shared" si="4"/>
        <v>0</v>
      </c>
      <c r="V72" s="49">
        <f t="shared" si="5"/>
        <v>0</v>
      </c>
      <c r="W72" s="48" t="str">
        <f t="shared" si="10"/>
        <v>No</v>
      </c>
      <c r="X72" s="50" t="str">
        <f t="shared" si="9"/>
        <v>N/A</v>
      </c>
      <c r="Y72" s="44"/>
      <c r="Z72" s="44"/>
      <c r="AA72" s="44"/>
      <c r="AB72" s="44"/>
    </row>
    <row r="73">
      <c r="A73" s="44"/>
      <c r="B73" s="44"/>
      <c r="C73" s="44"/>
      <c r="D73" s="42"/>
      <c r="E73" s="34"/>
      <c r="F73" s="34"/>
      <c r="G73" s="44"/>
      <c r="H73" s="34"/>
      <c r="I73" s="34"/>
      <c r="J73" s="44"/>
      <c r="K73" s="44"/>
      <c r="L73" s="44"/>
      <c r="M73" s="44"/>
      <c r="N73" s="40"/>
      <c r="O73" s="34"/>
      <c r="P73" s="44"/>
      <c r="Q73" s="44"/>
      <c r="R73" s="47">
        <f t="shared" si="1"/>
        <v>0</v>
      </c>
      <c r="S73" s="47">
        <f t="shared" si="2"/>
        <v>0</v>
      </c>
      <c r="T73" s="47">
        <f t="shared" si="3"/>
        <v>0</v>
      </c>
      <c r="U73" s="48">
        <f t="shared" si="4"/>
        <v>0</v>
      </c>
      <c r="V73" s="49">
        <f t="shared" si="5"/>
        <v>0</v>
      </c>
      <c r="W73" s="48" t="str">
        <f t="shared" si="10"/>
        <v>No</v>
      </c>
      <c r="X73" s="50" t="str">
        <f t="shared" si="9"/>
        <v>N/A</v>
      </c>
      <c r="Y73" s="44"/>
      <c r="Z73" s="44"/>
      <c r="AA73" s="44"/>
      <c r="AB73" s="44"/>
    </row>
    <row r="74">
      <c r="A74" s="44"/>
      <c r="B74" s="44"/>
      <c r="C74" s="44"/>
      <c r="D74" s="42"/>
      <c r="E74" s="34"/>
      <c r="F74" s="34"/>
      <c r="G74" s="44"/>
      <c r="H74" s="34"/>
      <c r="I74" s="34"/>
      <c r="J74" s="44"/>
      <c r="K74" s="44"/>
      <c r="L74" s="44"/>
      <c r="M74" s="44"/>
      <c r="N74" s="40"/>
      <c r="O74" s="34"/>
      <c r="P74" s="44"/>
      <c r="Q74" s="44"/>
      <c r="R74" s="47">
        <f t="shared" si="1"/>
        <v>0</v>
      </c>
      <c r="S74" s="47">
        <f t="shared" si="2"/>
        <v>0</v>
      </c>
      <c r="T74" s="47">
        <f t="shared" si="3"/>
        <v>0</v>
      </c>
      <c r="U74" s="48">
        <f t="shared" si="4"/>
        <v>0</v>
      </c>
      <c r="V74" s="49">
        <f t="shared" si="5"/>
        <v>0</v>
      </c>
      <c r="W74" s="48" t="str">
        <f t="shared" si="10"/>
        <v>No</v>
      </c>
      <c r="X74" s="50" t="str">
        <f t="shared" si="9"/>
        <v>N/A</v>
      </c>
      <c r="Y74" s="44"/>
      <c r="Z74" s="44"/>
      <c r="AA74" s="44"/>
      <c r="AB74" s="44"/>
    </row>
    <row r="75">
      <c r="A75" s="44"/>
      <c r="B75" s="44"/>
      <c r="C75" s="44"/>
      <c r="D75" s="42"/>
      <c r="E75" s="34"/>
      <c r="F75" s="34"/>
      <c r="G75" s="44"/>
      <c r="H75" s="34"/>
      <c r="I75" s="34"/>
      <c r="J75" s="44"/>
      <c r="K75" s="44"/>
      <c r="L75" s="44"/>
      <c r="M75" s="44"/>
      <c r="N75" s="40"/>
      <c r="O75" s="34"/>
      <c r="P75" s="44"/>
      <c r="Q75" s="44"/>
      <c r="R75" s="47">
        <f t="shared" si="1"/>
        <v>0</v>
      </c>
      <c r="S75" s="47">
        <f t="shared" si="2"/>
        <v>0</v>
      </c>
      <c r="T75" s="47">
        <f t="shared" si="3"/>
        <v>0</v>
      </c>
      <c r="U75" s="48">
        <f t="shared" si="4"/>
        <v>0</v>
      </c>
      <c r="V75" s="49">
        <f t="shared" si="5"/>
        <v>0</v>
      </c>
      <c r="W75" s="48" t="str">
        <f t="shared" si="10"/>
        <v>No</v>
      </c>
      <c r="X75" s="50" t="str">
        <f t="shared" si="9"/>
        <v>N/A</v>
      </c>
      <c r="Y75" s="44"/>
      <c r="Z75" s="44"/>
      <c r="AA75" s="44"/>
      <c r="AB75" s="44"/>
    </row>
    <row r="76">
      <c r="A76" s="44"/>
      <c r="B76" s="44"/>
      <c r="C76" s="44"/>
      <c r="D76" s="42"/>
      <c r="E76" s="34"/>
      <c r="F76" s="34"/>
      <c r="G76" s="44"/>
      <c r="H76" s="34"/>
      <c r="I76" s="34"/>
      <c r="J76" s="44"/>
      <c r="K76" s="44"/>
      <c r="L76" s="44"/>
      <c r="M76" s="44"/>
      <c r="N76" s="40"/>
      <c r="O76" s="34"/>
      <c r="P76" s="44"/>
      <c r="Q76" s="44"/>
      <c r="R76" s="47">
        <f t="shared" si="1"/>
        <v>0</v>
      </c>
      <c r="S76" s="47">
        <f t="shared" si="2"/>
        <v>0</v>
      </c>
      <c r="T76" s="47">
        <f t="shared" si="3"/>
        <v>0</v>
      </c>
      <c r="U76" s="48">
        <f t="shared" si="4"/>
        <v>0</v>
      </c>
      <c r="V76" s="49">
        <f t="shared" si="5"/>
        <v>0</v>
      </c>
      <c r="W76" s="48" t="str">
        <f t="shared" si="10"/>
        <v>No</v>
      </c>
      <c r="X76" s="50" t="str">
        <f t="shared" si="9"/>
        <v>N/A</v>
      </c>
      <c r="Y76" s="44"/>
      <c r="Z76" s="44"/>
      <c r="AA76" s="44"/>
      <c r="AB76" s="44"/>
    </row>
    <row r="77">
      <c r="A77" s="44"/>
      <c r="B77" s="44"/>
      <c r="C77" s="44"/>
      <c r="D77" s="42"/>
      <c r="E77" s="34"/>
      <c r="F77" s="34"/>
      <c r="G77" s="44"/>
      <c r="H77" s="34"/>
      <c r="I77" s="34"/>
      <c r="J77" s="44"/>
      <c r="K77" s="44"/>
      <c r="L77" s="44"/>
      <c r="M77" s="44"/>
      <c r="N77" s="40"/>
      <c r="O77" s="34"/>
      <c r="P77" s="44"/>
      <c r="Q77" s="44"/>
      <c r="R77" s="47">
        <f t="shared" si="1"/>
        <v>0</v>
      </c>
      <c r="S77" s="47">
        <f t="shared" si="2"/>
        <v>0</v>
      </c>
      <c r="T77" s="47">
        <f t="shared" si="3"/>
        <v>0</v>
      </c>
      <c r="U77" s="48">
        <f t="shared" si="4"/>
        <v>0</v>
      </c>
      <c r="V77" s="49">
        <f t="shared" si="5"/>
        <v>0</v>
      </c>
      <c r="W77" s="48" t="str">
        <f t="shared" si="10"/>
        <v>No</v>
      </c>
      <c r="X77" s="50" t="str">
        <f t="shared" si="9"/>
        <v>N/A</v>
      </c>
      <c r="Y77" s="44"/>
      <c r="Z77" s="44"/>
      <c r="AA77" s="44"/>
      <c r="AB77" s="44"/>
    </row>
    <row r="78">
      <c r="A78" s="44"/>
      <c r="B78" s="44"/>
      <c r="C78" s="44"/>
      <c r="D78" s="42"/>
      <c r="E78" s="34"/>
      <c r="F78" s="34"/>
      <c r="G78" s="44"/>
      <c r="H78" s="34"/>
      <c r="I78" s="34"/>
      <c r="J78" s="44"/>
      <c r="K78" s="44"/>
      <c r="L78" s="44"/>
      <c r="M78" s="44"/>
      <c r="N78" s="40"/>
      <c r="O78" s="34"/>
      <c r="P78" s="44"/>
      <c r="Q78" s="44"/>
      <c r="R78" s="47">
        <f t="shared" si="1"/>
        <v>0</v>
      </c>
      <c r="S78" s="47">
        <f t="shared" si="2"/>
        <v>0</v>
      </c>
      <c r="T78" s="47">
        <f t="shared" si="3"/>
        <v>0</v>
      </c>
      <c r="U78" s="48">
        <f t="shared" si="4"/>
        <v>0</v>
      </c>
      <c r="V78" s="49">
        <f t="shared" si="5"/>
        <v>0</v>
      </c>
      <c r="W78" s="48" t="str">
        <f t="shared" si="10"/>
        <v>No</v>
      </c>
      <c r="X78" s="50" t="str">
        <f t="shared" si="9"/>
        <v>N/A</v>
      </c>
      <c r="Y78" s="44"/>
      <c r="Z78" s="44"/>
      <c r="AA78" s="44"/>
      <c r="AB78" s="44"/>
    </row>
    <row r="79">
      <c r="A79" s="44"/>
      <c r="B79" s="44"/>
      <c r="C79" s="44"/>
      <c r="D79" s="42"/>
      <c r="E79" s="34"/>
      <c r="F79" s="34"/>
      <c r="G79" s="44"/>
      <c r="H79" s="34"/>
      <c r="I79" s="34"/>
      <c r="J79" s="44"/>
      <c r="K79" s="44"/>
      <c r="L79" s="44"/>
      <c r="M79" s="44"/>
      <c r="N79" s="40"/>
      <c r="O79" s="34"/>
      <c r="P79" s="44"/>
      <c r="Q79" s="44"/>
      <c r="R79" s="47">
        <f t="shared" si="1"/>
        <v>0</v>
      </c>
      <c r="S79" s="47">
        <f t="shared" si="2"/>
        <v>0</v>
      </c>
      <c r="T79" s="47">
        <f t="shared" si="3"/>
        <v>0</v>
      </c>
      <c r="U79" s="48">
        <f t="shared" si="4"/>
        <v>0</v>
      </c>
      <c r="V79" s="49">
        <f t="shared" si="5"/>
        <v>0</v>
      </c>
      <c r="W79" s="48" t="str">
        <f t="shared" si="10"/>
        <v>No</v>
      </c>
      <c r="X79" s="50" t="str">
        <f t="shared" si="9"/>
        <v>N/A</v>
      </c>
      <c r="Y79" s="44"/>
      <c r="Z79" s="44"/>
      <c r="AA79" s="44"/>
      <c r="AB79" s="44"/>
    </row>
    <row r="80">
      <c r="A80" s="44"/>
      <c r="B80" s="44"/>
      <c r="C80" s="44"/>
      <c r="D80" s="42"/>
      <c r="E80" s="34"/>
      <c r="F80" s="34"/>
      <c r="G80" s="44"/>
      <c r="H80" s="34"/>
      <c r="I80" s="34"/>
      <c r="J80" s="44"/>
      <c r="K80" s="44"/>
      <c r="L80" s="44"/>
      <c r="M80" s="44"/>
      <c r="N80" s="40"/>
      <c r="O80" s="34"/>
      <c r="P80" s="44"/>
      <c r="Q80" s="44"/>
      <c r="R80" s="47">
        <f t="shared" si="1"/>
        <v>0</v>
      </c>
      <c r="S80" s="47">
        <f t="shared" si="2"/>
        <v>0</v>
      </c>
      <c r="T80" s="47">
        <f t="shared" si="3"/>
        <v>0</v>
      </c>
      <c r="U80" s="48">
        <f t="shared" si="4"/>
        <v>0</v>
      </c>
      <c r="V80" s="49">
        <f t="shared" si="5"/>
        <v>0</v>
      </c>
      <c r="W80" s="48" t="str">
        <f t="shared" si="10"/>
        <v>No</v>
      </c>
      <c r="X80" s="50" t="str">
        <f t="shared" si="9"/>
        <v>N/A</v>
      </c>
      <c r="Y80" s="44"/>
      <c r="Z80" s="44"/>
      <c r="AA80" s="44"/>
      <c r="AB80" s="44"/>
    </row>
    <row r="81">
      <c r="A81" s="44"/>
      <c r="B81" s="44"/>
      <c r="C81" s="44"/>
      <c r="D81" s="42"/>
      <c r="E81" s="34"/>
      <c r="F81" s="34"/>
      <c r="G81" s="44"/>
      <c r="H81" s="34"/>
      <c r="I81" s="34"/>
      <c r="J81" s="44"/>
      <c r="K81" s="44"/>
      <c r="L81" s="44"/>
      <c r="M81" s="44"/>
      <c r="N81" s="40"/>
      <c r="O81" s="34"/>
      <c r="P81" s="44"/>
      <c r="Q81" s="44"/>
      <c r="R81" s="47">
        <f t="shared" si="1"/>
        <v>0</v>
      </c>
      <c r="S81" s="47">
        <f t="shared" si="2"/>
        <v>0</v>
      </c>
      <c r="T81" s="47">
        <f t="shared" si="3"/>
        <v>0</v>
      </c>
      <c r="U81" s="48">
        <f t="shared" si="4"/>
        <v>0</v>
      </c>
      <c r="V81" s="49">
        <f t="shared" si="5"/>
        <v>0</v>
      </c>
      <c r="W81" s="48" t="str">
        <f t="shared" si="10"/>
        <v>No</v>
      </c>
      <c r="X81" s="50" t="str">
        <f t="shared" si="9"/>
        <v>N/A</v>
      </c>
      <c r="Y81" s="44"/>
      <c r="Z81" s="44"/>
      <c r="AA81" s="44"/>
      <c r="AB81" s="44"/>
    </row>
    <row r="82">
      <c r="A82" s="44"/>
      <c r="B82" s="44"/>
      <c r="C82" s="44"/>
      <c r="D82" s="42"/>
      <c r="E82" s="34"/>
      <c r="F82" s="34"/>
      <c r="G82" s="44"/>
      <c r="H82" s="34"/>
      <c r="I82" s="34"/>
      <c r="J82" s="44"/>
      <c r="K82" s="44"/>
      <c r="L82" s="44"/>
      <c r="M82" s="44"/>
      <c r="N82" s="40"/>
      <c r="O82" s="34"/>
      <c r="P82" s="44"/>
      <c r="Q82" s="44"/>
      <c r="R82" s="47">
        <f t="shared" si="1"/>
        <v>0</v>
      </c>
      <c r="S82" s="47">
        <f t="shared" si="2"/>
        <v>0</v>
      </c>
      <c r="T82" s="47">
        <f t="shared" si="3"/>
        <v>0</v>
      </c>
      <c r="U82" s="48">
        <f t="shared" si="4"/>
        <v>0</v>
      </c>
      <c r="V82" s="49">
        <f t="shared" si="5"/>
        <v>0</v>
      </c>
      <c r="W82" s="48" t="str">
        <f t="shared" si="10"/>
        <v>No</v>
      </c>
      <c r="X82" s="50" t="str">
        <f t="shared" si="9"/>
        <v>N/A</v>
      </c>
      <c r="Y82" s="44"/>
      <c r="Z82" s="44"/>
      <c r="AA82" s="44"/>
      <c r="AB82" s="44"/>
    </row>
    <row r="83">
      <c r="A83" s="44"/>
      <c r="B83" s="44"/>
      <c r="C83" s="44"/>
      <c r="D83" s="42"/>
      <c r="E83" s="34"/>
      <c r="F83" s="34"/>
      <c r="G83" s="44"/>
      <c r="H83" s="34"/>
      <c r="I83" s="34"/>
      <c r="J83" s="44"/>
      <c r="K83" s="44"/>
      <c r="L83" s="44"/>
      <c r="M83" s="44"/>
      <c r="N83" s="40"/>
      <c r="O83" s="34"/>
      <c r="P83" s="44"/>
      <c r="Q83" s="44"/>
      <c r="R83" s="47">
        <f t="shared" si="1"/>
        <v>0</v>
      </c>
      <c r="S83" s="47">
        <f t="shared" si="2"/>
        <v>0</v>
      </c>
      <c r="T83" s="47">
        <f t="shared" si="3"/>
        <v>0</v>
      </c>
      <c r="U83" s="48">
        <f t="shared" si="4"/>
        <v>0</v>
      </c>
      <c r="V83" s="49">
        <f t="shared" si="5"/>
        <v>0</v>
      </c>
      <c r="W83" s="48" t="str">
        <f t="shared" si="10"/>
        <v>No</v>
      </c>
      <c r="X83" s="50" t="str">
        <f t="shared" si="9"/>
        <v>N/A</v>
      </c>
      <c r="Y83" s="44"/>
      <c r="Z83" s="44"/>
      <c r="AA83" s="44"/>
      <c r="AB83" s="44"/>
    </row>
    <row r="84">
      <c r="A84" s="44"/>
      <c r="B84" s="44"/>
      <c r="C84" s="44"/>
      <c r="D84" s="42"/>
      <c r="E84" s="34"/>
      <c r="F84" s="34"/>
      <c r="G84" s="44"/>
      <c r="H84" s="34"/>
      <c r="I84" s="34"/>
      <c r="J84" s="44"/>
      <c r="K84" s="44"/>
      <c r="L84" s="44"/>
      <c r="M84" s="44"/>
      <c r="N84" s="40"/>
      <c r="O84" s="34"/>
      <c r="P84" s="44"/>
      <c r="Q84" s="44"/>
      <c r="R84" s="47">
        <f t="shared" si="1"/>
        <v>0</v>
      </c>
      <c r="S84" s="47">
        <f t="shared" si="2"/>
        <v>0</v>
      </c>
      <c r="T84" s="47">
        <f t="shared" si="3"/>
        <v>0</v>
      </c>
      <c r="U84" s="48">
        <f t="shared" si="4"/>
        <v>0</v>
      </c>
      <c r="V84" s="49">
        <f t="shared" si="5"/>
        <v>0</v>
      </c>
      <c r="W84" s="48" t="str">
        <f t="shared" si="10"/>
        <v>No</v>
      </c>
      <c r="X84" s="50" t="str">
        <f t="shared" si="9"/>
        <v>N/A</v>
      </c>
      <c r="Y84" s="44"/>
      <c r="Z84" s="44"/>
      <c r="AA84" s="44"/>
      <c r="AB84" s="44"/>
    </row>
    <row r="85">
      <c r="A85" s="44"/>
      <c r="B85" s="44"/>
      <c r="C85" s="44"/>
      <c r="D85" s="42"/>
      <c r="E85" s="34"/>
      <c r="F85" s="34"/>
      <c r="G85" s="44"/>
      <c r="H85" s="34"/>
      <c r="I85" s="34"/>
      <c r="J85" s="44"/>
      <c r="K85" s="44"/>
      <c r="L85" s="44"/>
      <c r="M85" s="44"/>
      <c r="N85" s="40"/>
      <c r="O85" s="34"/>
      <c r="P85" s="44"/>
      <c r="Q85" s="44"/>
      <c r="R85" s="47">
        <f t="shared" si="1"/>
        <v>0</v>
      </c>
      <c r="S85" s="47">
        <f t="shared" si="2"/>
        <v>0</v>
      </c>
      <c r="T85" s="47">
        <f t="shared" si="3"/>
        <v>0</v>
      </c>
      <c r="U85" s="48">
        <f t="shared" si="4"/>
        <v>0</v>
      </c>
      <c r="V85" s="49">
        <f t="shared" si="5"/>
        <v>0</v>
      </c>
      <c r="W85" s="48" t="str">
        <f t="shared" si="10"/>
        <v>No</v>
      </c>
      <c r="X85" s="50" t="str">
        <f t="shared" si="9"/>
        <v>N/A</v>
      </c>
      <c r="Y85" s="44"/>
      <c r="Z85" s="44"/>
      <c r="AA85" s="44"/>
      <c r="AB85" s="44"/>
    </row>
    <row r="86">
      <c r="A86" s="44"/>
      <c r="B86" s="44"/>
      <c r="C86" s="44"/>
      <c r="D86" s="42"/>
      <c r="E86" s="34"/>
      <c r="F86" s="34"/>
      <c r="G86" s="44"/>
      <c r="H86" s="34"/>
      <c r="I86" s="34"/>
      <c r="J86" s="44"/>
      <c r="K86" s="44"/>
      <c r="L86" s="44"/>
      <c r="M86" s="44"/>
      <c r="N86" s="40"/>
      <c r="O86" s="34"/>
      <c r="P86" s="44"/>
      <c r="Q86" s="44"/>
      <c r="R86" s="47">
        <f t="shared" si="1"/>
        <v>0</v>
      </c>
      <c r="S86" s="47">
        <f t="shared" si="2"/>
        <v>0</v>
      </c>
      <c r="T86" s="47">
        <f t="shared" si="3"/>
        <v>0</v>
      </c>
      <c r="U86" s="48">
        <f t="shared" si="4"/>
        <v>0</v>
      </c>
      <c r="V86" s="49">
        <f t="shared" si="5"/>
        <v>0</v>
      </c>
      <c r="W86" s="48" t="str">
        <f t="shared" si="10"/>
        <v>No</v>
      </c>
      <c r="X86" s="50" t="str">
        <f t="shared" si="9"/>
        <v>N/A</v>
      </c>
      <c r="Y86" s="44"/>
      <c r="Z86" s="44"/>
      <c r="AA86" s="44"/>
      <c r="AB86" s="44"/>
    </row>
    <row r="87">
      <c r="A87" s="44"/>
      <c r="B87" s="44"/>
      <c r="C87" s="44"/>
      <c r="D87" s="42"/>
      <c r="E87" s="34"/>
      <c r="F87" s="34"/>
      <c r="G87" s="44"/>
      <c r="H87" s="34"/>
      <c r="I87" s="34"/>
      <c r="J87" s="44"/>
      <c r="K87" s="44"/>
      <c r="L87" s="44"/>
      <c r="M87" s="44"/>
      <c r="N87" s="40"/>
      <c r="O87" s="34"/>
      <c r="P87" s="44"/>
      <c r="Q87" s="44"/>
      <c r="R87" s="47">
        <f t="shared" si="1"/>
        <v>0</v>
      </c>
      <c r="S87" s="47">
        <f t="shared" si="2"/>
        <v>0</v>
      </c>
      <c r="T87" s="47">
        <f t="shared" si="3"/>
        <v>0</v>
      </c>
      <c r="U87" s="48">
        <f t="shared" si="4"/>
        <v>0</v>
      </c>
      <c r="V87" s="49">
        <f t="shared" si="5"/>
        <v>0</v>
      </c>
      <c r="W87" s="48" t="str">
        <f t="shared" si="10"/>
        <v>No</v>
      </c>
      <c r="X87" s="50" t="str">
        <f t="shared" si="9"/>
        <v>N/A</v>
      </c>
      <c r="Y87" s="44"/>
      <c r="Z87" s="44"/>
      <c r="AA87" s="44"/>
      <c r="AB87" s="44"/>
    </row>
    <row r="88">
      <c r="A88" s="44"/>
      <c r="B88" s="44"/>
      <c r="C88" s="44"/>
      <c r="D88" s="42"/>
      <c r="E88" s="34"/>
      <c r="F88" s="34"/>
      <c r="G88" s="44"/>
      <c r="H88" s="34"/>
      <c r="I88" s="34"/>
      <c r="J88" s="44"/>
      <c r="K88" s="44"/>
      <c r="L88" s="44"/>
      <c r="M88" s="44"/>
      <c r="N88" s="40"/>
      <c r="O88" s="34"/>
      <c r="P88" s="44"/>
      <c r="Q88" s="44"/>
      <c r="R88" s="47">
        <f t="shared" si="1"/>
        <v>0</v>
      </c>
      <c r="S88" s="47">
        <f t="shared" si="2"/>
        <v>0</v>
      </c>
      <c r="T88" s="47">
        <f t="shared" si="3"/>
        <v>0</v>
      </c>
      <c r="U88" s="48">
        <f t="shared" si="4"/>
        <v>0</v>
      </c>
      <c r="V88" s="49">
        <f t="shared" si="5"/>
        <v>0</v>
      </c>
      <c r="W88" s="48" t="str">
        <f t="shared" si="10"/>
        <v>No</v>
      </c>
      <c r="X88" s="50" t="str">
        <f t="shared" si="9"/>
        <v>N/A</v>
      </c>
      <c r="Y88" s="44"/>
      <c r="Z88" s="44"/>
      <c r="AA88" s="44"/>
      <c r="AB88" s="44"/>
    </row>
    <row r="89">
      <c r="A89" s="44"/>
      <c r="B89" s="44"/>
      <c r="C89" s="44"/>
      <c r="D89" s="42"/>
      <c r="E89" s="34"/>
      <c r="F89" s="34"/>
      <c r="G89" s="44"/>
      <c r="H89" s="34"/>
      <c r="I89" s="34"/>
      <c r="J89" s="44"/>
      <c r="K89" s="44"/>
      <c r="L89" s="44"/>
      <c r="M89" s="44"/>
      <c r="N89" s="40"/>
      <c r="O89" s="34"/>
      <c r="P89" s="44"/>
      <c r="Q89" s="44"/>
      <c r="R89" s="47">
        <f t="shared" si="1"/>
        <v>0</v>
      </c>
      <c r="S89" s="47">
        <f t="shared" si="2"/>
        <v>0</v>
      </c>
      <c r="T89" s="47">
        <f t="shared" si="3"/>
        <v>0</v>
      </c>
      <c r="U89" s="48">
        <f t="shared" si="4"/>
        <v>0</v>
      </c>
      <c r="V89" s="49">
        <f t="shared" si="5"/>
        <v>0</v>
      </c>
      <c r="W89" s="48" t="str">
        <f t="shared" si="10"/>
        <v>No</v>
      </c>
      <c r="X89" s="50" t="str">
        <f t="shared" si="9"/>
        <v>N/A</v>
      </c>
      <c r="Y89" s="44"/>
      <c r="Z89" s="44"/>
      <c r="AA89" s="44"/>
      <c r="AB89" s="44"/>
    </row>
    <row r="90">
      <c r="A90" s="44"/>
      <c r="B90" s="44"/>
      <c r="C90" s="44"/>
      <c r="D90" s="42"/>
      <c r="E90" s="34"/>
      <c r="F90" s="34"/>
      <c r="G90" s="44"/>
      <c r="H90" s="34"/>
      <c r="I90" s="34"/>
      <c r="J90" s="44"/>
      <c r="K90" s="44"/>
      <c r="L90" s="44"/>
      <c r="M90" s="44"/>
      <c r="N90" s="40"/>
      <c r="O90" s="34"/>
      <c r="P90" s="44"/>
      <c r="Q90" s="44"/>
      <c r="R90" s="47">
        <f t="shared" si="1"/>
        <v>0</v>
      </c>
      <c r="S90" s="47">
        <f t="shared" si="2"/>
        <v>0</v>
      </c>
      <c r="T90" s="47">
        <f t="shared" si="3"/>
        <v>0</v>
      </c>
      <c r="U90" s="48">
        <f t="shared" si="4"/>
        <v>0</v>
      </c>
      <c r="V90" s="49">
        <f t="shared" si="5"/>
        <v>0</v>
      </c>
      <c r="W90" s="48" t="str">
        <f t="shared" si="10"/>
        <v>No</v>
      </c>
      <c r="X90" s="50" t="str">
        <f t="shared" si="9"/>
        <v>N/A</v>
      </c>
      <c r="Y90" s="44"/>
      <c r="Z90" s="44"/>
      <c r="AA90" s="44"/>
      <c r="AB90" s="44"/>
    </row>
    <row r="91">
      <c r="A91" s="44"/>
      <c r="B91" s="44"/>
      <c r="C91" s="44"/>
      <c r="D91" s="42"/>
      <c r="E91" s="34"/>
      <c r="F91" s="34"/>
      <c r="G91" s="44"/>
      <c r="H91" s="34"/>
      <c r="I91" s="34"/>
      <c r="J91" s="44"/>
      <c r="K91" s="44"/>
      <c r="L91" s="44"/>
      <c r="M91" s="44"/>
      <c r="N91" s="40"/>
      <c r="O91" s="34"/>
      <c r="P91" s="44"/>
      <c r="Q91" s="44"/>
      <c r="R91" s="47">
        <f t="shared" si="1"/>
        <v>0</v>
      </c>
      <c r="S91" s="47">
        <f t="shared" si="2"/>
        <v>0</v>
      </c>
      <c r="T91" s="47">
        <f t="shared" si="3"/>
        <v>0</v>
      </c>
      <c r="U91" s="48">
        <f t="shared" si="4"/>
        <v>0</v>
      </c>
      <c r="V91" s="49">
        <f t="shared" si="5"/>
        <v>0</v>
      </c>
      <c r="W91" s="48" t="str">
        <f t="shared" si="10"/>
        <v>No</v>
      </c>
      <c r="X91" s="50" t="str">
        <f t="shared" si="9"/>
        <v>N/A</v>
      </c>
      <c r="Y91" s="44"/>
      <c r="Z91" s="44"/>
      <c r="AA91" s="44"/>
      <c r="AB91" s="44"/>
    </row>
    <row r="92">
      <c r="A92" s="44"/>
      <c r="B92" s="44"/>
      <c r="C92" s="44"/>
      <c r="D92" s="42"/>
      <c r="E92" s="34"/>
      <c r="F92" s="34"/>
      <c r="G92" s="44"/>
      <c r="H92" s="34"/>
      <c r="I92" s="34"/>
      <c r="J92" s="44"/>
      <c r="K92" s="44"/>
      <c r="L92" s="44"/>
      <c r="M92" s="44"/>
      <c r="N92" s="40"/>
      <c r="O92" s="34"/>
      <c r="P92" s="44"/>
      <c r="Q92" s="44"/>
      <c r="R92" s="47">
        <f t="shared" si="1"/>
        <v>0</v>
      </c>
      <c r="S92" s="47">
        <f t="shared" si="2"/>
        <v>0</v>
      </c>
      <c r="T92" s="47">
        <f t="shared" si="3"/>
        <v>0</v>
      </c>
      <c r="U92" s="48">
        <f t="shared" si="4"/>
        <v>0</v>
      </c>
      <c r="V92" s="49">
        <f t="shared" si="5"/>
        <v>0</v>
      </c>
      <c r="W92" s="48" t="str">
        <f t="shared" si="10"/>
        <v>No</v>
      </c>
      <c r="X92" s="50" t="str">
        <f t="shared" si="9"/>
        <v>N/A</v>
      </c>
      <c r="Y92" s="44"/>
      <c r="Z92" s="44"/>
      <c r="AA92" s="44"/>
      <c r="AB92" s="44"/>
    </row>
    <row r="93">
      <c r="A93" s="44"/>
      <c r="B93" s="44"/>
      <c r="C93" s="44"/>
      <c r="D93" s="42"/>
      <c r="E93" s="34"/>
      <c r="F93" s="34"/>
      <c r="G93" s="44"/>
      <c r="H93" s="34"/>
      <c r="I93" s="34"/>
      <c r="J93" s="44"/>
      <c r="K93" s="44"/>
      <c r="L93" s="44"/>
      <c r="M93" s="44"/>
      <c r="N93" s="40"/>
      <c r="O93" s="34"/>
      <c r="P93" s="44"/>
      <c r="Q93" s="44"/>
      <c r="R93" s="47">
        <f t="shared" si="1"/>
        <v>0</v>
      </c>
      <c r="S93" s="47">
        <f t="shared" si="2"/>
        <v>0</v>
      </c>
      <c r="T93" s="47">
        <f t="shared" si="3"/>
        <v>0</v>
      </c>
      <c r="U93" s="48">
        <f t="shared" si="4"/>
        <v>0</v>
      </c>
      <c r="V93" s="49">
        <f t="shared" si="5"/>
        <v>0</v>
      </c>
      <c r="W93" s="48" t="str">
        <f t="shared" si="10"/>
        <v>No</v>
      </c>
      <c r="X93" s="50" t="str">
        <f t="shared" si="9"/>
        <v>N/A</v>
      </c>
      <c r="Y93" s="44"/>
      <c r="Z93" s="44"/>
      <c r="AA93" s="44"/>
      <c r="AB93" s="44"/>
    </row>
    <row r="94">
      <c r="A94" s="44"/>
      <c r="B94" s="44"/>
      <c r="C94" s="44"/>
      <c r="D94" s="42"/>
      <c r="E94" s="34"/>
      <c r="F94" s="34"/>
      <c r="G94" s="44"/>
      <c r="H94" s="34"/>
      <c r="I94" s="34"/>
      <c r="J94" s="44"/>
      <c r="K94" s="44"/>
      <c r="L94" s="44"/>
      <c r="M94" s="44"/>
      <c r="N94" s="40"/>
      <c r="O94" s="34"/>
      <c r="P94" s="44"/>
      <c r="Q94" s="44"/>
      <c r="R94" s="47">
        <f t="shared" si="1"/>
        <v>0</v>
      </c>
      <c r="S94" s="47">
        <f t="shared" si="2"/>
        <v>0</v>
      </c>
      <c r="T94" s="47">
        <f t="shared" si="3"/>
        <v>0</v>
      </c>
      <c r="U94" s="48">
        <f t="shared" si="4"/>
        <v>0</v>
      </c>
      <c r="V94" s="49">
        <f t="shared" si="5"/>
        <v>0</v>
      </c>
      <c r="W94" s="48" t="str">
        <f t="shared" si="10"/>
        <v>No</v>
      </c>
      <c r="X94" s="50" t="str">
        <f t="shared" si="9"/>
        <v>N/A</v>
      </c>
      <c r="Y94" s="44"/>
      <c r="Z94" s="44"/>
      <c r="AA94" s="44"/>
      <c r="AB94" s="44"/>
    </row>
    <row r="95">
      <c r="A95" s="44"/>
      <c r="B95" s="44"/>
      <c r="C95" s="44"/>
      <c r="D95" s="42"/>
      <c r="E95" s="34"/>
      <c r="F95" s="34"/>
      <c r="G95" s="44"/>
      <c r="H95" s="34"/>
      <c r="I95" s="34"/>
      <c r="J95" s="44"/>
      <c r="K95" s="44"/>
      <c r="L95" s="44"/>
      <c r="M95" s="44"/>
      <c r="N95" s="40"/>
      <c r="O95" s="34"/>
      <c r="P95" s="44"/>
      <c r="Q95" s="44"/>
      <c r="R95" s="47">
        <f t="shared" si="1"/>
        <v>0</v>
      </c>
      <c r="S95" s="47">
        <f t="shared" si="2"/>
        <v>0</v>
      </c>
      <c r="T95" s="47">
        <f t="shared" si="3"/>
        <v>0</v>
      </c>
      <c r="U95" s="48">
        <f t="shared" si="4"/>
        <v>0</v>
      </c>
      <c r="V95" s="49">
        <f t="shared" si="5"/>
        <v>0</v>
      </c>
      <c r="W95" s="48" t="str">
        <f t="shared" si="10"/>
        <v>No</v>
      </c>
      <c r="X95" s="50" t="str">
        <f t="shared" si="9"/>
        <v>N/A</v>
      </c>
      <c r="Y95" s="44"/>
      <c r="Z95" s="44"/>
      <c r="AA95" s="44"/>
      <c r="AB95" s="44"/>
    </row>
    <row r="96">
      <c r="A96" s="44"/>
      <c r="B96" s="44"/>
      <c r="C96" s="44"/>
      <c r="D96" s="42"/>
      <c r="E96" s="34"/>
      <c r="F96" s="34"/>
      <c r="G96" s="44"/>
      <c r="H96" s="34"/>
      <c r="I96" s="34"/>
      <c r="J96" s="44"/>
      <c r="K96" s="44"/>
      <c r="L96" s="44"/>
      <c r="M96" s="44"/>
      <c r="N96" s="40"/>
      <c r="O96" s="34"/>
      <c r="P96" s="44"/>
      <c r="Q96" s="44"/>
      <c r="R96" s="47">
        <f t="shared" si="1"/>
        <v>0</v>
      </c>
      <c r="S96" s="47">
        <f t="shared" si="2"/>
        <v>0</v>
      </c>
      <c r="T96" s="47">
        <f t="shared" si="3"/>
        <v>0</v>
      </c>
      <c r="U96" s="48">
        <f t="shared" si="4"/>
        <v>0</v>
      </c>
      <c r="V96" s="49">
        <f t="shared" si="5"/>
        <v>0</v>
      </c>
      <c r="W96" s="48" t="str">
        <f t="shared" si="10"/>
        <v>No</v>
      </c>
      <c r="X96" s="50" t="str">
        <f t="shared" si="9"/>
        <v>N/A</v>
      </c>
      <c r="Y96" s="44"/>
      <c r="Z96" s="44"/>
      <c r="AA96" s="44"/>
      <c r="AB96" s="44"/>
    </row>
    <row r="97">
      <c r="A97" s="44"/>
      <c r="B97" s="44"/>
      <c r="C97" s="44"/>
      <c r="D97" s="42"/>
      <c r="E97" s="34"/>
      <c r="F97" s="34"/>
      <c r="G97" s="44"/>
      <c r="H97" s="34"/>
      <c r="I97" s="34"/>
      <c r="J97" s="44"/>
      <c r="K97" s="44"/>
      <c r="L97" s="44"/>
      <c r="M97" s="44"/>
      <c r="N97" s="40"/>
      <c r="O97" s="34"/>
      <c r="P97" s="44"/>
      <c r="Q97" s="44"/>
      <c r="R97" s="47">
        <f t="shared" si="1"/>
        <v>0</v>
      </c>
      <c r="S97" s="47">
        <f t="shared" si="2"/>
        <v>0</v>
      </c>
      <c r="T97" s="47">
        <f t="shared" si="3"/>
        <v>0</v>
      </c>
      <c r="U97" s="48">
        <f t="shared" si="4"/>
        <v>0</v>
      </c>
      <c r="V97" s="49">
        <f t="shared" si="5"/>
        <v>0</v>
      </c>
      <c r="W97" s="48" t="str">
        <f t="shared" si="10"/>
        <v>No</v>
      </c>
      <c r="X97" s="50" t="str">
        <f t="shared" si="9"/>
        <v>N/A</v>
      </c>
      <c r="Y97" s="44"/>
      <c r="Z97" s="44"/>
      <c r="AA97" s="44"/>
      <c r="AB97" s="44"/>
    </row>
    <row r="98">
      <c r="A98" s="44"/>
      <c r="B98" s="44"/>
      <c r="C98" s="44"/>
      <c r="D98" s="42"/>
      <c r="E98" s="34"/>
      <c r="F98" s="34"/>
      <c r="G98" s="44"/>
      <c r="H98" s="34"/>
      <c r="I98" s="34"/>
      <c r="J98" s="44"/>
      <c r="K98" s="44"/>
      <c r="L98" s="44"/>
      <c r="M98" s="44"/>
      <c r="N98" s="40"/>
      <c r="O98" s="34"/>
      <c r="P98" s="44"/>
      <c r="Q98" s="44"/>
      <c r="R98" s="47">
        <f t="shared" si="1"/>
        <v>0</v>
      </c>
      <c r="S98" s="47">
        <f t="shared" si="2"/>
        <v>0</v>
      </c>
      <c r="T98" s="47">
        <f t="shared" si="3"/>
        <v>0</v>
      </c>
      <c r="U98" s="48">
        <f t="shared" si="4"/>
        <v>0</v>
      </c>
      <c r="V98" s="49">
        <f t="shared" si="5"/>
        <v>0</v>
      </c>
      <c r="W98" s="48" t="str">
        <f t="shared" si="10"/>
        <v>No</v>
      </c>
      <c r="X98" s="50" t="str">
        <f t="shared" si="9"/>
        <v>N/A</v>
      </c>
      <c r="Y98" s="44"/>
      <c r="Z98" s="44"/>
      <c r="AA98" s="44"/>
      <c r="AB98" s="44"/>
    </row>
    <row r="99">
      <c r="A99" s="44"/>
      <c r="B99" s="44"/>
      <c r="C99" s="44"/>
      <c r="D99" s="42"/>
      <c r="E99" s="34"/>
      <c r="F99" s="34"/>
      <c r="G99" s="44"/>
      <c r="H99" s="34"/>
      <c r="I99" s="34"/>
      <c r="J99" s="44"/>
      <c r="K99" s="44"/>
      <c r="L99" s="44"/>
      <c r="M99" s="44"/>
      <c r="N99" s="40"/>
      <c r="O99" s="34"/>
      <c r="P99" s="44"/>
      <c r="Q99" s="44"/>
      <c r="R99" s="47">
        <f t="shared" si="1"/>
        <v>0</v>
      </c>
      <c r="S99" s="47">
        <f t="shared" si="2"/>
        <v>0</v>
      </c>
      <c r="T99" s="47">
        <f t="shared" si="3"/>
        <v>0</v>
      </c>
      <c r="U99" s="48">
        <f t="shared" si="4"/>
        <v>0</v>
      </c>
      <c r="V99" s="49">
        <f t="shared" si="5"/>
        <v>0</v>
      </c>
      <c r="W99" s="48" t="str">
        <f t="shared" si="10"/>
        <v>No</v>
      </c>
      <c r="X99" s="50" t="str">
        <f t="shared" si="9"/>
        <v>N/A</v>
      </c>
      <c r="Y99" s="44"/>
      <c r="Z99" s="44"/>
      <c r="AA99" s="44"/>
      <c r="AB99" s="44"/>
    </row>
    <row r="100">
      <c r="A100" s="44"/>
      <c r="B100" s="44"/>
      <c r="C100" s="44"/>
      <c r="D100" s="42"/>
      <c r="E100" s="34"/>
      <c r="F100" s="34"/>
      <c r="G100" s="44"/>
      <c r="H100" s="34"/>
      <c r="I100" s="34"/>
      <c r="J100" s="44"/>
      <c r="K100" s="44"/>
      <c r="L100" s="44"/>
      <c r="M100" s="44"/>
      <c r="N100" s="40"/>
      <c r="O100" s="34"/>
      <c r="P100" s="44"/>
      <c r="Q100" s="44"/>
      <c r="R100" s="44"/>
      <c r="S100" s="44"/>
      <c r="T100" s="44"/>
      <c r="U100" s="44"/>
      <c r="V100" s="44"/>
      <c r="W100" s="44"/>
      <c r="X100" s="44"/>
      <c r="Y100" s="44"/>
      <c r="Z100" s="44"/>
      <c r="AA100" s="44"/>
      <c r="AB100" s="44"/>
    </row>
    <row r="101">
      <c r="A101" s="44"/>
      <c r="B101" s="44"/>
      <c r="C101" s="44"/>
      <c r="D101" s="44"/>
      <c r="E101" s="44"/>
      <c r="F101" s="44"/>
      <c r="G101" s="44"/>
      <c r="H101" s="44"/>
      <c r="I101" s="44"/>
      <c r="J101" s="44"/>
      <c r="K101" s="44"/>
      <c r="L101" s="44"/>
      <c r="M101" s="44"/>
      <c r="N101" s="40"/>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0"/>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0"/>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0"/>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0"/>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0"/>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44"/>
      <c r="J107" s="44"/>
      <c r="K107" s="44"/>
      <c r="L107" s="44"/>
      <c r="M107" s="44"/>
      <c r="N107" s="40"/>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0"/>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0"/>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44"/>
      <c r="J110" s="44"/>
      <c r="K110" s="44"/>
      <c r="L110" s="44"/>
      <c r="M110" s="44"/>
      <c r="N110" s="40"/>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44"/>
      <c r="J111" s="44"/>
      <c r="K111" s="44"/>
      <c r="L111" s="44"/>
      <c r="M111" s="44"/>
      <c r="N111" s="40"/>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44"/>
      <c r="J112" s="44"/>
      <c r="K112" s="44"/>
      <c r="L112" s="44"/>
      <c r="M112" s="44"/>
      <c r="N112" s="40"/>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44"/>
      <c r="J113" s="44"/>
      <c r="K113" s="44"/>
      <c r="L113" s="44"/>
      <c r="M113" s="44"/>
      <c r="N113" s="40"/>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44"/>
      <c r="J114" s="44"/>
      <c r="K114" s="44"/>
      <c r="L114" s="44"/>
      <c r="M114" s="44"/>
      <c r="N114" s="40"/>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44"/>
      <c r="J115" s="44"/>
      <c r="K115" s="44"/>
      <c r="L115" s="44"/>
      <c r="M115" s="44"/>
      <c r="N115" s="40"/>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44"/>
      <c r="J116" s="44"/>
      <c r="K116" s="44"/>
      <c r="L116" s="44"/>
      <c r="M116" s="44"/>
      <c r="N116" s="40"/>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44"/>
      <c r="J117" s="44"/>
      <c r="K117" s="44"/>
      <c r="L117" s="44"/>
      <c r="M117" s="44"/>
      <c r="N117" s="40"/>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44"/>
      <c r="J118" s="44"/>
      <c r="K118" s="44"/>
      <c r="L118" s="44"/>
      <c r="M118" s="44"/>
      <c r="N118" s="40"/>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44"/>
      <c r="J119" s="44"/>
      <c r="K119" s="44"/>
      <c r="L119" s="44"/>
      <c r="M119" s="44"/>
      <c r="N119" s="40"/>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44"/>
      <c r="J120" s="44"/>
      <c r="K120" s="44"/>
      <c r="L120" s="44"/>
      <c r="M120" s="44"/>
      <c r="N120" s="40"/>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0"/>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0"/>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0"/>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0"/>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0"/>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0"/>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0"/>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0"/>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0"/>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0"/>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0"/>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0"/>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0"/>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0"/>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0"/>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0"/>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0"/>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0"/>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0"/>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0"/>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0"/>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0"/>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0"/>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0"/>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0"/>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0"/>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0"/>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0"/>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0"/>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0"/>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0"/>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0"/>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0"/>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0"/>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0"/>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0"/>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0"/>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0"/>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0"/>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0"/>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0"/>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0"/>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0"/>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0"/>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0"/>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0"/>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0"/>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0"/>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0"/>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0"/>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0"/>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0"/>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0"/>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0"/>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0"/>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0"/>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0"/>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0"/>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0"/>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0"/>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0"/>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0"/>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0"/>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0"/>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0"/>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0"/>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0"/>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0"/>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0"/>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0"/>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0"/>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0"/>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0"/>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0"/>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0"/>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0"/>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0"/>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0"/>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0"/>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0"/>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0"/>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0"/>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0"/>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0"/>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0"/>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0"/>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0"/>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0"/>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0"/>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0"/>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0"/>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0"/>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0"/>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0"/>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0"/>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0"/>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0"/>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0"/>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0"/>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0"/>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0"/>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0"/>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0"/>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0"/>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0"/>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0"/>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0"/>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0"/>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0"/>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0"/>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0"/>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0"/>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0"/>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0"/>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0"/>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0"/>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0"/>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0"/>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0"/>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0"/>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0"/>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0"/>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0"/>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0"/>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0"/>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0"/>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0"/>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0"/>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0"/>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0"/>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0"/>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0"/>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0"/>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0"/>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0"/>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0"/>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0"/>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0"/>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0"/>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0"/>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0"/>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0"/>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0"/>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0"/>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0"/>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0"/>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0"/>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0"/>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0"/>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0"/>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0"/>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0"/>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0"/>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0"/>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0"/>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0"/>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0"/>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0"/>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0"/>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0"/>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0"/>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0"/>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0"/>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0"/>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0"/>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0"/>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0"/>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0"/>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0"/>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0"/>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0"/>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0"/>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0"/>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0"/>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0"/>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0"/>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0"/>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0"/>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0"/>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0"/>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0"/>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0"/>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0"/>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0"/>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0"/>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0"/>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0"/>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0"/>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0"/>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0"/>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0"/>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0"/>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0"/>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0"/>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0"/>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0"/>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0"/>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0"/>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0"/>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0"/>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0"/>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0"/>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0"/>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0"/>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0"/>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0"/>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0"/>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0"/>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0"/>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0"/>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0"/>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0"/>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0"/>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0"/>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0"/>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0"/>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0"/>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0"/>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0"/>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0"/>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0"/>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0"/>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0"/>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0"/>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0"/>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0"/>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0"/>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0"/>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0"/>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0"/>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0"/>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0"/>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0"/>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0"/>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0"/>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0"/>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0"/>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0"/>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0"/>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0"/>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0"/>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0"/>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0"/>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0"/>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0"/>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0"/>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0"/>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0"/>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0"/>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0"/>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0"/>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0"/>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0"/>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0"/>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0"/>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0"/>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0"/>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0"/>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0"/>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0"/>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0"/>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0"/>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0"/>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0"/>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0"/>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0"/>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0"/>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0"/>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0"/>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0"/>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0"/>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0"/>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0"/>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0"/>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0"/>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0"/>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0"/>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0"/>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0"/>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0"/>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0"/>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0"/>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0"/>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0"/>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0"/>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0"/>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0"/>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0"/>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0"/>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0"/>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0"/>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0"/>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0"/>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0"/>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0"/>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0"/>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0"/>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0"/>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0"/>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0"/>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0"/>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0"/>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0"/>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0"/>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0"/>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0"/>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0"/>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0"/>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0"/>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0"/>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0"/>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0"/>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0"/>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0"/>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0"/>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0"/>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0"/>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0"/>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0"/>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0"/>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0"/>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0"/>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0"/>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0"/>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0"/>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0"/>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0"/>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0"/>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0"/>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0"/>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0"/>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0"/>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0"/>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0"/>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0"/>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0"/>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0"/>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0"/>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0"/>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0"/>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0"/>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0"/>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0"/>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0"/>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0"/>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0"/>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0"/>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0"/>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0"/>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0"/>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0"/>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0"/>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0"/>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0"/>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0"/>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0"/>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0"/>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0"/>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0"/>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0"/>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0"/>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0"/>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0"/>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0"/>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0"/>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0"/>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0"/>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0"/>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0"/>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0"/>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0"/>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0"/>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0"/>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0"/>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0"/>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0"/>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0"/>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0"/>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0"/>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0"/>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0"/>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0"/>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0"/>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0"/>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0"/>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0"/>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0"/>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0"/>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0"/>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0"/>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0"/>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0"/>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0"/>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0"/>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0"/>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0"/>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0"/>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0"/>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0"/>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0"/>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0"/>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0"/>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0"/>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0"/>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0"/>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0"/>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0"/>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0"/>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0"/>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0"/>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0"/>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0"/>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0"/>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0"/>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0"/>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0"/>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0"/>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0"/>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0"/>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0"/>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0"/>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0"/>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0"/>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0"/>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0"/>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0"/>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0"/>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0"/>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0"/>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0"/>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0"/>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0"/>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0"/>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0"/>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0"/>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0"/>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0"/>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0"/>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0"/>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0"/>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0"/>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0"/>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0"/>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0"/>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0"/>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0"/>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0"/>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0"/>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0"/>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0"/>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0"/>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0"/>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0"/>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0"/>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0"/>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0"/>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0"/>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0"/>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0"/>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0"/>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0"/>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0"/>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0"/>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0"/>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0"/>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0"/>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0"/>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0"/>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0"/>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0"/>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0"/>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0"/>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0"/>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0"/>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0"/>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0"/>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0"/>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0"/>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0"/>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0"/>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0"/>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0"/>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0"/>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0"/>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0"/>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0"/>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0"/>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0"/>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0"/>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0"/>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0"/>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0"/>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0"/>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0"/>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0"/>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0"/>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0"/>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0"/>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0"/>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0"/>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0"/>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0"/>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0"/>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0"/>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0"/>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0"/>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0"/>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0"/>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0"/>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0"/>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0"/>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0"/>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0"/>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0"/>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0"/>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0"/>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0"/>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0"/>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0"/>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0"/>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0"/>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0"/>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0"/>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0"/>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0"/>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0"/>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0"/>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0"/>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0"/>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0"/>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0"/>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0"/>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0"/>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0"/>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0"/>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0"/>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0"/>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0"/>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0"/>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0"/>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0"/>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0"/>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0"/>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0"/>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0"/>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0"/>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0"/>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0"/>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0"/>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0"/>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0"/>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0"/>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0"/>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0"/>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0"/>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0"/>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0"/>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0"/>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0"/>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0"/>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0"/>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0"/>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0"/>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0"/>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0"/>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0"/>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0"/>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0"/>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0"/>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0"/>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0"/>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0"/>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0"/>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0"/>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0"/>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0"/>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0"/>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0"/>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0"/>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0"/>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0"/>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0"/>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0"/>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0"/>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0"/>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0"/>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0"/>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0"/>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0"/>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0"/>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0"/>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0"/>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0"/>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0"/>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0"/>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0"/>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0"/>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0"/>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0"/>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0"/>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0"/>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0"/>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0"/>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0"/>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0"/>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0"/>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0"/>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0"/>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0"/>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0"/>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0"/>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0"/>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0"/>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0"/>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0"/>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0"/>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0"/>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0"/>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0"/>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0"/>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0"/>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0"/>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0"/>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0"/>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0"/>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0"/>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0"/>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0"/>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0"/>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0"/>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0"/>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0"/>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0"/>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0"/>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0"/>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0"/>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0"/>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0"/>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0"/>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0"/>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0"/>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0"/>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0"/>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0"/>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0"/>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0"/>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0"/>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0"/>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0"/>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0"/>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0"/>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0"/>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0"/>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0"/>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0"/>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0"/>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0"/>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0"/>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0"/>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0"/>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0"/>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0"/>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0"/>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0"/>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0"/>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0"/>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0"/>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0"/>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0"/>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0"/>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0"/>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0"/>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0"/>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0"/>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0"/>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0"/>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0"/>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0"/>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0"/>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0"/>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0"/>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0"/>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0"/>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0"/>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0"/>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0"/>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0"/>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0"/>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0"/>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0"/>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0"/>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0"/>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0"/>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0"/>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0"/>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0"/>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0"/>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0"/>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0"/>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0"/>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0"/>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0"/>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0"/>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0"/>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0"/>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0"/>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0"/>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0"/>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0"/>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0"/>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0"/>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0"/>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0"/>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0"/>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0"/>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0"/>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0"/>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0"/>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0"/>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0"/>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0"/>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0"/>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0"/>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0"/>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0"/>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0"/>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0"/>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0"/>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0"/>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0"/>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0"/>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0"/>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0"/>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0"/>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0"/>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0"/>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0"/>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0"/>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0"/>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0"/>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0"/>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0"/>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0"/>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0"/>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0"/>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0"/>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0"/>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0"/>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0"/>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0"/>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0"/>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0"/>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0"/>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0"/>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0"/>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0"/>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0"/>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0"/>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0"/>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0"/>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0"/>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0"/>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0"/>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0"/>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0"/>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0"/>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0"/>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0"/>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0"/>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0"/>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0"/>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0"/>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0"/>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0"/>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0"/>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0"/>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0"/>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0"/>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0"/>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0"/>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0"/>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0"/>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0"/>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0"/>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0"/>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0"/>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0"/>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0"/>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0"/>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0"/>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0"/>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0"/>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0"/>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0"/>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0"/>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0"/>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0"/>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0"/>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0"/>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0"/>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0"/>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0"/>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0"/>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0"/>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0"/>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0"/>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0"/>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0"/>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0"/>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0"/>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0"/>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0"/>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0"/>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0"/>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0"/>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0"/>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0"/>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0"/>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0"/>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0"/>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0"/>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0"/>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0"/>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0"/>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0"/>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0"/>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0"/>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0"/>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0"/>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0"/>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0"/>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0"/>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0"/>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0"/>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0"/>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0"/>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0"/>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0"/>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0"/>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0"/>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0"/>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0"/>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0"/>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0"/>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0"/>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0"/>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0"/>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0"/>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0"/>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0"/>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0"/>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0"/>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0"/>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0"/>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0"/>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0"/>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0"/>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0"/>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0"/>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0"/>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0"/>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0"/>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0"/>
      <c r="O983" s="44"/>
      <c r="P983" s="44"/>
      <c r="Q983" s="44"/>
      <c r="R983" s="44"/>
      <c r="S983" s="44"/>
      <c r="T983" s="44"/>
      <c r="U983" s="44"/>
      <c r="V983" s="44"/>
      <c r="W983" s="44"/>
      <c r="X983" s="44"/>
      <c r="Y983" s="44"/>
    </row>
    <row r="984">
      <c r="A984" s="44"/>
      <c r="B984" s="44"/>
      <c r="C984" s="44"/>
      <c r="D984" s="44"/>
      <c r="E984" s="44"/>
      <c r="F984" s="44"/>
      <c r="G984" s="44"/>
      <c r="H984" s="44"/>
      <c r="I984" s="44"/>
      <c r="J984" s="44"/>
      <c r="K984" s="44"/>
      <c r="L984" s="44"/>
      <c r="M984" s="44"/>
      <c r="N984" s="40"/>
      <c r="O984" s="44"/>
      <c r="P984" s="44"/>
      <c r="Q984" s="44"/>
      <c r="R984" s="44"/>
      <c r="S984" s="44"/>
      <c r="T984" s="44"/>
      <c r="U984" s="44"/>
      <c r="V984" s="44"/>
      <c r="W984" s="44"/>
      <c r="X984" s="44"/>
      <c r="Y984"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34:G283">
      <formula1>"All,Cerner,Epic,Meditech"</formula1>
    </dataValidation>
    <dataValidation type="list" allowBlank="1" showErrorMessage="1" sqref="I234:I283">
      <formula1>"Discovery/Define,Design,Develop,Deploy,Did We Deliver"</formula1>
    </dataValidation>
    <dataValidation type="list" allowBlank="1" showErrorMessage="1" sqref="E2:E28 E234:E413">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34:H283">
      <formula1>"In progress,Complete,On Hold"</formula1>
    </dataValidation>
    <dataValidation type="list" allowBlank="1" showErrorMessage="1" sqref="H29:H100">
      <formula1>"Not Started,In Progress,On Hold,Complete,Cancelled"</formula1>
    </dataValidation>
    <dataValidation type="list" allowBlank="1" showErrorMessage="1" sqref="G2 G11 G24:G28">
      <formula1>"All,Epic ,Cerner"</formula1>
    </dataValidation>
    <dataValidation type="list" allowBlank="1" showErrorMessage="1" sqref="F234:F242">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3:G10 G12:G23 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2">
    <tablePart r:id="rId5"/>
    <tablePart r:id="rId6"/>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1009</v>
      </c>
      <c r="B1" s="19" t="s">
        <v>1010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32"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44"/>
      <c r="Y1" s="44"/>
    </row>
    <row r="2">
      <c r="A2" s="44"/>
      <c r="B2" s="44"/>
      <c r="C2" s="44"/>
      <c r="D2" s="42"/>
      <c r="E2" s="41"/>
      <c r="F2" s="60"/>
      <c r="G2" s="44"/>
      <c r="H2" s="34"/>
      <c r="I2" s="60"/>
      <c r="J2" s="73"/>
      <c r="K2" s="44"/>
      <c r="L2" s="44"/>
      <c r="M2" s="61"/>
      <c r="N2" s="46"/>
      <c r="O2" s="53"/>
      <c r="P2" s="44"/>
      <c r="Q2" s="44"/>
      <c r="R2" s="47">
        <f t="shared" ref="R2:R99" si="1">IFS(
  D3="Owner", 1,
  D3="Co-owner", 1,
  D3="Secondary", 0.5,
  D3="Support", 0.25,
  TRUE, 0
)</f>
        <v>0</v>
      </c>
      <c r="S2" s="47">
        <f t="shared" ref="S2:S99" si="2">IFS(
  F3="Epic Gold", 1,
  F3="Governance", 0.7,
  F3="System Initiative", 1,
  F3="System Project", 1,
  F3="Epic Upgrades", 1,
  F3="General Support", 1,
  F3="Policy/Guidelines", 0.5,
  F3="Market Project", 0.5,
  F3="Ticket", 1,
  TRUE, 0
)</f>
        <v>0</v>
      </c>
      <c r="T2" s="47">
        <f t="shared" ref="T2:T99" si="3">IF(F3="Governance", 1,
  IFS(
    I3="Discovery/Define", 0.3,
    I3="Design", 1,
    I3="Build", 1,
    I3="Validate/Test", 1,
    I3="Deploy", 1,
    I3="Did we Deliver", 0.25,
    I3="Post Go Live Support", 0.5,
    I3="Maintenance", 0.25,
    I3="Steady State", 0.15,
    I3="N/A", 0,
    TRUE, 0
  )
)</f>
        <v>0</v>
      </c>
      <c r="U2" s="48">
        <f t="shared" ref="U2:U99" si="4">IFS(
  E3="", 0,
  LEFT(E3,2)="XS", 0.5,
  LEFT(E3,2)="XL", 15,
  LEFT(E3,1)="S", 1.5,
  LEFT(E3,1)="M", 3.5,
  LEFT(E3,1)="L", 7.5,
  E3="Unspecified", 1,
  TRUE, 0
)</f>
        <v>0</v>
      </c>
      <c r="V2" s="49">
        <f t="shared" ref="V2:V99" si="5">IF(W2="Yes",U2,0)</f>
        <v>0</v>
      </c>
      <c r="W2" s="48" t="str">
        <f t="shared" ref="W2:W99" si="6">IF(OR(H2="Active",H2="In Progress",H2="Build",H2="Test"),"Yes","No")</f>
        <v>No</v>
      </c>
      <c r="X2" s="44"/>
      <c r="Y2" s="44"/>
    </row>
    <row r="3">
      <c r="A3" s="44"/>
      <c r="D3" s="42"/>
      <c r="E3" s="41"/>
      <c r="F3" s="60"/>
      <c r="G3" s="44"/>
      <c r="H3" s="34"/>
      <c r="I3" s="60"/>
      <c r="J3" s="73"/>
      <c r="K3" s="44"/>
      <c r="L3" s="44"/>
      <c r="M3" s="61"/>
      <c r="N3" s="40"/>
      <c r="O3" s="53"/>
      <c r="P3" s="44"/>
      <c r="Q3" s="44"/>
      <c r="R3" s="47">
        <f t="shared" si="1"/>
        <v>0</v>
      </c>
      <c r="S3" s="47">
        <f t="shared" si="2"/>
        <v>0</v>
      </c>
      <c r="T3" s="47">
        <f t="shared" si="3"/>
        <v>0</v>
      </c>
      <c r="U3" s="48">
        <f t="shared" si="4"/>
        <v>0</v>
      </c>
      <c r="V3" s="49">
        <f t="shared" si="5"/>
        <v>0</v>
      </c>
      <c r="W3" s="48" t="str">
        <f t="shared" si="6"/>
        <v>No</v>
      </c>
      <c r="X3" s="44"/>
      <c r="Y3" s="44"/>
    </row>
    <row r="4">
      <c r="A4" s="44"/>
      <c r="D4" s="42"/>
      <c r="E4" s="41"/>
      <c r="F4" s="60"/>
      <c r="G4" s="44"/>
      <c r="H4" s="34"/>
      <c r="I4" s="34"/>
      <c r="J4" s="43"/>
      <c r="K4" s="44"/>
      <c r="L4" s="44"/>
      <c r="M4" s="61"/>
      <c r="N4" s="40"/>
      <c r="O4" s="34"/>
      <c r="P4" s="35"/>
      <c r="Q4" s="57"/>
      <c r="R4" s="47">
        <f t="shared" si="1"/>
        <v>0</v>
      </c>
      <c r="S4" s="47">
        <f t="shared" si="2"/>
        <v>0</v>
      </c>
      <c r="T4" s="47">
        <f t="shared" si="3"/>
        <v>0</v>
      </c>
      <c r="U4" s="48">
        <f t="shared" si="4"/>
        <v>0</v>
      </c>
      <c r="V4" s="49">
        <f t="shared" si="5"/>
        <v>0</v>
      </c>
      <c r="W4" s="48" t="str">
        <f t="shared" si="6"/>
        <v>No</v>
      </c>
      <c r="X4" s="44"/>
      <c r="Y4" s="44"/>
    </row>
    <row r="5">
      <c r="A5" s="44"/>
      <c r="D5" s="42"/>
      <c r="E5" s="41"/>
      <c r="F5" s="60"/>
      <c r="G5" s="44"/>
      <c r="H5" s="34"/>
      <c r="I5" s="60"/>
      <c r="J5" s="44"/>
      <c r="K5" s="44"/>
      <c r="L5" s="44"/>
      <c r="M5" s="61"/>
      <c r="N5" s="40"/>
      <c r="O5" s="34"/>
      <c r="P5" s="44"/>
      <c r="Q5" s="34"/>
      <c r="R5" s="47">
        <f t="shared" si="1"/>
        <v>0</v>
      </c>
      <c r="S5" s="47">
        <f t="shared" si="2"/>
        <v>0</v>
      </c>
      <c r="T5" s="47">
        <f t="shared" si="3"/>
        <v>0</v>
      </c>
      <c r="U5" s="48">
        <f t="shared" si="4"/>
        <v>0</v>
      </c>
      <c r="V5" s="49">
        <f t="shared" si="5"/>
        <v>0</v>
      </c>
      <c r="W5" s="48" t="str">
        <f t="shared" si="6"/>
        <v>No</v>
      </c>
      <c r="X5" s="44"/>
      <c r="Y5" s="44"/>
    </row>
    <row r="6">
      <c r="A6" s="44"/>
      <c r="D6" s="42"/>
      <c r="E6" s="41"/>
      <c r="F6" s="60"/>
      <c r="G6" s="44"/>
      <c r="H6" s="34"/>
      <c r="I6" s="60"/>
      <c r="J6" s="44"/>
      <c r="K6" s="44"/>
      <c r="L6" s="44"/>
      <c r="M6" s="61"/>
      <c r="N6" s="40"/>
      <c r="O6" s="53"/>
      <c r="P6" s="44"/>
      <c r="Q6" s="34"/>
      <c r="R6" s="47">
        <f t="shared" si="1"/>
        <v>0</v>
      </c>
      <c r="S6" s="47">
        <f t="shared" si="2"/>
        <v>0</v>
      </c>
      <c r="T6" s="47">
        <f t="shared" si="3"/>
        <v>0</v>
      </c>
      <c r="U6" s="48">
        <f t="shared" si="4"/>
        <v>0</v>
      </c>
      <c r="V6" s="49">
        <f t="shared" si="5"/>
        <v>0</v>
      </c>
      <c r="W6" s="48" t="str">
        <f t="shared" si="6"/>
        <v>No</v>
      </c>
      <c r="X6" s="44"/>
      <c r="Y6" s="44"/>
    </row>
    <row r="7">
      <c r="A7" s="44"/>
      <c r="D7" s="42"/>
      <c r="E7" s="41"/>
      <c r="F7" s="60"/>
      <c r="G7" s="44"/>
      <c r="H7" s="34"/>
      <c r="I7" s="60"/>
      <c r="J7" s="44"/>
      <c r="K7" s="44"/>
      <c r="L7" s="44"/>
      <c r="M7" s="61"/>
      <c r="N7" s="40"/>
      <c r="O7" s="34"/>
      <c r="P7" s="35"/>
      <c r="Q7" s="57"/>
      <c r="R7" s="47">
        <f t="shared" si="1"/>
        <v>0</v>
      </c>
      <c r="S7" s="47">
        <f t="shared" si="2"/>
        <v>0</v>
      </c>
      <c r="T7" s="47">
        <f t="shared" si="3"/>
        <v>0</v>
      </c>
      <c r="U7" s="48">
        <f t="shared" si="4"/>
        <v>0</v>
      </c>
      <c r="V7" s="49">
        <f t="shared" si="5"/>
        <v>0</v>
      </c>
      <c r="W7" s="48" t="str">
        <f t="shared" si="6"/>
        <v>No</v>
      </c>
      <c r="X7" s="44"/>
      <c r="Y7" s="44"/>
    </row>
    <row r="8">
      <c r="A8" s="44"/>
      <c r="D8" s="42"/>
      <c r="E8" s="41"/>
      <c r="F8" s="60"/>
      <c r="G8" s="44"/>
      <c r="H8" s="34"/>
      <c r="I8" s="60"/>
      <c r="J8" s="44"/>
      <c r="K8" s="44"/>
      <c r="L8" s="44"/>
      <c r="M8" s="61"/>
      <c r="N8" s="40"/>
      <c r="O8" s="34"/>
      <c r="P8" s="44"/>
      <c r="Q8" s="34"/>
      <c r="R8" s="47">
        <f t="shared" si="1"/>
        <v>0</v>
      </c>
      <c r="S8" s="47">
        <f t="shared" si="2"/>
        <v>0</v>
      </c>
      <c r="T8" s="47">
        <f t="shared" si="3"/>
        <v>0</v>
      </c>
      <c r="U8" s="48">
        <f t="shared" si="4"/>
        <v>0</v>
      </c>
      <c r="V8" s="49">
        <f t="shared" si="5"/>
        <v>0</v>
      </c>
      <c r="W8" s="48" t="str">
        <f t="shared" si="6"/>
        <v>No</v>
      </c>
      <c r="X8" s="44"/>
      <c r="Y8" s="44"/>
    </row>
    <row r="9">
      <c r="A9" s="44"/>
      <c r="D9" s="42"/>
      <c r="E9" s="41"/>
      <c r="F9" s="34"/>
      <c r="G9" s="44"/>
      <c r="H9" s="34"/>
      <c r="I9" s="34"/>
      <c r="J9" s="44"/>
      <c r="K9" s="44"/>
      <c r="L9" s="44"/>
      <c r="M9" s="45"/>
      <c r="N9" s="40"/>
      <c r="O9" s="34"/>
      <c r="P9" s="44"/>
      <c r="Q9" s="59"/>
      <c r="R9" s="47">
        <f t="shared" si="1"/>
        <v>0</v>
      </c>
      <c r="S9" s="47">
        <f t="shared" si="2"/>
        <v>0</v>
      </c>
      <c r="T9" s="47">
        <f t="shared" si="3"/>
        <v>0</v>
      </c>
      <c r="U9" s="48">
        <f t="shared" si="4"/>
        <v>0</v>
      </c>
      <c r="V9" s="49">
        <f t="shared" si="5"/>
        <v>0</v>
      </c>
      <c r="W9" s="48" t="str">
        <f t="shared" si="6"/>
        <v>No</v>
      </c>
      <c r="X9" s="44"/>
      <c r="Y9" s="44"/>
    </row>
    <row r="10">
      <c r="A10" s="44"/>
      <c r="D10" s="42"/>
      <c r="E10" s="41"/>
      <c r="F10" s="60"/>
      <c r="G10" s="44"/>
      <c r="H10" s="34"/>
      <c r="I10" s="60"/>
      <c r="J10" s="44"/>
      <c r="K10" s="44"/>
      <c r="L10" s="44"/>
      <c r="M10" s="61"/>
      <c r="N10" s="40"/>
      <c r="O10" s="34"/>
      <c r="P10" s="35"/>
      <c r="Q10" s="57"/>
      <c r="R10" s="47">
        <f t="shared" si="1"/>
        <v>0</v>
      </c>
      <c r="S10" s="47">
        <f t="shared" si="2"/>
        <v>0</v>
      </c>
      <c r="T10" s="47">
        <f t="shared" si="3"/>
        <v>0</v>
      </c>
      <c r="U10" s="48">
        <f t="shared" si="4"/>
        <v>0</v>
      </c>
      <c r="V10" s="49">
        <f t="shared" si="5"/>
        <v>0</v>
      </c>
      <c r="W10" s="48" t="str">
        <f t="shared" si="6"/>
        <v>No</v>
      </c>
      <c r="X10" s="44"/>
      <c r="Y10" s="44"/>
    </row>
    <row r="11">
      <c r="A11" s="44"/>
      <c r="D11" s="42"/>
      <c r="E11" s="41"/>
      <c r="F11" s="60"/>
      <c r="G11" s="44"/>
      <c r="H11" s="34"/>
      <c r="I11" s="60"/>
      <c r="J11" s="44"/>
      <c r="K11" s="44"/>
      <c r="L11" s="44"/>
      <c r="M11" s="61"/>
      <c r="N11" s="40"/>
      <c r="O11" s="34"/>
      <c r="P11" s="44"/>
      <c r="Q11" s="44"/>
      <c r="R11" s="47">
        <f t="shared" si="1"/>
        <v>0</v>
      </c>
      <c r="S11" s="47">
        <f t="shared" si="2"/>
        <v>0</v>
      </c>
      <c r="T11" s="47">
        <f t="shared" si="3"/>
        <v>0</v>
      </c>
      <c r="U11" s="48">
        <f t="shared" si="4"/>
        <v>0</v>
      </c>
      <c r="V11" s="49">
        <f t="shared" si="5"/>
        <v>0</v>
      </c>
      <c r="W11" s="48" t="str">
        <f t="shared" si="6"/>
        <v>No</v>
      </c>
      <c r="X11" s="44"/>
      <c r="Y11" s="44"/>
    </row>
    <row r="12">
      <c r="A12" s="44"/>
      <c r="D12" s="42"/>
      <c r="E12" s="41"/>
      <c r="F12" s="60"/>
      <c r="G12" s="44"/>
      <c r="H12" s="34"/>
      <c r="I12" s="60"/>
      <c r="J12" s="44"/>
      <c r="K12" s="44"/>
      <c r="L12" s="44"/>
      <c r="M12" s="61"/>
      <c r="N12" s="40"/>
      <c r="O12" s="34"/>
      <c r="P12" s="44"/>
      <c r="Q12" s="44"/>
      <c r="R12" s="47">
        <f t="shared" si="1"/>
        <v>0</v>
      </c>
      <c r="S12" s="47">
        <f t="shared" si="2"/>
        <v>0</v>
      </c>
      <c r="T12" s="47">
        <f t="shared" si="3"/>
        <v>0</v>
      </c>
      <c r="U12" s="48">
        <f t="shared" si="4"/>
        <v>0</v>
      </c>
      <c r="V12" s="49">
        <f t="shared" si="5"/>
        <v>0</v>
      </c>
      <c r="W12" s="48" t="str">
        <f t="shared" si="6"/>
        <v>No</v>
      </c>
      <c r="X12" s="44"/>
      <c r="Y12" s="44"/>
    </row>
    <row r="13">
      <c r="A13" s="44"/>
      <c r="D13" s="42"/>
      <c r="E13" s="41"/>
      <c r="F13" s="60"/>
      <c r="G13" s="44"/>
      <c r="H13" s="34"/>
      <c r="I13" s="60"/>
      <c r="J13" s="44"/>
      <c r="K13" s="44"/>
      <c r="L13" s="44"/>
      <c r="M13" s="61"/>
      <c r="N13" s="40"/>
      <c r="O13" s="34"/>
      <c r="P13" s="44"/>
      <c r="Q13" s="44"/>
      <c r="R13" s="47">
        <f t="shared" si="1"/>
        <v>0</v>
      </c>
      <c r="S13" s="47">
        <f t="shared" si="2"/>
        <v>0</v>
      </c>
      <c r="T13" s="47">
        <f t="shared" si="3"/>
        <v>0</v>
      </c>
      <c r="U13" s="48">
        <f t="shared" si="4"/>
        <v>0</v>
      </c>
      <c r="V13" s="49">
        <f t="shared" si="5"/>
        <v>0</v>
      </c>
      <c r="W13" s="48" t="str">
        <f t="shared" si="6"/>
        <v>No</v>
      </c>
      <c r="X13" s="44"/>
      <c r="Y13" s="44"/>
    </row>
    <row r="14">
      <c r="A14" s="44"/>
      <c r="D14" s="42"/>
      <c r="E14" s="41"/>
      <c r="F14" s="60"/>
      <c r="G14" s="44"/>
      <c r="H14" s="34"/>
      <c r="I14" s="60"/>
      <c r="J14" s="44"/>
      <c r="K14" s="44"/>
      <c r="L14" s="44"/>
      <c r="M14" s="61"/>
      <c r="N14" s="40"/>
      <c r="O14" s="34"/>
      <c r="P14" s="44"/>
      <c r="Q14" s="44"/>
      <c r="R14" s="47">
        <f t="shared" si="1"/>
        <v>0</v>
      </c>
      <c r="S14" s="47">
        <f t="shared" si="2"/>
        <v>0</v>
      </c>
      <c r="T14" s="47">
        <f t="shared" si="3"/>
        <v>0</v>
      </c>
      <c r="U14" s="48">
        <f t="shared" si="4"/>
        <v>0</v>
      </c>
      <c r="V14" s="49">
        <f t="shared" si="5"/>
        <v>0</v>
      </c>
      <c r="W14" s="48" t="str">
        <f t="shared" si="6"/>
        <v>No</v>
      </c>
      <c r="X14" s="44"/>
      <c r="Y14" s="44"/>
    </row>
    <row r="15">
      <c r="A15" s="44"/>
      <c r="D15" s="42"/>
      <c r="E15" s="41"/>
      <c r="F15" s="60"/>
      <c r="G15" s="44"/>
      <c r="H15" s="34"/>
      <c r="I15" s="60"/>
      <c r="J15" s="44"/>
      <c r="K15" s="40"/>
      <c r="L15" s="44"/>
      <c r="M15" s="61"/>
      <c r="N15" s="40"/>
      <c r="O15" s="34"/>
      <c r="P15" s="44"/>
      <c r="Q15" s="44"/>
      <c r="R15" s="47">
        <f t="shared" si="1"/>
        <v>0</v>
      </c>
      <c r="S15" s="47">
        <f t="shared" si="2"/>
        <v>0</v>
      </c>
      <c r="T15" s="47">
        <f t="shared" si="3"/>
        <v>0</v>
      </c>
      <c r="U15" s="48">
        <f t="shared" si="4"/>
        <v>0</v>
      </c>
      <c r="V15" s="49">
        <f t="shared" si="5"/>
        <v>0</v>
      </c>
      <c r="W15" s="48" t="str">
        <f t="shared" si="6"/>
        <v>No</v>
      </c>
      <c r="X15" s="44"/>
      <c r="Y15" s="44"/>
    </row>
    <row r="16">
      <c r="A16" s="44"/>
      <c r="D16" s="42"/>
      <c r="E16" s="41"/>
      <c r="F16" s="60"/>
      <c r="G16" s="44"/>
      <c r="H16" s="34"/>
      <c r="I16" s="60"/>
      <c r="J16" s="44"/>
      <c r="K16" s="44"/>
      <c r="L16" s="44"/>
      <c r="M16" s="61"/>
      <c r="N16" s="40"/>
      <c r="O16" s="34"/>
      <c r="P16" s="44"/>
      <c r="Q16" s="44"/>
      <c r="R16" s="47">
        <f t="shared" si="1"/>
        <v>0</v>
      </c>
      <c r="S16" s="47">
        <f t="shared" si="2"/>
        <v>0</v>
      </c>
      <c r="T16" s="47">
        <f t="shared" si="3"/>
        <v>0</v>
      </c>
      <c r="U16" s="48">
        <f t="shared" si="4"/>
        <v>0</v>
      </c>
      <c r="V16" s="49">
        <f t="shared" si="5"/>
        <v>0</v>
      </c>
      <c r="W16" s="48" t="str">
        <f t="shared" si="6"/>
        <v>No</v>
      </c>
      <c r="X16" s="44"/>
      <c r="Y16" s="44"/>
    </row>
    <row r="17">
      <c r="A17" s="44"/>
      <c r="D17" s="42"/>
      <c r="E17" s="41"/>
      <c r="F17" s="60"/>
      <c r="G17" s="44"/>
      <c r="H17" s="34"/>
      <c r="I17" s="60"/>
      <c r="J17" s="44"/>
      <c r="K17" s="40"/>
      <c r="L17" s="44"/>
      <c r="M17" s="61"/>
      <c r="N17" s="40"/>
      <c r="O17" s="34"/>
      <c r="P17" s="44"/>
      <c r="Q17" s="44"/>
      <c r="R17" s="47">
        <f t="shared" si="1"/>
        <v>0</v>
      </c>
      <c r="S17" s="47">
        <f t="shared" si="2"/>
        <v>0</v>
      </c>
      <c r="T17" s="47">
        <f t="shared" si="3"/>
        <v>0</v>
      </c>
      <c r="U17" s="48">
        <f t="shared" si="4"/>
        <v>0</v>
      </c>
      <c r="V17" s="49">
        <f t="shared" si="5"/>
        <v>0</v>
      </c>
      <c r="W17" s="48" t="str">
        <f t="shared" si="6"/>
        <v>No</v>
      </c>
      <c r="X17" s="44"/>
      <c r="Y17" s="44"/>
    </row>
    <row r="18">
      <c r="A18" s="44"/>
      <c r="D18" s="42"/>
      <c r="E18" s="41"/>
      <c r="F18" s="34"/>
      <c r="G18" s="44"/>
      <c r="H18" s="34"/>
      <c r="I18" s="34"/>
      <c r="J18" s="43"/>
      <c r="K18" s="44"/>
      <c r="L18" s="44"/>
      <c r="M18" s="45"/>
      <c r="N18" s="44"/>
      <c r="O18" s="34"/>
      <c r="P18" s="44"/>
      <c r="Q18" s="44"/>
      <c r="R18" s="47">
        <f t="shared" si="1"/>
        <v>0</v>
      </c>
      <c r="S18" s="47">
        <f t="shared" si="2"/>
        <v>0</v>
      </c>
      <c r="T18" s="47">
        <f t="shared" si="3"/>
        <v>0</v>
      </c>
      <c r="U18" s="48">
        <f t="shared" si="4"/>
        <v>0</v>
      </c>
      <c r="V18" s="49">
        <f t="shared" si="5"/>
        <v>0</v>
      </c>
      <c r="W18" s="48" t="str">
        <f t="shared" si="6"/>
        <v>No</v>
      </c>
      <c r="X18" s="44"/>
      <c r="Y18" s="44"/>
    </row>
    <row r="19">
      <c r="A19" s="44"/>
      <c r="D19" s="42"/>
      <c r="E19" s="41"/>
      <c r="F19" s="34"/>
      <c r="G19" s="44"/>
      <c r="H19" s="34"/>
      <c r="I19" s="34"/>
      <c r="J19" s="43"/>
      <c r="K19" s="44"/>
      <c r="L19" s="44"/>
      <c r="M19" s="45"/>
      <c r="N19" s="44"/>
      <c r="O19" s="34"/>
      <c r="P19" s="44"/>
      <c r="Q19" s="44"/>
      <c r="R19" s="47">
        <f t="shared" si="1"/>
        <v>0</v>
      </c>
      <c r="S19" s="47">
        <f t="shared" si="2"/>
        <v>0</v>
      </c>
      <c r="T19" s="47">
        <f t="shared" si="3"/>
        <v>0</v>
      </c>
      <c r="U19" s="48">
        <f t="shared" si="4"/>
        <v>0</v>
      </c>
      <c r="V19" s="49">
        <f t="shared" si="5"/>
        <v>0</v>
      </c>
      <c r="W19" s="48" t="str">
        <f t="shared" si="6"/>
        <v>No</v>
      </c>
      <c r="X19" s="44"/>
      <c r="Y19" s="44"/>
    </row>
    <row r="20">
      <c r="A20" s="44"/>
      <c r="D20" s="42"/>
      <c r="E20" s="41"/>
      <c r="F20" s="34"/>
      <c r="G20" s="44"/>
      <c r="H20" s="34"/>
      <c r="I20" s="34"/>
      <c r="J20" s="43"/>
      <c r="K20" s="44"/>
      <c r="L20" s="44"/>
      <c r="M20" s="45"/>
      <c r="N20" s="44"/>
      <c r="O20" s="34"/>
      <c r="P20" s="44"/>
      <c r="Q20" s="44"/>
      <c r="R20" s="47">
        <f t="shared" si="1"/>
        <v>0</v>
      </c>
      <c r="S20" s="47">
        <f t="shared" si="2"/>
        <v>0</v>
      </c>
      <c r="T20" s="47">
        <f t="shared" si="3"/>
        <v>0</v>
      </c>
      <c r="U20" s="48">
        <f t="shared" si="4"/>
        <v>0</v>
      </c>
      <c r="V20" s="49">
        <f t="shared" si="5"/>
        <v>0</v>
      </c>
      <c r="W20" s="48" t="str">
        <f t="shared" si="6"/>
        <v>No</v>
      </c>
      <c r="X20" s="44"/>
      <c r="Y20" s="44"/>
    </row>
    <row r="21">
      <c r="A21" s="44"/>
      <c r="D21" s="42"/>
      <c r="E21" s="41"/>
      <c r="F21" s="34"/>
      <c r="G21" s="44"/>
      <c r="H21" s="34"/>
      <c r="I21" s="34"/>
      <c r="J21" s="43"/>
      <c r="K21" s="44"/>
      <c r="L21" s="44"/>
      <c r="M21" s="45"/>
      <c r="N21" s="44"/>
      <c r="O21" s="34"/>
      <c r="P21" s="44"/>
      <c r="Q21" s="44"/>
      <c r="R21" s="47">
        <f t="shared" si="1"/>
        <v>0</v>
      </c>
      <c r="S21" s="47">
        <f t="shared" si="2"/>
        <v>0</v>
      </c>
      <c r="T21" s="47">
        <f t="shared" si="3"/>
        <v>0</v>
      </c>
      <c r="U21" s="48">
        <f t="shared" si="4"/>
        <v>0</v>
      </c>
      <c r="V21" s="49">
        <f t="shared" si="5"/>
        <v>0</v>
      </c>
      <c r="W21" s="48" t="str">
        <f t="shared" si="6"/>
        <v>No</v>
      </c>
      <c r="X21" s="44"/>
      <c r="Y21" s="44"/>
    </row>
    <row r="22">
      <c r="A22" s="44"/>
      <c r="B22" s="44"/>
      <c r="C22" s="44"/>
      <c r="D22" s="42"/>
      <c r="E22" s="41"/>
      <c r="F22" s="34"/>
      <c r="G22" s="44"/>
      <c r="H22" s="34"/>
      <c r="I22" s="34"/>
      <c r="J22" s="43"/>
      <c r="K22" s="44"/>
      <c r="L22" s="44"/>
      <c r="M22" s="45"/>
      <c r="N22" s="44"/>
      <c r="O22" s="34"/>
      <c r="P22" s="44"/>
      <c r="Q22" s="44"/>
      <c r="R22" s="47">
        <f t="shared" si="1"/>
        <v>0</v>
      </c>
      <c r="S22" s="47">
        <f t="shared" si="2"/>
        <v>0</v>
      </c>
      <c r="T22" s="47">
        <f t="shared" si="3"/>
        <v>0</v>
      </c>
      <c r="U22" s="48">
        <f t="shared" si="4"/>
        <v>0</v>
      </c>
      <c r="V22" s="49">
        <f t="shared" si="5"/>
        <v>0</v>
      </c>
      <c r="W22" s="48" t="str">
        <f t="shared" si="6"/>
        <v>No</v>
      </c>
      <c r="X22" s="44"/>
      <c r="Y22" s="44"/>
    </row>
    <row r="23">
      <c r="A23" s="44"/>
      <c r="B23" s="44"/>
      <c r="C23" s="44"/>
      <c r="D23" s="42"/>
      <c r="E23" s="41"/>
      <c r="F23" s="34"/>
      <c r="G23" s="44"/>
      <c r="H23" s="34"/>
      <c r="I23" s="34"/>
      <c r="J23" s="43"/>
      <c r="K23" s="44"/>
      <c r="L23" s="44"/>
      <c r="M23" s="45"/>
      <c r="N23" s="44"/>
      <c r="O23" s="34"/>
      <c r="P23" s="44"/>
      <c r="Q23" s="44"/>
      <c r="R23" s="47">
        <f t="shared" si="1"/>
        <v>0</v>
      </c>
      <c r="S23" s="47">
        <f t="shared" si="2"/>
        <v>0</v>
      </c>
      <c r="T23" s="47">
        <f t="shared" si="3"/>
        <v>0</v>
      </c>
      <c r="U23" s="48">
        <f t="shared" si="4"/>
        <v>0</v>
      </c>
      <c r="V23" s="49">
        <f t="shared" si="5"/>
        <v>0</v>
      </c>
      <c r="W23" s="48" t="str">
        <f t="shared" si="6"/>
        <v>No</v>
      </c>
      <c r="X23" s="44"/>
      <c r="Y23" s="44"/>
    </row>
    <row r="24">
      <c r="A24" s="44"/>
      <c r="B24" s="44"/>
      <c r="C24" s="44"/>
      <c r="D24" s="42"/>
      <c r="E24" s="41"/>
      <c r="F24" s="34"/>
      <c r="G24" s="44"/>
      <c r="H24" s="34"/>
      <c r="I24" s="34"/>
      <c r="J24" s="43"/>
      <c r="K24" s="44"/>
      <c r="L24" s="44"/>
      <c r="M24" s="45"/>
      <c r="N24" s="44"/>
      <c r="O24" s="34"/>
      <c r="P24" s="44"/>
      <c r="Q24" s="44"/>
      <c r="R24" s="47">
        <f t="shared" si="1"/>
        <v>0</v>
      </c>
      <c r="S24" s="47">
        <f t="shared" si="2"/>
        <v>0</v>
      </c>
      <c r="T24" s="47">
        <f t="shared" si="3"/>
        <v>0</v>
      </c>
      <c r="U24" s="48">
        <f t="shared" si="4"/>
        <v>0</v>
      </c>
      <c r="V24" s="49">
        <f t="shared" si="5"/>
        <v>0</v>
      </c>
      <c r="W24" s="48" t="str">
        <f t="shared" si="6"/>
        <v>No</v>
      </c>
      <c r="X24" s="44"/>
      <c r="Y24" s="44"/>
    </row>
    <row r="25">
      <c r="A25" s="44"/>
      <c r="B25" s="44"/>
      <c r="C25" s="44"/>
      <c r="D25" s="42"/>
      <c r="E25" s="41"/>
      <c r="F25" s="34"/>
      <c r="G25" s="44"/>
      <c r="H25" s="34"/>
      <c r="I25" s="34"/>
      <c r="J25" s="43"/>
      <c r="K25" s="44"/>
      <c r="L25" s="44"/>
      <c r="M25" s="45"/>
      <c r="N25" s="44"/>
      <c r="O25" s="34"/>
      <c r="P25" s="44"/>
      <c r="Q25" s="44"/>
      <c r="R25" s="47">
        <f t="shared" si="1"/>
        <v>0</v>
      </c>
      <c r="S25" s="47">
        <f t="shared" si="2"/>
        <v>0</v>
      </c>
      <c r="T25" s="47">
        <f t="shared" si="3"/>
        <v>0</v>
      </c>
      <c r="U25" s="48">
        <f t="shared" si="4"/>
        <v>0</v>
      </c>
      <c r="V25" s="49">
        <f t="shared" si="5"/>
        <v>0</v>
      </c>
      <c r="W25" s="48" t="str">
        <f t="shared" si="6"/>
        <v>No</v>
      </c>
      <c r="X25" s="44"/>
      <c r="Y25" s="44"/>
    </row>
    <row r="26">
      <c r="A26" s="44"/>
      <c r="B26" s="44"/>
      <c r="C26" s="44"/>
      <c r="D26" s="42"/>
      <c r="E26" s="41"/>
      <c r="F26" s="34"/>
      <c r="G26" s="44"/>
      <c r="H26" s="34"/>
      <c r="I26" s="34"/>
      <c r="J26" s="43"/>
      <c r="K26" s="44"/>
      <c r="L26" s="44"/>
      <c r="M26" s="45"/>
      <c r="N26" s="44"/>
      <c r="O26" s="34"/>
      <c r="P26" s="44"/>
      <c r="Q26" s="44"/>
      <c r="R26" s="47">
        <f t="shared" si="1"/>
        <v>0</v>
      </c>
      <c r="S26" s="47">
        <f t="shared" si="2"/>
        <v>0</v>
      </c>
      <c r="T26" s="47">
        <f t="shared" si="3"/>
        <v>0</v>
      </c>
      <c r="U26" s="48">
        <f t="shared" si="4"/>
        <v>0</v>
      </c>
      <c r="V26" s="49">
        <f t="shared" si="5"/>
        <v>0</v>
      </c>
      <c r="W26" s="48" t="str">
        <f t="shared" si="6"/>
        <v>No</v>
      </c>
      <c r="X26" s="44"/>
      <c r="Y26" s="44"/>
    </row>
    <row r="27">
      <c r="A27" s="44"/>
      <c r="B27" s="44"/>
      <c r="C27" s="44"/>
      <c r="D27" s="42"/>
      <c r="E27" s="41"/>
      <c r="F27" s="34"/>
      <c r="G27" s="44"/>
      <c r="H27" s="34"/>
      <c r="I27" s="34"/>
      <c r="J27" s="43"/>
      <c r="K27" s="44"/>
      <c r="L27" s="44"/>
      <c r="M27" s="45"/>
      <c r="N27" s="44"/>
      <c r="O27" s="34"/>
      <c r="P27" s="44"/>
      <c r="Q27" s="44"/>
      <c r="R27" s="47">
        <f t="shared" si="1"/>
        <v>0</v>
      </c>
      <c r="S27" s="47">
        <f t="shared" si="2"/>
        <v>0</v>
      </c>
      <c r="T27" s="47">
        <f t="shared" si="3"/>
        <v>0</v>
      </c>
      <c r="U27" s="48">
        <f t="shared" si="4"/>
        <v>0</v>
      </c>
      <c r="V27" s="49">
        <f t="shared" si="5"/>
        <v>0</v>
      </c>
      <c r="W27" s="48" t="str">
        <f t="shared" si="6"/>
        <v>No</v>
      </c>
      <c r="X27" s="44"/>
      <c r="Y27" s="44"/>
    </row>
    <row r="28">
      <c r="A28" s="44"/>
      <c r="B28" s="44"/>
      <c r="C28" s="44"/>
      <c r="D28" s="42"/>
      <c r="E28" s="41"/>
      <c r="F28" s="34"/>
      <c r="G28" s="44"/>
      <c r="H28" s="34"/>
      <c r="I28" s="34"/>
      <c r="J28" s="44"/>
      <c r="K28" s="44"/>
      <c r="L28" s="44"/>
      <c r="M28" s="45"/>
      <c r="N28" s="44"/>
      <c r="O28" s="34"/>
      <c r="P28" s="44"/>
      <c r="Q28" s="44"/>
      <c r="R28" s="47">
        <f t="shared" si="1"/>
        <v>0</v>
      </c>
      <c r="S28" s="47">
        <f t="shared" si="2"/>
        <v>0</v>
      </c>
      <c r="T28" s="47">
        <f t="shared" si="3"/>
        <v>0</v>
      </c>
      <c r="U28" s="48">
        <f t="shared" si="4"/>
        <v>0</v>
      </c>
      <c r="V28" s="49">
        <f t="shared" si="5"/>
        <v>0</v>
      </c>
      <c r="W28" s="48" t="str">
        <f t="shared" si="6"/>
        <v>No</v>
      </c>
      <c r="X28" s="44"/>
      <c r="Y28" s="44"/>
    </row>
    <row r="29">
      <c r="A29" s="44"/>
      <c r="B29" s="44"/>
      <c r="C29" s="44"/>
      <c r="D29" s="42"/>
      <c r="E29" s="41"/>
      <c r="F29" s="34"/>
      <c r="G29" s="44"/>
      <c r="H29" s="34"/>
      <c r="I29" s="34"/>
      <c r="J29" s="44"/>
      <c r="K29" s="44"/>
      <c r="L29" s="44"/>
      <c r="M29" s="45"/>
      <c r="N29" s="40"/>
      <c r="O29" s="34"/>
      <c r="P29" s="44"/>
      <c r="Q29" s="44"/>
      <c r="R29" s="47">
        <f t="shared" si="1"/>
        <v>0</v>
      </c>
      <c r="S29" s="47">
        <f t="shared" si="2"/>
        <v>0</v>
      </c>
      <c r="T29" s="47">
        <f t="shared" si="3"/>
        <v>0</v>
      </c>
      <c r="U29" s="48">
        <f t="shared" si="4"/>
        <v>0</v>
      </c>
      <c r="V29" s="49">
        <f t="shared" si="5"/>
        <v>0</v>
      </c>
      <c r="W29" s="48" t="str">
        <f t="shared" si="6"/>
        <v>No</v>
      </c>
      <c r="X29" s="44"/>
      <c r="Y29" s="44"/>
    </row>
    <row r="30">
      <c r="A30" s="44"/>
      <c r="B30" s="44"/>
      <c r="C30" s="44"/>
      <c r="D30" s="42"/>
      <c r="E30" s="41"/>
      <c r="F30" s="34"/>
      <c r="G30" s="44"/>
      <c r="H30" s="34"/>
      <c r="I30" s="34"/>
      <c r="J30" s="44"/>
      <c r="K30" s="44"/>
      <c r="L30" s="44"/>
      <c r="M30" s="45"/>
      <c r="N30" s="40"/>
      <c r="O30" s="34"/>
      <c r="P30" s="44"/>
      <c r="Q30" s="44"/>
      <c r="R30" s="47">
        <f t="shared" si="1"/>
        <v>0</v>
      </c>
      <c r="S30" s="47">
        <f t="shared" si="2"/>
        <v>0</v>
      </c>
      <c r="T30" s="47">
        <f t="shared" si="3"/>
        <v>0</v>
      </c>
      <c r="U30" s="48">
        <f t="shared" si="4"/>
        <v>0</v>
      </c>
      <c r="V30" s="49">
        <f t="shared" si="5"/>
        <v>0</v>
      </c>
      <c r="W30" s="48" t="str">
        <f t="shared" si="6"/>
        <v>No</v>
      </c>
      <c r="X30" s="44"/>
      <c r="Y30" s="44"/>
    </row>
    <row r="31">
      <c r="A31" s="44"/>
      <c r="B31" s="44"/>
      <c r="C31" s="44"/>
      <c r="D31" s="42"/>
      <c r="E31" s="41"/>
      <c r="F31" s="34"/>
      <c r="G31" s="44"/>
      <c r="H31" s="34"/>
      <c r="I31" s="34"/>
      <c r="J31" s="44"/>
      <c r="K31" s="44"/>
      <c r="L31" s="44"/>
      <c r="M31" s="45"/>
      <c r="N31" s="40"/>
      <c r="O31" s="34"/>
      <c r="P31" s="44"/>
      <c r="Q31" s="44"/>
      <c r="R31" s="47">
        <f t="shared" si="1"/>
        <v>0</v>
      </c>
      <c r="S31" s="47">
        <f t="shared" si="2"/>
        <v>0</v>
      </c>
      <c r="T31" s="47">
        <f t="shared" si="3"/>
        <v>0</v>
      </c>
      <c r="U31" s="48">
        <f t="shared" si="4"/>
        <v>0</v>
      </c>
      <c r="V31" s="49">
        <f t="shared" si="5"/>
        <v>0</v>
      </c>
      <c r="W31" s="48" t="str">
        <f t="shared" si="6"/>
        <v>No</v>
      </c>
      <c r="X31" s="44"/>
      <c r="Y31" s="44"/>
    </row>
    <row r="32">
      <c r="A32" s="44"/>
      <c r="B32" s="44"/>
      <c r="C32" s="44"/>
      <c r="D32" s="42"/>
      <c r="E32" s="41"/>
      <c r="F32" s="34"/>
      <c r="G32" s="44"/>
      <c r="H32" s="34"/>
      <c r="I32" s="34"/>
      <c r="J32" s="44"/>
      <c r="K32" s="44"/>
      <c r="L32" s="44"/>
      <c r="M32" s="44"/>
      <c r="N32" s="40"/>
      <c r="O32" s="34"/>
      <c r="P32" s="44"/>
      <c r="Q32" s="44"/>
      <c r="R32" s="47">
        <f t="shared" si="1"/>
        <v>0</v>
      </c>
      <c r="S32" s="47">
        <f t="shared" si="2"/>
        <v>0</v>
      </c>
      <c r="T32" s="47">
        <f t="shared" si="3"/>
        <v>0</v>
      </c>
      <c r="U32" s="48">
        <f t="shared" si="4"/>
        <v>0</v>
      </c>
      <c r="V32" s="49">
        <f t="shared" si="5"/>
        <v>0</v>
      </c>
      <c r="W32" s="48" t="str">
        <f t="shared" si="6"/>
        <v>No</v>
      </c>
      <c r="X32" s="44"/>
      <c r="Y32" s="44"/>
    </row>
    <row r="33">
      <c r="A33" s="44"/>
      <c r="B33" s="44"/>
      <c r="C33" s="44"/>
      <c r="D33" s="42"/>
      <c r="E33" s="41"/>
      <c r="F33" s="34"/>
      <c r="G33" s="44"/>
      <c r="H33" s="34"/>
      <c r="I33" s="34"/>
      <c r="J33" s="44"/>
      <c r="K33" s="44"/>
      <c r="L33" s="44"/>
      <c r="M33" s="44"/>
      <c r="N33" s="40"/>
      <c r="O33" s="34"/>
      <c r="P33" s="44"/>
      <c r="Q33" s="44"/>
      <c r="R33" s="47">
        <f t="shared" si="1"/>
        <v>0</v>
      </c>
      <c r="S33" s="47">
        <f t="shared" si="2"/>
        <v>0</v>
      </c>
      <c r="T33" s="47">
        <f t="shared" si="3"/>
        <v>0</v>
      </c>
      <c r="U33" s="48">
        <f t="shared" si="4"/>
        <v>0</v>
      </c>
      <c r="V33" s="49">
        <f t="shared" si="5"/>
        <v>0</v>
      </c>
      <c r="W33" s="48" t="str">
        <f t="shared" si="6"/>
        <v>No</v>
      </c>
      <c r="X33" s="44"/>
      <c r="Y33" s="44"/>
    </row>
    <row r="34">
      <c r="A34" s="44"/>
      <c r="B34" s="44"/>
      <c r="C34" s="44"/>
      <c r="D34" s="42"/>
      <c r="E34" s="41"/>
      <c r="F34" s="34"/>
      <c r="G34" s="44"/>
      <c r="H34" s="34"/>
      <c r="I34" s="34"/>
      <c r="J34" s="44"/>
      <c r="K34" s="44"/>
      <c r="L34" s="44"/>
      <c r="M34" s="44"/>
      <c r="N34" s="62"/>
      <c r="O34" s="34"/>
      <c r="P34" s="44"/>
      <c r="Q34" s="44"/>
      <c r="R34" s="47">
        <f t="shared" si="1"/>
        <v>0</v>
      </c>
      <c r="S34" s="47">
        <f t="shared" si="2"/>
        <v>0</v>
      </c>
      <c r="T34" s="47">
        <f t="shared" si="3"/>
        <v>0</v>
      </c>
      <c r="U34" s="48">
        <f t="shared" si="4"/>
        <v>0</v>
      </c>
      <c r="V34" s="49">
        <f t="shared" si="5"/>
        <v>0</v>
      </c>
      <c r="W34" s="48" t="str">
        <f t="shared" si="6"/>
        <v>No</v>
      </c>
      <c r="X34" s="44"/>
      <c r="Y34" s="44"/>
    </row>
    <row r="35">
      <c r="A35" s="44"/>
      <c r="B35" s="44"/>
      <c r="C35" s="44"/>
      <c r="D35" s="42"/>
      <c r="E35" s="41"/>
      <c r="F35" s="34"/>
      <c r="G35" s="44"/>
      <c r="H35" s="34"/>
      <c r="I35" s="34"/>
      <c r="J35" s="44"/>
      <c r="K35" s="44"/>
      <c r="L35" s="44"/>
      <c r="M35" s="44"/>
      <c r="N35" s="40"/>
      <c r="O35" s="34"/>
      <c r="P35" s="44"/>
      <c r="Q35" s="44"/>
      <c r="R35" s="47">
        <f t="shared" si="1"/>
        <v>0</v>
      </c>
      <c r="S35" s="47">
        <f t="shared" si="2"/>
        <v>0</v>
      </c>
      <c r="T35" s="47">
        <f t="shared" si="3"/>
        <v>0</v>
      </c>
      <c r="U35" s="48">
        <f t="shared" si="4"/>
        <v>0</v>
      </c>
      <c r="V35" s="49">
        <f t="shared" si="5"/>
        <v>0</v>
      </c>
      <c r="W35" s="48" t="str">
        <f t="shared" si="6"/>
        <v>No</v>
      </c>
      <c r="X35" s="44"/>
      <c r="Y35" s="44"/>
    </row>
    <row r="36">
      <c r="A36" s="44"/>
      <c r="B36" s="44"/>
      <c r="C36" s="44"/>
      <c r="D36" s="42"/>
      <c r="E36" s="41"/>
      <c r="F36" s="34"/>
      <c r="G36" s="44"/>
      <c r="H36" s="34"/>
      <c r="I36" s="34"/>
      <c r="J36" s="44"/>
      <c r="K36" s="44"/>
      <c r="L36" s="44"/>
      <c r="M36" s="44"/>
      <c r="N36" s="40"/>
      <c r="O36" s="34"/>
      <c r="P36" s="44"/>
      <c r="Q36" s="44"/>
      <c r="R36" s="47">
        <f t="shared" si="1"/>
        <v>0</v>
      </c>
      <c r="S36" s="47">
        <f t="shared" si="2"/>
        <v>0</v>
      </c>
      <c r="T36" s="47">
        <f t="shared" si="3"/>
        <v>0</v>
      </c>
      <c r="U36" s="48">
        <f t="shared" si="4"/>
        <v>0</v>
      </c>
      <c r="V36" s="49">
        <f t="shared" si="5"/>
        <v>0</v>
      </c>
      <c r="W36" s="48" t="str">
        <f t="shared" si="6"/>
        <v>No</v>
      </c>
      <c r="X36" s="44"/>
      <c r="Y36" s="44"/>
    </row>
    <row r="37">
      <c r="A37" s="63"/>
      <c r="B37" s="44"/>
      <c r="C37" s="44"/>
      <c r="D37" s="42"/>
      <c r="E37" s="41"/>
      <c r="F37" s="34"/>
      <c r="G37" s="44"/>
      <c r="H37" s="34"/>
      <c r="I37" s="34"/>
      <c r="J37" s="44"/>
      <c r="K37" s="44"/>
      <c r="L37" s="44"/>
      <c r="M37" s="44"/>
      <c r="N37" s="40"/>
      <c r="O37" s="34"/>
      <c r="P37" s="44"/>
      <c r="Q37" s="44"/>
      <c r="R37" s="47">
        <f t="shared" si="1"/>
        <v>0</v>
      </c>
      <c r="S37" s="47">
        <f t="shared" si="2"/>
        <v>0</v>
      </c>
      <c r="T37" s="47">
        <f t="shared" si="3"/>
        <v>0</v>
      </c>
      <c r="U37" s="48">
        <f t="shared" si="4"/>
        <v>0</v>
      </c>
      <c r="V37" s="49">
        <f t="shared" si="5"/>
        <v>0</v>
      </c>
      <c r="W37" s="48" t="str">
        <f t="shared" si="6"/>
        <v>No</v>
      </c>
      <c r="X37" s="44"/>
      <c r="Y37" s="44"/>
    </row>
    <row r="38">
      <c r="A38" s="64"/>
      <c r="B38" s="65"/>
      <c r="C38" s="44"/>
      <c r="D38" s="42"/>
      <c r="E38" s="41"/>
      <c r="F38" s="34"/>
      <c r="G38" s="44"/>
      <c r="H38" s="34"/>
      <c r="I38" s="34"/>
      <c r="J38" s="44"/>
      <c r="K38" s="44"/>
      <c r="L38" s="44"/>
      <c r="M38" s="44"/>
      <c r="N38" s="40"/>
      <c r="O38" s="34"/>
      <c r="P38" s="44"/>
      <c r="Q38" s="44"/>
      <c r="R38" s="47">
        <f t="shared" si="1"/>
        <v>0</v>
      </c>
      <c r="S38" s="47">
        <f t="shared" si="2"/>
        <v>0</v>
      </c>
      <c r="T38" s="47">
        <f t="shared" si="3"/>
        <v>0</v>
      </c>
      <c r="U38" s="48">
        <f t="shared" si="4"/>
        <v>0</v>
      </c>
      <c r="V38" s="49">
        <f t="shared" si="5"/>
        <v>0</v>
      </c>
      <c r="W38" s="48" t="str">
        <f t="shared" si="6"/>
        <v>No</v>
      </c>
      <c r="X38" s="44"/>
      <c r="Y38" s="44"/>
    </row>
    <row r="39">
      <c r="A39" s="66"/>
      <c r="B39" s="65"/>
      <c r="C39" s="44"/>
      <c r="D39" s="42"/>
      <c r="E39" s="41"/>
      <c r="F39" s="34"/>
      <c r="G39" s="44"/>
      <c r="H39" s="34"/>
      <c r="I39" s="34"/>
      <c r="J39" s="44"/>
      <c r="K39" s="44"/>
      <c r="L39" s="44"/>
      <c r="M39" s="44"/>
      <c r="N39" s="44"/>
      <c r="O39" s="34"/>
      <c r="P39" s="44"/>
      <c r="Q39" s="44"/>
      <c r="R39" s="47">
        <f t="shared" si="1"/>
        <v>0</v>
      </c>
      <c r="S39" s="47">
        <f t="shared" si="2"/>
        <v>0</v>
      </c>
      <c r="T39" s="47">
        <f t="shared" si="3"/>
        <v>0</v>
      </c>
      <c r="U39" s="48">
        <f t="shared" si="4"/>
        <v>0</v>
      </c>
      <c r="V39" s="49">
        <f t="shared" si="5"/>
        <v>0</v>
      </c>
      <c r="W39" s="48" t="str">
        <f t="shared" si="6"/>
        <v>No</v>
      </c>
      <c r="X39" s="44"/>
      <c r="Y39" s="44"/>
    </row>
    <row r="40">
      <c r="A40" s="66"/>
      <c r="B40" s="66"/>
      <c r="C40" s="44"/>
      <c r="D40" s="42"/>
      <c r="E40" s="41"/>
      <c r="F40" s="34"/>
      <c r="G40" s="44"/>
      <c r="H40" s="34"/>
      <c r="I40" s="34"/>
      <c r="J40" s="44"/>
      <c r="K40" s="40"/>
      <c r="L40" s="44"/>
      <c r="M40" s="44"/>
      <c r="N40" s="40"/>
      <c r="O40" s="34"/>
      <c r="P40" s="44"/>
      <c r="Q40" s="44"/>
      <c r="R40" s="47">
        <f t="shared" si="1"/>
        <v>0</v>
      </c>
      <c r="S40" s="47">
        <f t="shared" si="2"/>
        <v>0</v>
      </c>
      <c r="T40" s="47">
        <f t="shared" si="3"/>
        <v>0</v>
      </c>
      <c r="U40" s="48">
        <f t="shared" si="4"/>
        <v>0</v>
      </c>
      <c r="V40" s="49">
        <f t="shared" si="5"/>
        <v>0</v>
      </c>
      <c r="W40" s="48" t="str">
        <f t="shared" si="6"/>
        <v>No</v>
      </c>
      <c r="X40" s="44"/>
      <c r="Y40" s="44"/>
    </row>
    <row r="41">
      <c r="A41" s="44"/>
      <c r="B41" s="44"/>
      <c r="C41" s="44"/>
      <c r="D41" s="42"/>
      <c r="E41" s="41"/>
      <c r="F41" s="34"/>
      <c r="G41" s="44"/>
      <c r="H41" s="34"/>
      <c r="I41" s="34"/>
      <c r="J41" s="44"/>
      <c r="K41" s="40"/>
      <c r="L41" s="44"/>
      <c r="M41" s="44"/>
      <c r="N41" s="44"/>
      <c r="O41" s="34"/>
      <c r="P41" s="44"/>
      <c r="Q41" s="44"/>
      <c r="R41" s="47">
        <f t="shared" si="1"/>
        <v>0</v>
      </c>
      <c r="S41" s="47">
        <f t="shared" si="2"/>
        <v>0</v>
      </c>
      <c r="T41" s="47">
        <f t="shared" si="3"/>
        <v>0</v>
      </c>
      <c r="U41" s="48">
        <f t="shared" si="4"/>
        <v>0</v>
      </c>
      <c r="V41" s="49">
        <f t="shared" si="5"/>
        <v>0</v>
      </c>
      <c r="W41" s="48" t="str">
        <f t="shared" si="6"/>
        <v>No</v>
      </c>
      <c r="X41" s="44"/>
      <c r="Y41" s="44"/>
    </row>
    <row r="42">
      <c r="A42" s="44"/>
      <c r="B42" s="44"/>
      <c r="C42" s="44"/>
      <c r="D42" s="42"/>
      <c r="E42" s="41"/>
      <c r="F42" s="34"/>
      <c r="G42" s="44"/>
      <c r="H42" s="34"/>
      <c r="I42" s="34"/>
      <c r="J42" s="44"/>
      <c r="K42" s="44"/>
      <c r="L42" s="44"/>
      <c r="M42" s="44"/>
      <c r="N42" s="44"/>
      <c r="O42" s="34"/>
      <c r="P42" s="44"/>
      <c r="Q42" s="44"/>
      <c r="R42" s="47">
        <f t="shared" si="1"/>
        <v>0</v>
      </c>
      <c r="S42" s="47">
        <f t="shared" si="2"/>
        <v>0</v>
      </c>
      <c r="T42" s="47">
        <f t="shared" si="3"/>
        <v>0</v>
      </c>
      <c r="U42" s="48">
        <f t="shared" si="4"/>
        <v>0</v>
      </c>
      <c r="V42" s="49">
        <f t="shared" si="5"/>
        <v>0</v>
      </c>
      <c r="W42" s="48" t="str">
        <f t="shared" si="6"/>
        <v>No</v>
      </c>
      <c r="X42" s="44"/>
      <c r="Y42" s="44"/>
    </row>
    <row r="43">
      <c r="A43" s="44"/>
      <c r="B43" s="44"/>
      <c r="C43" s="44"/>
      <c r="D43" s="42"/>
      <c r="E43" s="41"/>
      <c r="F43" s="34"/>
      <c r="G43" s="44"/>
      <c r="H43" s="34"/>
      <c r="I43" s="34"/>
      <c r="J43" s="44"/>
      <c r="K43" s="44"/>
      <c r="L43" s="44"/>
      <c r="M43" s="44"/>
      <c r="N43" s="44"/>
      <c r="O43" s="34"/>
      <c r="P43" s="44"/>
      <c r="Q43" s="44"/>
      <c r="R43" s="47">
        <f t="shared" si="1"/>
        <v>0</v>
      </c>
      <c r="S43" s="47">
        <f t="shared" si="2"/>
        <v>0</v>
      </c>
      <c r="T43" s="47">
        <f t="shared" si="3"/>
        <v>0</v>
      </c>
      <c r="U43" s="48">
        <f t="shared" si="4"/>
        <v>0</v>
      </c>
      <c r="V43" s="49">
        <f t="shared" si="5"/>
        <v>0</v>
      </c>
      <c r="W43" s="48" t="str">
        <f t="shared" si="6"/>
        <v>No</v>
      </c>
      <c r="X43" s="44"/>
      <c r="Y43" s="44"/>
    </row>
    <row r="44">
      <c r="A44" s="44"/>
      <c r="B44" s="44"/>
      <c r="C44" s="44"/>
      <c r="D44" s="42"/>
      <c r="E44" s="41"/>
      <c r="F44" s="34"/>
      <c r="G44" s="44"/>
      <c r="H44" s="34"/>
      <c r="I44" s="34"/>
      <c r="J44" s="44"/>
      <c r="K44" s="44"/>
      <c r="L44" s="44"/>
      <c r="M44" s="44"/>
      <c r="N44" s="44"/>
      <c r="O44" s="34"/>
      <c r="P44" s="44"/>
      <c r="Q44" s="44"/>
      <c r="R44" s="47">
        <f t="shared" si="1"/>
        <v>0</v>
      </c>
      <c r="S44" s="47">
        <f t="shared" si="2"/>
        <v>0</v>
      </c>
      <c r="T44" s="47">
        <f t="shared" si="3"/>
        <v>0</v>
      </c>
      <c r="U44" s="48">
        <f t="shared" si="4"/>
        <v>0</v>
      </c>
      <c r="V44" s="49">
        <f t="shared" si="5"/>
        <v>0</v>
      </c>
      <c r="W44" s="48" t="str">
        <f t="shared" si="6"/>
        <v>No</v>
      </c>
      <c r="X44" s="44"/>
      <c r="Y44" s="44"/>
    </row>
    <row r="45">
      <c r="A45" s="44"/>
      <c r="B45" s="44"/>
      <c r="C45" s="44"/>
      <c r="D45" s="42"/>
      <c r="E45" s="41"/>
      <c r="F45" s="34"/>
      <c r="G45" s="44"/>
      <c r="H45" s="34"/>
      <c r="I45" s="34"/>
      <c r="J45" s="44"/>
      <c r="K45" s="44"/>
      <c r="L45" s="44"/>
      <c r="M45" s="44"/>
      <c r="N45" s="44"/>
      <c r="O45" s="34"/>
      <c r="P45" s="44"/>
      <c r="Q45" s="44"/>
      <c r="R45" s="47">
        <f t="shared" si="1"/>
        <v>0</v>
      </c>
      <c r="S45" s="47">
        <f t="shared" si="2"/>
        <v>0</v>
      </c>
      <c r="T45" s="47">
        <f t="shared" si="3"/>
        <v>0</v>
      </c>
      <c r="U45" s="48">
        <f t="shared" si="4"/>
        <v>0</v>
      </c>
      <c r="V45" s="49">
        <f t="shared" si="5"/>
        <v>0</v>
      </c>
      <c r="W45" s="48" t="str">
        <f t="shared" si="6"/>
        <v>No</v>
      </c>
      <c r="X45" s="44"/>
      <c r="Y45" s="44"/>
    </row>
    <row r="46">
      <c r="A46" s="44"/>
      <c r="B46" s="44"/>
      <c r="C46" s="44"/>
      <c r="D46" s="42"/>
      <c r="E46" s="41"/>
      <c r="F46" s="34"/>
      <c r="G46" s="44"/>
      <c r="H46" s="34"/>
      <c r="I46" s="34"/>
      <c r="J46" s="44"/>
      <c r="K46" s="44"/>
      <c r="L46" s="44"/>
      <c r="M46" s="44"/>
      <c r="N46" s="44"/>
      <c r="O46" s="34"/>
      <c r="P46" s="44"/>
      <c r="Q46" s="44"/>
      <c r="R46" s="47">
        <f t="shared" si="1"/>
        <v>0</v>
      </c>
      <c r="S46" s="47">
        <f t="shared" si="2"/>
        <v>0</v>
      </c>
      <c r="T46" s="47">
        <f t="shared" si="3"/>
        <v>0</v>
      </c>
      <c r="U46" s="48">
        <f t="shared" si="4"/>
        <v>0</v>
      </c>
      <c r="V46" s="49">
        <f t="shared" si="5"/>
        <v>0</v>
      </c>
      <c r="W46" s="48" t="str">
        <f t="shared" si="6"/>
        <v>No</v>
      </c>
      <c r="X46" s="44"/>
      <c r="Y46" s="44"/>
    </row>
    <row r="47">
      <c r="A47" s="44"/>
      <c r="B47" s="44"/>
      <c r="C47" s="44"/>
      <c r="D47" s="42"/>
      <c r="E47" s="41"/>
      <c r="F47" s="34"/>
      <c r="G47" s="44"/>
      <c r="H47" s="34"/>
      <c r="I47" s="34"/>
      <c r="J47" s="44"/>
      <c r="K47" s="44"/>
      <c r="L47" s="44"/>
      <c r="M47" s="44"/>
      <c r="N47" s="44"/>
      <c r="O47" s="34"/>
      <c r="P47" s="44"/>
      <c r="Q47" s="44"/>
      <c r="R47" s="47">
        <f t="shared" si="1"/>
        <v>0</v>
      </c>
      <c r="S47" s="47">
        <f t="shared" si="2"/>
        <v>0</v>
      </c>
      <c r="T47" s="47">
        <f t="shared" si="3"/>
        <v>0</v>
      </c>
      <c r="U47" s="48">
        <f t="shared" si="4"/>
        <v>0</v>
      </c>
      <c r="V47" s="49">
        <f t="shared" si="5"/>
        <v>0</v>
      </c>
      <c r="W47" s="48" t="str">
        <f t="shared" si="6"/>
        <v>No</v>
      </c>
      <c r="X47" s="44"/>
      <c r="Y47" s="44"/>
    </row>
    <row r="48">
      <c r="A48" s="44"/>
      <c r="B48" s="44"/>
      <c r="C48" s="44"/>
      <c r="D48" s="42"/>
      <c r="E48" s="41"/>
      <c r="F48" s="34"/>
      <c r="G48" s="44"/>
      <c r="H48" s="34"/>
      <c r="I48" s="34"/>
      <c r="J48" s="44"/>
      <c r="K48" s="44"/>
      <c r="L48" s="44"/>
      <c r="M48" s="44"/>
      <c r="N48" s="44"/>
      <c r="O48" s="34"/>
      <c r="P48" s="44"/>
      <c r="Q48" s="44"/>
      <c r="R48" s="47">
        <f t="shared" si="1"/>
        <v>0</v>
      </c>
      <c r="S48" s="47">
        <f t="shared" si="2"/>
        <v>0</v>
      </c>
      <c r="T48" s="47">
        <f t="shared" si="3"/>
        <v>0</v>
      </c>
      <c r="U48" s="48">
        <f t="shared" si="4"/>
        <v>0</v>
      </c>
      <c r="V48" s="49">
        <f t="shared" si="5"/>
        <v>0</v>
      </c>
      <c r="W48" s="48" t="str">
        <f t="shared" si="6"/>
        <v>No</v>
      </c>
      <c r="X48" s="44"/>
      <c r="Y48" s="44"/>
    </row>
    <row r="49">
      <c r="A49" s="44"/>
      <c r="B49" s="44"/>
      <c r="C49" s="44"/>
      <c r="D49" s="42"/>
      <c r="E49" s="41"/>
      <c r="F49" s="34"/>
      <c r="G49" s="44"/>
      <c r="H49" s="34"/>
      <c r="I49" s="34"/>
      <c r="J49" s="44"/>
      <c r="K49" s="44"/>
      <c r="L49" s="44"/>
      <c r="M49" s="44"/>
      <c r="N49" s="44"/>
      <c r="O49" s="34"/>
      <c r="P49" s="44"/>
      <c r="Q49" s="44"/>
      <c r="R49" s="47">
        <f t="shared" si="1"/>
        <v>0</v>
      </c>
      <c r="S49" s="47">
        <f t="shared" si="2"/>
        <v>0</v>
      </c>
      <c r="T49" s="47">
        <f t="shared" si="3"/>
        <v>0</v>
      </c>
      <c r="U49" s="48">
        <f t="shared" si="4"/>
        <v>0</v>
      </c>
      <c r="V49" s="49">
        <f t="shared" si="5"/>
        <v>0</v>
      </c>
      <c r="W49" s="48" t="str">
        <f t="shared" si="6"/>
        <v>No</v>
      </c>
      <c r="X49" s="44"/>
      <c r="Y49" s="44"/>
    </row>
    <row r="50">
      <c r="A50" s="44"/>
      <c r="B50" s="44"/>
      <c r="C50" s="44"/>
      <c r="D50" s="42"/>
      <c r="E50" s="41"/>
      <c r="F50" s="34"/>
      <c r="G50" s="44"/>
      <c r="H50" s="34"/>
      <c r="I50" s="34"/>
      <c r="J50" s="44"/>
      <c r="K50" s="44"/>
      <c r="L50" s="44"/>
      <c r="M50" s="44"/>
      <c r="N50" s="44"/>
      <c r="O50" s="34"/>
      <c r="P50" s="44"/>
      <c r="Q50" s="44"/>
      <c r="R50" s="47">
        <f t="shared" si="1"/>
        <v>0</v>
      </c>
      <c r="S50" s="47">
        <f t="shared" si="2"/>
        <v>0</v>
      </c>
      <c r="T50" s="47">
        <f t="shared" si="3"/>
        <v>0</v>
      </c>
      <c r="U50" s="48">
        <f t="shared" si="4"/>
        <v>0</v>
      </c>
      <c r="V50" s="49">
        <f t="shared" si="5"/>
        <v>0</v>
      </c>
      <c r="W50" s="48" t="str">
        <f t="shared" si="6"/>
        <v>No</v>
      </c>
      <c r="X50" s="44"/>
      <c r="Y50" s="44"/>
    </row>
    <row r="51">
      <c r="A51" s="44"/>
      <c r="B51" s="44"/>
      <c r="C51" s="44"/>
      <c r="D51" s="42"/>
      <c r="E51" s="41"/>
      <c r="F51" s="34"/>
      <c r="G51" s="44"/>
      <c r="H51" s="34"/>
      <c r="I51" s="34"/>
      <c r="J51" s="44"/>
      <c r="K51" s="44"/>
      <c r="L51" s="44"/>
      <c r="M51" s="44"/>
      <c r="N51" s="44"/>
      <c r="O51" s="34"/>
      <c r="P51" s="44"/>
      <c r="Q51" s="44"/>
      <c r="R51" s="47">
        <f t="shared" si="1"/>
        <v>0</v>
      </c>
      <c r="S51" s="47">
        <f t="shared" si="2"/>
        <v>0</v>
      </c>
      <c r="T51" s="47">
        <f t="shared" si="3"/>
        <v>0</v>
      </c>
      <c r="U51" s="48">
        <f t="shared" si="4"/>
        <v>0</v>
      </c>
      <c r="V51" s="49">
        <f t="shared" si="5"/>
        <v>0</v>
      </c>
      <c r="W51" s="48" t="str">
        <f t="shared" si="6"/>
        <v>No</v>
      </c>
      <c r="X51" s="44"/>
      <c r="Y51" s="44"/>
    </row>
    <row r="52">
      <c r="A52" s="44"/>
      <c r="B52" s="44"/>
      <c r="C52" s="44"/>
      <c r="D52" s="42"/>
      <c r="E52" s="41"/>
      <c r="F52" s="34"/>
      <c r="G52" s="44"/>
      <c r="H52" s="34"/>
      <c r="I52" s="34"/>
      <c r="J52" s="44"/>
      <c r="K52" s="44"/>
      <c r="L52" s="44"/>
      <c r="M52" s="44"/>
      <c r="N52" s="44"/>
      <c r="O52" s="34"/>
      <c r="P52" s="44"/>
      <c r="Q52" s="44"/>
      <c r="R52" s="47">
        <f t="shared" si="1"/>
        <v>0</v>
      </c>
      <c r="S52" s="47">
        <f t="shared" si="2"/>
        <v>0</v>
      </c>
      <c r="T52" s="47">
        <f t="shared" si="3"/>
        <v>0</v>
      </c>
      <c r="U52" s="48">
        <f t="shared" si="4"/>
        <v>0</v>
      </c>
      <c r="V52" s="49">
        <f t="shared" si="5"/>
        <v>0</v>
      </c>
      <c r="W52" s="48" t="str">
        <f t="shared" si="6"/>
        <v>No</v>
      </c>
      <c r="X52" s="44"/>
      <c r="Y52" s="44"/>
    </row>
    <row r="53">
      <c r="A53" s="44"/>
      <c r="B53" s="44"/>
      <c r="C53" s="44"/>
      <c r="D53" s="42"/>
      <c r="E53" s="41"/>
      <c r="F53" s="34"/>
      <c r="G53" s="44"/>
      <c r="H53" s="34"/>
      <c r="I53" s="34"/>
      <c r="J53" s="44"/>
      <c r="K53" s="44"/>
      <c r="L53" s="44"/>
      <c r="M53" s="44"/>
      <c r="N53" s="44"/>
      <c r="O53" s="34"/>
      <c r="P53" s="44"/>
      <c r="Q53" s="44"/>
      <c r="R53" s="47">
        <f t="shared" si="1"/>
        <v>0</v>
      </c>
      <c r="S53" s="47">
        <f t="shared" si="2"/>
        <v>0</v>
      </c>
      <c r="T53" s="47">
        <f t="shared" si="3"/>
        <v>0</v>
      </c>
      <c r="U53" s="48">
        <f t="shared" si="4"/>
        <v>0</v>
      </c>
      <c r="V53" s="49">
        <f t="shared" si="5"/>
        <v>0</v>
      </c>
      <c r="W53" s="48" t="str">
        <f t="shared" si="6"/>
        <v>No</v>
      </c>
      <c r="X53" s="44"/>
      <c r="Y53" s="44"/>
    </row>
    <row r="54">
      <c r="A54" s="44"/>
      <c r="B54" s="44"/>
      <c r="C54" s="44"/>
      <c r="D54" s="42"/>
      <c r="E54" s="41"/>
      <c r="F54" s="34"/>
      <c r="G54" s="44"/>
      <c r="H54" s="34"/>
      <c r="I54" s="34"/>
      <c r="J54" s="44"/>
      <c r="K54" s="44"/>
      <c r="L54" s="44"/>
      <c r="M54" s="44"/>
      <c r="N54" s="44"/>
      <c r="O54" s="34"/>
      <c r="P54" s="44"/>
      <c r="Q54" s="44"/>
      <c r="R54" s="47">
        <f t="shared" si="1"/>
        <v>0</v>
      </c>
      <c r="S54" s="47">
        <f t="shared" si="2"/>
        <v>0</v>
      </c>
      <c r="T54" s="47">
        <f t="shared" si="3"/>
        <v>0</v>
      </c>
      <c r="U54" s="48">
        <f t="shared" si="4"/>
        <v>0</v>
      </c>
      <c r="V54" s="49">
        <f t="shared" si="5"/>
        <v>0</v>
      </c>
      <c r="W54" s="48" t="str">
        <f t="shared" si="6"/>
        <v>No</v>
      </c>
      <c r="X54" s="44"/>
      <c r="Y54" s="44"/>
    </row>
    <row r="55">
      <c r="A55" s="44"/>
      <c r="B55" s="44"/>
      <c r="C55" s="44"/>
      <c r="D55" s="42"/>
      <c r="E55" s="41"/>
      <c r="F55" s="34"/>
      <c r="G55" s="44"/>
      <c r="H55" s="34"/>
      <c r="I55" s="34"/>
      <c r="J55" s="44"/>
      <c r="K55" s="44"/>
      <c r="L55" s="44"/>
      <c r="M55" s="44"/>
      <c r="N55" s="44"/>
      <c r="O55" s="34"/>
      <c r="P55" s="44"/>
      <c r="Q55" s="44"/>
      <c r="R55" s="47">
        <f t="shared" si="1"/>
        <v>0</v>
      </c>
      <c r="S55" s="47">
        <f t="shared" si="2"/>
        <v>0</v>
      </c>
      <c r="T55" s="47">
        <f t="shared" si="3"/>
        <v>0</v>
      </c>
      <c r="U55" s="48">
        <f t="shared" si="4"/>
        <v>0</v>
      </c>
      <c r="V55" s="49">
        <f t="shared" si="5"/>
        <v>0</v>
      </c>
      <c r="W55" s="48" t="str">
        <f t="shared" si="6"/>
        <v>No</v>
      </c>
      <c r="X55" s="44"/>
      <c r="Y55" s="44"/>
    </row>
    <row r="56">
      <c r="A56" s="44"/>
      <c r="B56" s="44"/>
      <c r="C56" s="44"/>
      <c r="D56" s="42"/>
      <c r="E56" s="41"/>
      <c r="F56" s="34"/>
      <c r="G56" s="44"/>
      <c r="H56" s="34"/>
      <c r="I56" s="34"/>
      <c r="J56" s="44"/>
      <c r="K56" s="44"/>
      <c r="L56" s="44"/>
      <c r="M56" s="44"/>
      <c r="N56" s="44"/>
      <c r="O56" s="34"/>
      <c r="P56" s="44"/>
      <c r="Q56" s="44"/>
      <c r="R56" s="47">
        <f t="shared" si="1"/>
        <v>0</v>
      </c>
      <c r="S56" s="47">
        <f t="shared" si="2"/>
        <v>0</v>
      </c>
      <c r="T56" s="47">
        <f t="shared" si="3"/>
        <v>0</v>
      </c>
      <c r="U56" s="48">
        <f t="shared" si="4"/>
        <v>0</v>
      </c>
      <c r="V56" s="49">
        <f t="shared" si="5"/>
        <v>0</v>
      </c>
      <c r="W56" s="48" t="str">
        <f t="shared" si="6"/>
        <v>No</v>
      </c>
      <c r="X56" s="44"/>
      <c r="Y56" s="44"/>
    </row>
    <row r="57">
      <c r="A57" s="44"/>
      <c r="B57" s="44"/>
      <c r="C57" s="44"/>
      <c r="D57" s="42"/>
      <c r="E57" s="41"/>
      <c r="F57" s="34"/>
      <c r="G57" s="44"/>
      <c r="H57" s="34"/>
      <c r="I57" s="34"/>
      <c r="J57" s="44"/>
      <c r="K57" s="44"/>
      <c r="L57" s="44"/>
      <c r="M57" s="44"/>
      <c r="N57" s="44"/>
      <c r="O57" s="34"/>
      <c r="P57" s="44"/>
      <c r="Q57" s="44"/>
      <c r="R57" s="47">
        <f t="shared" si="1"/>
        <v>0</v>
      </c>
      <c r="S57" s="47">
        <f t="shared" si="2"/>
        <v>0</v>
      </c>
      <c r="T57" s="47">
        <f t="shared" si="3"/>
        <v>0</v>
      </c>
      <c r="U57" s="48">
        <f t="shared" si="4"/>
        <v>0</v>
      </c>
      <c r="V57" s="49">
        <f t="shared" si="5"/>
        <v>0</v>
      </c>
      <c r="W57" s="48" t="str">
        <f t="shared" si="6"/>
        <v>No</v>
      </c>
      <c r="X57" s="44"/>
      <c r="Y57" s="44"/>
    </row>
    <row r="58">
      <c r="A58" s="44"/>
      <c r="B58" s="44"/>
      <c r="C58" s="44"/>
      <c r="D58" s="42"/>
      <c r="E58" s="41"/>
      <c r="F58" s="34"/>
      <c r="G58" s="44"/>
      <c r="H58" s="34"/>
      <c r="I58" s="34"/>
      <c r="J58" s="44"/>
      <c r="K58" s="44"/>
      <c r="L58" s="44"/>
      <c r="M58" s="44"/>
      <c r="N58" s="44"/>
      <c r="O58" s="34"/>
      <c r="P58" s="44"/>
      <c r="Q58" s="44"/>
      <c r="R58" s="47">
        <f t="shared" si="1"/>
        <v>0</v>
      </c>
      <c r="S58" s="47">
        <f t="shared" si="2"/>
        <v>0</v>
      </c>
      <c r="T58" s="47">
        <f t="shared" si="3"/>
        <v>0</v>
      </c>
      <c r="U58" s="48">
        <f t="shared" si="4"/>
        <v>0</v>
      </c>
      <c r="V58" s="49">
        <f t="shared" si="5"/>
        <v>0</v>
      </c>
      <c r="W58" s="48" t="str">
        <f t="shared" si="6"/>
        <v>No</v>
      </c>
      <c r="X58" s="44"/>
      <c r="Y58" s="44"/>
    </row>
    <row r="59">
      <c r="A59" s="44"/>
      <c r="B59" s="44"/>
      <c r="C59" s="44"/>
      <c r="D59" s="42"/>
      <c r="E59" s="41"/>
      <c r="F59" s="34"/>
      <c r="G59" s="44"/>
      <c r="H59" s="34"/>
      <c r="I59" s="34"/>
      <c r="J59" s="44"/>
      <c r="K59" s="44"/>
      <c r="L59" s="44"/>
      <c r="M59" s="44"/>
      <c r="N59" s="44"/>
      <c r="O59" s="34"/>
      <c r="P59" s="44"/>
      <c r="Q59" s="44"/>
      <c r="R59" s="47">
        <f t="shared" si="1"/>
        <v>0</v>
      </c>
      <c r="S59" s="47">
        <f t="shared" si="2"/>
        <v>0</v>
      </c>
      <c r="T59" s="47">
        <f t="shared" si="3"/>
        <v>0</v>
      </c>
      <c r="U59" s="48">
        <f t="shared" si="4"/>
        <v>0</v>
      </c>
      <c r="V59" s="49">
        <f t="shared" si="5"/>
        <v>0</v>
      </c>
      <c r="W59" s="48" t="str">
        <f t="shared" si="6"/>
        <v>No</v>
      </c>
      <c r="X59" s="44"/>
      <c r="Y59" s="44"/>
    </row>
    <row r="60">
      <c r="A60" s="44"/>
      <c r="B60" s="44"/>
      <c r="C60" s="44"/>
      <c r="D60" s="42"/>
      <c r="E60" s="41"/>
      <c r="F60" s="34"/>
      <c r="G60" s="44"/>
      <c r="H60" s="34"/>
      <c r="I60" s="34"/>
      <c r="J60" s="44"/>
      <c r="K60" s="44"/>
      <c r="L60" s="44"/>
      <c r="M60" s="44"/>
      <c r="N60" s="44"/>
      <c r="O60" s="34"/>
      <c r="P60" s="44"/>
      <c r="Q60" s="44"/>
      <c r="R60" s="47">
        <f t="shared" si="1"/>
        <v>0</v>
      </c>
      <c r="S60" s="47">
        <f t="shared" si="2"/>
        <v>0</v>
      </c>
      <c r="T60" s="47">
        <f t="shared" si="3"/>
        <v>0</v>
      </c>
      <c r="U60" s="48">
        <f t="shared" si="4"/>
        <v>0</v>
      </c>
      <c r="V60" s="49">
        <f t="shared" si="5"/>
        <v>0</v>
      </c>
      <c r="W60" s="48" t="str">
        <f t="shared" si="6"/>
        <v>No</v>
      </c>
      <c r="X60" s="44"/>
      <c r="Y60" s="44"/>
    </row>
    <row r="61">
      <c r="A61" s="44"/>
      <c r="B61" s="44"/>
      <c r="C61" s="44"/>
      <c r="D61" s="42"/>
      <c r="E61" s="41"/>
      <c r="F61" s="34"/>
      <c r="G61" s="44"/>
      <c r="H61" s="34"/>
      <c r="I61" s="34"/>
      <c r="J61" s="44"/>
      <c r="K61" s="44"/>
      <c r="L61" s="44"/>
      <c r="M61" s="44"/>
      <c r="N61" s="44"/>
      <c r="O61" s="34"/>
      <c r="P61" s="44"/>
      <c r="Q61" s="44"/>
      <c r="R61" s="47">
        <f t="shared" si="1"/>
        <v>0</v>
      </c>
      <c r="S61" s="47">
        <f t="shared" si="2"/>
        <v>0</v>
      </c>
      <c r="T61" s="47">
        <f t="shared" si="3"/>
        <v>0</v>
      </c>
      <c r="U61" s="48">
        <f t="shared" si="4"/>
        <v>0</v>
      </c>
      <c r="V61" s="49">
        <f t="shared" si="5"/>
        <v>0</v>
      </c>
      <c r="W61" s="48" t="str">
        <f t="shared" si="6"/>
        <v>No</v>
      </c>
      <c r="X61" s="44"/>
      <c r="Y61" s="44"/>
    </row>
    <row r="62">
      <c r="A62" s="44"/>
      <c r="B62" s="44"/>
      <c r="C62" s="44"/>
      <c r="D62" s="42"/>
      <c r="E62" s="41"/>
      <c r="F62" s="34"/>
      <c r="G62" s="44"/>
      <c r="H62" s="34"/>
      <c r="I62" s="34"/>
      <c r="J62" s="44"/>
      <c r="K62" s="44"/>
      <c r="L62" s="44"/>
      <c r="M62" s="44"/>
      <c r="N62" s="44"/>
      <c r="O62" s="34"/>
      <c r="P62" s="44"/>
      <c r="Q62" s="44"/>
      <c r="R62" s="47">
        <f t="shared" si="1"/>
        <v>0</v>
      </c>
      <c r="S62" s="47">
        <f t="shared" si="2"/>
        <v>0</v>
      </c>
      <c r="T62" s="47">
        <f t="shared" si="3"/>
        <v>0</v>
      </c>
      <c r="U62" s="48">
        <f t="shared" si="4"/>
        <v>0</v>
      </c>
      <c r="V62" s="49">
        <f t="shared" si="5"/>
        <v>0</v>
      </c>
      <c r="W62" s="48" t="str">
        <f t="shared" si="6"/>
        <v>No</v>
      </c>
      <c r="X62" s="44"/>
      <c r="Y62" s="44"/>
    </row>
    <row r="63">
      <c r="A63" s="44"/>
      <c r="B63" s="44"/>
      <c r="C63" s="44"/>
      <c r="D63" s="42"/>
      <c r="E63" s="41"/>
      <c r="F63" s="34"/>
      <c r="G63" s="44"/>
      <c r="H63" s="34"/>
      <c r="I63" s="34"/>
      <c r="J63" s="44"/>
      <c r="K63" s="44"/>
      <c r="L63" s="44"/>
      <c r="M63" s="44"/>
      <c r="N63" s="44"/>
      <c r="O63" s="34"/>
      <c r="P63" s="44"/>
      <c r="Q63" s="44"/>
      <c r="R63" s="47">
        <f t="shared" si="1"/>
        <v>0</v>
      </c>
      <c r="S63" s="47">
        <f t="shared" si="2"/>
        <v>0</v>
      </c>
      <c r="T63" s="47">
        <f t="shared" si="3"/>
        <v>0</v>
      </c>
      <c r="U63" s="48">
        <f t="shared" si="4"/>
        <v>0</v>
      </c>
      <c r="V63" s="49">
        <f t="shared" si="5"/>
        <v>0</v>
      </c>
      <c r="W63" s="48" t="str">
        <f t="shared" si="6"/>
        <v>No</v>
      </c>
      <c r="X63" s="44"/>
      <c r="Y63" s="44"/>
    </row>
    <row r="64">
      <c r="A64" s="44"/>
      <c r="B64" s="44"/>
      <c r="C64" s="44"/>
      <c r="D64" s="42"/>
      <c r="E64" s="41"/>
      <c r="F64" s="34"/>
      <c r="G64" s="44"/>
      <c r="H64" s="34"/>
      <c r="I64" s="34"/>
      <c r="J64" s="44"/>
      <c r="K64" s="44"/>
      <c r="L64" s="44"/>
      <c r="M64" s="44"/>
      <c r="N64" s="44"/>
      <c r="O64" s="34"/>
      <c r="P64" s="44"/>
      <c r="Q64" s="44"/>
      <c r="R64" s="47">
        <f t="shared" si="1"/>
        <v>0</v>
      </c>
      <c r="S64" s="47">
        <f t="shared" si="2"/>
        <v>0</v>
      </c>
      <c r="T64" s="47">
        <f t="shared" si="3"/>
        <v>0</v>
      </c>
      <c r="U64" s="48">
        <f t="shared" si="4"/>
        <v>0</v>
      </c>
      <c r="V64" s="49">
        <f t="shared" si="5"/>
        <v>0</v>
      </c>
      <c r="W64" s="48" t="str">
        <f t="shared" si="6"/>
        <v>No</v>
      </c>
      <c r="X64" s="44"/>
      <c r="Y64" s="44"/>
    </row>
    <row r="65">
      <c r="A65" s="44"/>
      <c r="B65" s="44"/>
      <c r="C65" s="44"/>
      <c r="D65" s="42"/>
      <c r="E65" s="41"/>
      <c r="F65" s="34"/>
      <c r="G65" s="44"/>
      <c r="H65" s="34"/>
      <c r="I65" s="34"/>
      <c r="J65" s="44"/>
      <c r="K65" s="44"/>
      <c r="L65" s="44"/>
      <c r="M65" s="44"/>
      <c r="N65" s="44"/>
      <c r="O65" s="34"/>
      <c r="P65" s="44"/>
      <c r="Q65" s="44"/>
      <c r="R65" s="47">
        <f t="shared" si="1"/>
        <v>0</v>
      </c>
      <c r="S65" s="47">
        <f t="shared" si="2"/>
        <v>0</v>
      </c>
      <c r="T65" s="47">
        <f t="shared" si="3"/>
        <v>0</v>
      </c>
      <c r="U65" s="48">
        <f t="shared" si="4"/>
        <v>0</v>
      </c>
      <c r="V65" s="49">
        <f t="shared" si="5"/>
        <v>0</v>
      </c>
      <c r="W65" s="48" t="str">
        <f t="shared" si="6"/>
        <v>No</v>
      </c>
      <c r="X65" s="44"/>
      <c r="Y65" s="44"/>
    </row>
    <row r="66">
      <c r="A66" s="44"/>
      <c r="B66" s="44"/>
      <c r="C66" s="44"/>
      <c r="D66" s="42"/>
      <c r="E66" s="41"/>
      <c r="F66" s="34"/>
      <c r="G66" s="44"/>
      <c r="H66" s="34"/>
      <c r="I66" s="34"/>
      <c r="J66" s="44"/>
      <c r="K66" s="44"/>
      <c r="L66" s="44"/>
      <c r="M66" s="44"/>
      <c r="N66" s="44"/>
      <c r="O66" s="34"/>
      <c r="P66" s="44"/>
      <c r="Q66" s="44"/>
      <c r="R66" s="47">
        <f t="shared" si="1"/>
        <v>0</v>
      </c>
      <c r="S66" s="47">
        <f t="shared" si="2"/>
        <v>0</v>
      </c>
      <c r="T66" s="47">
        <f t="shared" si="3"/>
        <v>0</v>
      </c>
      <c r="U66" s="48">
        <f t="shared" si="4"/>
        <v>0</v>
      </c>
      <c r="V66" s="49">
        <f t="shared" si="5"/>
        <v>0</v>
      </c>
      <c r="W66" s="48" t="str">
        <f t="shared" si="6"/>
        <v>No</v>
      </c>
      <c r="X66" s="44"/>
      <c r="Y66" s="44"/>
    </row>
    <row r="67">
      <c r="A67" s="44"/>
      <c r="B67" s="44"/>
      <c r="C67" s="44"/>
      <c r="D67" s="42"/>
      <c r="E67" s="41"/>
      <c r="F67" s="34"/>
      <c r="G67" s="44"/>
      <c r="H67" s="34"/>
      <c r="I67" s="34"/>
      <c r="J67" s="44"/>
      <c r="K67" s="44"/>
      <c r="L67" s="44"/>
      <c r="M67" s="44"/>
      <c r="N67" s="44"/>
      <c r="O67" s="34"/>
      <c r="P67" s="44"/>
      <c r="Q67" s="44"/>
      <c r="R67" s="47">
        <f t="shared" si="1"/>
        <v>0</v>
      </c>
      <c r="S67" s="47">
        <f t="shared" si="2"/>
        <v>0</v>
      </c>
      <c r="T67" s="47">
        <f t="shared" si="3"/>
        <v>0</v>
      </c>
      <c r="U67" s="48">
        <f t="shared" si="4"/>
        <v>0</v>
      </c>
      <c r="V67" s="49">
        <f t="shared" si="5"/>
        <v>0</v>
      </c>
      <c r="W67" s="48" t="str">
        <f t="shared" si="6"/>
        <v>No</v>
      </c>
      <c r="X67" s="44"/>
      <c r="Y67" s="44"/>
    </row>
    <row r="68">
      <c r="A68" s="44"/>
      <c r="B68" s="44"/>
      <c r="C68" s="44"/>
      <c r="D68" s="42"/>
      <c r="E68" s="41"/>
      <c r="F68" s="34"/>
      <c r="G68" s="44"/>
      <c r="H68" s="34"/>
      <c r="I68" s="34"/>
      <c r="J68" s="44"/>
      <c r="K68" s="44"/>
      <c r="L68" s="44"/>
      <c r="M68" s="44"/>
      <c r="N68" s="44"/>
      <c r="O68" s="34"/>
      <c r="P68" s="44"/>
      <c r="Q68" s="44"/>
      <c r="R68" s="47">
        <f t="shared" si="1"/>
        <v>0</v>
      </c>
      <c r="S68" s="47">
        <f t="shared" si="2"/>
        <v>0</v>
      </c>
      <c r="T68" s="47">
        <f t="shared" si="3"/>
        <v>0</v>
      </c>
      <c r="U68" s="48">
        <f t="shared" si="4"/>
        <v>0</v>
      </c>
      <c r="V68" s="49">
        <f t="shared" si="5"/>
        <v>0</v>
      </c>
      <c r="W68" s="48" t="str">
        <f t="shared" si="6"/>
        <v>No</v>
      </c>
      <c r="X68" s="44"/>
      <c r="Y68" s="44"/>
    </row>
    <row r="69">
      <c r="A69" s="44"/>
      <c r="B69" s="44"/>
      <c r="C69" s="44"/>
      <c r="D69" s="42"/>
      <c r="E69" s="41"/>
      <c r="F69" s="34"/>
      <c r="G69" s="44"/>
      <c r="H69" s="34"/>
      <c r="I69" s="34"/>
      <c r="J69" s="44"/>
      <c r="K69" s="44"/>
      <c r="L69" s="44"/>
      <c r="M69" s="44"/>
      <c r="N69" s="44"/>
      <c r="O69" s="34"/>
      <c r="P69" s="44"/>
      <c r="Q69" s="44"/>
      <c r="R69" s="47">
        <f t="shared" si="1"/>
        <v>0</v>
      </c>
      <c r="S69" s="47">
        <f t="shared" si="2"/>
        <v>0</v>
      </c>
      <c r="T69" s="47">
        <f t="shared" si="3"/>
        <v>0</v>
      </c>
      <c r="U69" s="48">
        <f t="shared" si="4"/>
        <v>0</v>
      </c>
      <c r="V69" s="49">
        <f t="shared" si="5"/>
        <v>0</v>
      </c>
      <c r="W69" s="48" t="str">
        <f t="shared" si="6"/>
        <v>No</v>
      </c>
      <c r="X69" s="44"/>
      <c r="Y69" s="44"/>
    </row>
    <row r="70">
      <c r="A70" s="44"/>
      <c r="B70" s="44"/>
      <c r="C70" s="44"/>
      <c r="D70" s="42"/>
      <c r="E70" s="41"/>
      <c r="F70" s="34"/>
      <c r="G70" s="44"/>
      <c r="H70" s="34"/>
      <c r="I70" s="34"/>
      <c r="J70" s="44"/>
      <c r="K70" s="44"/>
      <c r="L70" s="44"/>
      <c r="M70" s="44"/>
      <c r="N70" s="44"/>
      <c r="O70" s="34"/>
      <c r="P70" s="44"/>
      <c r="Q70" s="44"/>
      <c r="R70" s="47">
        <f t="shared" si="1"/>
        <v>0</v>
      </c>
      <c r="S70" s="47">
        <f t="shared" si="2"/>
        <v>0</v>
      </c>
      <c r="T70" s="47">
        <f t="shared" si="3"/>
        <v>0</v>
      </c>
      <c r="U70" s="48">
        <f t="shared" si="4"/>
        <v>0</v>
      </c>
      <c r="V70" s="49">
        <f t="shared" si="5"/>
        <v>0</v>
      </c>
      <c r="W70" s="48" t="str">
        <f t="shared" si="6"/>
        <v>No</v>
      </c>
      <c r="X70" s="44"/>
      <c r="Y70" s="44"/>
    </row>
    <row r="71">
      <c r="A71" s="44"/>
      <c r="B71" s="44"/>
      <c r="C71" s="44"/>
      <c r="D71" s="42"/>
      <c r="E71" s="41"/>
      <c r="F71" s="34"/>
      <c r="G71" s="44"/>
      <c r="H71" s="34"/>
      <c r="I71" s="34"/>
      <c r="J71" s="44"/>
      <c r="K71" s="44"/>
      <c r="L71" s="44"/>
      <c r="M71" s="44"/>
      <c r="N71" s="44"/>
      <c r="O71" s="34"/>
      <c r="P71" s="44"/>
      <c r="Q71" s="44"/>
      <c r="R71" s="47">
        <f t="shared" si="1"/>
        <v>0</v>
      </c>
      <c r="S71" s="47">
        <f t="shared" si="2"/>
        <v>0</v>
      </c>
      <c r="T71" s="47">
        <f t="shared" si="3"/>
        <v>0</v>
      </c>
      <c r="U71" s="48">
        <f t="shared" si="4"/>
        <v>0</v>
      </c>
      <c r="V71" s="49">
        <f t="shared" si="5"/>
        <v>0</v>
      </c>
      <c r="W71" s="48" t="str">
        <f t="shared" si="6"/>
        <v>No</v>
      </c>
      <c r="X71" s="44"/>
      <c r="Y71" s="44"/>
    </row>
    <row r="72">
      <c r="A72" s="44"/>
      <c r="B72" s="44"/>
      <c r="C72" s="44"/>
      <c r="D72" s="42"/>
      <c r="E72" s="41"/>
      <c r="F72" s="34"/>
      <c r="G72" s="44"/>
      <c r="H72" s="34"/>
      <c r="I72" s="34"/>
      <c r="J72" s="44"/>
      <c r="K72" s="44"/>
      <c r="L72" s="44"/>
      <c r="M72" s="44"/>
      <c r="N72" s="44"/>
      <c r="O72" s="34"/>
      <c r="P72" s="44"/>
      <c r="Q72" s="44"/>
      <c r="R72" s="47">
        <f t="shared" si="1"/>
        <v>0</v>
      </c>
      <c r="S72" s="47">
        <f t="shared" si="2"/>
        <v>0</v>
      </c>
      <c r="T72" s="47">
        <f t="shared" si="3"/>
        <v>0</v>
      </c>
      <c r="U72" s="48">
        <f t="shared" si="4"/>
        <v>0</v>
      </c>
      <c r="V72" s="49">
        <f t="shared" si="5"/>
        <v>0</v>
      </c>
      <c r="W72" s="48" t="str">
        <f t="shared" si="6"/>
        <v>No</v>
      </c>
      <c r="X72" s="44"/>
      <c r="Y72" s="44"/>
    </row>
    <row r="73">
      <c r="A73" s="44"/>
      <c r="B73" s="44"/>
      <c r="C73" s="44"/>
      <c r="D73" s="42"/>
      <c r="E73" s="41"/>
      <c r="F73" s="34"/>
      <c r="G73" s="44"/>
      <c r="H73" s="34"/>
      <c r="I73" s="34"/>
      <c r="J73" s="44"/>
      <c r="K73" s="44"/>
      <c r="L73" s="44"/>
      <c r="M73" s="44"/>
      <c r="N73" s="44"/>
      <c r="O73" s="34"/>
      <c r="P73" s="44"/>
      <c r="Q73" s="44"/>
      <c r="R73" s="47">
        <f t="shared" si="1"/>
        <v>0</v>
      </c>
      <c r="S73" s="47">
        <f t="shared" si="2"/>
        <v>0</v>
      </c>
      <c r="T73" s="47">
        <f t="shared" si="3"/>
        <v>0</v>
      </c>
      <c r="U73" s="48">
        <f t="shared" si="4"/>
        <v>0</v>
      </c>
      <c r="V73" s="49">
        <f t="shared" si="5"/>
        <v>0</v>
      </c>
      <c r="W73" s="48" t="str">
        <f t="shared" si="6"/>
        <v>No</v>
      </c>
      <c r="X73" s="44"/>
      <c r="Y73" s="44"/>
    </row>
    <row r="74">
      <c r="A74" s="44"/>
      <c r="B74" s="44"/>
      <c r="C74" s="44"/>
      <c r="D74" s="42"/>
      <c r="E74" s="41"/>
      <c r="F74" s="34"/>
      <c r="G74" s="44"/>
      <c r="H74" s="34"/>
      <c r="I74" s="34"/>
      <c r="J74" s="44"/>
      <c r="K74" s="44"/>
      <c r="L74" s="44"/>
      <c r="M74" s="44"/>
      <c r="N74" s="44"/>
      <c r="O74" s="34"/>
      <c r="P74" s="44"/>
      <c r="Q74" s="44"/>
      <c r="R74" s="47">
        <f t="shared" si="1"/>
        <v>0</v>
      </c>
      <c r="S74" s="47">
        <f t="shared" si="2"/>
        <v>0</v>
      </c>
      <c r="T74" s="47">
        <f t="shared" si="3"/>
        <v>0</v>
      </c>
      <c r="U74" s="48">
        <f t="shared" si="4"/>
        <v>0</v>
      </c>
      <c r="V74" s="49">
        <f t="shared" si="5"/>
        <v>0</v>
      </c>
      <c r="W74" s="48" t="str">
        <f t="shared" si="6"/>
        <v>No</v>
      </c>
      <c r="X74" s="44"/>
      <c r="Y74" s="44"/>
    </row>
    <row r="75">
      <c r="A75" s="44"/>
      <c r="B75" s="44"/>
      <c r="C75" s="44"/>
      <c r="D75" s="42"/>
      <c r="E75" s="41"/>
      <c r="F75" s="34"/>
      <c r="G75" s="44"/>
      <c r="H75" s="34"/>
      <c r="I75" s="34"/>
      <c r="J75" s="44"/>
      <c r="K75" s="44"/>
      <c r="L75" s="44"/>
      <c r="M75" s="44"/>
      <c r="N75" s="44"/>
      <c r="O75" s="34"/>
      <c r="P75" s="44"/>
      <c r="Q75" s="44"/>
      <c r="R75" s="47">
        <f t="shared" si="1"/>
        <v>0</v>
      </c>
      <c r="S75" s="47">
        <f t="shared" si="2"/>
        <v>0</v>
      </c>
      <c r="T75" s="47">
        <f t="shared" si="3"/>
        <v>0</v>
      </c>
      <c r="U75" s="48">
        <f t="shared" si="4"/>
        <v>0</v>
      </c>
      <c r="V75" s="49">
        <f t="shared" si="5"/>
        <v>0</v>
      </c>
      <c r="W75" s="48" t="str">
        <f t="shared" si="6"/>
        <v>No</v>
      </c>
      <c r="X75" s="44"/>
      <c r="Y75" s="44"/>
    </row>
    <row r="76">
      <c r="A76" s="44"/>
      <c r="B76" s="44"/>
      <c r="C76" s="44"/>
      <c r="D76" s="42"/>
      <c r="E76" s="41"/>
      <c r="F76" s="34"/>
      <c r="G76" s="44"/>
      <c r="H76" s="34"/>
      <c r="I76" s="34"/>
      <c r="J76" s="44"/>
      <c r="K76" s="44"/>
      <c r="L76" s="44"/>
      <c r="M76" s="44"/>
      <c r="N76" s="44"/>
      <c r="O76" s="34"/>
      <c r="P76" s="44"/>
      <c r="Q76" s="44"/>
      <c r="R76" s="47">
        <f t="shared" si="1"/>
        <v>0</v>
      </c>
      <c r="S76" s="47">
        <f t="shared" si="2"/>
        <v>0</v>
      </c>
      <c r="T76" s="47">
        <f t="shared" si="3"/>
        <v>0</v>
      </c>
      <c r="U76" s="48">
        <f t="shared" si="4"/>
        <v>0</v>
      </c>
      <c r="V76" s="49">
        <f t="shared" si="5"/>
        <v>0</v>
      </c>
      <c r="W76" s="48" t="str">
        <f t="shared" si="6"/>
        <v>No</v>
      </c>
      <c r="X76" s="44"/>
      <c r="Y76" s="44"/>
    </row>
    <row r="77">
      <c r="A77" s="44"/>
      <c r="B77" s="44"/>
      <c r="C77" s="44"/>
      <c r="D77" s="42"/>
      <c r="E77" s="41"/>
      <c r="F77" s="34"/>
      <c r="G77" s="44"/>
      <c r="H77" s="34"/>
      <c r="I77" s="34"/>
      <c r="J77" s="44"/>
      <c r="K77" s="44"/>
      <c r="L77" s="44"/>
      <c r="M77" s="44"/>
      <c r="N77" s="44"/>
      <c r="O77" s="34"/>
      <c r="P77" s="44"/>
      <c r="Q77" s="44"/>
      <c r="R77" s="47">
        <f t="shared" si="1"/>
        <v>0</v>
      </c>
      <c r="S77" s="47">
        <f t="shared" si="2"/>
        <v>0</v>
      </c>
      <c r="T77" s="47">
        <f t="shared" si="3"/>
        <v>0</v>
      </c>
      <c r="U77" s="48">
        <f t="shared" si="4"/>
        <v>0</v>
      </c>
      <c r="V77" s="49">
        <f t="shared" si="5"/>
        <v>0</v>
      </c>
      <c r="W77" s="48" t="str">
        <f t="shared" si="6"/>
        <v>No</v>
      </c>
      <c r="X77" s="44"/>
      <c r="Y77" s="44"/>
    </row>
    <row r="78">
      <c r="A78" s="44"/>
      <c r="B78" s="44"/>
      <c r="C78" s="44"/>
      <c r="D78" s="42"/>
      <c r="E78" s="41"/>
      <c r="F78" s="34"/>
      <c r="G78" s="44"/>
      <c r="H78" s="34"/>
      <c r="I78" s="34"/>
      <c r="J78" s="44"/>
      <c r="K78" s="44"/>
      <c r="L78" s="44"/>
      <c r="M78" s="44"/>
      <c r="N78" s="44"/>
      <c r="O78" s="34"/>
      <c r="P78" s="44"/>
      <c r="Q78" s="44"/>
      <c r="R78" s="47">
        <f t="shared" si="1"/>
        <v>0</v>
      </c>
      <c r="S78" s="47">
        <f t="shared" si="2"/>
        <v>0</v>
      </c>
      <c r="T78" s="47">
        <f t="shared" si="3"/>
        <v>0</v>
      </c>
      <c r="U78" s="48">
        <f t="shared" si="4"/>
        <v>0</v>
      </c>
      <c r="V78" s="49">
        <f t="shared" si="5"/>
        <v>0</v>
      </c>
      <c r="W78" s="48" t="str">
        <f t="shared" si="6"/>
        <v>No</v>
      </c>
      <c r="X78" s="44"/>
      <c r="Y78" s="44"/>
    </row>
    <row r="79">
      <c r="A79" s="44"/>
      <c r="B79" s="44"/>
      <c r="C79" s="44"/>
      <c r="D79" s="42"/>
      <c r="E79" s="41"/>
      <c r="F79" s="34"/>
      <c r="G79" s="44"/>
      <c r="H79" s="34"/>
      <c r="I79" s="34"/>
      <c r="J79" s="44"/>
      <c r="K79" s="44"/>
      <c r="L79" s="44"/>
      <c r="M79" s="44"/>
      <c r="N79" s="44"/>
      <c r="O79" s="34"/>
      <c r="P79" s="44"/>
      <c r="Q79" s="44"/>
      <c r="R79" s="47">
        <f t="shared" si="1"/>
        <v>0</v>
      </c>
      <c r="S79" s="47">
        <f t="shared" si="2"/>
        <v>0</v>
      </c>
      <c r="T79" s="47">
        <f t="shared" si="3"/>
        <v>0</v>
      </c>
      <c r="U79" s="48">
        <f t="shared" si="4"/>
        <v>0</v>
      </c>
      <c r="V79" s="49">
        <f t="shared" si="5"/>
        <v>0</v>
      </c>
      <c r="W79" s="48" t="str">
        <f t="shared" si="6"/>
        <v>No</v>
      </c>
      <c r="X79" s="44"/>
      <c r="Y79" s="44"/>
    </row>
    <row r="80">
      <c r="A80" s="44"/>
      <c r="B80" s="44"/>
      <c r="C80" s="44"/>
      <c r="D80" s="42"/>
      <c r="E80" s="41"/>
      <c r="F80" s="34"/>
      <c r="G80" s="44"/>
      <c r="H80" s="34"/>
      <c r="I80" s="34"/>
      <c r="J80" s="44"/>
      <c r="K80" s="44"/>
      <c r="L80" s="44"/>
      <c r="M80" s="44"/>
      <c r="N80" s="44"/>
      <c r="O80" s="34"/>
      <c r="P80" s="44"/>
      <c r="Q80" s="44"/>
      <c r="R80" s="47">
        <f t="shared" si="1"/>
        <v>0</v>
      </c>
      <c r="S80" s="47">
        <f t="shared" si="2"/>
        <v>0</v>
      </c>
      <c r="T80" s="47">
        <f t="shared" si="3"/>
        <v>0</v>
      </c>
      <c r="U80" s="48">
        <f t="shared" si="4"/>
        <v>0</v>
      </c>
      <c r="V80" s="49">
        <f t="shared" si="5"/>
        <v>0</v>
      </c>
      <c r="W80" s="48" t="str">
        <f t="shared" si="6"/>
        <v>No</v>
      </c>
      <c r="X80" s="44"/>
      <c r="Y80" s="44"/>
    </row>
    <row r="81">
      <c r="A81" s="44"/>
      <c r="B81" s="44"/>
      <c r="C81" s="44"/>
      <c r="D81" s="42"/>
      <c r="E81" s="41"/>
      <c r="F81" s="34"/>
      <c r="G81" s="44"/>
      <c r="H81" s="34"/>
      <c r="I81" s="34"/>
      <c r="J81" s="44"/>
      <c r="K81" s="44"/>
      <c r="L81" s="44"/>
      <c r="M81" s="44"/>
      <c r="N81" s="44"/>
      <c r="O81" s="34"/>
      <c r="P81" s="44"/>
      <c r="Q81" s="44"/>
      <c r="R81" s="47">
        <f t="shared" si="1"/>
        <v>0</v>
      </c>
      <c r="S81" s="47">
        <f t="shared" si="2"/>
        <v>0</v>
      </c>
      <c r="T81" s="47">
        <f t="shared" si="3"/>
        <v>0</v>
      </c>
      <c r="U81" s="48">
        <f t="shared" si="4"/>
        <v>0</v>
      </c>
      <c r="V81" s="49">
        <f t="shared" si="5"/>
        <v>0</v>
      </c>
      <c r="W81" s="48" t="str">
        <f t="shared" si="6"/>
        <v>No</v>
      </c>
      <c r="X81" s="44"/>
      <c r="Y81" s="44"/>
    </row>
    <row r="82">
      <c r="A82" s="44"/>
      <c r="B82" s="44"/>
      <c r="C82" s="44"/>
      <c r="D82" s="42"/>
      <c r="E82" s="41"/>
      <c r="F82" s="34"/>
      <c r="G82" s="44"/>
      <c r="H82" s="34"/>
      <c r="I82" s="34"/>
      <c r="J82" s="44"/>
      <c r="K82" s="44"/>
      <c r="L82" s="44"/>
      <c r="M82" s="44"/>
      <c r="N82" s="44"/>
      <c r="O82" s="34"/>
      <c r="P82" s="44"/>
      <c r="Q82" s="44"/>
      <c r="R82" s="47">
        <f t="shared" si="1"/>
        <v>0</v>
      </c>
      <c r="S82" s="47">
        <f t="shared" si="2"/>
        <v>0</v>
      </c>
      <c r="T82" s="47">
        <f t="shared" si="3"/>
        <v>0</v>
      </c>
      <c r="U82" s="48">
        <f t="shared" si="4"/>
        <v>0</v>
      </c>
      <c r="V82" s="49">
        <f t="shared" si="5"/>
        <v>0</v>
      </c>
      <c r="W82" s="48" t="str">
        <f t="shared" si="6"/>
        <v>No</v>
      </c>
      <c r="X82" s="44"/>
      <c r="Y82" s="44"/>
    </row>
    <row r="83">
      <c r="A83" s="44"/>
      <c r="B83" s="44"/>
      <c r="C83" s="44"/>
      <c r="D83" s="42"/>
      <c r="E83" s="41"/>
      <c r="F83" s="34"/>
      <c r="G83" s="44"/>
      <c r="H83" s="34"/>
      <c r="I83" s="34"/>
      <c r="J83" s="44"/>
      <c r="K83" s="44"/>
      <c r="L83" s="44"/>
      <c r="M83" s="44"/>
      <c r="N83" s="44"/>
      <c r="O83" s="34"/>
      <c r="P83" s="44"/>
      <c r="Q83" s="44"/>
      <c r="R83" s="47">
        <f t="shared" si="1"/>
        <v>0</v>
      </c>
      <c r="S83" s="47">
        <f t="shared" si="2"/>
        <v>0</v>
      </c>
      <c r="T83" s="47">
        <f t="shared" si="3"/>
        <v>0</v>
      </c>
      <c r="U83" s="48">
        <f t="shared" si="4"/>
        <v>0</v>
      </c>
      <c r="V83" s="49">
        <f t="shared" si="5"/>
        <v>0</v>
      </c>
      <c r="W83" s="48" t="str">
        <f t="shared" si="6"/>
        <v>No</v>
      </c>
      <c r="X83" s="44"/>
      <c r="Y83" s="44"/>
    </row>
    <row r="84">
      <c r="A84" s="44"/>
      <c r="B84" s="44"/>
      <c r="C84" s="44"/>
      <c r="D84" s="42"/>
      <c r="E84" s="41"/>
      <c r="F84" s="34"/>
      <c r="G84" s="44"/>
      <c r="H84" s="34"/>
      <c r="I84" s="34"/>
      <c r="J84" s="44"/>
      <c r="K84" s="44"/>
      <c r="L84" s="44"/>
      <c r="M84" s="44"/>
      <c r="N84" s="44"/>
      <c r="O84" s="34"/>
      <c r="P84" s="44"/>
      <c r="Q84" s="44"/>
      <c r="R84" s="47">
        <f t="shared" si="1"/>
        <v>0</v>
      </c>
      <c r="S84" s="47">
        <f t="shared" si="2"/>
        <v>0</v>
      </c>
      <c r="T84" s="47">
        <f t="shared" si="3"/>
        <v>0</v>
      </c>
      <c r="U84" s="48">
        <f t="shared" si="4"/>
        <v>0</v>
      </c>
      <c r="V84" s="49">
        <f t="shared" si="5"/>
        <v>0</v>
      </c>
      <c r="W84" s="48" t="str">
        <f t="shared" si="6"/>
        <v>No</v>
      </c>
      <c r="X84" s="44"/>
      <c r="Y84" s="44"/>
    </row>
    <row r="85">
      <c r="A85" s="44"/>
      <c r="B85" s="44"/>
      <c r="C85" s="44"/>
      <c r="D85" s="42"/>
      <c r="E85" s="41"/>
      <c r="F85" s="34"/>
      <c r="G85" s="44"/>
      <c r="H85" s="34"/>
      <c r="I85" s="34"/>
      <c r="J85" s="44"/>
      <c r="K85" s="44"/>
      <c r="L85" s="44"/>
      <c r="M85" s="44"/>
      <c r="N85" s="44"/>
      <c r="O85" s="34"/>
      <c r="P85" s="44"/>
      <c r="Q85" s="44"/>
      <c r="R85" s="47">
        <f t="shared" si="1"/>
        <v>0</v>
      </c>
      <c r="S85" s="47">
        <f t="shared" si="2"/>
        <v>0</v>
      </c>
      <c r="T85" s="47">
        <f t="shared" si="3"/>
        <v>0</v>
      </c>
      <c r="U85" s="48">
        <f t="shared" si="4"/>
        <v>0</v>
      </c>
      <c r="V85" s="49">
        <f t="shared" si="5"/>
        <v>0</v>
      </c>
      <c r="W85" s="48" t="str">
        <f t="shared" si="6"/>
        <v>No</v>
      </c>
      <c r="X85" s="44"/>
      <c r="Y85" s="44"/>
    </row>
    <row r="86">
      <c r="A86" s="44"/>
      <c r="B86" s="44"/>
      <c r="C86" s="44"/>
      <c r="D86" s="42"/>
      <c r="E86" s="41"/>
      <c r="F86" s="34"/>
      <c r="G86" s="44"/>
      <c r="H86" s="34"/>
      <c r="I86" s="34"/>
      <c r="J86" s="44"/>
      <c r="K86" s="44"/>
      <c r="L86" s="44"/>
      <c r="M86" s="44"/>
      <c r="N86" s="44"/>
      <c r="O86" s="34"/>
      <c r="P86" s="44"/>
      <c r="Q86" s="44"/>
      <c r="R86" s="47">
        <f t="shared" si="1"/>
        <v>0</v>
      </c>
      <c r="S86" s="47">
        <f t="shared" si="2"/>
        <v>0</v>
      </c>
      <c r="T86" s="47">
        <f t="shared" si="3"/>
        <v>0</v>
      </c>
      <c r="U86" s="48">
        <f t="shared" si="4"/>
        <v>0</v>
      </c>
      <c r="V86" s="49">
        <f t="shared" si="5"/>
        <v>0</v>
      </c>
      <c r="W86" s="48" t="str">
        <f t="shared" si="6"/>
        <v>No</v>
      </c>
      <c r="X86" s="44"/>
      <c r="Y86" s="44"/>
    </row>
    <row r="87">
      <c r="A87" s="44"/>
      <c r="B87" s="44"/>
      <c r="C87" s="44"/>
      <c r="D87" s="42"/>
      <c r="E87" s="41"/>
      <c r="F87" s="34"/>
      <c r="G87" s="44"/>
      <c r="H87" s="34"/>
      <c r="I87" s="34"/>
      <c r="J87" s="44"/>
      <c r="K87" s="44"/>
      <c r="L87" s="44"/>
      <c r="M87" s="44"/>
      <c r="N87" s="44"/>
      <c r="O87" s="34"/>
      <c r="P87" s="44"/>
      <c r="Q87" s="44"/>
      <c r="R87" s="47">
        <f t="shared" si="1"/>
        <v>0</v>
      </c>
      <c r="S87" s="47">
        <f t="shared" si="2"/>
        <v>0</v>
      </c>
      <c r="T87" s="47">
        <f t="shared" si="3"/>
        <v>0</v>
      </c>
      <c r="U87" s="48">
        <f t="shared" si="4"/>
        <v>0</v>
      </c>
      <c r="V87" s="49">
        <f t="shared" si="5"/>
        <v>0</v>
      </c>
      <c r="W87" s="48" t="str">
        <f t="shared" si="6"/>
        <v>No</v>
      </c>
      <c r="X87" s="44"/>
      <c r="Y87" s="44"/>
    </row>
    <row r="88">
      <c r="A88" s="44"/>
      <c r="B88" s="44"/>
      <c r="C88" s="44"/>
      <c r="D88" s="42"/>
      <c r="E88" s="41"/>
      <c r="F88" s="34"/>
      <c r="G88" s="44"/>
      <c r="H88" s="34"/>
      <c r="I88" s="34"/>
      <c r="J88" s="44"/>
      <c r="K88" s="44"/>
      <c r="L88" s="44"/>
      <c r="M88" s="44"/>
      <c r="N88" s="44"/>
      <c r="O88" s="34"/>
      <c r="P88" s="44"/>
      <c r="Q88" s="44"/>
      <c r="R88" s="47">
        <f t="shared" si="1"/>
        <v>0</v>
      </c>
      <c r="S88" s="47">
        <f t="shared" si="2"/>
        <v>0</v>
      </c>
      <c r="T88" s="47">
        <f t="shared" si="3"/>
        <v>0</v>
      </c>
      <c r="U88" s="48">
        <f t="shared" si="4"/>
        <v>0</v>
      </c>
      <c r="V88" s="49">
        <f t="shared" si="5"/>
        <v>0</v>
      </c>
      <c r="W88" s="48" t="str">
        <f t="shared" si="6"/>
        <v>No</v>
      </c>
      <c r="X88" s="44"/>
      <c r="Y88" s="44"/>
    </row>
    <row r="89">
      <c r="A89" s="44"/>
      <c r="B89" s="44"/>
      <c r="C89" s="44"/>
      <c r="D89" s="42"/>
      <c r="E89" s="41"/>
      <c r="F89" s="34"/>
      <c r="G89" s="44"/>
      <c r="H89" s="34"/>
      <c r="I89" s="34"/>
      <c r="J89" s="44"/>
      <c r="K89" s="44"/>
      <c r="L89" s="44"/>
      <c r="M89" s="44"/>
      <c r="N89" s="44"/>
      <c r="O89" s="34"/>
      <c r="P89" s="44"/>
      <c r="Q89" s="44"/>
      <c r="R89" s="47">
        <f t="shared" si="1"/>
        <v>0</v>
      </c>
      <c r="S89" s="47">
        <f t="shared" si="2"/>
        <v>0</v>
      </c>
      <c r="T89" s="47">
        <f t="shared" si="3"/>
        <v>0</v>
      </c>
      <c r="U89" s="48">
        <f t="shared" si="4"/>
        <v>0</v>
      </c>
      <c r="V89" s="49">
        <f t="shared" si="5"/>
        <v>0</v>
      </c>
      <c r="W89" s="48" t="str">
        <f t="shared" si="6"/>
        <v>No</v>
      </c>
      <c r="X89" s="44"/>
      <c r="Y89" s="44"/>
    </row>
    <row r="90">
      <c r="A90" s="44"/>
      <c r="B90" s="44"/>
      <c r="C90" s="44"/>
      <c r="D90" s="42"/>
      <c r="E90" s="41"/>
      <c r="F90" s="34"/>
      <c r="G90" s="44"/>
      <c r="H90" s="34"/>
      <c r="I90" s="34"/>
      <c r="J90" s="44"/>
      <c r="K90" s="44"/>
      <c r="L90" s="44"/>
      <c r="M90" s="44"/>
      <c r="N90" s="44"/>
      <c r="O90" s="34"/>
      <c r="P90" s="44"/>
      <c r="Q90" s="44"/>
      <c r="R90" s="47">
        <f t="shared" si="1"/>
        <v>0</v>
      </c>
      <c r="S90" s="47">
        <f t="shared" si="2"/>
        <v>0</v>
      </c>
      <c r="T90" s="47">
        <f t="shared" si="3"/>
        <v>0</v>
      </c>
      <c r="U90" s="48">
        <f t="shared" si="4"/>
        <v>0</v>
      </c>
      <c r="V90" s="49">
        <f t="shared" si="5"/>
        <v>0</v>
      </c>
      <c r="W90" s="48" t="str">
        <f t="shared" si="6"/>
        <v>No</v>
      </c>
      <c r="X90" s="44"/>
      <c r="Y90" s="44"/>
    </row>
    <row r="91">
      <c r="A91" s="44"/>
      <c r="B91" s="44"/>
      <c r="C91" s="44"/>
      <c r="D91" s="42"/>
      <c r="E91" s="41"/>
      <c r="F91" s="34"/>
      <c r="G91" s="44"/>
      <c r="H91" s="34"/>
      <c r="I91" s="34"/>
      <c r="J91" s="44"/>
      <c r="K91" s="44"/>
      <c r="L91" s="44"/>
      <c r="M91" s="44"/>
      <c r="N91" s="44"/>
      <c r="O91" s="34"/>
      <c r="P91" s="44"/>
      <c r="Q91" s="44"/>
      <c r="R91" s="47">
        <f t="shared" si="1"/>
        <v>0</v>
      </c>
      <c r="S91" s="47">
        <f t="shared" si="2"/>
        <v>0</v>
      </c>
      <c r="T91" s="47">
        <f t="shared" si="3"/>
        <v>0</v>
      </c>
      <c r="U91" s="48">
        <f t="shared" si="4"/>
        <v>0</v>
      </c>
      <c r="V91" s="49">
        <f t="shared" si="5"/>
        <v>0</v>
      </c>
      <c r="W91" s="48" t="str">
        <f t="shared" si="6"/>
        <v>No</v>
      </c>
      <c r="X91" s="44"/>
      <c r="Y91" s="44"/>
    </row>
    <row r="92">
      <c r="A92" s="44"/>
      <c r="B92" s="44"/>
      <c r="C92" s="44"/>
      <c r="D92" s="42"/>
      <c r="E92" s="41"/>
      <c r="F92" s="34"/>
      <c r="G92" s="44"/>
      <c r="H92" s="34"/>
      <c r="I92" s="34"/>
      <c r="J92" s="44"/>
      <c r="K92" s="44"/>
      <c r="L92" s="44"/>
      <c r="M92" s="44"/>
      <c r="N92" s="44"/>
      <c r="O92" s="34"/>
      <c r="P92" s="44"/>
      <c r="Q92" s="44"/>
      <c r="R92" s="47">
        <f t="shared" si="1"/>
        <v>0</v>
      </c>
      <c r="S92" s="47">
        <f t="shared" si="2"/>
        <v>0</v>
      </c>
      <c r="T92" s="47">
        <f t="shared" si="3"/>
        <v>0</v>
      </c>
      <c r="U92" s="48">
        <f t="shared" si="4"/>
        <v>0</v>
      </c>
      <c r="V92" s="49">
        <f t="shared" si="5"/>
        <v>0</v>
      </c>
      <c r="W92" s="48" t="str">
        <f t="shared" si="6"/>
        <v>No</v>
      </c>
      <c r="X92" s="44"/>
      <c r="Y92" s="44"/>
    </row>
    <row r="93">
      <c r="A93" s="44"/>
      <c r="B93" s="44"/>
      <c r="C93" s="44"/>
      <c r="D93" s="42"/>
      <c r="E93" s="41"/>
      <c r="F93" s="34"/>
      <c r="G93" s="44"/>
      <c r="H93" s="34"/>
      <c r="I93" s="34"/>
      <c r="J93" s="44"/>
      <c r="K93" s="44"/>
      <c r="L93" s="44"/>
      <c r="M93" s="44"/>
      <c r="N93" s="44"/>
      <c r="O93" s="34"/>
      <c r="P93" s="44"/>
      <c r="Q93" s="44"/>
      <c r="R93" s="47">
        <f t="shared" si="1"/>
        <v>0</v>
      </c>
      <c r="S93" s="47">
        <f t="shared" si="2"/>
        <v>0</v>
      </c>
      <c r="T93" s="47">
        <f t="shared" si="3"/>
        <v>0</v>
      </c>
      <c r="U93" s="48">
        <f t="shared" si="4"/>
        <v>0</v>
      </c>
      <c r="V93" s="49">
        <f t="shared" si="5"/>
        <v>0</v>
      </c>
      <c r="W93" s="48" t="str">
        <f t="shared" si="6"/>
        <v>No</v>
      </c>
      <c r="X93" s="44"/>
      <c r="Y93" s="44"/>
    </row>
    <row r="94">
      <c r="A94" s="44"/>
      <c r="B94" s="44"/>
      <c r="C94" s="44"/>
      <c r="D94" s="42"/>
      <c r="E94" s="41"/>
      <c r="F94" s="34"/>
      <c r="G94" s="44"/>
      <c r="H94" s="34"/>
      <c r="I94" s="34"/>
      <c r="J94" s="44"/>
      <c r="K94" s="44"/>
      <c r="L94" s="44"/>
      <c r="M94" s="44"/>
      <c r="N94" s="44"/>
      <c r="O94" s="34"/>
      <c r="P94" s="44"/>
      <c r="Q94" s="44"/>
      <c r="R94" s="47">
        <f t="shared" si="1"/>
        <v>0</v>
      </c>
      <c r="S94" s="47">
        <f t="shared" si="2"/>
        <v>0</v>
      </c>
      <c r="T94" s="47">
        <f t="shared" si="3"/>
        <v>0</v>
      </c>
      <c r="U94" s="48">
        <f t="shared" si="4"/>
        <v>0</v>
      </c>
      <c r="V94" s="49">
        <f t="shared" si="5"/>
        <v>0</v>
      </c>
      <c r="W94" s="48" t="str">
        <f t="shared" si="6"/>
        <v>No</v>
      </c>
      <c r="X94" s="44"/>
      <c r="Y94" s="44"/>
    </row>
    <row r="95">
      <c r="A95" s="44"/>
      <c r="B95" s="44"/>
      <c r="C95" s="44"/>
      <c r="D95" s="42"/>
      <c r="E95" s="41"/>
      <c r="F95" s="34"/>
      <c r="G95" s="44"/>
      <c r="H95" s="34"/>
      <c r="I95" s="34"/>
      <c r="J95" s="44"/>
      <c r="K95" s="44"/>
      <c r="L95" s="44"/>
      <c r="M95" s="44"/>
      <c r="N95" s="44"/>
      <c r="O95" s="34"/>
      <c r="P95" s="44"/>
      <c r="Q95" s="44"/>
      <c r="R95" s="47">
        <f t="shared" si="1"/>
        <v>0</v>
      </c>
      <c r="S95" s="47">
        <f t="shared" si="2"/>
        <v>0</v>
      </c>
      <c r="T95" s="47">
        <f t="shared" si="3"/>
        <v>0</v>
      </c>
      <c r="U95" s="48">
        <f t="shared" si="4"/>
        <v>0</v>
      </c>
      <c r="V95" s="49">
        <f t="shared" si="5"/>
        <v>0</v>
      </c>
      <c r="W95" s="48" t="str">
        <f t="shared" si="6"/>
        <v>No</v>
      </c>
      <c r="X95" s="44"/>
      <c r="Y95" s="44"/>
    </row>
    <row r="96">
      <c r="A96" s="44"/>
      <c r="B96" s="44"/>
      <c r="C96" s="44"/>
      <c r="D96" s="42"/>
      <c r="E96" s="41"/>
      <c r="F96" s="34"/>
      <c r="G96" s="44"/>
      <c r="H96" s="34"/>
      <c r="I96" s="34"/>
      <c r="J96" s="44"/>
      <c r="K96" s="44"/>
      <c r="L96" s="44"/>
      <c r="M96" s="44"/>
      <c r="N96" s="44"/>
      <c r="O96" s="34"/>
      <c r="P96" s="44"/>
      <c r="Q96" s="44"/>
      <c r="R96" s="47">
        <f t="shared" si="1"/>
        <v>0</v>
      </c>
      <c r="S96" s="47">
        <f t="shared" si="2"/>
        <v>0</v>
      </c>
      <c r="T96" s="47">
        <f t="shared" si="3"/>
        <v>0</v>
      </c>
      <c r="U96" s="48">
        <f t="shared" si="4"/>
        <v>0</v>
      </c>
      <c r="V96" s="49">
        <f t="shared" si="5"/>
        <v>0</v>
      </c>
      <c r="W96" s="48" t="str">
        <f t="shared" si="6"/>
        <v>No</v>
      </c>
      <c r="X96" s="44"/>
      <c r="Y96" s="44"/>
    </row>
    <row r="97">
      <c r="A97" s="44"/>
      <c r="B97" s="44"/>
      <c r="C97" s="44"/>
      <c r="D97" s="42"/>
      <c r="E97" s="41"/>
      <c r="F97" s="34"/>
      <c r="G97" s="44"/>
      <c r="H97" s="34"/>
      <c r="I97" s="34"/>
      <c r="J97" s="44"/>
      <c r="K97" s="44"/>
      <c r="L97" s="44"/>
      <c r="M97" s="44"/>
      <c r="N97" s="44"/>
      <c r="O97" s="34"/>
      <c r="P97" s="44"/>
      <c r="Q97" s="44"/>
      <c r="R97" s="47">
        <f t="shared" si="1"/>
        <v>0</v>
      </c>
      <c r="S97" s="47">
        <f t="shared" si="2"/>
        <v>0</v>
      </c>
      <c r="T97" s="47">
        <f t="shared" si="3"/>
        <v>0</v>
      </c>
      <c r="U97" s="48">
        <f t="shared" si="4"/>
        <v>0</v>
      </c>
      <c r="V97" s="49">
        <f t="shared" si="5"/>
        <v>0</v>
      </c>
      <c r="W97" s="48" t="str">
        <f t="shared" si="6"/>
        <v>No</v>
      </c>
      <c r="X97" s="44"/>
      <c r="Y97" s="44"/>
    </row>
    <row r="98">
      <c r="A98" s="44"/>
      <c r="B98" s="44"/>
      <c r="C98" s="44"/>
      <c r="D98" s="42"/>
      <c r="E98" s="41"/>
      <c r="F98" s="34"/>
      <c r="G98" s="44"/>
      <c r="H98" s="34"/>
      <c r="I98" s="34"/>
      <c r="J98" s="44"/>
      <c r="K98" s="44"/>
      <c r="L98" s="44"/>
      <c r="M98" s="44"/>
      <c r="N98" s="44"/>
      <c r="O98" s="34"/>
      <c r="P98" s="44"/>
      <c r="Q98" s="44"/>
      <c r="R98" s="47">
        <f t="shared" si="1"/>
        <v>0</v>
      </c>
      <c r="S98" s="47">
        <f t="shared" si="2"/>
        <v>0</v>
      </c>
      <c r="T98" s="47">
        <f t="shared" si="3"/>
        <v>0</v>
      </c>
      <c r="U98" s="48">
        <f t="shared" si="4"/>
        <v>0</v>
      </c>
      <c r="V98" s="49">
        <f t="shared" si="5"/>
        <v>0</v>
      </c>
      <c r="W98" s="48" t="str">
        <f t="shared" si="6"/>
        <v>No</v>
      </c>
      <c r="X98" s="44"/>
      <c r="Y98" s="44"/>
    </row>
    <row r="99">
      <c r="A99" s="44"/>
      <c r="B99" s="44"/>
      <c r="C99" s="44"/>
      <c r="D99" s="42"/>
      <c r="E99" s="41"/>
      <c r="F99" s="34"/>
      <c r="G99" s="44"/>
      <c r="H99" s="34"/>
      <c r="I99" s="34"/>
      <c r="J99" s="44"/>
      <c r="K99" s="44"/>
      <c r="L99" s="44"/>
      <c r="M99" s="44"/>
      <c r="N99" s="44"/>
      <c r="O99" s="34"/>
      <c r="P99" s="44"/>
      <c r="Q99" s="44"/>
      <c r="R99" s="47">
        <f t="shared" si="1"/>
        <v>0</v>
      </c>
      <c r="S99" s="47">
        <f t="shared" si="2"/>
        <v>0</v>
      </c>
      <c r="T99" s="47">
        <f t="shared" si="3"/>
        <v>0</v>
      </c>
      <c r="U99" s="48">
        <f t="shared" si="4"/>
        <v>0</v>
      </c>
      <c r="V99" s="49">
        <f t="shared" si="5"/>
        <v>0</v>
      </c>
      <c r="W99" s="48" t="str">
        <f t="shared" si="6"/>
        <v>No</v>
      </c>
      <c r="X99" s="44"/>
      <c r="Y99" s="44"/>
    </row>
    <row r="100">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row>
    <row r="10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row>
    <row r="110">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row>
    <row r="11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row>
    <row r="112">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row>
    <row r="113">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row>
    <row r="1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row>
    <row r="11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row>
    <row r="11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row>
    <row r="11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row>
    <row r="118">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row>
    <row r="119">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row>
    <row r="120">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sheetData>
  <dataValidations>
    <dataValidation type="list" allowBlank="1" showErrorMessage="1" sqref="I2:I29">
      <formula1>"Discovery/Define,Design,Build,Validate/Test,Deploy,Did we Deliver,Post Go Live Support,Maintenance,Steady State,N/A"</formula1>
    </dataValidation>
    <dataValidation type="list" allowBlank="1" showErrorMessage="1" sqref="G233:G282">
      <formula1>"All,Cerner,Epic,Meditech"</formula1>
    </dataValidation>
    <dataValidation type="list" allowBlank="1" showErrorMessage="1" sqref="I233:I282">
      <formula1>"Discovery/Define,Design,Develop,Deploy,Did We Deliver"</formula1>
    </dataValidation>
    <dataValidation type="list" allowBlank="1" showErrorMessage="1" sqref="E2:E27 E233:E412">
      <formula1>"XL - More than 10 hrs/wk,L - 5-10 hrs/wk,M - 2-5 hrs/wk,S - 1-2 hrs/wk,XS - Less than 1 hr/wk"</formula1>
    </dataValidation>
    <dataValidation type="list" allowBlank="1" showErrorMessage="1" sqref="D2:D99">
      <formula1>"Owner,Co-Owner,Secondary,Support"</formula1>
    </dataValidation>
    <dataValidation type="list" allowBlank="1" showErrorMessage="1" sqref="H233:H282">
      <formula1>"In progress,Complete,On Hold"</formula1>
    </dataValidation>
    <dataValidation type="list" allowBlank="1" showErrorMessage="1" sqref="H28:H99">
      <formula1>"Not Started,In Progress,On Hold,Complete,Cancelled"</formula1>
    </dataValidation>
    <dataValidation type="list" allowBlank="1" showErrorMessage="1" sqref="G2:G27">
      <formula1>"All,Epic ,Cerner"</formula1>
    </dataValidation>
    <dataValidation type="list" allowBlank="1" showErrorMessage="1" sqref="F233:F241">
      <formula1>"Policy/ Guideline,Project,System Initiative,Epic Gold"</formula1>
    </dataValidation>
    <dataValidation type="list" allowBlank="1" showErrorMessage="1" sqref="L2:L27">
      <formula1>"Acute Institute &amp;  Cardiology,Ambulatory,Care Coordination,Imaging,Lab,Nursing,OB/NICU,Pharmacy &amp; Oncology,Surgery, Anesthesia, Transplant,Other"</formula1>
    </dataValidation>
    <dataValidation type="list" allowBlank="1" showErrorMessage="1" sqref="E28:E99">
      <formula1>"XS = Less 1 hr/wk,S=1-2 hrs/wk,M=2-5 hrs/wk,L=5-10 hrs/wk,XL-10+ hrs/wk"</formula1>
    </dataValidation>
    <dataValidation type="list" allowBlank="1" showErrorMessage="1" sqref="L28:L99">
      <formula1>"Acute Institute/Cardiology,Ambulatory,Care Coordination,Imaging,Lab,Nursing,OB/NICU,Pharmacy/Oncology,Surgery, Anesthesia, Transplant,Other"</formula1>
    </dataValidation>
    <dataValidation type="list" allowBlank="1" showErrorMessage="1" sqref="F2:F99">
      <formula1>"Epic Gold,Governance,System Initiative,System Project,Epic Upgrades,General Support,Policy/Guidelines,Market Project,Ticket"</formula1>
    </dataValidation>
    <dataValidation type="list" allowBlank="1" showErrorMessage="1" sqref="G28:G99">
      <formula1>"Both Cerner/Epic,Epic,Cerner,All,Other"</formula1>
    </dataValidation>
    <dataValidation type="list" allowBlank="1" showErrorMessage="1" sqref="I30:I99">
      <formula1>"Discovery/Define,Design,Build,Validate/Test,Deploy,Post Go Live Support,Maintenance,Steady State,N/A"</formula1>
    </dataValidation>
    <dataValidation type="list" allowBlank="1" showErrorMessage="1" sqref="H2:H27">
      <formula1>"In Progress,On Hold,Complete"</formula1>
    </dataValidation>
  </dataValidations>
  <hyperlinks>
    <hyperlink r:id="rId1" ref="E1"/>
  </hyperlinks>
  <drawing r:id="rId2"/>
  <tableParts count="2">
    <tablePart r:id="rId5"/>
    <tablePart r:id="rId6"/>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20.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44"/>
      <c r="Y1" s="44"/>
      <c r="Z1" s="44"/>
      <c r="AA1" s="44"/>
      <c r="AB1" s="44"/>
    </row>
    <row r="2">
      <c r="A2" s="42"/>
      <c r="B2" s="42"/>
      <c r="C2" s="44"/>
      <c r="D2" s="42"/>
      <c r="E2" s="71"/>
      <c r="F2" s="72"/>
      <c r="G2" s="42"/>
      <c r="H2" s="42"/>
      <c r="I2" s="72"/>
      <c r="J2" s="73"/>
      <c r="K2" s="44"/>
      <c r="L2" s="42"/>
      <c r="M2" s="61"/>
      <c r="N2" s="46"/>
      <c r="O2" s="34"/>
      <c r="P2" s="44"/>
      <c r="Q2" s="44"/>
      <c r="R2" s="47"/>
      <c r="S2" s="47"/>
      <c r="T2" s="47"/>
      <c r="U2" s="48"/>
      <c r="V2" s="48"/>
      <c r="W2" s="48"/>
      <c r="X2" s="44"/>
      <c r="Y2" s="44"/>
      <c r="Z2" s="44"/>
      <c r="AA2" s="44"/>
      <c r="AB2" s="44"/>
    </row>
    <row r="3">
      <c r="A3" s="44"/>
      <c r="B3" s="44"/>
      <c r="C3" s="44"/>
      <c r="D3" s="42"/>
      <c r="E3" s="69"/>
      <c r="F3" s="60"/>
      <c r="G3" s="44"/>
      <c r="H3" s="34"/>
      <c r="I3" s="60"/>
      <c r="J3" s="73"/>
      <c r="K3" s="44"/>
      <c r="L3" s="44"/>
      <c r="M3" s="61"/>
      <c r="N3" s="46"/>
      <c r="O3" s="53"/>
      <c r="P3" s="44"/>
      <c r="Q3" s="44"/>
      <c r="R3" s="47">
        <f t="shared" ref="R3:R100" si="1">IF(OR(D3="",B3=""),0,IF(D3="Owner",1,IF(D3="Co-Owner",0.6,IF(D3="Co-owner",0.6,IF(D3="Secondary",0.3,IF(D3="Support",0.2,0.15))))))</f>
        <v>0</v>
      </c>
      <c r="S3" s="47" t="str">
        <f t="shared" ref="S3:S100" si="2">IF(OR(G3="",B3=""),"",IF(OR(G3="System Initiative",G3="Project"),1.3,IF(G3="Epic Gold",1.1,IF(OR(G3="Policy/ Guideline",G3="Policy/Guideline"),0.9,IF(G3="General Support",0.6,IF(OR(G3="Epic Governance",ISNUMBER(SEARCH("Governance",G3))),0.8,1))))))</f>
        <v/>
      </c>
      <c r="T3" s="47" t="str">
        <f t="shared" ref="T3:T100" si="3">IF(OR(B3="",D3=""),"",IF(I3="",IF(OR(ISNUMBER(SEARCH("Governance",F3)),F3="Epic Governance"),0.7,1),IF(OR(I3="Discovery",I3="Define"),0.7,IF(I3="Design",1.2,IF(I3="Develop",1.3,IF(I3="Deploy",1,IF(ISNUMBER(SEARCH("Did We Deliver",I3)),0.5,1)))))))</f>
        <v/>
      </c>
      <c r="U3" s="48" t="str">
        <f t="shared" ref="U3:U100" si="4">IF(OR(E3="",B3=""),"",IF(ISNUMBER(SEARCH("More than 10",E3)),12*R3*S3*T3,IF(ISNUMBER(SEARCH("5-10",E3)),7.5*R3*S3*T3,IF(ISNUMBER(SEARCH("2-5",E3)),3.5*R3*S3*T3,IF(ISNUMBER(SEARCH("1-2",E3)),1.5*R3*S3*T3,IF(ISNUMBER(SEARCH("Less than 1",E3)),0.5*R3*S3*T3,2*R3*S3*T3))))))</f>
        <v/>
      </c>
      <c r="V3" s="48" t="str">
        <f t="shared" ref="V3:V100" si="5">IF(W3="Yes",U3,"")</f>
        <v/>
      </c>
      <c r="W3" s="48" t="str">
        <f t="shared" ref="W3:W100" si="6">IF(OR(B3="",E3=""),"",IF(OR(H3="Cancelled",H3="Archived",H3="Closed"),"No","Yes"))</f>
        <v/>
      </c>
      <c r="X3" s="44"/>
      <c r="Y3" s="44"/>
      <c r="Z3" s="44"/>
      <c r="AA3" s="44"/>
      <c r="AB3" s="44"/>
    </row>
    <row r="4">
      <c r="A4" s="44"/>
      <c r="D4" s="42"/>
      <c r="E4" s="69"/>
      <c r="F4" s="60"/>
      <c r="G4" s="44"/>
      <c r="H4" s="34"/>
      <c r="I4" s="60"/>
      <c r="J4" s="73"/>
      <c r="K4" s="44"/>
      <c r="L4" s="44"/>
      <c r="M4" s="61"/>
      <c r="N4" s="40"/>
      <c r="O4" s="53"/>
      <c r="P4" s="44"/>
      <c r="Q4" s="44"/>
      <c r="R4" s="47">
        <f t="shared" si="1"/>
        <v>0</v>
      </c>
      <c r="S4" s="47" t="str">
        <f t="shared" si="2"/>
        <v/>
      </c>
      <c r="T4" s="47" t="str">
        <f t="shared" si="3"/>
        <v/>
      </c>
      <c r="U4" s="48" t="str">
        <f t="shared" si="4"/>
        <v/>
      </c>
      <c r="V4" s="48" t="str">
        <f t="shared" si="5"/>
        <v/>
      </c>
      <c r="W4" s="48" t="str">
        <f t="shared" si="6"/>
        <v/>
      </c>
      <c r="X4" s="44"/>
      <c r="Y4" s="44"/>
      <c r="Z4" s="44"/>
      <c r="AA4" s="44"/>
      <c r="AB4" s="44"/>
    </row>
    <row r="5">
      <c r="A5" s="44"/>
      <c r="D5" s="42"/>
      <c r="E5" s="69"/>
      <c r="F5" s="60"/>
      <c r="G5" s="44"/>
      <c r="H5" s="34"/>
      <c r="I5" s="34"/>
      <c r="J5" s="43"/>
      <c r="K5" s="44"/>
      <c r="L5" s="44"/>
      <c r="M5" s="61"/>
      <c r="N5" s="40"/>
      <c r="O5" s="34"/>
      <c r="P5" s="35"/>
      <c r="Q5" s="57"/>
      <c r="R5" s="47">
        <f t="shared" si="1"/>
        <v>0</v>
      </c>
      <c r="S5" s="47" t="str">
        <f t="shared" si="2"/>
        <v/>
      </c>
      <c r="T5" s="47" t="str">
        <f t="shared" si="3"/>
        <v/>
      </c>
      <c r="U5" s="48" t="str">
        <f t="shared" si="4"/>
        <v/>
      </c>
      <c r="V5" s="48" t="str">
        <f t="shared" si="5"/>
        <v/>
      </c>
      <c r="W5" s="48" t="str">
        <f t="shared" si="6"/>
        <v/>
      </c>
      <c r="X5" s="44"/>
      <c r="Y5" s="44"/>
      <c r="Z5" s="44"/>
      <c r="AA5" s="44"/>
      <c r="AB5" s="44"/>
    </row>
    <row r="6">
      <c r="A6" s="44"/>
      <c r="D6" s="42"/>
      <c r="E6" s="69"/>
      <c r="F6" s="60"/>
      <c r="G6" s="44"/>
      <c r="H6" s="34"/>
      <c r="I6" s="60"/>
      <c r="J6" s="44"/>
      <c r="K6" s="44"/>
      <c r="L6" s="44"/>
      <c r="M6" s="61"/>
      <c r="N6" s="40"/>
      <c r="O6" s="34"/>
      <c r="P6" s="44"/>
      <c r="Q6" s="34"/>
      <c r="R6" s="47">
        <f t="shared" si="1"/>
        <v>0</v>
      </c>
      <c r="S6" s="47" t="str">
        <f t="shared" si="2"/>
        <v/>
      </c>
      <c r="T6" s="47" t="str">
        <f t="shared" si="3"/>
        <v/>
      </c>
      <c r="U6" s="48" t="str">
        <f t="shared" si="4"/>
        <v/>
      </c>
      <c r="V6" s="48" t="str">
        <f t="shared" si="5"/>
        <v/>
      </c>
      <c r="W6" s="48" t="str">
        <f t="shared" si="6"/>
        <v/>
      </c>
      <c r="X6" s="44"/>
      <c r="Y6" s="44"/>
      <c r="Z6" s="44"/>
      <c r="AA6" s="44"/>
      <c r="AB6" s="44"/>
    </row>
    <row r="7">
      <c r="A7" s="44"/>
      <c r="D7" s="42"/>
      <c r="E7" s="69"/>
      <c r="F7" s="60"/>
      <c r="G7" s="44"/>
      <c r="H7" s="34"/>
      <c r="I7" s="60"/>
      <c r="J7" s="44"/>
      <c r="K7" s="44"/>
      <c r="L7" s="44"/>
      <c r="M7" s="61"/>
      <c r="N7" s="40"/>
      <c r="O7" s="53"/>
      <c r="P7" s="44"/>
      <c r="Q7" s="34"/>
      <c r="R7" s="47">
        <f t="shared" si="1"/>
        <v>0</v>
      </c>
      <c r="S7" s="47" t="str">
        <f t="shared" si="2"/>
        <v/>
      </c>
      <c r="T7" s="47" t="str">
        <f t="shared" si="3"/>
        <v/>
      </c>
      <c r="U7" s="48" t="str">
        <f t="shared" si="4"/>
        <v/>
      </c>
      <c r="V7" s="48" t="str">
        <f t="shared" si="5"/>
        <v/>
      </c>
      <c r="W7" s="48" t="str">
        <f t="shared" si="6"/>
        <v/>
      </c>
      <c r="X7" s="44"/>
      <c r="Y7" s="44"/>
      <c r="Z7" s="44"/>
      <c r="AA7" s="44"/>
      <c r="AB7" s="44"/>
    </row>
    <row r="8">
      <c r="A8" s="44"/>
      <c r="D8" s="42"/>
      <c r="E8" s="69"/>
      <c r="F8" s="60"/>
      <c r="G8" s="44"/>
      <c r="H8" s="34"/>
      <c r="I8" s="60"/>
      <c r="J8" s="44"/>
      <c r="K8" s="44"/>
      <c r="L8" s="44"/>
      <c r="M8" s="61"/>
      <c r="N8" s="40"/>
      <c r="O8" s="34"/>
      <c r="P8" s="35"/>
      <c r="Q8" s="57"/>
      <c r="R8" s="47">
        <f t="shared" si="1"/>
        <v>0</v>
      </c>
      <c r="S8" s="47" t="str">
        <f t="shared" si="2"/>
        <v/>
      </c>
      <c r="T8" s="47" t="str">
        <f t="shared" si="3"/>
        <v/>
      </c>
      <c r="U8" s="48" t="str">
        <f t="shared" si="4"/>
        <v/>
      </c>
      <c r="V8" s="48" t="str">
        <f t="shared" si="5"/>
        <v/>
      </c>
      <c r="W8" s="48" t="str">
        <f t="shared" si="6"/>
        <v/>
      </c>
      <c r="X8" s="44"/>
      <c r="Y8" s="44"/>
      <c r="Z8" s="44"/>
      <c r="AA8" s="44"/>
      <c r="AB8" s="44"/>
    </row>
    <row r="9">
      <c r="A9" s="44"/>
      <c r="D9" s="42"/>
      <c r="E9" s="69"/>
      <c r="F9" s="60"/>
      <c r="G9" s="44"/>
      <c r="H9" s="34"/>
      <c r="I9" s="60"/>
      <c r="J9" s="44"/>
      <c r="K9" s="44"/>
      <c r="L9" s="44"/>
      <c r="M9" s="61"/>
      <c r="N9" s="40"/>
      <c r="O9" s="34"/>
      <c r="P9" s="44"/>
      <c r="Q9" s="34"/>
      <c r="R9" s="47">
        <f t="shared" si="1"/>
        <v>0</v>
      </c>
      <c r="S9" s="47" t="str">
        <f t="shared" si="2"/>
        <v/>
      </c>
      <c r="T9" s="47" t="str">
        <f t="shared" si="3"/>
        <v/>
      </c>
      <c r="U9" s="48" t="str">
        <f t="shared" si="4"/>
        <v/>
      </c>
      <c r="V9" s="48" t="str">
        <f t="shared" si="5"/>
        <v/>
      </c>
      <c r="W9" s="48" t="str">
        <f t="shared" si="6"/>
        <v/>
      </c>
      <c r="X9" s="44"/>
      <c r="Y9" s="44"/>
      <c r="Z9" s="44"/>
      <c r="AA9" s="44"/>
      <c r="AB9" s="44"/>
    </row>
    <row r="10">
      <c r="A10" s="44"/>
      <c r="D10" s="42"/>
      <c r="E10" s="69"/>
      <c r="F10" s="34"/>
      <c r="G10" s="44"/>
      <c r="H10" s="34"/>
      <c r="I10" s="34"/>
      <c r="J10" s="44"/>
      <c r="K10" s="44"/>
      <c r="L10" s="44"/>
      <c r="M10" s="45"/>
      <c r="N10" s="40"/>
      <c r="O10" s="34"/>
      <c r="P10" s="44"/>
      <c r="Q10" s="59"/>
      <c r="R10" s="47">
        <f t="shared" si="1"/>
        <v>0</v>
      </c>
      <c r="S10" s="47" t="str">
        <f t="shared" si="2"/>
        <v/>
      </c>
      <c r="T10" s="47" t="str">
        <f t="shared" si="3"/>
        <v/>
      </c>
      <c r="U10" s="48" t="str">
        <f t="shared" si="4"/>
        <v/>
      </c>
      <c r="V10" s="48" t="str">
        <f t="shared" si="5"/>
        <v/>
      </c>
      <c r="W10" s="48" t="str">
        <f t="shared" si="6"/>
        <v/>
      </c>
      <c r="X10" s="44"/>
      <c r="Y10" s="44"/>
      <c r="Z10" s="44"/>
      <c r="AA10" s="44"/>
      <c r="AB10" s="44"/>
    </row>
    <row r="11">
      <c r="A11" s="44"/>
      <c r="D11" s="42"/>
      <c r="E11" s="69"/>
      <c r="F11" s="60"/>
      <c r="G11" s="44"/>
      <c r="H11" s="34"/>
      <c r="I11" s="60"/>
      <c r="J11" s="44"/>
      <c r="K11" s="44"/>
      <c r="L11" s="44"/>
      <c r="M11" s="61"/>
      <c r="N11" s="40"/>
      <c r="O11" s="34"/>
      <c r="P11" s="35"/>
      <c r="Q11" s="57"/>
      <c r="R11" s="47">
        <f t="shared" si="1"/>
        <v>0</v>
      </c>
      <c r="S11" s="47" t="str">
        <f t="shared" si="2"/>
        <v/>
      </c>
      <c r="T11" s="47" t="str">
        <f t="shared" si="3"/>
        <v/>
      </c>
      <c r="U11" s="48" t="str">
        <f t="shared" si="4"/>
        <v/>
      </c>
      <c r="V11" s="48" t="str">
        <f t="shared" si="5"/>
        <v/>
      </c>
      <c r="W11" s="48" t="str">
        <f t="shared" si="6"/>
        <v/>
      </c>
      <c r="X11" s="44"/>
      <c r="Y11" s="44"/>
      <c r="Z11" s="44"/>
      <c r="AA11" s="44"/>
      <c r="AB11" s="44"/>
    </row>
    <row r="12">
      <c r="A12" s="44"/>
      <c r="D12" s="42"/>
      <c r="E12" s="69"/>
      <c r="F12" s="60"/>
      <c r="G12" s="44"/>
      <c r="H12" s="34"/>
      <c r="I12" s="60"/>
      <c r="J12" s="44"/>
      <c r="K12" s="44"/>
      <c r="L12" s="44"/>
      <c r="M12" s="61"/>
      <c r="N12" s="40"/>
      <c r="O12" s="34"/>
      <c r="P12" s="44"/>
      <c r="Q12" s="44"/>
      <c r="R12" s="47">
        <f t="shared" si="1"/>
        <v>0</v>
      </c>
      <c r="S12" s="47" t="str">
        <f t="shared" si="2"/>
        <v/>
      </c>
      <c r="T12" s="47" t="str">
        <f t="shared" si="3"/>
        <v/>
      </c>
      <c r="U12" s="48" t="str">
        <f t="shared" si="4"/>
        <v/>
      </c>
      <c r="V12" s="48" t="str">
        <f t="shared" si="5"/>
        <v/>
      </c>
      <c r="W12" s="48" t="str">
        <f t="shared" si="6"/>
        <v/>
      </c>
      <c r="X12" s="44"/>
      <c r="Y12" s="44"/>
      <c r="Z12" s="44"/>
      <c r="AA12" s="44"/>
      <c r="AB12" s="44"/>
    </row>
    <row r="13">
      <c r="A13" s="44"/>
      <c r="D13" s="42"/>
      <c r="E13" s="69"/>
      <c r="F13" s="60"/>
      <c r="G13" s="44"/>
      <c r="H13" s="34"/>
      <c r="I13" s="60"/>
      <c r="J13" s="44"/>
      <c r="K13" s="44"/>
      <c r="L13" s="44"/>
      <c r="M13" s="61"/>
      <c r="N13" s="40"/>
      <c r="O13" s="34"/>
      <c r="P13" s="44"/>
      <c r="Q13" s="44"/>
      <c r="R13" s="47">
        <f t="shared" si="1"/>
        <v>0</v>
      </c>
      <c r="S13" s="47" t="str">
        <f t="shared" si="2"/>
        <v/>
      </c>
      <c r="T13" s="47" t="str">
        <f t="shared" si="3"/>
        <v/>
      </c>
      <c r="U13" s="48" t="str">
        <f t="shared" si="4"/>
        <v/>
      </c>
      <c r="V13" s="48" t="str">
        <f t="shared" si="5"/>
        <v/>
      </c>
      <c r="W13" s="48" t="str">
        <f t="shared" si="6"/>
        <v/>
      </c>
      <c r="X13" s="44"/>
      <c r="Y13" s="44"/>
      <c r="Z13" s="44"/>
      <c r="AA13" s="44"/>
      <c r="AB13" s="44"/>
    </row>
    <row r="14">
      <c r="A14" s="44"/>
      <c r="D14" s="42"/>
      <c r="E14" s="69"/>
      <c r="F14" s="60"/>
      <c r="G14" s="44"/>
      <c r="H14" s="34"/>
      <c r="I14" s="60"/>
      <c r="J14" s="44"/>
      <c r="K14" s="44"/>
      <c r="L14" s="44"/>
      <c r="M14" s="61"/>
      <c r="N14" s="40"/>
      <c r="O14" s="34"/>
      <c r="P14" s="44"/>
      <c r="Q14" s="44"/>
      <c r="R14" s="47">
        <f t="shared" si="1"/>
        <v>0</v>
      </c>
      <c r="S14" s="47" t="str">
        <f t="shared" si="2"/>
        <v/>
      </c>
      <c r="T14" s="47" t="str">
        <f t="shared" si="3"/>
        <v/>
      </c>
      <c r="U14" s="48" t="str">
        <f t="shared" si="4"/>
        <v/>
      </c>
      <c r="V14" s="48" t="str">
        <f t="shared" si="5"/>
        <v/>
      </c>
      <c r="W14" s="48" t="str">
        <f t="shared" si="6"/>
        <v/>
      </c>
      <c r="X14" s="44"/>
      <c r="Y14" s="44"/>
      <c r="Z14" s="44"/>
      <c r="AA14" s="44"/>
      <c r="AB14" s="44"/>
    </row>
    <row r="15">
      <c r="A15" s="44"/>
      <c r="D15" s="42"/>
      <c r="E15" s="69"/>
      <c r="F15" s="60"/>
      <c r="G15" s="44"/>
      <c r="H15" s="34"/>
      <c r="I15" s="60"/>
      <c r="J15" s="44"/>
      <c r="K15" s="44"/>
      <c r="L15" s="44"/>
      <c r="M15" s="61"/>
      <c r="N15" s="40"/>
      <c r="O15" s="34"/>
      <c r="P15" s="44"/>
      <c r="Q15" s="44"/>
      <c r="R15" s="47">
        <f t="shared" si="1"/>
        <v>0</v>
      </c>
      <c r="S15" s="47" t="str">
        <f t="shared" si="2"/>
        <v/>
      </c>
      <c r="T15" s="47" t="str">
        <f t="shared" si="3"/>
        <v/>
      </c>
      <c r="U15" s="48" t="str">
        <f t="shared" si="4"/>
        <v/>
      </c>
      <c r="V15" s="48" t="str">
        <f t="shared" si="5"/>
        <v/>
      </c>
      <c r="W15" s="48" t="str">
        <f t="shared" si="6"/>
        <v/>
      </c>
      <c r="X15" s="44"/>
      <c r="Y15" s="44"/>
      <c r="Z15" s="44"/>
      <c r="AA15" s="44"/>
      <c r="AB15" s="44"/>
    </row>
    <row r="16">
      <c r="A16" s="44"/>
      <c r="D16" s="42"/>
      <c r="E16" s="69"/>
      <c r="F16" s="60"/>
      <c r="G16" s="44"/>
      <c r="H16" s="34"/>
      <c r="I16" s="60"/>
      <c r="J16" s="44"/>
      <c r="K16" s="40"/>
      <c r="L16" s="44"/>
      <c r="M16" s="61"/>
      <c r="N16" s="40"/>
      <c r="O16" s="34"/>
      <c r="P16" s="44"/>
      <c r="Q16" s="44"/>
      <c r="R16" s="47">
        <f t="shared" si="1"/>
        <v>0</v>
      </c>
      <c r="S16" s="47" t="str">
        <f t="shared" si="2"/>
        <v/>
      </c>
      <c r="T16" s="47" t="str">
        <f t="shared" si="3"/>
        <v/>
      </c>
      <c r="U16" s="48" t="str">
        <f t="shared" si="4"/>
        <v/>
      </c>
      <c r="V16" s="48" t="str">
        <f t="shared" si="5"/>
        <v/>
      </c>
      <c r="W16" s="48" t="str">
        <f t="shared" si="6"/>
        <v/>
      </c>
      <c r="X16" s="44"/>
      <c r="Y16" s="44"/>
      <c r="Z16" s="44"/>
      <c r="AA16" s="44"/>
      <c r="AB16" s="44"/>
    </row>
    <row r="17">
      <c r="A17" s="44"/>
      <c r="D17" s="42"/>
      <c r="E17" s="69"/>
      <c r="F17" s="60"/>
      <c r="G17" s="44"/>
      <c r="H17" s="34"/>
      <c r="I17" s="60"/>
      <c r="J17" s="44"/>
      <c r="K17" s="44"/>
      <c r="L17" s="44"/>
      <c r="M17" s="61"/>
      <c r="N17" s="40"/>
      <c r="O17" s="34"/>
      <c r="P17" s="44"/>
      <c r="Q17" s="44"/>
      <c r="R17" s="47">
        <f t="shared" si="1"/>
        <v>0</v>
      </c>
      <c r="S17" s="47" t="str">
        <f t="shared" si="2"/>
        <v/>
      </c>
      <c r="T17" s="47" t="str">
        <f t="shared" si="3"/>
        <v/>
      </c>
      <c r="U17" s="48" t="str">
        <f t="shared" si="4"/>
        <v/>
      </c>
      <c r="V17" s="48" t="str">
        <f t="shared" si="5"/>
        <v/>
      </c>
      <c r="W17" s="48" t="str">
        <f t="shared" si="6"/>
        <v/>
      </c>
      <c r="X17" s="44"/>
      <c r="Y17" s="44"/>
      <c r="Z17" s="44"/>
      <c r="AA17" s="44"/>
      <c r="AB17" s="44"/>
    </row>
    <row r="18">
      <c r="A18" s="44"/>
      <c r="D18" s="42"/>
      <c r="E18" s="69"/>
      <c r="F18" s="60"/>
      <c r="G18" s="44"/>
      <c r="H18" s="34"/>
      <c r="I18" s="60"/>
      <c r="J18" s="44"/>
      <c r="K18" s="40"/>
      <c r="L18" s="44"/>
      <c r="M18" s="61"/>
      <c r="N18" s="40"/>
      <c r="O18" s="34"/>
      <c r="P18" s="44"/>
      <c r="Q18" s="44"/>
      <c r="R18" s="47">
        <f t="shared" si="1"/>
        <v>0</v>
      </c>
      <c r="S18" s="47" t="str">
        <f t="shared" si="2"/>
        <v/>
      </c>
      <c r="T18" s="47" t="str">
        <f t="shared" si="3"/>
        <v/>
      </c>
      <c r="U18" s="48" t="str">
        <f t="shared" si="4"/>
        <v/>
      </c>
      <c r="V18" s="48" t="str">
        <f t="shared" si="5"/>
        <v/>
      </c>
      <c r="W18" s="48" t="str">
        <f t="shared" si="6"/>
        <v/>
      </c>
      <c r="X18" s="44"/>
      <c r="Y18" s="44"/>
      <c r="Z18" s="44"/>
      <c r="AA18" s="44"/>
      <c r="AB18" s="44"/>
    </row>
    <row r="19">
      <c r="A19" s="44"/>
      <c r="D19" s="42"/>
      <c r="E19" s="69"/>
      <c r="F19" s="34"/>
      <c r="G19" s="44"/>
      <c r="H19" s="34"/>
      <c r="I19" s="34"/>
      <c r="J19" s="43"/>
      <c r="K19" s="44"/>
      <c r="L19" s="44"/>
      <c r="M19" s="45"/>
      <c r="N19" s="44"/>
      <c r="O19" s="34"/>
      <c r="P19" s="44"/>
      <c r="Q19" s="44"/>
      <c r="R19" s="47">
        <f t="shared" si="1"/>
        <v>0</v>
      </c>
      <c r="S19" s="47" t="str">
        <f t="shared" si="2"/>
        <v/>
      </c>
      <c r="T19" s="47" t="str">
        <f t="shared" si="3"/>
        <v/>
      </c>
      <c r="U19" s="48" t="str">
        <f t="shared" si="4"/>
        <v/>
      </c>
      <c r="V19" s="48" t="str">
        <f t="shared" si="5"/>
        <v/>
      </c>
      <c r="W19" s="48" t="str">
        <f t="shared" si="6"/>
        <v/>
      </c>
      <c r="X19" s="44"/>
      <c r="Y19" s="44"/>
      <c r="Z19" s="44"/>
      <c r="AA19" s="44"/>
      <c r="AB19" s="44"/>
    </row>
    <row r="20">
      <c r="A20" s="44"/>
      <c r="D20" s="42"/>
      <c r="E20" s="69"/>
      <c r="F20" s="34"/>
      <c r="G20" s="44"/>
      <c r="H20" s="34"/>
      <c r="I20" s="34"/>
      <c r="J20" s="43"/>
      <c r="K20" s="44"/>
      <c r="L20" s="44"/>
      <c r="M20" s="45"/>
      <c r="N20" s="44"/>
      <c r="O20" s="34"/>
      <c r="P20" s="44"/>
      <c r="Q20" s="44"/>
      <c r="R20" s="47">
        <f t="shared" si="1"/>
        <v>0</v>
      </c>
      <c r="S20" s="47" t="str">
        <f t="shared" si="2"/>
        <v/>
      </c>
      <c r="T20" s="47" t="str">
        <f t="shared" si="3"/>
        <v/>
      </c>
      <c r="U20" s="48" t="str">
        <f t="shared" si="4"/>
        <v/>
      </c>
      <c r="V20" s="48" t="str">
        <f t="shared" si="5"/>
        <v/>
      </c>
      <c r="W20" s="48" t="str">
        <f t="shared" si="6"/>
        <v/>
      </c>
      <c r="X20" s="44"/>
      <c r="Y20" s="44"/>
      <c r="Z20" s="44"/>
      <c r="AA20" s="44"/>
      <c r="AB20" s="44"/>
    </row>
    <row r="21">
      <c r="A21" s="44"/>
      <c r="D21" s="42"/>
      <c r="E21" s="69"/>
      <c r="F21" s="34"/>
      <c r="G21" s="44"/>
      <c r="H21" s="34"/>
      <c r="I21" s="34"/>
      <c r="J21" s="43"/>
      <c r="K21" s="44"/>
      <c r="L21" s="44"/>
      <c r="M21" s="45"/>
      <c r="N21" s="44"/>
      <c r="O21" s="34"/>
      <c r="P21" s="44"/>
      <c r="Q21" s="44"/>
      <c r="R21" s="47">
        <f t="shared" si="1"/>
        <v>0</v>
      </c>
      <c r="S21" s="47" t="str">
        <f t="shared" si="2"/>
        <v/>
      </c>
      <c r="T21" s="47" t="str">
        <f t="shared" si="3"/>
        <v/>
      </c>
      <c r="U21" s="48" t="str">
        <f t="shared" si="4"/>
        <v/>
      </c>
      <c r="V21" s="48" t="str">
        <f t="shared" si="5"/>
        <v/>
      </c>
      <c r="W21" s="48" t="str">
        <f t="shared" si="6"/>
        <v/>
      </c>
      <c r="X21" s="44"/>
      <c r="Y21" s="44"/>
      <c r="Z21" s="44"/>
      <c r="AA21" s="44"/>
      <c r="AB21" s="44"/>
    </row>
    <row r="22">
      <c r="A22" s="44"/>
      <c r="D22" s="42"/>
      <c r="E22" s="69"/>
      <c r="F22" s="34"/>
      <c r="G22" s="44"/>
      <c r="H22" s="34"/>
      <c r="I22" s="34"/>
      <c r="J22" s="43"/>
      <c r="K22" s="44"/>
      <c r="L22" s="44"/>
      <c r="M22" s="45"/>
      <c r="N22" s="44"/>
      <c r="O22" s="34"/>
      <c r="P22" s="44"/>
      <c r="Q22" s="44"/>
      <c r="R22" s="47">
        <f t="shared" si="1"/>
        <v>0</v>
      </c>
      <c r="S22" s="47" t="str">
        <f t="shared" si="2"/>
        <v/>
      </c>
      <c r="T22" s="47" t="str">
        <f t="shared" si="3"/>
        <v/>
      </c>
      <c r="U22" s="48" t="str">
        <f t="shared" si="4"/>
        <v/>
      </c>
      <c r="V22" s="48" t="str">
        <f t="shared" si="5"/>
        <v/>
      </c>
      <c r="W22" s="48" t="str">
        <f t="shared" si="6"/>
        <v/>
      </c>
      <c r="X22" s="44"/>
      <c r="Y22" s="44"/>
      <c r="Z22" s="44"/>
      <c r="AA22" s="44"/>
      <c r="AB22" s="44"/>
    </row>
    <row r="23">
      <c r="A23" s="44"/>
      <c r="B23" s="44"/>
      <c r="C23" s="44"/>
      <c r="D23" s="42"/>
      <c r="E23" s="69"/>
      <c r="F23" s="34"/>
      <c r="G23" s="44"/>
      <c r="H23" s="34"/>
      <c r="I23" s="34"/>
      <c r="J23" s="43"/>
      <c r="K23" s="44"/>
      <c r="L23" s="44"/>
      <c r="M23" s="45"/>
      <c r="N23" s="44"/>
      <c r="O23" s="34"/>
      <c r="P23" s="44"/>
      <c r="Q23" s="44"/>
      <c r="R23" s="47">
        <f t="shared" si="1"/>
        <v>0</v>
      </c>
      <c r="S23" s="47" t="str">
        <f t="shared" si="2"/>
        <v/>
      </c>
      <c r="T23" s="47" t="str">
        <f t="shared" si="3"/>
        <v/>
      </c>
      <c r="U23" s="48" t="str">
        <f t="shared" si="4"/>
        <v/>
      </c>
      <c r="V23" s="48" t="str">
        <f t="shared" si="5"/>
        <v/>
      </c>
      <c r="W23" s="48" t="str">
        <f t="shared" si="6"/>
        <v/>
      </c>
      <c r="X23" s="44"/>
      <c r="Y23" s="44"/>
      <c r="Z23" s="44"/>
      <c r="AA23" s="44"/>
      <c r="AB23" s="44"/>
    </row>
    <row r="24">
      <c r="A24" s="44"/>
      <c r="B24" s="44"/>
      <c r="C24" s="44"/>
      <c r="D24" s="42"/>
      <c r="E24" s="69"/>
      <c r="F24" s="34"/>
      <c r="G24" s="44"/>
      <c r="H24" s="34"/>
      <c r="I24" s="34"/>
      <c r="J24" s="43"/>
      <c r="K24" s="44"/>
      <c r="L24" s="44"/>
      <c r="M24" s="45"/>
      <c r="N24" s="44"/>
      <c r="O24" s="34"/>
      <c r="P24" s="44"/>
      <c r="Q24" s="44"/>
      <c r="R24" s="47">
        <f t="shared" si="1"/>
        <v>0</v>
      </c>
      <c r="S24" s="47" t="str">
        <f t="shared" si="2"/>
        <v/>
      </c>
      <c r="T24" s="47" t="str">
        <f t="shared" si="3"/>
        <v/>
      </c>
      <c r="U24" s="48" t="str">
        <f t="shared" si="4"/>
        <v/>
      </c>
      <c r="V24" s="48" t="str">
        <f t="shared" si="5"/>
        <v/>
      </c>
      <c r="W24" s="48" t="str">
        <f t="shared" si="6"/>
        <v/>
      </c>
      <c r="X24" s="44"/>
      <c r="Y24" s="44"/>
      <c r="Z24" s="44"/>
      <c r="AA24" s="44"/>
      <c r="AB24" s="44"/>
    </row>
    <row r="25">
      <c r="A25" s="44"/>
      <c r="B25" s="44"/>
      <c r="C25" s="44"/>
      <c r="D25" s="42"/>
      <c r="E25" s="69"/>
      <c r="F25" s="34"/>
      <c r="G25" s="44"/>
      <c r="H25" s="34"/>
      <c r="I25" s="34"/>
      <c r="J25" s="43"/>
      <c r="K25" s="44"/>
      <c r="L25" s="44"/>
      <c r="M25" s="45"/>
      <c r="N25" s="44"/>
      <c r="O25" s="34"/>
      <c r="P25" s="44"/>
      <c r="Q25" s="44"/>
      <c r="R25" s="47">
        <f t="shared" si="1"/>
        <v>0</v>
      </c>
      <c r="S25" s="47" t="str">
        <f t="shared" si="2"/>
        <v/>
      </c>
      <c r="T25" s="47" t="str">
        <f t="shared" si="3"/>
        <v/>
      </c>
      <c r="U25" s="48" t="str">
        <f t="shared" si="4"/>
        <v/>
      </c>
      <c r="V25" s="48" t="str">
        <f t="shared" si="5"/>
        <v/>
      </c>
      <c r="W25" s="48" t="str">
        <f t="shared" si="6"/>
        <v/>
      </c>
      <c r="X25" s="44"/>
      <c r="Y25" s="44"/>
      <c r="Z25" s="44"/>
      <c r="AA25" s="44"/>
      <c r="AB25" s="44"/>
    </row>
    <row r="26">
      <c r="A26" s="44"/>
      <c r="B26" s="44"/>
      <c r="C26" s="44"/>
      <c r="D26" s="42"/>
      <c r="E26" s="69"/>
      <c r="F26" s="34"/>
      <c r="G26" s="44"/>
      <c r="H26" s="34"/>
      <c r="I26" s="34"/>
      <c r="J26" s="43"/>
      <c r="K26" s="44"/>
      <c r="L26" s="44"/>
      <c r="M26" s="45"/>
      <c r="N26" s="44"/>
      <c r="O26" s="34"/>
      <c r="P26" s="44"/>
      <c r="Q26" s="44"/>
      <c r="R26" s="47">
        <f t="shared" si="1"/>
        <v>0</v>
      </c>
      <c r="S26" s="47" t="str">
        <f t="shared" si="2"/>
        <v/>
      </c>
      <c r="T26" s="47" t="str">
        <f t="shared" si="3"/>
        <v/>
      </c>
      <c r="U26" s="48" t="str">
        <f t="shared" si="4"/>
        <v/>
      </c>
      <c r="V26" s="48" t="str">
        <f t="shared" si="5"/>
        <v/>
      </c>
      <c r="W26" s="48" t="str">
        <f t="shared" si="6"/>
        <v/>
      </c>
      <c r="X26" s="44"/>
      <c r="Y26" s="44"/>
      <c r="Z26" s="44"/>
      <c r="AA26" s="44"/>
      <c r="AB26" s="44"/>
    </row>
    <row r="27">
      <c r="A27" s="44"/>
      <c r="B27" s="44"/>
      <c r="C27" s="44"/>
      <c r="D27" s="42"/>
      <c r="E27" s="69"/>
      <c r="F27" s="34"/>
      <c r="G27" s="44"/>
      <c r="H27" s="34"/>
      <c r="I27" s="34"/>
      <c r="J27" s="43"/>
      <c r="K27" s="44"/>
      <c r="L27" s="44"/>
      <c r="M27" s="45"/>
      <c r="N27" s="44"/>
      <c r="O27" s="34"/>
      <c r="P27" s="44"/>
      <c r="Q27" s="44"/>
      <c r="R27" s="47">
        <f t="shared" si="1"/>
        <v>0</v>
      </c>
      <c r="S27" s="47" t="str">
        <f t="shared" si="2"/>
        <v/>
      </c>
      <c r="T27" s="47" t="str">
        <f t="shared" si="3"/>
        <v/>
      </c>
      <c r="U27" s="48" t="str">
        <f t="shared" si="4"/>
        <v/>
      </c>
      <c r="V27" s="48" t="str">
        <f t="shared" si="5"/>
        <v/>
      </c>
      <c r="W27" s="48" t="str">
        <f t="shared" si="6"/>
        <v/>
      </c>
      <c r="X27" s="44"/>
      <c r="Y27" s="44"/>
      <c r="Z27" s="44"/>
      <c r="AA27" s="44"/>
      <c r="AB27" s="44"/>
    </row>
    <row r="28">
      <c r="A28" s="44"/>
      <c r="B28" s="44"/>
      <c r="C28" s="44"/>
      <c r="D28" s="42"/>
      <c r="E28" s="69"/>
      <c r="F28" s="34"/>
      <c r="G28" s="44"/>
      <c r="H28" s="34"/>
      <c r="I28" s="34"/>
      <c r="J28" s="43"/>
      <c r="K28" s="44"/>
      <c r="L28" s="44"/>
      <c r="M28" s="45"/>
      <c r="N28" s="44"/>
      <c r="O28" s="34"/>
      <c r="P28" s="44"/>
      <c r="Q28" s="44"/>
      <c r="R28" s="47">
        <f t="shared" si="1"/>
        <v>0</v>
      </c>
      <c r="S28" s="47" t="str">
        <f t="shared" si="2"/>
        <v/>
      </c>
      <c r="T28" s="47" t="str">
        <f t="shared" si="3"/>
        <v/>
      </c>
      <c r="U28" s="48" t="str">
        <f t="shared" si="4"/>
        <v/>
      </c>
      <c r="V28" s="48" t="str">
        <f t="shared" si="5"/>
        <v/>
      </c>
      <c r="W28" s="48" t="str">
        <f t="shared" si="6"/>
        <v/>
      </c>
      <c r="X28" s="44"/>
      <c r="Y28" s="44"/>
      <c r="Z28" s="44"/>
      <c r="AA28" s="44"/>
      <c r="AB28" s="44"/>
    </row>
    <row r="29">
      <c r="A29" s="44"/>
      <c r="B29" s="44"/>
      <c r="C29" s="44"/>
      <c r="D29" s="42"/>
      <c r="E29" s="34"/>
      <c r="F29" s="34"/>
      <c r="G29" s="44"/>
      <c r="H29" s="34"/>
      <c r="I29" s="34"/>
      <c r="J29" s="44"/>
      <c r="K29" s="44"/>
      <c r="L29" s="44"/>
      <c r="M29" s="45"/>
      <c r="N29" s="44"/>
      <c r="O29" s="34"/>
      <c r="P29" s="44"/>
      <c r="Q29" s="44"/>
      <c r="R29" s="47">
        <f t="shared" si="1"/>
        <v>0</v>
      </c>
      <c r="S29" s="47" t="str">
        <f t="shared" si="2"/>
        <v/>
      </c>
      <c r="T29" s="47" t="str">
        <f t="shared" si="3"/>
        <v/>
      </c>
      <c r="U29" s="48" t="str">
        <f t="shared" si="4"/>
        <v/>
      </c>
      <c r="V29" s="48" t="str">
        <f t="shared" si="5"/>
        <v/>
      </c>
      <c r="W29" s="48" t="str">
        <f t="shared" si="6"/>
        <v/>
      </c>
      <c r="X29" s="44"/>
      <c r="Y29" s="44"/>
      <c r="Z29" s="44"/>
      <c r="AA29" s="44"/>
      <c r="AB29" s="44"/>
    </row>
    <row r="30">
      <c r="A30" s="44"/>
      <c r="B30" s="44"/>
      <c r="C30" s="44"/>
      <c r="D30" s="42"/>
      <c r="E30" s="34"/>
      <c r="F30" s="34"/>
      <c r="G30" s="44"/>
      <c r="H30" s="34"/>
      <c r="I30" s="34"/>
      <c r="J30" s="44"/>
      <c r="K30" s="44"/>
      <c r="L30" s="44"/>
      <c r="M30" s="45"/>
      <c r="N30" s="40"/>
      <c r="O30" s="34"/>
      <c r="P30" s="44"/>
      <c r="Q30" s="44"/>
      <c r="R30" s="47">
        <f t="shared" si="1"/>
        <v>0</v>
      </c>
      <c r="S30" s="47" t="str">
        <f t="shared" si="2"/>
        <v/>
      </c>
      <c r="T30" s="47" t="str">
        <f t="shared" si="3"/>
        <v/>
      </c>
      <c r="U30" s="48" t="str">
        <f t="shared" si="4"/>
        <v/>
      </c>
      <c r="V30" s="48" t="str">
        <f t="shared" si="5"/>
        <v/>
      </c>
      <c r="W30" s="48" t="str">
        <f t="shared" si="6"/>
        <v/>
      </c>
      <c r="X30" s="44"/>
      <c r="Y30" s="44"/>
      <c r="Z30" s="44"/>
      <c r="AA30" s="44"/>
      <c r="AB30" s="44"/>
    </row>
    <row r="31">
      <c r="A31" s="44"/>
      <c r="B31" s="44"/>
      <c r="C31" s="44"/>
      <c r="D31" s="42"/>
      <c r="E31" s="34"/>
      <c r="F31" s="34"/>
      <c r="G31" s="44"/>
      <c r="H31" s="34"/>
      <c r="I31" s="34"/>
      <c r="J31" s="44"/>
      <c r="K31" s="44"/>
      <c r="L31" s="44"/>
      <c r="M31" s="45"/>
      <c r="N31" s="40"/>
      <c r="O31" s="34"/>
      <c r="P31" s="44"/>
      <c r="Q31" s="44"/>
      <c r="R31" s="47">
        <f t="shared" si="1"/>
        <v>0</v>
      </c>
      <c r="S31" s="47" t="str">
        <f t="shared" si="2"/>
        <v/>
      </c>
      <c r="T31" s="47" t="str">
        <f t="shared" si="3"/>
        <v/>
      </c>
      <c r="U31" s="48" t="str">
        <f t="shared" si="4"/>
        <v/>
      </c>
      <c r="V31" s="48" t="str">
        <f t="shared" si="5"/>
        <v/>
      </c>
      <c r="W31" s="48" t="str">
        <f t="shared" si="6"/>
        <v/>
      </c>
      <c r="X31" s="44"/>
      <c r="Y31" s="44"/>
      <c r="Z31" s="44"/>
      <c r="AA31" s="44"/>
      <c r="AB31" s="44"/>
    </row>
    <row r="32">
      <c r="A32" s="44"/>
      <c r="B32" s="44"/>
      <c r="C32" s="44"/>
      <c r="D32" s="42"/>
      <c r="E32" s="34"/>
      <c r="F32" s="34"/>
      <c r="G32" s="44"/>
      <c r="H32" s="34"/>
      <c r="I32" s="34"/>
      <c r="J32" s="44"/>
      <c r="K32" s="44"/>
      <c r="L32" s="44"/>
      <c r="M32" s="45"/>
      <c r="N32" s="40"/>
      <c r="O32" s="34"/>
      <c r="P32" s="44"/>
      <c r="Q32" s="44"/>
      <c r="R32" s="47">
        <f t="shared" si="1"/>
        <v>0</v>
      </c>
      <c r="S32" s="47" t="str">
        <f t="shared" si="2"/>
        <v/>
      </c>
      <c r="T32" s="47" t="str">
        <f t="shared" si="3"/>
        <v/>
      </c>
      <c r="U32" s="48" t="str">
        <f t="shared" si="4"/>
        <v/>
      </c>
      <c r="V32" s="48" t="str">
        <f t="shared" si="5"/>
        <v/>
      </c>
      <c r="W32" s="48" t="str">
        <f t="shared" si="6"/>
        <v/>
      </c>
      <c r="X32" s="44"/>
      <c r="Y32" s="44"/>
      <c r="Z32" s="44"/>
      <c r="AA32" s="44"/>
      <c r="AB32" s="44"/>
    </row>
    <row r="33">
      <c r="A33" s="44"/>
      <c r="B33" s="44"/>
      <c r="C33" s="44"/>
      <c r="D33" s="42"/>
      <c r="E33" s="34"/>
      <c r="F33" s="34"/>
      <c r="G33" s="44"/>
      <c r="H33" s="34"/>
      <c r="I33" s="34"/>
      <c r="J33" s="44"/>
      <c r="K33" s="44"/>
      <c r="L33" s="44"/>
      <c r="M33" s="44"/>
      <c r="N33" s="40"/>
      <c r="O33" s="34"/>
      <c r="P33" s="44"/>
      <c r="Q33" s="44"/>
      <c r="R33" s="47">
        <f t="shared" si="1"/>
        <v>0</v>
      </c>
      <c r="S33" s="47" t="str">
        <f t="shared" si="2"/>
        <v/>
      </c>
      <c r="T33" s="47" t="str">
        <f t="shared" si="3"/>
        <v/>
      </c>
      <c r="U33" s="48" t="str">
        <f t="shared" si="4"/>
        <v/>
      </c>
      <c r="V33" s="48" t="str">
        <f t="shared" si="5"/>
        <v/>
      </c>
      <c r="W33" s="48" t="str">
        <f t="shared" si="6"/>
        <v/>
      </c>
      <c r="X33" s="44"/>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t="str">
        <f t="shared" si="2"/>
        <v/>
      </c>
      <c r="T34" s="47" t="str">
        <f t="shared" si="3"/>
        <v/>
      </c>
      <c r="U34" s="48" t="str">
        <f t="shared" si="4"/>
        <v/>
      </c>
      <c r="V34" s="48" t="str">
        <f t="shared" si="5"/>
        <v/>
      </c>
      <c r="W34" s="48" t="str">
        <f t="shared" si="6"/>
        <v/>
      </c>
      <c r="X34" s="44"/>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t="str">
        <f t="shared" si="2"/>
        <v/>
      </c>
      <c r="T35" s="47" t="str">
        <f t="shared" si="3"/>
        <v/>
      </c>
      <c r="U35" s="48" t="str">
        <f t="shared" si="4"/>
        <v/>
      </c>
      <c r="V35" s="48" t="str">
        <f t="shared" si="5"/>
        <v/>
      </c>
      <c r="W35" s="48" t="str">
        <f t="shared" si="6"/>
        <v/>
      </c>
      <c r="X35" s="44"/>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t="str">
        <f t="shared" si="2"/>
        <v/>
      </c>
      <c r="T36" s="47" t="str">
        <f t="shared" si="3"/>
        <v/>
      </c>
      <c r="U36" s="48" t="str">
        <f t="shared" si="4"/>
        <v/>
      </c>
      <c r="V36" s="48" t="str">
        <f t="shared" si="5"/>
        <v/>
      </c>
      <c r="W36" s="48" t="str">
        <f t="shared" si="6"/>
        <v/>
      </c>
      <c r="X36" s="44"/>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t="str">
        <f t="shared" si="2"/>
        <v/>
      </c>
      <c r="T37" s="47" t="str">
        <f t="shared" si="3"/>
        <v/>
      </c>
      <c r="U37" s="48" t="str">
        <f t="shared" si="4"/>
        <v/>
      </c>
      <c r="V37" s="48" t="str">
        <f t="shared" si="5"/>
        <v/>
      </c>
      <c r="W37" s="48" t="str">
        <f t="shared" si="6"/>
        <v/>
      </c>
      <c r="X37" s="44"/>
      <c r="Y37" s="44"/>
      <c r="Z37" s="44"/>
      <c r="AA37" s="44"/>
      <c r="AB37" s="44"/>
    </row>
    <row r="38">
      <c r="A38" s="63"/>
      <c r="B38" s="44"/>
      <c r="C38" s="44"/>
      <c r="D38" s="42"/>
      <c r="E38" s="34"/>
      <c r="F38" s="34"/>
      <c r="G38" s="44"/>
      <c r="H38" s="34"/>
      <c r="I38" s="34"/>
      <c r="J38" s="44"/>
      <c r="K38" s="44"/>
      <c r="L38" s="44"/>
      <c r="M38" s="44"/>
      <c r="N38" s="40"/>
      <c r="O38" s="34"/>
      <c r="P38" s="44"/>
      <c r="Q38" s="44"/>
      <c r="R38" s="47">
        <f t="shared" si="1"/>
        <v>0</v>
      </c>
      <c r="S38" s="47" t="str">
        <f t="shared" si="2"/>
        <v/>
      </c>
      <c r="T38" s="47" t="str">
        <f t="shared" si="3"/>
        <v/>
      </c>
      <c r="U38" s="48" t="str">
        <f t="shared" si="4"/>
        <v/>
      </c>
      <c r="V38" s="48" t="str">
        <f t="shared" si="5"/>
        <v/>
      </c>
      <c r="W38" s="48" t="str">
        <f t="shared" si="6"/>
        <v/>
      </c>
      <c r="X38" s="44"/>
      <c r="Y38" s="44"/>
      <c r="Z38" s="44"/>
      <c r="AA38" s="44"/>
      <c r="AB38" s="44"/>
    </row>
    <row r="39">
      <c r="A39" s="64"/>
      <c r="B39" s="65"/>
      <c r="C39" s="44"/>
      <c r="D39" s="42"/>
      <c r="E39" s="34"/>
      <c r="F39" s="34"/>
      <c r="G39" s="44"/>
      <c r="H39" s="34"/>
      <c r="I39" s="34"/>
      <c r="J39" s="44"/>
      <c r="K39" s="44"/>
      <c r="L39" s="44"/>
      <c r="M39" s="44"/>
      <c r="N39" s="40"/>
      <c r="O39" s="34"/>
      <c r="P39" s="44"/>
      <c r="Q39" s="44"/>
      <c r="R39" s="47">
        <f t="shared" si="1"/>
        <v>0</v>
      </c>
      <c r="S39" s="47" t="str">
        <f t="shared" si="2"/>
        <v/>
      </c>
      <c r="T39" s="47" t="str">
        <f t="shared" si="3"/>
        <v/>
      </c>
      <c r="U39" s="48" t="str">
        <f t="shared" si="4"/>
        <v/>
      </c>
      <c r="V39" s="48" t="str">
        <f t="shared" si="5"/>
        <v/>
      </c>
      <c r="W39" s="48" t="str">
        <f t="shared" si="6"/>
        <v/>
      </c>
      <c r="X39" s="44"/>
      <c r="Y39" s="44"/>
      <c r="Z39" s="44"/>
      <c r="AA39" s="44"/>
      <c r="AB39" s="44"/>
    </row>
    <row r="40">
      <c r="A40" s="66"/>
      <c r="B40" s="65"/>
      <c r="C40" s="44"/>
      <c r="D40" s="42"/>
      <c r="E40" s="34"/>
      <c r="F40" s="34"/>
      <c r="G40" s="44"/>
      <c r="H40" s="34"/>
      <c r="I40" s="34"/>
      <c r="J40" s="44"/>
      <c r="K40" s="44"/>
      <c r="L40" s="44"/>
      <c r="M40" s="44"/>
      <c r="N40" s="44"/>
      <c r="O40" s="34"/>
      <c r="P40" s="44"/>
      <c r="Q40" s="44"/>
      <c r="R40" s="47">
        <f t="shared" si="1"/>
        <v>0</v>
      </c>
      <c r="S40" s="47" t="str">
        <f t="shared" si="2"/>
        <v/>
      </c>
      <c r="T40" s="47" t="str">
        <f t="shared" si="3"/>
        <v/>
      </c>
      <c r="U40" s="48" t="str">
        <f t="shared" si="4"/>
        <v/>
      </c>
      <c r="V40" s="48" t="str">
        <f t="shared" si="5"/>
        <v/>
      </c>
      <c r="W40" s="48" t="str">
        <f t="shared" si="6"/>
        <v/>
      </c>
      <c r="X40" s="44"/>
      <c r="Y40" s="44"/>
      <c r="Z40" s="44"/>
      <c r="AA40" s="44"/>
      <c r="AB40" s="44"/>
    </row>
    <row r="41">
      <c r="A41" s="66"/>
      <c r="B41" s="66"/>
      <c r="C41" s="44"/>
      <c r="D41" s="42"/>
      <c r="E41" s="34"/>
      <c r="F41" s="34"/>
      <c r="G41" s="44"/>
      <c r="H41" s="34"/>
      <c r="I41" s="34"/>
      <c r="J41" s="44"/>
      <c r="K41" s="40"/>
      <c r="L41" s="44"/>
      <c r="M41" s="44"/>
      <c r="N41" s="40"/>
      <c r="O41" s="34"/>
      <c r="P41" s="44"/>
      <c r="Q41" s="44"/>
      <c r="R41" s="47">
        <f t="shared" si="1"/>
        <v>0</v>
      </c>
      <c r="S41" s="47" t="str">
        <f t="shared" si="2"/>
        <v/>
      </c>
      <c r="T41" s="47" t="str">
        <f t="shared" si="3"/>
        <v/>
      </c>
      <c r="U41" s="48" t="str">
        <f t="shared" si="4"/>
        <v/>
      </c>
      <c r="V41" s="48" t="str">
        <f t="shared" si="5"/>
        <v/>
      </c>
      <c r="W41" s="48" t="str">
        <f t="shared" si="6"/>
        <v/>
      </c>
      <c r="X41" s="44"/>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t="str">
        <f t="shared" si="2"/>
        <v/>
      </c>
      <c r="T42" s="47" t="str">
        <f t="shared" si="3"/>
        <v/>
      </c>
      <c r="U42" s="48" t="str">
        <f t="shared" si="4"/>
        <v/>
      </c>
      <c r="V42" s="48" t="str">
        <f t="shared" si="5"/>
        <v/>
      </c>
      <c r="W42" s="48" t="str">
        <f t="shared" si="6"/>
        <v/>
      </c>
      <c r="X42" s="44"/>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t="str">
        <f t="shared" si="2"/>
        <v/>
      </c>
      <c r="T43" s="47" t="str">
        <f t="shared" si="3"/>
        <v/>
      </c>
      <c r="U43" s="48" t="str">
        <f t="shared" si="4"/>
        <v/>
      </c>
      <c r="V43" s="48" t="str">
        <f t="shared" si="5"/>
        <v/>
      </c>
      <c r="W43" s="48" t="str">
        <f t="shared" si="6"/>
        <v/>
      </c>
      <c r="X43" s="44"/>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t="str">
        <f t="shared" si="2"/>
        <v/>
      </c>
      <c r="T44" s="47" t="str">
        <f t="shared" si="3"/>
        <v/>
      </c>
      <c r="U44" s="48" t="str">
        <f t="shared" si="4"/>
        <v/>
      </c>
      <c r="V44" s="48" t="str">
        <f t="shared" si="5"/>
        <v/>
      </c>
      <c r="W44" s="48" t="str">
        <f t="shared" si="6"/>
        <v/>
      </c>
      <c r="X44" s="44"/>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t="str">
        <f t="shared" si="2"/>
        <v/>
      </c>
      <c r="T45" s="47" t="str">
        <f t="shared" si="3"/>
        <v/>
      </c>
      <c r="U45" s="48" t="str">
        <f t="shared" si="4"/>
        <v/>
      </c>
      <c r="V45" s="48" t="str">
        <f t="shared" si="5"/>
        <v/>
      </c>
      <c r="W45" s="48" t="str">
        <f t="shared" si="6"/>
        <v/>
      </c>
      <c r="X45" s="44"/>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t="str">
        <f t="shared" si="2"/>
        <v/>
      </c>
      <c r="T46" s="47" t="str">
        <f t="shared" si="3"/>
        <v/>
      </c>
      <c r="U46" s="48" t="str">
        <f t="shared" si="4"/>
        <v/>
      </c>
      <c r="V46" s="48" t="str">
        <f t="shared" si="5"/>
        <v/>
      </c>
      <c r="W46" s="48" t="str">
        <f t="shared" si="6"/>
        <v/>
      </c>
      <c r="X46" s="44"/>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t="str">
        <f t="shared" si="2"/>
        <v/>
      </c>
      <c r="T47" s="47" t="str">
        <f t="shared" si="3"/>
        <v/>
      </c>
      <c r="U47" s="48" t="str">
        <f t="shared" si="4"/>
        <v/>
      </c>
      <c r="V47" s="48" t="str">
        <f t="shared" si="5"/>
        <v/>
      </c>
      <c r="W47" s="48" t="str">
        <f t="shared" si="6"/>
        <v/>
      </c>
      <c r="X47" s="44"/>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t="str">
        <f t="shared" si="2"/>
        <v/>
      </c>
      <c r="T48" s="47" t="str">
        <f t="shared" si="3"/>
        <v/>
      </c>
      <c r="U48" s="48" t="str">
        <f t="shared" si="4"/>
        <v/>
      </c>
      <c r="V48" s="48" t="str">
        <f t="shared" si="5"/>
        <v/>
      </c>
      <c r="W48" s="48" t="str">
        <f t="shared" si="6"/>
        <v/>
      </c>
      <c r="X48" s="44"/>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t="str">
        <f t="shared" si="2"/>
        <v/>
      </c>
      <c r="T49" s="47" t="str">
        <f t="shared" si="3"/>
        <v/>
      </c>
      <c r="U49" s="48" t="str">
        <f t="shared" si="4"/>
        <v/>
      </c>
      <c r="V49" s="48" t="str">
        <f t="shared" si="5"/>
        <v/>
      </c>
      <c r="W49" s="48" t="str">
        <f t="shared" si="6"/>
        <v/>
      </c>
      <c r="X49" s="44"/>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t="str">
        <f t="shared" si="2"/>
        <v/>
      </c>
      <c r="T50" s="47" t="str">
        <f t="shared" si="3"/>
        <v/>
      </c>
      <c r="U50" s="48" t="str">
        <f t="shared" si="4"/>
        <v/>
      </c>
      <c r="V50" s="48" t="str">
        <f t="shared" si="5"/>
        <v/>
      </c>
      <c r="W50" s="48" t="str">
        <f t="shared" si="6"/>
        <v/>
      </c>
      <c r="X50" s="44"/>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t="str">
        <f t="shared" si="2"/>
        <v/>
      </c>
      <c r="T51" s="47" t="str">
        <f t="shared" si="3"/>
        <v/>
      </c>
      <c r="U51" s="48" t="str">
        <f t="shared" si="4"/>
        <v/>
      </c>
      <c r="V51" s="48" t="str">
        <f t="shared" si="5"/>
        <v/>
      </c>
      <c r="W51" s="48" t="str">
        <f t="shared" si="6"/>
        <v/>
      </c>
      <c r="X51" s="44"/>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t="str">
        <f t="shared" si="2"/>
        <v/>
      </c>
      <c r="T52" s="47" t="str">
        <f t="shared" si="3"/>
        <v/>
      </c>
      <c r="U52" s="48" t="str">
        <f t="shared" si="4"/>
        <v/>
      </c>
      <c r="V52" s="48" t="str">
        <f t="shared" si="5"/>
        <v/>
      </c>
      <c r="W52" s="48" t="str">
        <f t="shared" si="6"/>
        <v/>
      </c>
      <c r="X52" s="44"/>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t="str">
        <f t="shared" si="2"/>
        <v/>
      </c>
      <c r="T53" s="47" t="str">
        <f t="shared" si="3"/>
        <v/>
      </c>
      <c r="U53" s="48" t="str">
        <f t="shared" si="4"/>
        <v/>
      </c>
      <c r="V53" s="48" t="str">
        <f t="shared" si="5"/>
        <v/>
      </c>
      <c r="W53" s="48" t="str">
        <f t="shared" si="6"/>
        <v/>
      </c>
      <c r="X53" s="44"/>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t="str">
        <f t="shared" si="2"/>
        <v/>
      </c>
      <c r="T54" s="47" t="str">
        <f t="shared" si="3"/>
        <v/>
      </c>
      <c r="U54" s="48" t="str">
        <f t="shared" si="4"/>
        <v/>
      </c>
      <c r="V54" s="48" t="str">
        <f t="shared" si="5"/>
        <v/>
      </c>
      <c r="W54" s="48" t="str">
        <f t="shared" si="6"/>
        <v/>
      </c>
      <c r="X54" s="44"/>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t="str">
        <f t="shared" si="2"/>
        <v/>
      </c>
      <c r="T55" s="47" t="str">
        <f t="shared" si="3"/>
        <v/>
      </c>
      <c r="U55" s="48" t="str">
        <f t="shared" si="4"/>
        <v/>
      </c>
      <c r="V55" s="48" t="str">
        <f t="shared" si="5"/>
        <v/>
      </c>
      <c r="W55" s="48" t="str">
        <f t="shared" si="6"/>
        <v/>
      </c>
      <c r="X55" s="44"/>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t="str">
        <f t="shared" si="2"/>
        <v/>
      </c>
      <c r="T56" s="47" t="str">
        <f t="shared" si="3"/>
        <v/>
      </c>
      <c r="U56" s="48" t="str">
        <f t="shared" si="4"/>
        <v/>
      </c>
      <c r="V56" s="48" t="str">
        <f t="shared" si="5"/>
        <v/>
      </c>
      <c r="W56" s="48" t="str">
        <f t="shared" si="6"/>
        <v/>
      </c>
      <c r="X56" s="44"/>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t="str">
        <f t="shared" si="2"/>
        <v/>
      </c>
      <c r="T57" s="47" t="str">
        <f t="shared" si="3"/>
        <v/>
      </c>
      <c r="U57" s="48" t="str">
        <f t="shared" si="4"/>
        <v/>
      </c>
      <c r="V57" s="48" t="str">
        <f t="shared" si="5"/>
        <v/>
      </c>
      <c r="W57" s="48" t="str">
        <f t="shared" si="6"/>
        <v/>
      </c>
      <c r="X57" s="44"/>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t="str">
        <f t="shared" si="2"/>
        <v/>
      </c>
      <c r="T58" s="47" t="str">
        <f t="shared" si="3"/>
        <v/>
      </c>
      <c r="U58" s="48" t="str">
        <f t="shared" si="4"/>
        <v/>
      </c>
      <c r="V58" s="48" t="str">
        <f t="shared" si="5"/>
        <v/>
      </c>
      <c r="W58" s="48" t="str">
        <f t="shared" si="6"/>
        <v/>
      </c>
      <c r="X58" s="44"/>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t="str">
        <f t="shared" si="2"/>
        <v/>
      </c>
      <c r="T59" s="47" t="str">
        <f t="shared" si="3"/>
        <v/>
      </c>
      <c r="U59" s="48" t="str">
        <f t="shared" si="4"/>
        <v/>
      </c>
      <c r="V59" s="48" t="str">
        <f t="shared" si="5"/>
        <v/>
      </c>
      <c r="W59" s="48" t="str">
        <f t="shared" si="6"/>
        <v/>
      </c>
      <c r="X59" s="44"/>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t="str">
        <f t="shared" si="2"/>
        <v/>
      </c>
      <c r="T60" s="47" t="str">
        <f t="shared" si="3"/>
        <v/>
      </c>
      <c r="U60" s="48" t="str">
        <f t="shared" si="4"/>
        <v/>
      </c>
      <c r="V60" s="48" t="str">
        <f t="shared" si="5"/>
        <v/>
      </c>
      <c r="W60" s="48" t="str">
        <f t="shared" si="6"/>
        <v/>
      </c>
      <c r="X60" s="44"/>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t="str">
        <f t="shared" si="2"/>
        <v/>
      </c>
      <c r="T61" s="47" t="str">
        <f t="shared" si="3"/>
        <v/>
      </c>
      <c r="U61" s="48" t="str">
        <f t="shared" si="4"/>
        <v/>
      </c>
      <c r="V61" s="48" t="str">
        <f t="shared" si="5"/>
        <v/>
      </c>
      <c r="W61" s="48" t="str">
        <f t="shared" si="6"/>
        <v/>
      </c>
      <c r="X61" s="44"/>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t="str">
        <f t="shared" si="2"/>
        <v/>
      </c>
      <c r="T62" s="47" t="str">
        <f t="shared" si="3"/>
        <v/>
      </c>
      <c r="U62" s="48" t="str">
        <f t="shared" si="4"/>
        <v/>
      </c>
      <c r="V62" s="48" t="str">
        <f t="shared" si="5"/>
        <v/>
      </c>
      <c r="W62" s="48" t="str">
        <f t="shared" si="6"/>
        <v/>
      </c>
      <c r="X62" s="44"/>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t="str">
        <f t="shared" si="2"/>
        <v/>
      </c>
      <c r="T63" s="47" t="str">
        <f t="shared" si="3"/>
        <v/>
      </c>
      <c r="U63" s="48" t="str">
        <f t="shared" si="4"/>
        <v/>
      </c>
      <c r="V63" s="48" t="str">
        <f t="shared" si="5"/>
        <v/>
      </c>
      <c r="W63" s="48" t="str">
        <f t="shared" si="6"/>
        <v/>
      </c>
      <c r="X63" s="44"/>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t="str">
        <f t="shared" si="2"/>
        <v/>
      </c>
      <c r="T64" s="47" t="str">
        <f t="shared" si="3"/>
        <v/>
      </c>
      <c r="U64" s="48" t="str">
        <f t="shared" si="4"/>
        <v/>
      </c>
      <c r="V64" s="48" t="str">
        <f t="shared" si="5"/>
        <v/>
      </c>
      <c r="W64" s="48" t="str">
        <f t="shared" si="6"/>
        <v/>
      </c>
      <c r="X64" s="44"/>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t="str">
        <f t="shared" si="2"/>
        <v/>
      </c>
      <c r="T65" s="47" t="str">
        <f t="shared" si="3"/>
        <v/>
      </c>
      <c r="U65" s="48" t="str">
        <f t="shared" si="4"/>
        <v/>
      </c>
      <c r="V65" s="48" t="str">
        <f t="shared" si="5"/>
        <v/>
      </c>
      <c r="W65" s="48" t="str">
        <f t="shared" si="6"/>
        <v/>
      </c>
      <c r="X65" s="44"/>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t="str">
        <f t="shared" si="2"/>
        <v/>
      </c>
      <c r="T66" s="47" t="str">
        <f t="shared" si="3"/>
        <v/>
      </c>
      <c r="U66" s="48" t="str">
        <f t="shared" si="4"/>
        <v/>
      </c>
      <c r="V66" s="48" t="str">
        <f t="shared" si="5"/>
        <v/>
      </c>
      <c r="W66" s="48" t="str">
        <f t="shared" si="6"/>
        <v/>
      </c>
      <c r="X66" s="44"/>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t="str">
        <f t="shared" si="2"/>
        <v/>
      </c>
      <c r="T67" s="47" t="str">
        <f t="shared" si="3"/>
        <v/>
      </c>
      <c r="U67" s="48" t="str">
        <f t="shared" si="4"/>
        <v/>
      </c>
      <c r="V67" s="48" t="str">
        <f t="shared" si="5"/>
        <v/>
      </c>
      <c r="W67" s="48" t="str">
        <f t="shared" si="6"/>
        <v/>
      </c>
      <c r="X67" s="44"/>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t="str">
        <f t="shared" si="2"/>
        <v/>
      </c>
      <c r="T68" s="47" t="str">
        <f t="shared" si="3"/>
        <v/>
      </c>
      <c r="U68" s="48" t="str">
        <f t="shared" si="4"/>
        <v/>
      </c>
      <c r="V68" s="48" t="str">
        <f t="shared" si="5"/>
        <v/>
      </c>
      <c r="W68" s="48" t="str">
        <f t="shared" si="6"/>
        <v/>
      </c>
      <c r="X68" s="44"/>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t="str">
        <f t="shared" si="2"/>
        <v/>
      </c>
      <c r="T69" s="47" t="str">
        <f t="shared" si="3"/>
        <v/>
      </c>
      <c r="U69" s="48" t="str">
        <f t="shared" si="4"/>
        <v/>
      </c>
      <c r="V69" s="48" t="str">
        <f t="shared" si="5"/>
        <v/>
      </c>
      <c r="W69" s="48" t="str">
        <f t="shared" si="6"/>
        <v/>
      </c>
      <c r="X69" s="44"/>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t="str">
        <f t="shared" si="2"/>
        <v/>
      </c>
      <c r="T70" s="47" t="str">
        <f t="shared" si="3"/>
        <v/>
      </c>
      <c r="U70" s="48" t="str">
        <f t="shared" si="4"/>
        <v/>
      </c>
      <c r="V70" s="48" t="str">
        <f t="shared" si="5"/>
        <v/>
      </c>
      <c r="W70" s="48" t="str">
        <f t="shared" si="6"/>
        <v/>
      </c>
      <c r="X70" s="44"/>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t="str">
        <f t="shared" si="2"/>
        <v/>
      </c>
      <c r="T71" s="47" t="str">
        <f t="shared" si="3"/>
        <v/>
      </c>
      <c r="U71" s="48" t="str">
        <f t="shared" si="4"/>
        <v/>
      </c>
      <c r="V71" s="48" t="str">
        <f t="shared" si="5"/>
        <v/>
      </c>
      <c r="W71" s="48" t="str">
        <f t="shared" si="6"/>
        <v/>
      </c>
      <c r="X71" s="44"/>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t="str">
        <f t="shared" si="2"/>
        <v/>
      </c>
      <c r="T72" s="47" t="str">
        <f t="shared" si="3"/>
        <v/>
      </c>
      <c r="U72" s="48" t="str">
        <f t="shared" si="4"/>
        <v/>
      </c>
      <c r="V72" s="48" t="str">
        <f t="shared" si="5"/>
        <v/>
      </c>
      <c r="W72" s="48" t="str">
        <f t="shared" si="6"/>
        <v/>
      </c>
      <c r="X72" s="44"/>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t="str">
        <f t="shared" si="2"/>
        <v/>
      </c>
      <c r="T73" s="47" t="str">
        <f t="shared" si="3"/>
        <v/>
      </c>
      <c r="U73" s="48" t="str">
        <f t="shared" si="4"/>
        <v/>
      </c>
      <c r="V73" s="48" t="str">
        <f t="shared" si="5"/>
        <v/>
      </c>
      <c r="W73" s="48" t="str">
        <f t="shared" si="6"/>
        <v/>
      </c>
      <c r="X73" s="44"/>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t="str">
        <f t="shared" si="2"/>
        <v/>
      </c>
      <c r="T74" s="47" t="str">
        <f t="shared" si="3"/>
        <v/>
      </c>
      <c r="U74" s="48" t="str">
        <f t="shared" si="4"/>
        <v/>
      </c>
      <c r="V74" s="48" t="str">
        <f t="shared" si="5"/>
        <v/>
      </c>
      <c r="W74" s="48" t="str">
        <f t="shared" si="6"/>
        <v/>
      </c>
      <c r="X74" s="44"/>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t="str">
        <f t="shared" si="2"/>
        <v/>
      </c>
      <c r="T75" s="47" t="str">
        <f t="shared" si="3"/>
        <v/>
      </c>
      <c r="U75" s="48" t="str">
        <f t="shared" si="4"/>
        <v/>
      </c>
      <c r="V75" s="48" t="str">
        <f t="shared" si="5"/>
        <v/>
      </c>
      <c r="W75" s="48" t="str">
        <f t="shared" si="6"/>
        <v/>
      </c>
      <c r="X75" s="44"/>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t="str">
        <f t="shared" si="2"/>
        <v/>
      </c>
      <c r="T76" s="47" t="str">
        <f t="shared" si="3"/>
        <v/>
      </c>
      <c r="U76" s="48" t="str">
        <f t="shared" si="4"/>
        <v/>
      </c>
      <c r="V76" s="48" t="str">
        <f t="shared" si="5"/>
        <v/>
      </c>
      <c r="W76" s="48" t="str">
        <f t="shared" si="6"/>
        <v/>
      </c>
      <c r="X76" s="44"/>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t="str">
        <f t="shared" si="2"/>
        <v/>
      </c>
      <c r="T77" s="47" t="str">
        <f t="shared" si="3"/>
        <v/>
      </c>
      <c r="U77" s="48" t="str">
        <f t="shared" si="4"/>
        <v/>
      </c>
      <c r="V77" s="48" t="str">
        <f t="shared" si="5"/>
        <v/>
      </c>
      <c r="W77" s="48" t="str">
        <f t="shared" si="6"/>
        <v/>
      </c>
      <c r="X77" s="44"/>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t="str">
        <f t="shared" si="2"/>
        <v/>
      </c>
      <c r="T78" s="47" t="str">
        <f t="shared" si="3"/>
        <v/>
      </c>
      <c r="U78" s="48" t="str">
        <f t="shared" si="4"/>
        <v/>
      </c>
      <c r="V78" s="48" t="str">
        <f t="shared" si="5"/>
        <v/>
      </c>
      <c r="W78" s="48" t="str">
        <f t="shared" si="6"/>
        <v/>
      </c>
      <c r="X78" s="44"/>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t="str">
        <f t="shared" si="2"/>
        <v/>
      </c>
      <c r="T79" s="47" t="str">
        <f t="shared" si="3"/>
        <v/>
      </c>
      <c r="U79" s="48" t="str">
        <f t="shared" si="4"/>
        <v/>
      </c>
      <c r="V79" s="48" t="str">
        <f t="shared" si="5"/>
        <v/>
      </c>
      <c r="W79" s="48" t="str">
        <f t="shared" si="6"/>
        <v/>
      </c>
      <c r="X79" s="44"/>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t="str">
        <f t="shared" si="2"/>
        <v/>
      </c>
      <c r="T80" s="47" t="str">
        <f t="shared" si="3"/>
        <v/>
      </c>
      <c r="U80" s="48" t="str">
        <f t="shared" si="4"/>
        <v/>
      </c>
      <c r="V80" s="48" t="str">
        <f t="shared" si="5"/>
        <v/>
      </c>
      <c r="W80" s="48" t="str">
        <f t="shared" si="6"/>
        <v/>
      </c>
      <c r="X80" s="44"/>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t="str">
        <f t="shared" si="2"/>
        <v/>
      </c>
      <c r="T81" s="47" t="str">
        <f t="shared" si="3"/>
        <v/>
      </c>
      <c r="U81" s="48" t="str">
        <f t="shared" si="4"/>
        <v/>
      </c>
      <c r="V81" s="48" t="str">
        <f t="shared" si="5"/>
        <v/>
      </c>
      <c r="W81" s="48" t="str">
        <f t="shared" si="6"/>
        <v/>
      </c>
      <c r="X81" s="44"/>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t="str">
        <f t="shared" si="2"/>
        <v/>
      </c>
      <c r="T82" s="47" t="str">
        <f t="shared" si="3"/>
        <v/>
      </c>
      <c r="U82" s="48" t="str">
        <f t="shared" si="4"/>
        <v/>
      </c>
      <c r="V82" s="48" t="str">
        <f t="shared" si="5"/>
        <v/>
      </c>
      <c r="W82" s="48" t="str">
        <f t="shared" si="6"/>
        <v/>
      </c>
      <c r="X82" s="44"/>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t="str">
        <f t="shared" si="2"/>
        <v/>
      </c>
      <c r="T83" s="47" t="str">
        <f t="shared" si="3"/>
        <v/>
      </c>
      <c r="U83" s="48" t="str">
        <f t="shared" si="4"/>
        <v/>
      </c>
      <c r="V83" s="48" t="str">
        <f t="shared" si="5"/>
        <v/>
      </c>
      <c r="W83" s="48" t="str">
        <f t="shared" si="6"/>
        <v/>
      </c>
      <c r="X83" s="44"/>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t="str">
        <f t="shared" si="2"/>
        <v/>
      </c>
      <c r="T84" s="47" t="str">
        <f t="shared" si="3"/>
        <v/>
      </c>
      <c r="U84" s="48" t="str">
        <f t="shared" si="4"/>
        <v/>
      </c>
      <c r="V84" s="48" t="str">
        <f t="shared" si="5"/>
        <v/>
      </c>
      <c r="W84" s="48" t="str">
        <f t="shared" si="6"/>
        <v/>
      </c>
      <c r="X84" s="44"/>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t="str">
        <f t="shared" si="2"/>
        <v/>
      </c>
      <c r="T85" s="47" t="str">
        <f t="shared" si="3"/>
        <v/>
      </c>
      <c r="U85" s="48" t="str">
        <f t="shared" si="4"/>
        <v/>
      </c>
      <c r="V85" s="48" t="str">
        <f t="shared" si="5"/>
        <v/>
      </c>
      <c r="W85" s="48" t="str">
        <f t="shared" si="6"/>
        <v/>
      </c>
      <c r="X85" s="44"/>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t="str">
        <f t="shared" si="2"/>
        <v/>
      </c>
      <c r="T86" s="47" t="str">
        <f t="shared" si="3"/>
        <v/>
      </c>
      <c r="U86" s="48" t="str">
        <f t="shared" si="4"/>
        <v/>
      </c>
      <c r="V86" s="48" t="str">
        <f t="shared" si="5"/>
        <v/>
      </c>
      <c r="W86" s="48" t="str">
        <f t="shared" si="6"/>
        <v/>
      </c>
      <c r="X86" s="44"/>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t="str">
        <f t="shared" si="2"/>
        <v/>
      </c>
      <c r="T87" s="47" t="str">
        <f t="shared" si="3"/>
        <v/>
      </c>
      <c r="U87" s="48" t="str">
        <f t="shared" si="4"/>
        <v/>
      </c>
      <c r="V87" s="48" t="str">
        <f t="shared" si="5"/>
        <v/>
      </c>
      <c r="W87" s="48" t="str">
        <f t="shared" si="6"/>
        <v/>
      </c>
      <c r="X87" s="44"/>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t="str">
        <f t="shared" si="2"/>
        <v/>
      </c>
      <c r="T88" s="47" t="str">
        <f t="shared" si="3"/>
        <v/>
      </c>
      <c r="U88" s="48" t="str">
        <f t="shared" si="4"/>
        <v/>
      </c>
      <c r="V88" s="48" t="str">
        <f t="shared" si="5"/>
        <v/>
      </c>
      <c r="W88" s="48" t="str">
        <f t="shared" si="6"/>
        <v/>
      </c>
      <c r="X88" s="44"/>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t="str">
        <f t="shared" si="2"/>
        <v/>
      </c>
      <c r="T89" s="47" t="str">
        <f t="shared" si="3"/>
        <v/>
      </c>
      <c r="U89" s="48" t="str">
        <f t="shared" si="4"/>
        <v/>
      </c>
      <c r="V89" s="48" t="str">
        <f t="shared" si="5"/>
        <v/>
      </c>
      <c r="W89" s="48" t="str">
        <f t="shared" si="6"/>
        <v/>
      </c>
      <c r="X89" s="44"/>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t="str">
        <f t="shared" si="2"/>
        <v/>
      </c>
      <c r="T90" s="47" t="str">
        <f t="shared" si="3"/>
        <v/>
      </c>
      <c r="U90" s="48" t="str">
        <f t="shared" si="4"/>
        <v/>
      </c>
      <c r="V90" s="48" t="str">
        <f t="shared" si="5"/>
        <v/>
      </c>
      <c r="W90" s="48" t="str">
        <f t="shared" si="6"/>
        <v/>
      </c>
      <c r="X90" s="44"/>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t="str">
        <f t="shared" si="2"/>
        <v/>
      </c>
      <c r="T91" s="47" t="str">
        <f t="shared" si="3"/>
        <v/>
      </c>
      <c r="U91" s="48" t="str">
        <f t="shared" si="4"/>
        <v/>
      </c>
      <c r="V91" s="48" t="str">
        <f t="shared" si="5"/>
        <v/>
      </c>
      <c r="W91" s="48" t="str">
        <f t="shared" si="6"/>
        <v/>
      </c>
      <c r="X91" s="44"/>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t="str">
        <f t="shared" si="2"/>
        <v/>
      </c>
      <c r="T92" s="47" t="str">
        <f t="shared" si="3"/>
        <v/>
      </c>
      <c r="U92" s="48" t="str">
        <f t="shared" si="4"/>
        <v/>
      </c>
      <c r="V92" s="48" t="str">
        <f t="shared" si="5"/>
        <v/>
      </c>
      <c r="W92" s="48" t="str">
        <f t="shared" si="6"/>
        <v/>
      </c>
      <c r="X92" s="44"/>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t="str">
        <f t="shared" si="2"/>
        <v/>
      </c>
      <c r="T93" s="47" t="str">
        <f t="shared" si="3"/>
        <v/>
      </c>
      <c r="U93" s="48" t="str">
        <f t="shared" si="4"/>
        <v/>
      </c>
      <c r="V93" s="48" t="str">
        <f t="shared" si="5"/>
        <v/>
      </c>
      <c r="W93" s="48" t="str">
        <f t="shared" si="6"/>
        <v/>
      </c>
      <c r="X93" s="44"/>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t="str">
        <f t="shared" si="2"/>
        <v/>
      </c>
      <c r="T94" s="47" t="str">
        <f t="shared" si="3"/>
        <v/>
      </c>
      <c r="U94" s="48" t="str">
        <f t="shared" si="4"/>
        <v/>
      </c>
      <c r="V94" s="48" t="str">
        <f t="shared" si="5"/>
        <v/>
      </c>
      <c r="W94" s="48" t="str">
        <f t="shared" si="6"/>
        <v/>
      </c>
      <c r="X94" s="44"/>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t="str">
        <f t="shared" si="2"/>
        <v/>
      </c>
      <c r="T95" s="47" t="str">
        <f t="shared" si="3"/>
        <v/>
      </c>
      <c r="U95" s="48" t="str">
        <f t="shared" si="4"/>
        <v/>
      </c>
      <c r="V95" s="48" t="str">
        <f t="shared" si="5"/>
        <v/>
      </c>
      <c r="W95" s="48" t="str">
        <f t="shared" si="6"/>
        <v/>
      </c>
      <c r="X95" s="44"/>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t="str">
        <f t="shared" si="2"/>
        <v/>
      </c>
      <c r="T96" s="47" t="str">
        <f t="shared" si="3"/>
        <v/>
      </c>
      <c r="U96" s="48" t="str">
        <f t="shared" si="4"/>
        <v/>
      </c>
      <c r="V96" s="48" t="str">
        <f t="shared" si="5"/>
        <v/>
      </c>
      <c r="W96" s="48" t="str">
        <f t="shared" si="6"/>
        <v/>
      </c>
      <c r="X96" s="44"/>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t="str">
        <f t="shared" si="2"/>
        <v/>
      </c>
      <c r="T97" s="47" t="str">
        <f t="shared" si="3"/>
        <v/>
      </c>
      <c r="U97" s="48" t="str">
        <f t="shared" si="4"/>
        <v/>
      </c>
      <c r="V97" s="48" t="str">
        <f t="shared" si="5"/>
        <v/>
      </c>
      <c r="W97" s="48" t="str">
        <f t="shared" si="6"/>
        <v/>
      </c>
      <c r="X97" s="44"/>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t="str">
        <f t="shared" si="2"/>
        <v/>
      </c>
      <c r="T98" s="47" t="str">
        <f t="shared" si="3"/>
        <v/>
      </c>
      <c r="U98" s="48" t="str">
        <f t="shared" si="4"/>
        <v/>
      </c>
      <c r="V98" s="48" t="str">
        <f t="shared" si="5"/>
        <v/>
      </c>
      <c r="W98" s="48" t="str">
        <f t="shared" si="6"/>
        <v/>
      </c>
      <c r="X98" s="44"/>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t="str">
        <f t="shared" si="2"/>
        <v/>
      </c>
      <c r="T99" s="47" t="str">
        <f t="shared" si="3"/>
        <v/>
      </c>
      <c r="U99" s="48" t="str">
        <f t="shared" si="4"/>
        <v/>
      </c>
      <c r="V99" s="48" t="str">
        <f t="shared" si="5"/>
        <v/>
      </c>
      <c r="W99" s="48" t="str">
        <f t="shared" si="6"/>
        <v/>
      </c>
      <c r="X99" s="44"/>
      <c r="Y99" s="44"/>
      <c r="Z99" s="44"/>
      <c r="AA99" s="44"/>
      <c r="AB99" s="44"/>
    </row>
    <row r="100">
      <c r="A100" s="44"/>
      <c r="B100" s="44"/>
      <c r="C100" s="44"/>
      <c r="D100" s="42"/>
      <c r="E100" s="34"/>
      <c r="F100" s="34"/>
      <c r="G100" s="44"/>
      <c r="H100" s="34"/>
      <c r="I100" s="34"/>
      <c r="J100" s="44"/>
      <c r="K100" s="44"/>
      <c r="L100" s="44"/>
      <c r="M100" s="44"/>
      <c r="N100" s="44"/>
      <c r="O100" s="34"/>
      <c r="P100" s="44"/>
      <c r="Q100" s="44"/>
      <c r="R100" s="47">
        <f t="shared" si="1"/>
        <v>0</v>
      </c>
      <c r="S100" s="47" t="str">
        <f t="shared" si="2"/>
        <v/>
      </c>
      <c r="T100" s="47" t="str">
        <f t="shared" si="3"/>
        <v/>
      </c>
      <c r="U100" s="48" t="str">
        <f t="shared" si="4"/>
        <v/>
      </c>
      <c r="V100" s="48" t="str">
        <f t="shared" si="5"/>
        <v/>
      </c>
      <c r="W100" s="48" t="str">
        <f t="shared" si="6"/>
        <v/>
      </c>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97"/>
      <c r="B107" s="97"/>
      <c r="C107" s="97"/>
      <c r="D107" s="97"/>
      <c r="E107" s="97"/>
      <c r="F107" s="97"/>
      <c r="G107" s="97"/>
      <c r="H107" s="97"/>
      <c r="I107" s="97"/>
      <c r="J107" s="97"/>
      <c r="K107" s="97"/>
      <c r="L107" s="97"/>
      <c r="M107" s="97"/>
      <c r="N107" s="97"/>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98" t="s">
        <v>1011</v>
      </c>
      <c r="B110" s="99"/>
      <c r="C110" s="44"/>
      <c r="D110" s="100" t="s">
        <v>1012</v>
      </c>
      <c r="E110" s="101"/>
      <c r="F110" s="100" t="s">
        <v>1013</v>
      </c>
      <c r="G110" s="44"/>
      <c r="H110" s="102" t="s">
        <v>1014</v>
      </c>
      <c r="I110" s="100" t="s">
        <v>1015</v>
      </c>
      <c r="J110" s="102" t="s">
        <v>1016</v>
      </c>
      <c r="K110" s="44"/>
      <c r="L110" s="44"/>
      <c r="M110" s="44"/>
      <c r="N110" s="44"/>
      <c r="O110" s="44"/>
      <c r="P110" s="44"/>
      <c r="Q110" s="44"/>
      <c r="R110" s="44"/>
      <c r="S110" s="44"/>
      <c r="T110" s="44"/>
      <c r="U110" s="44"/>
      <c r="V110" s="44"/>
      <c r="W110" s="44"/>
      <c r="X110" s="44"/>
      <c r="Y110" s="44"/>
      <c r="Z110" s="44"/>
      <c r="AA110" s="44"/>
      <c r="AB110" s="44"/>
    </row>
    <row r="111">
      <c r="A111" s="103" t="s">
        <v>1017</v>
      </c>
      <c r="B111" s="104">
        <f>COUNTA(A2:A100)</f>
        <v>0</v>
      </c>
      <c r="C111" s="44"/>
      <c r="D111" s="104" t="s">
        <v>1018</v>
      </c>
      <c r="E111" s="105">
        <f>COUNTIFS(E2:E100,"XS",W2:W100,"Yes")</f>
        <v>0</v>
      </c>
      <c r="F111" s="105">
        <f>SUMIFS(V2:V100,E2:E100,"XS",W2:W100,"Yes")</f>
        <v>0</v>
      </c>
      <c r="G111" s="44"/>
      <c r="H111" s="106" t="s">
        <v>261</v>
      </c>
      <c r="I111" s="107">
        <f>COUNTIFS(F:F,"System Project",W:W,"Yes")</f>
        <v>0</v>
      </c>
      <c r="J111" s="107">
        <f>SUMIFS(V:V,F:F,"System Project",W:W,"Yes")</f>
        <v>0</v>
      </c>
      <c r="K111" s="44"/>
      <c r="L111" s="44"/>
      <c r="M111" s="44"/>
      <c r="N111" s="44"/>
      <c r="O111" s="44"/>
      <c r="P111" s="44"/>
      <c r="Q111" s="44"/>
      <c r="R111" s="44"/>
      <c r="S111" s="44"/>
      <c r="T111" s="44"/>
      <c r="U111" s="44"/>
      <c r="V111" s="44"/>
      <c r="W111" s="44"/>
      <c r="X111" s="44"/>
      <c r="Y111" s="44"/>
      <c r="Z111" s="44"/>
      <c r="AA111" s="44"/>
      <c r="AB111" s="44"/>
    </row>
    <row r="112">
      <c r="A112" s="103" t="s">
        <v>96</v>
      </c>
      <c r="B112" s="104">
        <f>COUNTIF(W2:W100,"Yes")</f>
        <v>0</v>
      </c>
      <c r="C112" s="44"/>
      <c r="D112" s="104" t="s">
        <v>1019</v>
      </c>
      <c r="E112" s="105">
        <f>COUNTIFS(E2:E100,"S",W2:W100,"Yes")</f>
        <v>0</v>
      </c>
      <c r="F112" s="105">
        <f>SUMIFS(V2:V100,E2:E100,"S",W2:W100,"Yes")</f>
        <v>0</v>
      </c>
      <c r="G112" s="44"/>
      <c r="H112" s="103" t="s">
        <v>23</v>
      </c>
      <c r="I112" s="107">
        <f>COUNTIFS(F:F,"Epic Gold",W:W,"Yes")</f>
        <v>0</v>
      </c>
      <c r="J112" s="107">
        <f>SUMIFS(V:V,F:F,"Epic Gold",W:W,"Yes")</f>
        <v>0</v>
      </c>
      <c r="K112" s="44"/>
      <c r="L112" s="44"/>
      <c r="M112" s="44"/>
      <c r="N112" s="44"/>
      <c r="O112" s="44"/>
      <c r="P112" s="44"/>
      <c r="Q112" s="44"/>
      <c r="R112" s="44"/>
      <c r="S112" s="44"/>
      <c r="T112" s="44"/>
      <c r="U112" s="44"/>
      <c r="V112" s="44"/>
      <c r="W112" s="44"/>
      <c r="X112" s="44"/>
      <c r="Y112" s="44"/>
      <c r="Z112" s="44"/>
      <c r="AA112" s="44"/>
      <c r="AB112" s="44"/>
    </row>
    <row r="113">
      <c r="A113" s="98" t="s">
        <v>98</v>
      </c>
      <c r="B113" s="108">
        <f>SUMIF(W2:W100,"Yes",V2:V100)</f>
        <v>0</v>
      </c>
      <c r="C113" s="44"/>
      <c r="D113" s="104" t="s">
        <v>1020</v>
      </c>
      <c r="E113" s="105">
        <f>COUNTIFS(E2:E100,"M",W2:W100,"Yes")</f>
        <v>0</v>
      </c>
      <c r="F113" s="105">
        <f>SUMIFS(V2:V100,E2:E100,"M",W2:W100,"Yes")</f>
        <v>0</v>
      </c>
      <c r="G113" s="44"/>
      <c r="H113" s="106" t="s">
        <v>24</v>
      </c>
      <c r="I113" s="107">
        <f>COUNTIFS(F:F,"Governance",W:W,"Yes")</f>
        <v>0</v>
      </c>
      <c r="J113" s="107">
        <f>SUMIFS(V:V,F:F,"Governance",W:W,"Yes")</f>
        <v>0</v>
      </c>
      <c r="K113" s="44"/>
      <c r="L113" s="44"/>
      <c r="M113" s="44"/>
      <c r="N113" s="44"/>
      <c r="O113" s="44"/>
      <c r="P113" s="44"/>
      <c r="Q113" s="44"/>
      <c r="R113" s="44"/>
      <c r="S113" s="44"/>
      <c r="T113" s="44"/>
      <c r="U113" s="44"/>
      <c r="V113" s="44"/>
      <c r="W113" s="44"/>
      <c r="X113" s="44"/>
      <c r="Y113" s="44"/>
      <c r="Z113" s="44"/>
      <c r="AA113" s="44"/>
      <c r="AB113" s="44"/>
    </row>
    <row r="114">
      <c r="A114" s="103" t="s">
        <v>99</v>
      </c>
      <c r="B114" s="104">
        <f>40-B113</f>
        <v>40</v>
      </c>
      <c r="C114" s="44"/>
      <c r="D114" s="104" t="s">
        <v>1021</v>
      </c>
      <c r="E114" s="105">
        <f>COUNTIFS(E2:E100,"L",W2:W100,"Yes")</f>
        <v>0</v>
      </c>
      <c r="F114" s="105">
        <f>SUMIFS(V2:V100,E2:E100,"L",W2:W100,"Yes")</f>
        <v>0</v>
      </c>
      <c r="G114" s="44"/>
      <c r="H114" s="106" t="s">
        <v>25</v>
      </c>
      <c r="I114" s="107">
        <f>COUNTIFS(F:F,"System Initiative",W:W,"Yes")</f>
        <v>0</v>
      </c>
      <c r="J114" s="107">
        <f>SUMIFS(V:V,F:F,"System Initiative",W:W,"Yes")</f>
        <v>0</v>
      </c>
      <c r="K114" s="44"/>
      <c r="L114" s="44"/>
      <c r="M114" s="44"/>
      <c r="N114" s="44"/>
      <c r="O114" s="44"/>
      <c r="P114" s="44"/>
      <c r="Q114" s="44"/>
      <c r="R114" s="44"/>
      <c r="S114" s="44"/>
      <c r="T114" s="44"/>
      <c r="U114" s="44"/>
      <c r="V114" s="44"/>
      <c r="W114" s="44"/>
      <c r="X114" s="44"/>
      <c r="Y114" s="44"/>
      <c r="Z114" s="44"/>
      <c r="AA114" s="44"/>
      <c r="AB114" s="44"/>
    </row>
    <row r="115">
      <c r="A115" s="103" t="s">
        <v>100</v>
      </c>
      <c r="B115" s="109">
        <f>B113/B114</f>
        <v>0</v>
      </c>
      <c r="C115" s="44"/>
      <c r="D115" s="104" t="s">
        <v>1022</v>
      </c>
      <c r="E115" s="105">
        <f>COUNTIFS(E2:E100,"XL",W2:W100,"Yes")</f>
        <v>0</v>
      </c>
      <c r="F115" s="105">
        <f>SUMIFS(V2:V100,E2:E100,"XL",W2:W100,"Yes")</f>
        <v>0</v>
      </c>
      <c r="G115" s="44"/>
      <c r="H115" s="106" t="s">
        <v>27</v>
      </c>
      <c r="I115" s="107">
        <f>COUNTIFS(F:F,"Epic Upgrades",W:W,"Yes")</f>
        <v>0</v>
      </c>
      <c r="J115" s="107">
        <f>SUMIFS(V:V,F:F,"Epic Upgrades",W:W,"Yes")</f>
        <v>0</v>
      </c>
      <c r="K115" s="44"/>
      <c r="L115" s="44"/>
      <c r="M115" s="44"/>
      <c r="N115" s="44"/>
      <c r="O115" s="44"/>
      <c r="P115" s="44"/>
      <c r="Q115" s="44"/>
      <c r="R115" s="44"/>
      <c r="S115" s="44"/>
      <c r="T115" s="44"/>
      <c r="U115" s="44"/>
      <c r="V115" s="44"/>
      <c r="W115" s="44"/>
      <c r="X115" s="44"/>
      <c r="Y115" s="44"/>
      <c r="Z115" s="44"/>
      <c r="AA115" s="44"/>
      <c r="AB115" s="44"/>
    </row>
    <row r="116">
      <c r="A116" s="110" t="s">
        <v>45</v>
      </c>
      <c r="B116" s="104" t="str">
        <f>IF(B115&lt;0.7,"✅ UNDER",IF(B115&lt;0.9,"⚠️ NEAR","🔴 OVER"))</f>
        <v>✅ UNDER</v>
      </c>
      <c r="C116" s="44"/>
      <c r="D116" s="104" t="s">
        <v>13</v>
      </c>
      <c r="E116" s="105">
        <f>COUNTIFS(E2:E100,"",W2:W100,"Yes")</f>
        <v>0</v>
      </c>
      <c r="F116" s="105">
        <f>SUMIFS(V2:V100,E2:E100,"",W2:W100,"Yes")</f>
        <v>0</v>
      </c>
      <c r="G116" s="44"/>
      <c r="H116" s="106" t="s">
        <v>28</v>
      </c>
      <c r="I116" s="107">
        <f>COUNTIFS(F:F,"General Support",W:W,"Yes")</f>
        <v>0</v>
      </c>
      <c r="J116" s="107">
        <f>SUMIFS(V:V,F:F,"General Support",W:W,"Yes")</f>
        <v>0</v>
      </c>
      <c r="K116" s="44"/>
      <c r="L116" s="44"/>
      <c r="M116" s="44"/>
      <c r="N116" s="44"/>
      <c r="O116" s="44"/>
      <c r="P116" s="44"/>
      <c r="Q116" s="44"/>
      <c r="R116" s="44"/>
      <c r="S116" s="44"/>
      <c r="T116" s="44"/>
      <c r="U116" s="44"/>
      <c r="V116" s="44"/>
      <c r="W116" s="44"/>
      <c r="X116" s="44"/>
      <c r="Y116" s="44"/>
      <c r="Z116" s="44"/>
      <c r="AA116" s="44"/>
      <c r="AB116" s="44"/>
    </row>
    <row r="117">
      <c r="A117" s="44"/>
      <c r="B117" s="44"/>
      <c r="C117" s="44"/>
      <c r="D117" s="104" t="s">
        <v>95</v>
      </c>
      <c r="E117" s="104">
        <f t="shared" ref="E117:F117" si="7">SUM(E111:E116)</f>
        <v>0</v>
      </c>
      <c r="F117" s="104">
        <f t="shared" si="7"/>
        <v>0</v>
      </c>
      <c r="G117" s="44"/>
      <c r="H117" s="106" t="s">
        <v>29</v>
      </c>
      <c r="I117" s="107">
        <f>COUNTIFS(F:F,"Policy/Guidelines",W:W,"Yes")</f>
        <v>0</v>
      </c>
      <c r="J117" s="107">
        <f>SUMIFS(V:V,F:F,"Policy/Guidelines",W:W,"Yes")</f>
        <v>0</v>
      </c>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106" t="s">
        <v>1023</v>
      </c>
      <c r="I118" s="107">
        <f>COUNTIFS(F:F,"Market Project",W:W,"Yes")</f>
        <v>0</v>
      </c>
      <c r="J118" s="107">
        <f>SUMIFS(V:V,F:F,"Market Project",W:W,"Yes")</f>
        <v>0</v>
      </c>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106" t="s">
        <v>31</v>
      </c>
      <c r="I119" s="107">
        <f>COUNTIFS(F:F,"Ticket",W:W,"Yes")</f>
        <v>0</v>
      </c>
      <c r="J119" s="107">
        <f>SUMIFS(V:V,F:F,"Ticket",W:W,"Yes")</f>
        <v>0</v>
      </c>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106" t="s">
        <v>95</v>
      </c>
      <c r="I120" s="103">
        <f t="shared" ref="I120:J120" si="8">SUM(I111:I119)</f>
        <v>0</v>
      </c>
      <c r="J120" s="103">
        <f t="shared" si="8"/>
        <v>0</v>
      </c>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51:G300">
      <formula1>"All,Cerner,Epic,Meditech"</formula1>
    </dataValidation>
    <dataValidation type="list" allowBlank="1" showErrorMessage="1" sqref="I251:I300">
      <formula1>"Discovery/Define,Design,Develop,Deploy,Did We Deliver"</formula1>
    </dataValidation>
    <dataValidation type="list" allowBlank="1" showErrorMessage="1" sqref="E2:E28 E251:E430">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51:H300">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51:F259">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4">
    <tablePart r:id="rId7"/>
    <tablePart r:id="rId8"/>
    <tablePart r:id="rId9"/>
    <tablePart r:id="rId10"/>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3" max="3" width="11.0"/>
    <col customWidth="1" min="4" max="4" width="20.13"/>
    <col customWidth="1" min="5" max="5" width="17.63"/>
    <col customWidth="1" min="6" max="6" width="16.38"/>
    <col customWidth="1" min="8" max="8" width="18.63"/>
    <col customWidth="1" min="9" max="9" width="18.5"/>
    <col customWidth="1" min="10" max="10" width="9.63"/>
    <col customWidth="1" min="11" max="11" width="10.38"/>
    <col customWidth="1" min="12" max="12" width="27.5"/>
    <col customWidth="1" min="14" max="14" width="19.5"/>
    <col hidden="1" min="15" max="15" width="12.63"/>
    <col customWidth="1" hidden="1" min="16" max="16" width="35.38"/>
    <col customWidth="1" hidden="1" min="17" max="17" width="34.75"/>
    <col customWidth="1" min="18" max="18" width="16.25"/>
    <col customWidth="1" min="19" max="19" width="17.5"/>
    <col customWidth="1" min="21" max="21" width="16.25"/>
    <col customWidth="1" min="22" max="22" width="34.75"/>
    <col customWidth="1" min="23" max="23" width="18.13"/>
  </cols>
  <sheetData>
    <row r="1">
      <c r="A1" s="30" t="s">
        <v>117</v>
      </c>
      <c r="B1" s="30" t="s">
        <v>118</v>
      </c>
      <c r="C1" s="31" t="s">
        <v>119</v>
      </c>
      <c r="D1" s="30" t="s">
        <v>15</v>
      </c>
      <c r="E1" s="67" t="s">
        <v>120</v>
      </c>
      <c r="F1" s="30" t="s">
        <v>121</v>
      </c>
      <c r="G1" s="30" t="s">
        <v>122</v>
      </c>
      <c r="H1" s="30" t="s">
        <v>45</v>
      </c>
      <c r="I1" s="30" t="s">
        <v>33</v>
      </c>
      <c r="J1" s="33" t="s">
        <v>123</v>
      </c>
      <c r="K1" s="30" t="s">
        <v>124</v>
      </c>
      <c r="L1" s="30" t="s">
        <v>125</v>
      </c>
      <c r="M1" s="30" t="s">
        <v>126</v>
      </c>
      <c r="N1" s="31" t="s">
        <v>127</v>
      </c>
      <c r="O1" s="34"/>
      <c r="P1" s="35"/>
      <c r="Q1" s="34"/>
      <c r="R1" s="36" t="s">
        <v>128</v>
      </c>
      <c r="S1" s="36" t="s">
        <v>129</v>
      </c>
      <c r="T1" s="36" t="s">
        <v>130</v>
      </c>
      <c r="U1" s="36" t="s">
        <v>131</v>
      </c>
      <c r="V1" s="37" t="s">
        <v>98</v>
      </c>
      <c r="W1" s="37" t="s">
        <v>132</v>
      </c>
      <c r="X1" s="44"/>
      <c r="Y1" s="44"/>
      <c r="Z1" s="44"/>
      <c r="AA1" s="44"/>
      <c r="AB1" s="44"/>
    </row>
    <row r="2">
      <c r="A2" s="42"/>
      <c r="B2" s="42"/>
      <c r="C2" s="44"/>
      <c r="D2" s="42"/>
      <c r="E2" s="71"/>
      <c r="F2" s="72"/>
      <c r="G2" s="42"/>
      <c r="H2" s="42"/>
      <c r="I2" s="72"/>
      <c r="J2" s="73"/>
      <c r="K2" s="44"/>
      <c r="L2" s="42"/>
      <c r="M2" s="61"/>
      <c r="N2" s="46"/>
      <c r="O2" s="34"/>
      <c r="P2" s="44"/>
      <c r="Q2" s="44"/>
      <c r="R2" s="47"/>
      <c r="S2" s="47"/>
      <c r="T2" s="47"/>
      <c r="U2" s="48"/>
      <c r="V2" s="48"/>
      <c r="W2" s="48"/>
      <c r="X2" s="44"/>
      <c r="Y2" s="44"/>
      <c r="Z2" s="44"/>
      <c r="AA2" s="44"/>
      <c r="AB2" s="44"/>
    </row>
    <row r="3">
      <c r="A3" s="44"/>
      <c r="B3" s="44"/>
      <c r="C3" s="44"/>
      <c r="D3" s="42"/>
      <c r="E3" s="69"/>
      <c r="F3" s="60"/>
      <c r="G3" s="44"/>
      <c r="H3" s="34"/>
      <c r="I3" s="60"/>
      <c r="J3" s="73"/>
      <c r="K3" s="44"/>
      <c r="L3" s="44"/>
      <c r="M3" s="61"/>
      <c r="N3" s="46"/>
      <c r="O3" s="53"/>
      <c r="P3" s="44"/>
      <c r="Q3" s="44"/>
      <c r="R3" s="47">
        <f t="shared" ref="R3:R100" si="1">IF(OR(D3="",B3=""),0,IF(D3="Owner",1,IF(D3="Co-Owner",0.6,IF(D3="Co-owner",0.6,IF(D3="Secondary",0.3,IF(D3="Support",0.2,0.15))))))</f>
        <v>0</v>
      </c>
      <c r="S3" s="47" t="str">
        <f t="shared" ref="S3:S100" si="2">IF(OR(G3="",B3=""),"",IF(OR(G3="System Initiative",G3="Project"),1.3,IF(G3="Epic Gold",1.1,IF(OR(G3="Policy/ Guideline",G3="Policy/Guideline"),0.9,IF(G3="General Support",0.6,IF(OR(G3="Epic Governance",ISNUMBER(SEARCH("Governance",G3))),0.8,1))))))</f>
        <v/>
      </c>
      <c r="T3" s="47" t="str">
        <f t="shared" ref="T3:T100" si="3">IF(OR(B3="",D3=""),"",IF(I3="",IF(OR(ISNUMBER(SEARCH("Governance",F3)),F3="Epic Governance"),0.7,1),IF(OR(I3="Discovery",I3="Define"),0.7,IF(I3="Design",1.2,IF(I3="Develop",1.3,IF(I3="Deploy",1,IF(ISNUMBER(SEARCH("Did We Deliver",I3)),0.5,1)))))))</f>
        <v/>
      </c>
      <c r="U3" s="48" t="str">
        <f t="shared" ref="U3:U100" si="4">IF(OR(E3="",B3=""),"",IF(ISNUMBER(SEARCH("More than 10",E3)),12*R3*S3*T3,IF(ISNUMBER(SEARCH("5-10",E3)),7.5*R3*S3*T3,IF(ISNUMBER(SEARCH("2-5",E3)),3.5*R3*S3*T3,IF(ISNUMBER(SEARCH("1-2",E3)),1.5*R3*S3*T3,IF(ISNUMBER(SEARCH("Less than 1",E3)),0.5*R3*S3*T3,2*R3*S3*T3))))))</f>
        <v/>
      </c>
      <c r="V3" s="48" t="str">
        <f t="shared" ref="V3:V100" si="5">IF(W3="Yes",U3,"")</f>
        <v/>
      </c>
      <c r="W3" s="48" t="str">
        <f t="shared" ref="W3:W100" si="6">IF(OR(B3="",E3=""),"",IF(OR(H3="Cancelled",H3="Archived",H3="Closed"),"No","Yes"))</f>
        <v/>
      </c>
      <c r="X3" s="44"/>
      <c r="Y3" s="44"/>
      <c r="Z3" s="44"/>
      <c r="AA3" s="44"/>
      <c r="AB3" s="44"/>
    </row>
    <row r="4">
      <c r="A4" s="44"/>
      <c r="D4" s="42"/>
      <c r="E4" s="69"/>
      <c r="F4" s="60"/>
      <c r="G4" s="44"/>
      <c r="H4" s="34"/>
      <c r="I4" s="60"/>
      <c r="J4" s="73"/>
      <c r="K4" s="44"/>
      <c r="L4" s="44"/>
      <c r="M4" s="61"/>
      <c r="N4" s="40"/>
      <c r="O4" s="53"/>
      <c r="P4" s="44"/>
      <c r="Q4" s="44"/>
      <c r="R4" s="47">
        <f t="shared" si="1"/>
        <v>0</v>
      </c>
      <c r="S4" s="47" t="str">
        <f t="shared" si="2"/>
        <v/>
      </c>
      <c r="T4" s="47" t="str">
        <f t="shared" si="3"/>
        <v/>
      </c>
      <c r="U4" s="48" t="str">
        <f t="shared" si="4"/>
        <v/>
      </c>
      <c r="V4" s="48" t="str">
        <f t="shared" si="5"/>
        <v/>
      </c>
      <c r="W4" s="48" t="str">
        <f t="shared" si="6"/>
        <v/>
      </c>
      <c r="X4" s="44"/>
      <c r="Y4" s="44"/>
      <c r="Z4" s="44"/>
      <c r="AA4" s="44"/>
      <c r="AB4" s="44"/>
    </row>
    <row r="5">
      <c r="A5" s="44"/>
      <c r="D5" s="42"/>
      <c r="E5" s="69"/>
      <c r="F5" s="60"/>
      <c r="G5" s="44"/>
      <c r="H5" s="34"/>
      <c r="I5" s="34"/>
      <c r="J5" s="43"/>
      <c r="K5" s="44"/>
      <c r="L5" s="44"/>
      <c r="M5" s="61"/>
      <c r="N5" s="40"/>
      <c r="O5" s="34"/>
      <c r="P5" s="35"/>
      <c r="Q5" s="57"/>
      <c r="R5" s="47">
        <f t="shared" si="1"/>
        <v>0</v>
      </c>
      <c r="S5" s="47" t="str">
        <f t="shared" si="2"/>
        <v/>
      </c>
      <c r="T5" s="47" t="str">
        <f t="shared" si="3"/>
        <v/>
      </c>
      <c r="U5" s="48" t="str">
        <f t="shared" si="4"/>
        <v/>
      </c>
      <c r="V5" s="48" t="str">
        <f t="shared" si="5"/>
        <v/>
      </c>
      <c r="W5" s="48" t="str">
        <f t="shared" si="6"/>
        <v/>
      </c>
      <c r="X5" s="44"/>
      <c r="Y5" s="44"/>
      <c r="Z5" s="44"/>
      <c r="AA5" s="44"/>
      <c r="AB5" s="44"/>
    </row>
    <row r="6">
      <c r="A6" s="44"/>
      <c r="D6" s="42"/>
      <c r="E6" s="69"/>
      <c r="F6" s="60"/>
      <c r="G6" s="44"/>
      <c r="H6" s="34"/>
      <c r="I6" s="60"/>
      <c r="J6" s="44"/>
      <c r="K6" s="44"/>
      <c r="L6" s="44"/>
      <c r="M6" s="61"/>
      <c r="N6" s="40"/>
      <c r="O6" s="34"/>
      <c r="P6" s="44"/>
      <c r="Q6" s="34"/>
      <c r="R6" s="47">
        <f t="shared" si="1"/>
        <v>0</v>
      </c>
      <c r="S6" s="47" t="str">
        <f t="shared" si="2"/>
        <v/>
      </c>
      <c r="T6" s="47" t="str">
        <f t="shared" si="3"/>
        <v/>
      </c>
      <c r="U6" s="48" t="str">
        <f t="shared" si="4"/>
        <v/>
      </c>
      <c r="V6" s="48" t="str">
        <f t="shared" si="5"/>
        <v/>
      </c>
      <c r="W6" s="48" t="str">
        <f t="shared" si="6"/>
        <v/>
      </c>
      <c r="X6" s="44"/>
      <c r="Y6" s="44"/>
      <c r="Z6" s="44"/>
      <c r="AA6" s="44"/>
      <c r="AB6" s="44"/>
    </row>
    <row r="7">
      <c r="A7" s="44"/>
      <c r="D7" s="42"/>
      <c r="E7" s="69"/>
      <c r="F7" s="60"/>
      <c r="G7" s="44"/>
      <c r="H7" s="34"/>
      <c r="I7" s="60"/>
      <c r="J7" s="44"/>
      <c r="K7" s="44"/>
      <c r="L7" s="44"/>
      <c r="M7" s="61"/>
      <c r="N7" s="40"/>
      <c r="O7" s="53"/>
      <c r="P7" s="44"/>
      <c r="Q7" s="34"/>
      <c r="R7" s="47">
        <f t="shared" si="1"/>
        <v>0</v>
      </c>
      <c r="S7" s="47" t="str">
        <f t="shared" si="2"/>
        <v/>
      </c>
      <c r="T7" s="47" t="str">
        <f t="shared" si="3"/>
        <v/>
      </c>
      <c r="U7" s="48" t="str">
        <f t="shared" si="4"/>
        <v/>
      </c>
      <c r="V7" s="48" t="str">
        <f t="shared" si="5"/>
        <v/>
      </c>
      <c r="W7" s="48" t="str">
        <f t="shared" si="6"/>
        <v/>
      </c>
      <c r="X7" s="44"/>
      <c r="Y7" s="44"/>
      <c r="Z7" s="44"/>
      <c r="AA7" s="44"/>
      <c r="AB7" s="44"/>
    </row>
    <row r="8">
      <c r="A8" s="44"/>
      <c r="D8" s="42"/>
      <c r="E8" s="69"/>
      <c r="F8" s="60"/>
      <c r="G8" s="44"/>
      <c r="H8" s="34"/>
      <c r="I8" s="60"/>
      <c r="J8" s="44"/>
      <c r="K8" s="44"/>
      <c r="L8" s="44"/>
      <c r="M8" s="61"/>
      <c r="N8" s="40"/>
      <c r="O8" s="34"/>
      <c r="P8" s="35"/>
      <c r="Q8" s="57"/>
      <c r="R8" s="47">
        <f t="shared" si="1"/>
        <v>0</v>
      </c>
      <c r="S8" s="47" t="str">
        <f t="shared" si="2"/>
        <v/>
      </c>
      <c r="T8" s="47" t="str">
        <f t="shared" si="3"/>
        <v/>
      </c>
      <c r="U8" s="48" t="str">
        <f t="shared" si="4"/>
        <v/>
      </c>
      <c r="V8" s="48" t="str">
        <f t="shared" si="5"/>
        <v/>
      </c>
      <c r="W8" s="48" t="str">
        <f t="shared" si="6"/>
        <v/>
      </c>
      <c r="X8" s="44"/>
      <c r="Y8" s="44"/>
      <c r="Z8" s="44"/>
      <c r="AA8" s="44"/>
      <c r="AB8" s="44"/>
    </row>
    <row r="9">
      <c r="A9" s="44"/>
      <c r="D9" s="42"/>
      <c r="E9" s="69"/>
      <c r="F9" s="60"/>
      <c r="G9" s="44"/>
      <c r="H9" s="34"/>
      <c r="I9" s="60"/>
      <c r="J9" s="44"/>
      <c r="K9" s="44"/>
      <c r="L9" s="44"/>
      <c r="M9" s="61"/>
      <c r="N9" s="40"/>
      <c r="O9" s="34"/>
      <c r="P9" s="44"/>
      <c r="Q9" s="34"/>
      <c r="R9" s="47">
        <f t="shared" si="1"/>
        <v>0</v>
      </c>
      <c r="S9" s="47" t="str">
        <f t="shared" si="2"/>
        <v/>
      </c>
      <c r="T9" s="47" t="str">
        <f t="shared" si="3"/>
        <v/>
      </c>
      <c r="U9" s="48" t="str">
        <f t="shared" si="4"/>
        <v/>
      </c>
      <c r="V9" s="48" t="str">
        <f t="shared" si="5"/>
        <v/>
      </c>
      <c r="W9" s="48" t="str">
        <f t="shared" si="6"/>
        <v/>
      </c>
      <c r="X9" s="44"/>
      <c r="Y9" s="44"/>
      <c r="Z9" s="44"/>
      <c r="AA9" s="44"/>
      <c r="AB9" s="44"/>
    </row>
    <row r="10">
      <c r="A10" s="44"/>
      <c r="D10" s="42"/>
      <c r="E10" s="69"/>
      <c r="F10" s="34"/>
      <c r="G10" s="44"/>
      <c r="H10" s="34"/>
      <c r="I10" s="34"/>
      <c r="J10" s="44"/>
      <c r="K10" s="44"/>
      <c r="L10" s="44"/>
      <c r="M10" s="45"/>
      <c r="N10" s="40"/>
      <c r="O10" s="34"/>
      <c r="P10" s="44"/>
      <c r="Q10" s="59"/>
      <c r="R10" s="47">
        <f t="shared" si="1"/>
        <v>0</v>
      </c>
      <c r="S10" s="47" t="str">
        <f t="shared" si="2"/>
        <v/>
      </c>
      <c r="T10" s="47" t="str">
        <f t="shared" si="3"/>
        <v/>
      </c>
      <c r="U10" s="48" t="str">
        <f t="shared" si="4"/>
        <v/>
      </c>
      <c r="V10" s="48" t="str">
        <f t="shared" si="5"/>
        <v/>
      </c>
      <c r="W10" s="48" t="str">
        <f t="shared" si="6"/>
        <v/>
      </c>
      <c r="X10" s="44"/>
      <c r="Y10" s="44"/>
      <c r="Z10" s="44"/>
      <c r="AA10" s="44"/>
      <c r="AB10" s="44"/>
    </row>
    <row r="11">
      <c r="A11" s="44"/>
      <c r="D11" s="42"/>
      <c r="E11" s="69"/>
      <c r="F11" s="60"/>
      <c r="G11" s="44"/>
      <c r="H11" s="34"/>
      <c r="I11" s="60"/>
      <c r="J11" s="44"/>
      <c r="K11" s="44"/>
      <c r="L11" s="44"/>
      <c r="M11" s="61"/>
      <c r="N11" s="40"/>
      <c r="O11" s="34"/>
      <c r="P11" s="35"/>
      <c r="Q11" s="57"/>
      <c r="R11" s="47">
        <f t="shared" si="1"/>
        <v>0</v>
      </c>
      <c r="S11" s="47" t="str">
        <f t="shared" si="2"/>
        <v/>
      </c>
      <c r="T11" s="47" t="str">
        <f t="shared" si="3"/>
        <v/>
      </c>
      <c r="U11" s="48" t="str">
        <f t="shared" si="4"/>
        <v/>
      </c>
      <c r="V11" s="48" t="str">
        <f t="shared" si="5"/>
        <v/>
      </c>
      <c r="W11" s="48" t="str">
        <f t="shared" si="6"/>
        <v/>
      </c>
      <c r="X11" s="44"/>
      <c r="Y11" s="44"/>
      <c r="Z11" s="44"/>
      <c r="AA11" s="44"/>
      <c r="AB11" s="44"/>
    </row>
    <row r="12">
      <c r="A12" s="44"/>
      <c r="D12" s="42"/>
      <c r="E12" s="69"/>
      <c r="F12" s="60"/>
      <c r="G12" s="44"/>
      <c r="H12" s="34"/>
      <c r="I12" s="60"/>
      <c r="J12" s="44"/>
      <c r="K12" s="44"/>
      <c r="L12" s="44"/>
      <c r="M12" s="61"/>
      <c r="N12" s="40"/>
      <c r="O12" s="34"/>
      <c r="P12" s="44"/>
      <c r="Q12" s="44"/>
      <c r="R12" s="47">
        <f t="shared" si="1"/>
        <v>0</v>
      </c>
      <c r="S12" s="47" t="str">
        <f t="shared" si="2"/>
        <v/>
      </c>
      <c r="T12" s="47" t="str">
        <f t="shared" si="3"/>
        <v/>
      </c>
      <c r="U12" s="48" t="str">
        <f t="shared" si="4"/>
        <v/>
      </c>
      <c r="V12" s="48" t="str">
        <f t="shared" si="5"/>
        <v/>
      </c>
      <c r="W12" s="48" t="str">
        <f t="shared" si="6"/>
        <v/>
      </c>
      <c r="X12" s="44"/>
      <c r="Y12" s="44"/>
      <c r="Z12" s="44"/>
      <c r="AA12" s="44"/>
      <c r="AB12" s="44"/>
    </row>
    <row r="13">
      <c r="A13" s="44"/>
      <c r="D13" s="42"/>
      <c r="E13" s="69"/>
      <c r="F13" s="60"/>
      <c r="G13" s="44"/>
      <c r="H13" s="34"/>
      <c r="I13" s="60"/>
      <c r="J13" s="44"/>
      <c r="K13" s="44"/>
      <c r="L13" s="44"/>
      <c r="M13" s="61"/>
      <c r="N13" s="40"/>
      <c r="O13" s="34"/>
      <c r="P13" s="44"/>
      <c r="Q13" s="44"/>
      <c r="R13" s="47">
        <f t="shared" si="1"/>
        <v>0</v>
      </c>
      <c r="S13" s="47" t="str">
        <f t="shared" si="2"/>
        <v/>
      </c>
      <c r="T13" s="47" t="str">
        <f t="shared" si="3"/>
        <v/>
      </c>
      <c r="U13" s="48" t="str">
        <f t="shared" si="4"/>
        <v/>
      </c>
      <c r="V13" s="48" t="str">
        <f t="shared" si="5"/>
        <v/>
      </c>
      <c r="W13" s="48" t="str">
        <f t="shared" si="6"/>
        <v/>
      </c>
      <c r="X13" s="44"/>
      <c r="Y13" s="44"/>
      <c r="Z13" s="44"/>
      <c r="AA13" s="44"/>
      <c r="AB13" s="44"/>
    </row>
    <row r="14">
      <c r="A14" s="44"/>
      <c r="D14" s="42"/>
      <c r="E14" s="69"/>
      <c r="F14" s="60"/>
      <c r="G14" s="44"/>
      <c r="H14" s="34"/>
      <c r="I14" s="60"/>
      <c r="J14" s="44"/>
      <c r="K14" s="44"/>
      <c r="L14" s="44"/>
      <c r="M14" s="61"/>
      <c r="N14" s="40"/>
      <c r="O14" s="34"/>
      <c r="P14" s="44"/>
      <c r="Q14" s="44"/>
      <c r="R14" s="47">
        <f t="shared" si="1"/>
        <v>0</v>
      </c>
      <c r="S14" s="47" t="str">
        <f t="shared" si="2"/>
        <v/>
      </c>
      <c r="T14" s="47" t="str">
        <f t="shared" si="3"/>
        <v/>
      </c>
      <c r="U14" s="48" t="str">
        <f t="shared" si="4"/>
        <v/>
      </c>
      <c r="V14" s="48" t="str">
        <f t="shared" si="5"/>
        <v/>
      </c>
      <c r="W14" s="48" t="str">
        <f t="shared" si="6"/>
        <v/>
      </c>
      <c r="X14" s="44"/>
      <c r="Y14" s="44"/>
      <c r="Z14" s="44"/>
      <c r="AA14" s="44"/>
      <c r="AB14" s="44"/>
    </row>
    <row r="15">
      <c r="A15" s="44"/>
      <c r="D15" s="42"/>
      <c r="E15" s="69"/>
      <c r="F15" s="60"/>
      <c r="G15" s="44"/>
      <c r="H15" s="34"/>
      <c r="I15" s="60"/>
      <c r="J15" s="44"/>
      <c r="K15" s="44"/>
      <c r="L15" s="44"/>
      <c r="M15" s="61"/>
      <c r="N15" s="40"/>
      <c r="O15" s="34"/>
      <c r="P15" s="44"/>
      <c r="Q15" s="44"/>
      <c r="R15" s="47">
        <f t="shared" si="1"/>
        <v>0</v>
      </c>
      <c r="S15" s="47" t="str">
        <f t="shared" si="2"/>
        <v/>
      </c>
      <c r="T15" s="47" t="str">
        <f t="shared" si="3"/>
        <v/>
      </c>
      <c r="U15" s="48" t="str">
        <f t="shared" si="4"/>
        <v/>
      </c>
      <c r="V15" s="48" t="str">
        <f t="shared" si="5"/>
        <v/>
      </c>
      <c r="W15" s="48" t="str">
        <f t="shared" si="6"/>
        <v/>
      </c>
      <c r="X15" s="44"/>
      <c r="Y15" s="44"/>
      <c r="Z15" s="44"/>
      <c r="AA15" s="44"/>
      <c r="AB15" s="44"/>
    </row>
    <row r="16">
      <c r="A16" s="44"/>
      <c r="D16" s="42"/>
      <c r="E16" s="69"/>
      <c r="F16" s="60"/>
      <c r="G16" s="44"/>
      <c r="H16" s="34"/>
      <c r="I16" s="60"/>
      <c r="J16" s="44"/>
      <c r="K16" s="40"/>
      <c r="L16" s="44"/>
      <c r="M16" s="61"/>
      <c r="N16" s="40"/>
      <c r="O16" s="34"/>
      <c r="P16" s="44"/>
      <c r="Q16" s="44"/>
      <c r="R16" s="47">
        <f t="shared" si="1"/>
        <v>0</v>
      </c>
      <c r="S16" s="47" t="str">
        <f t="shared" si="2"/>
        <v/>
      </c>
      <c r="T16" s="47" t="str">
        <f t="shared" si="3"/>
        <v/>
      </c>
      <c r="U16" s="48" t="str">
        <f t="shared" si="4"/>
        <v/>
      </c>
      <c r="V16" s="48" t="str">
        <f t="shared" si="5"/>
        <v/>
      </c>
      <c r="W16" s="48" t="str">
        <f t="shared" si="6"/>
        <v/>
      </c>
      <c r="X16" s="44"/>
      <c r="Y16" s="44"/>
      <c r="Z16" s="44"/>
      <c r="AA16" s="44"/>
      <c r="AB16" s="44"/>
    </row>
    <row r="17">
      <c r="A17" s="44"/>
      <c r="D17" s="42"/>
      <c r="E17" s="69"/>
      <c r="F17" s="60"/>
      <c r="G17" s="44"/>
      <c r="H17" s="34"/>
      <c r="I17" s="60"/>
      <c r="J17" s="44"/>
      <c r="K17" s="44"/>
      <c r="L17" s="44"/>
      <c r="M17" s="61"/>
      <c r="N17" s="40"/>
      <c r="O17" s="34"/>
      <c r="P17" s="44"/>
      <c r="Q17" s="44"/>
      <c r="R17" s="47">
        <f t="shared" si="1"/>
        <v>0</v>
      </c>
      <c r="S17" s="47" t="str">
        <f t="shared" si="2"/>
        <v/>
      </c>
      <c r="T17" s="47" t="str">
        <f t="shared" si="3"/>
        <v/>
      </c>
      <c r="U17" s="48" t="str">
        <f t="shared" si="4"/>
        <v/>
      </c>
      <c r="V17" s="48" t="str">
        <f t="shared" si="5"/>
        <v/>
      </c>
      <c r="W17" s="48" t="str">
        <f t="shared" si="6"/>
        <v/>
      </c>
      <c r="X17" s="44"/>
      <c r="Y17" s="44"/>
      <c r="Z17" s="44"/>
      <c r="AA17" s="44"/>
      <c r="AB17" s="44"/>
    </row>
    <row r="18">
      <c r="A18" s="44"/>
      <c r="D18" s="42"/>
      <c r="E18" s="69"/>
      <c r="F18" s="60"/>
      <c r="G18" s="44"/>
      <c r="H18" s="34"/>
      <c r="I18" s="60"/>
      <c r="J18" s="44"/>
      <c r="K18" s="40"/>
      <c r="L18" s="44"/>
      <c r="M18" s="61"/>
      <c r="N18" s="40"/>
      <c r="O18" s="34"/>
      <c r="P18" s="44"/>
      <c r="Q18" s="44"/>
      <c r="R18" s="47">
        <f t="shared" si="1"/>
        <v>0</v>
      </c>
      <c r="S18" s="47" t="str">
        <f t="shared" si="2"/>
        <v/>
      </c>
      <c r="T18" s="47" t="str">
        <f t="shared" si="3"/>
        <v/>
      </c>
      <c r="U18" s="48" t="str">
        <f t="shared" si="4"/>
        <v/>
      </c>
      <c r="V18" s="48" t="str">
        <f t="shared" si="5"/>
        <v/>
      </c>
      <c r="W18" s="48" t="str">
        <f t="shared" si="6"/>
        <v/>
      </c>
      <c r="X18" s="44"/>
      <c r="Y18" s="44"/>
      <c r="Z18" s="44"/>
      <c r="AA18" s="44"/>
      <c r="AB18" s="44"/>
    </row>
    <row r="19">
      <c r="A19" s="44"/>
      <c r="D19" s="42"/>
      <c r="E19" s="69"/>
      <c r="F19" s="34"/>
      <c r="G19" s="44"/>
      <c r="H19" s="34"/>
      <c r="I19" s="34"/>
      <c r="J19" s="43"/>
      <c r="K19" s="44"/>
      <c r="L19" s="44"/>
      <c r="M19" s="45"/>
      <c r="N19" s="44"/>
      <c r="O19" s="34"/>
      <c r="P19" s="44"/>
      <c r="Q19" s="44"/>
      <c r="R19" s="47">
        <f t="shared" si="1"/>
        <v>0</v>
      </c>
      <c r="S19" s="47" t="str">
        <f t="shared" si="2"/>
        <v/>
      </c>
      <c r="T19" s="47" t="str">
        <f t="shared" si="3"/>
        <v/>
      </c>
      <c r="U19" s="48" t="str">
        <f t="shared" si="4"/>
        <v/>
      </c>
      <c r="V19" s="48" t="str">
        <f t="shared" si="5"/>
        <v/>
      </c>
      <c r="W19" s="48" t="str">
        <f t="shared" si="6"/>
        <v/>
      </c>
      <c r="X19" s="44"/>
      <c r="Y19" s="44"/>
      <c r="Z19" s="44"/>
      <c r="AA19" s="44"/>
      <c r="AB19" s="44"/>
    </row>
    <row r="20">
      <c r="A20" s="44"/>
      <c r="D20" s="42"/>
      <c r="E20" s="69"/>
      <c r="F20" s="34"/>
      <c r="G20" s="44"/>
      <c r="H20" s="34"/>
      <c r="I20" s="34"/>
      <c r="J20" s="43"/>
      <c r="K20" s="44"/>
      <c r="L20" s="44"/>
      <c r="M20" s="45"/>
      <c r="N20" s="44"/>
      <c r="O20" s="34"/>
      <c r="P20" s="44"/>
      <c r="Q20" s="44"/>
      <c r="R20" s="47">
        <f t="shared" si="1"/>
        <v>0</v>
      </c>
      <c r="S20" s="47" t="str">
        <f t="shared" si="2"/>
        <v/>
      </c>
      <c r="T20" s="47" t="str">
        <f t="shared" si="3"/>
        <v/>
      </c>
      <c r="U20" s="48" t="str">
        <f t="shared" si="4"/>
        <v/>
      </c>
      <c r="V20" s="48" t="str">
        <f t="shared" si="5"/>
        <v/>
      </c>
      <c r="W20" s="48" t="str">
        <f t="shared" si="6"/>
        <v/>
      </c>
      <c r="X20" s="44"/>
      <c r="Y20" s="44"/>
      <c r="Z20" s="44"/>
      <c r="AA20" s="44"/>
      <c r="AB20" s="44"/>
    </row>
    <row r="21">
      <c r="A21" s="44"/>
      <c r="D21" s="42"/>
      <c r="E21" s="69"/>
      <c r="F21" s="34"/>
      <c r="G21" s="44"/>
      <c r="H21" s="34"/>
      <c r="I21" s="34"/>
      <c r="J21" s="43"/>
      <c r="K21" s="44"/>
      <c r="L21" s="44"/>
      <c r="M21" s="45"/>
      <c r="N21" s="44"/>
      <c r="O21" s="34"/>
      <c r="P21" s="44"/>
      <c r="Q21" s="44"/>
      <c r="R21" s="47">
        <f t="shared" si="1"/>
        <v>0</v>
      </c>
      <c r="S21" s="47" t="str">
        <f t="shared" si="2"/>
        <v/>
      </c>
      <c r="T21" s="47" t="str">
        <f t="shared" si="3"/>
        <v/>
      </c>
      <c r="U21" s="48" t="str">
        <f t="shared" si="4"/>
        <v/>
      </c>
      <c r="V21" s="48" t="str">
        <f t="shared" si="5"/>
        <v/>
      </c>
      <c r="W21" s="48" t="str">
        <f t="shared" si="6"/>
        <v/>
      </c>
      <c r="X21" s="44"/>
      <c r="Y21" s="44"/>
      <c r="Z21" s="44"/>
      <c r="AA21" s="44"/>
      <c r="AB21" s="44"/>
    </row>
    <row r="22">
      <c r="A22" s="44"/>
      <c r="D22" s="42"/>
      <c r="E22" s="69"/>
      <c r="F22" s="34"/>
      <c r="G22" s="44"/>
      <c r="H22" s="34"/>
      <c r="I22" s="34"/>
      <c r="J22" s="43"/>
      <c r="K22" s="44"/>
      <c r="L22" s="44"/>
      <c r="M22" s="45"/>
      <c r="N22" s="44"/>
      <c r="O22" s="34"/>
      <c r="P22" s="44"/>
      <c r="Q22" s="44"/>
      <c r="R22" s="47">
        <f t="shared" si="1"/>
        <v>0</v>
      </c>
      <c r="S22" s="47" t="str">
        <f t="shared" si="2"/>
        <v/>
      </c>
      <c r="T22" s="47" t="str">
        <f t="shared" si="3"/>
        <v/>
      </c>
      <c r="U22" s="48" t="str">
        <f t="shared" si="4"/>
        <v/>
      </c>
      <c r="V22" s="48" t="str">
        <f t="shared" si="5"/>
        <v/>
      </c>
      <c r="W22" s="48" t="str">
        <f t="shared" si="6"/>
        <v/>
      </c>
      <c r="X22" s="44"/>
      <c r="Y22" s="44"/>
      <c r="Z22" s="44"/>
      <c r="AA22" s="44"/>
      <c r="AB22" s="44"/>
    </row>
    <row r="23">
      <c r="A23" s="44"/>
      <c r="B23" s="44"/>
      <c r="C23" s="44"/>
      <c r="D23" s="42"/>
      <c r="E23" s="69"/>
      <c r="F23" s="34"/>
      <c r="G23" s="44"/>
      <c r="H23" s="34"/>
      <c r="I23" s="34"/>
      <c r="J23" s="43"/>
      <c r="K23" s="44"/>
      <c r="L23" s="44"/>
      <c r="M23" s="45"/>
      <c r="N23" s="44"/>
      <c r="O23" s="34"/>
      <c r="P23" s="44"/>
      <c r="Q23" s="44"/>
      <c r="R23" s="47">
        <f t="shared" si="1"/>
        <v>0</v>
      </c>
      <c r="S23" s="47" t="str">
        <f t="shared" si="2"/>
        <v/>
      </c>
      <c r="T23" s="47" t="str">
        <f t="shared" si="3"/>
        <v/>
      </c>
      <c r="U23" s="48" t="str">
        <f t="shared" si="4"/>
        <v/>
      </c>
      <c r="V23" s="48" t="str">
        <f t="shared" si="5"/>
        <v/>
      </c>
      <c r="W23" s="48" t="str">
        <f t="shared" si="6"/>
        <v/>
      </c>
      <c r="X23" s="44"/>
      <c r="Y23" s="44"/>
      <c r="Z23" s="44"/>
      <c r="AA23" s="44"/>
      <c r="AB23" s="44"/>
    </row>
    <row r="24">
      <c r="A24" s="44"/>
      <c r="B24" s="44"/>
      <c r="C24" s="44"/>
      <c r="D24" s="42"/>
      <c r="E24" s="69"/>
      <c r="F24" s="34"/>
      <c r="G24" s="44"/>
      <c r="H24" s="34"/>
      <c r="I24" s="34"/>
      <c r="J24" s="43"/>
      <c r="K24" s="44"/>
      <c r="L24" s="44"/>
      <c r="M24" s="45"/>
      <c r="N24" s="44"/>
      <c r="O24" s="34"/>
      <c r="P24" s="44"/>
      <c r="Q24" s="44"/>
      <c r="R24" s="47">
        <f t="shared" si="1"/>
        <v>0</v>
      </c>
      <c r="S24" s="47" t="str">
        <f t="shared" si="2"/>
        <v/>
      </c>
      <c r="T24" s="47" t="str">
        <f t="shared" si="3"/>
        <v/>
      </c>
      <c r="U24" s="48" t="str">
        <f t="shared" si="4"/>
        <v/>
      </c>
      <c r="V24" s="48" t="str">
        <f t="shared" si="5"/>
        <v/>
      </c>
      <c r="W24" s="48" t="str">
        <f t="shared" si="6"/>
        <v/>
      </c>
      <c r="X24" s="44"/>
      <c r="Y24" s="44"/>
      <c r="Z24" s="44"/>
      <c r="AA24" s="44"/>
      <c r="AB24" s="44"/>
    </row>
    <row r="25">
      <c r="A25" s="44"/>
      <c r="B25" s="44"/>
      <c r="C25" s="44"/>
      <c r="D25" s="42"/>
      <c r="E25" s="69"/>
      <c r="F25" s="34"/>
      <c r="G25" s="44"/>
      <c r="H25" s="34"/>
      <c r="I25" s="34"/>
      <c r="J25" s="43"/>
      <c r="K25" s="44"/>
      <c r="L25" s="44"/>
      <c r="M25" s="45"/>
      <c r="N25" s="44"/>
      <c r="O25" s="34"/>
      <c r="P25" s="44"/>
      <c r="Q25" s="44"/>
      <c r="R25" s="47">
        <f t="shared" si="1"/>
        <v>0</v>
      </c>
      <c r="S25" s="47" t="str">
        <f t="shared" si="2"/>
        <v/>
      </c>
      <c r="T25" s="47" t="str">
        <f t="shared" si="3"/>
        <v/>
      </c>
      <c r="U25" s="48" t="str">
        <f t="shared" si="4"/>
        <v/>
      </c>
      <c r="V25" s="48" t="str">
        <f t="shared" si="5"/>
        <v/>
      </c>
      <c r="W25" s="48" t="str">
        <f t="shared" si="6"/>
        <v/>
      </c>
      <c r="X25" s="44"/>
      <c r="Y25" s="44"/>
      <c r="Z25" s="44"/>
      <c r="AA25" s="44"/>
      <c r="AB25" s="44"/>
    </row>
    <row r="26">
      <c r="A26" s="44"/>
      <c r="B26" s="44"/>
      <c r="C26" s="44"/>
      <c r="D26" s="42"/>
      <c r="E26" s="69"/>
      <c r="F26" s="34"/>
      <c r="G26" s="44"/>
      <c r="H26" s="34"/>
      <c r="I26" s="34"/>
      <c r="J26" s="43"/>
      <c r="K26" s="44"/>
      <c r="L26" s="44"/>
      <c r="M26" s="45"/>
      <c r="N26" s="44"/>
      <c r="O26" s="34"/>
      <c r="P26" s="44"/>
      <c r="Q26" s="44"/>
      <c r="R26" s="47">
        <f t="shared" si="1"/>
        <v>0</v>
      </c>
      <c r="S26" s="47" t="str">
        <f t="shared" si="2"/>
        <v/>
      </c>
      <c r="T26" s="47" t="str">
        <f t="shared" si="3"/>
        <v/>
      </c>
      <c r="U26" s="48" t="str">
        <f t="shared" si="4"/>
        <v/>
      </c>
      <c r="V26" s="48" t="str">
        <f t="shared" si="5"/>
        <v/>
      </c>
      <c r="W26" s="48" t="str">
        <f t="shared" si="6"/>
        <v/>
      </c>
      <c r="X26" s="44"/>
      <c r="Y26" s="44"/>
      <c r="Z26" s="44"/>
      <c r="AA26" s="44"/>
      <c r="AB26" s="44"/>
    </row>
    <row r="27">
      <c r="A27" s="44"/>
      <c r="B27" s="44"/>
      <c r="C27" s="44"/>
      <c r="D27" s="42"/>
      <c r="E27" s="69"/>
      <c r="F27" s="34"/>
      <c r="G27" s="44"/>
      <c r="H27" s="34"/>
      <c r="I27" s="34"/>
      <c r="J27" s="43"/>
      <c r="K27" s="44"/>
      <c r="L27" s="44"/>
      <c r="M27" s="45"/>
      <c r="N27" s="44"/>
      <c r="O27" s="34"/>
      <c r="P27" s="44"/>
      <c r="Q27" s="44"/>
      <c r="R27" s="47">
        <f t="shared" si="1"/>
        <v>0</v>
      </c>
      <c r="S27" s="47" t="str">
        <f t="shared" si="2"/>
        <v/>
      </c>
      <c r="T27" s="47" t="str">
        <f t="shared" si="3"/>
        <v/>
      </c>
      <c r="U27" s="48" t="str">
        <f t="shared" si="4"/>
        <v/>
      </c>
      <c r="V27" s="48" t="str">
        <f t="shared" si="5"/>
        <v/>
      </c>
      <c r="W27" s="48" t="str">
        <f t="shared" si="6"/>
        <v/>
      </c>
      <c r="X27" s="44"/>
      <c r="Y27" s="44"/>
      <c r="Z27" s="44"/>
      <c r="AA27" s="44"/>
      <c r="AB27" s="44"/>
    </row>
    <row r="28">
      <c r="A28" s="44"/>
      <c r="B28" s="44"/>
      <c r="C28" s="44"/>
      <c r="D28" s="42"/>
      <c r="E28" s="69"/>
      <c r="F28" s="34"/>
      <c r="G28" s="44"/>
      <c r="H28" s="34"/>
      <c r="I28" s="34"/>
      <c r="J28" s="43"/>
      <c r="K28" s="44"/>
      <c r="L28" s="44"/>
      <c r="M28" s="45"/>
      <c r="N28" s="44"/>
      <c r="O28" s="34"/>
      <c r="P28" s="44"/>
      <c r="Q28" s="44"/>
      <c r="R28" s="47">
        <f t="shared" si="1"/>
        <v>0</v>
      </c>
      <c r="S28" s="47" t="str">
        <f t="shared" si="2"/>
        <v/>
      </c>
      <c r="T28" s="47" t="str">
        <f t="shared" si="3"/>
        <v/>
      </c>
      <c r="U28" s="48" t="str">
        <f t="shared" si="4"/>
        <v/>
      </c>
      <c r="V28" s="48" t="str">
        <f t="shared" si="5"/>
        <v/>
      </c>
      <c r="W28" s="48" t="str">
        <f t="shared" si="6"/>
        <v/>
      </c>
      <c r="X28" s="44"/>
      <c r="Y28" s="44"/>
      <c r="Z28" s="44"/>
      <c r="AA28" s="44"/>
      <c r="AB28" s="44"/>
    </row>
    <row r="29">
      <c r="A29" s="44"/>
      <c r="B29" s="44"/>
      <c r="C29" s="44"/>
      <c r="D29" s="42"/>
      <c r="E29" s="34"/>
      <c r="F29" s="34"/>
      <c r="G29" s="44"/>
      <c r="H29" s="34"/>
      <c r="I29" s="34"/>
      <c r="J29" s="44"/>
      <c r="K29" s="44"/>
      <c r="L29" s="44"/>
      <c r="M29" s="45"/>
      <c r="N29" s="44"/>
      <c r="O29" s="34"/>
      <c r="P29" s="44"/>
      <c r="Q29" s="44"/>
      <c r="R29" s="47">
        <f t="shared" si="1"/>
        <v>0</v>
      </c>
      <c r="S29" s="47" t="str">
        <f t="shared" si="2"/>
        <v/>
      </c>
      <c r="T29" s="47" t="str">
        <f t="shared" si="3"/>
        <v/>
      </c>
      <c r="U29" s="48" t="str">
        <f t="shared" si="4"/>
        <v/>
      </c>
      <c r="V29" s="48" t="str">
        <f t="shared" si="5"/>
        <v/>
      </c>
      <c r="W29" s="48" t="str">
        <f t="shared" si="6"/>
        <v/>
      </c>
      <c r="X29" s="44"/>
      <c r="Y29" s="44"/>
      <c r="Z29" s="44"/>
      <c r="AA29" s="44"/>
      <c r="AB29" s="44"/>
    </row>
    <row r="30">
      <c r="A30" s="44"/>
      <c r="B30" s="44"/>
      <c r="C30" s="44"/>
      <c r="D30" s="42"/>
      <c r="E30" s="34"/>
      <c r="F30" s="34"/>
      <c r="G30" s="44"/>
      <c r="H30" s="34"/>
      <c r="I30" s="34"/>
      <c r="J30" s="44"/>
      <c r="K30" s="44"/>
      <c r="L30" s="44"/>
      <c r="M30" s="45"/>
      <c r="N30" s="40"/>
      <c r="O30" s="34"/>
      <c r="P30" s="44"/>
      <c r="Q30" s="44"/>
      <c r="R30" s="47">
        <f t="shared" si="1"/>
        <v>0</v>
      </c>
      <c r="S30" s="47" t="str">
        <f t="shared" si="2"/>
        <v/>
      </c>
      <c r="T30" s="47" t="str">
        <f t="shared" si="3"/>
        <v/>
      </c>
      <c r="U30" s="48" t="str">
        <f t="shared" si="4"/>
        <v/>
      </c>
      <c r="V30" s="48" t="str">
        <f t="shared" si="5"/>
        <v/>
      </c>
      <c r="W30" s="48" t="str">
        <f t="shared" si="6"/>
        <v/>
      </c>
      <c r="X30" s="44"/>
      <c r="Y30" s="44"/>
      <c r="Z30" s="44"/>
      <c r="AA30" s="44"/>
      <c r="AB30" s="44"/>
    </row>
    <row r="31">
      <c r="A31" s="44"/>
      <c r="B31" s="44"/>
      <c r="C31" s="44"/>
      <c r="D31" s="42"/>
      <c r="E31" s="34"/>
      <c r="F31" s="34"/>
      <c r="G31" s="44"/>
      <c r="H31" s="34"/>
      <c r="I31" s="34"/>
      <c r="J31" s="44"/>
      <c r="K31" s="44"/>
      <c r="L31" s="44"/>
      <c r="M31" s="45"/>
      <c r="N31" s="40"/>
      <c r="O31" s="34"/>
      <c r="P31" s="44"/>
      <c r="Q31" s="44"/>
      <c r="R31" s="47">
        <f t="shared" si="1"/>
        <v>0</v>
      </c>
      <c r="S31" s="47" t="str">
        <f t="shared" si="2"/>
        <v/>
      </c>
      <c r="T31" s="47" t="str">
        <f t="shared" si="3"/>
        <v/>
      </c>
      <c r="U31" s="48" t="str">
        <f t="shared" si="4"/>
        <v/>
      </c>
      <c r="V31" s="48" t="str">
        <f t="shared" si="5"/>
        <v/>
      </c>
      <c r="W31" s="48" t="str">
        <f t="shared" si="6"/>
        <v/>
      </c>
      <c r="X31" s="44"/>
      <c r="Y31" s="44"/>
      <c r="Z31" s="44"/>
      <c r="AA31" s="44"/>
      <c r="AB31" s="44"/>
    </row>
    <row r="32">
      <c r="A32" s="44"/>
      <c r="B32" s="44"/>
      <c r="C32" s="44"/>
      <c r="D32" s="42"/>
      <c r="E32" s="34"/>
      <c r="F32" s="34"/>
      <c r="G32" s="44"/>
      <c r="H32" s="34"/>
      <c r="I32" s="34"/>
      <c r="J32" s="44"/>
      <c r="K32" s="44"/>
      <c r="L32" s="44"/>
      <c r="M32" s="45"/>
      <c r="N32" s="40"/>
      <c r="O32" s="34"/>
      <c r="P32" s="44"/>
      <c r="Q32" s="44"/>
      <c r="R32" s="47">
        <f t="shared" si="1"/>
        <v>0</v>
      </c>
      <c r="S32" s="47" t="str">
        <f t="shared" si="2"/>
        <v/>
      </c>
      <c r="T32" s="47" t="str">
        <f t="shared" si="3"/>
        <v/>
      </c>
      <c r="U32" s="48" t="str">
        <f t="shared" si="4"/>
        <v/>
      </c>
      <c r="V32" s="48" t="str">
        <f t="shared" si="5"/>
        <v/>
      </c>
      <c r="W32" s="48" t="str">
        <f t="shared" si="6"/>
        <v/>
      </c>
      <c r="X32" s="44"/>
      <c r="Y32" s="44"/>
      <c r="Z32" s="44"/>
      <c r="AA32" s="44"/>
      <c r="AB32" s="44"/>
    </row>
    <row r="33">
      <c r="A33" s="44"/>
      <c r="B33" s="44"/>
      <c r="C33" s="44"/>
      <c r="D33" s="42"/>
      <c r="E33" s="34"/>
      <c r="F33" s="34"/>
      <c r="G33" s="44"/>
      <c r="H33" s="34"/>
      <c r="I33" s="34"/>
      <c r="J33" s="44"/>
      <c r="K33" s="44"/>
      <c r="L33" s="44"/>
      <c r="M33" s="44"/>
      <c r="N33" s="40"/>
      <c r="O33" s="34"/>
      <c r="P33" s="44"/>
      <c r="Q33" s="44"/>
      <c r="R33" s="47">
        <f t="shared" si="1"/>
        <v>0</v>
      </c>
      <c r="S33" s="47" t="str">
        <f t="shared" si="2"/>
        <v/>
      </c>
      <c r="T33" s="47" t="str">
        <f t="shared" si="3"/>
        <v/>
      </c>
      <c r="U33" s="48" t="str">
        <f t="shared" si="4"/>
        <v/>
      </c>
      <c r="V33" s="48" t="str">
        <f t="shared" si="5"/>
        <v/>
      </c>
      <c r="W33" s="48" t="str">
        <f t="shared" si="6"/>
        <v/>
      </c>
      <c r="X33" s="44"/>
      <c r="Y33" s="44"/>
      <c r="Z33" s="44"/>
      <c r="AA33" s="44"/>
      <c r="AB33" s="44"/>
    </row>
    <row r="34">
      <c r="A34" s="44"/>
      <c r="B34" s="44"/>
      <c r="C34" s="44"/>
      <c r="D34" s="42"/>
      <c r="E34" s="34"/>
      <c r="F34" s="34"/>
      <c r="G34" s="44"/>
      <c r="H34" s="34"/>
      <c r="I34" s="34"/>
      <c r="J34" s="44"/>
      <c r="K34" s="44"/>
      <c r="L34" s="44"/>
      <c r="M34" s="44"/>
      <c r="N34" s="40"/>
      <c r="O34" s="34"/>
      <c r="P34" s="44"/>
      <c r="Q34" s="44"/>
      <c r="R34" s="47">
        <f t="shared" si="1"/>
        <v>0</v>
      </c>
      <c r="S34" s="47" t="str">
        <f t="shared" si="2"/>
        <v/>
      </c>
      <c r="T34" s="47" t="str">
        <f t="shared" si="3"/>
        <v/>
      </c>
      <c r="U34" s="48" t="str">
        <f t="shared" si="4"/>
        <v/>
      </c>
      <c r="V34" s="48" t="str">
        <f t="shared" si="5"/>
        <v/>
      </c>
      <c r="W34" s="48" t="str">
        <f t="shared" si="6"/>
        <v/>
      </c>
      <c r="X34" s="44"/>
      <c r="Y34" s="44"/>
      <c r="Z34" s="44"/>
      <c r="AA34" s="44"/>
      <c r="AB34" s="44"/>
    </row>
    <row r="35">
      <c r="A35" s="44"/>
      <c r="B35" s="44"/>
      <c r="C35" s="44"/>
      <c r="D35" s="42"/>
      <c r="E35" s="34"/>
      <c r="F35" s="34"/>
      <c r="G35" s="44"/>
      <c r="H35" s="34"/>
      <c r="I35" s="34"/>
      <c r="J35" s="44"/>
      <c r="K35" s="44"/>
      <c r="L35" s="44"/>
      <c r="M35" s="44"/>
      <c r="N35" s="62"/>
      <c r="O35" s="34"/>
      <c r="P35" s="44"/>
      <c r="Q35" s="44"/>
      <c r="R35" s="47">
        <f t="shared" si="1"/>
        <v>0</v>
      </c>
      <c r="S35" s="47" t="str">
        <f t="shared" si="2"/>
        <v/>
      </c>
      <c r="T35" s="47" t="str">
        <f t="shared" si="3"/>
        <v/>
      </c>
      <c r="U35" s="48" t="str">
        <f t="shared" si="4"/>
        <v/>
      </c>
      <c r="V35" s="48" t="str">
        <f t="shared" si="5"/>
        <v/>
      </c>
      <c r="W35" s="48" t="str">
        <f t="shared" si="6"/>
        <v/>
      </c>
      <c r="X35" s="44"/>
      <c r="Y35" s="44"/>
      <c r="Z35" s="44"/>
      <c r="AA35" s="44"/>
      <c r="AB35" s="44"/>
    </row>
    <row r="36">
      <c r="A36" s="44"/>
      <c r="B36" s="44"/>
      <c r="C36" s="44"/>
      <c r="D36" s="42"/>
      <c r="E36" s="34"/>
      <c r="F36" s="34"/>
      <c r="G36" s="44"/>
      <c r="H36" s="34"/>
      <c r="I36" s="34"/>
      <c r="J36" s="44"/>
      <c r="K36" s="44"/>
      <c r="L36" s="44"/>
      <c r="M36" s="44"/>
      <c r="N36" s="40"/>
      <c r="O36" s="34"/>
      <c r="P36" s="44"/>
      <c r="Q36" s="44"/>
      <c r="R36" s="47">
        <f t="shared" si="1"/>
        <v>0</v>
      </c>
      <c r="S36" s="47" t="str">
        <f t="shared" si="2"/>
        <v/>
      </c>
      <c r="T36" s="47" t="str">
        <f t="shared" si="3"/>
        <v/>
      </c>
      <c r="U36" s="48" t="str">
        <f t="shared" si="4"/>
        <v/>
      </c>
      <c r="V36" s="48" t="str">
        <f t="shared" si="5"/>
        <v/>
      </c>
      <c r="W36" s="48" t="str">
        <f t="shared" si="6"/>
        <v/>
      </c>
      <c r="X36" s="44"/>
      <c r="Y36" s="44"/>
      <c r="Z36" s="44"/>
      <c r="AA36" s="44"/>
      <c r="AB36" s="44"/>
    </row>
    <row r="37">
      <c r="A37" s="44"/>
      <c r="B37" s="44"/>
      <c r="C37" s="44"/>
      <c r="D37" s="42"/>
      <c r="E37" s="34"/>
      <c r="F37" s="34"/>
      <c r="G37" s="44"/>
      <c r="H37" s="34"/>
      <c r="I37" s="34"/>
      <c r="J37" s="44"/>
      <c r="K37" s="44"/>
      <c r="L37" s="44"/>
      <c r="M37" s="44"/>
      <c r="N37" s="40"/>
      <c r="O37" s="34"/>
      <c r="P37" s="44"/>
      <c r="Q37" s="44"/>
      <c r="R37" s="47">
        <f t="shared" si="1"/>
        <v>0</v>
      </c>
      <c r="S37" s="47" t="str">
        <f t="shared" si="2"/>
        <v/>
      </c>
      <c r="T37" s="47" t="str">
        <f t="shared" si="3"/>
        <v/>
      </c>
      <c r="U37" s="48" t="str">
        <f t="shared" si="4"/>
        <v/>
      </c>
      <c r="V37" s="48" t="str">
        <f t="shared" si="5"/>
        <v/>
      </c>
      <c r="W37" s="48" t="str">
        <f t="shared" si="6"/>
        <v/>
      </c>
      <c r="X37" s="44"/>
      <c r="Y37" s="44"/>
      <c r="Z37" s="44"/>
      <c r="AA37" s="44"/>
      <c r="AB37" s="44"/>
    </row>
    <row r="38">
      <c r="A38" s="63"/>
      <c r="B38" s="44"/>
      <c r="C38" s="44"/>
      <c r="D38" s="42"/>
      <c r="E38" s="34"/>
      <c r="F38" s="34"/>
      <c r="G38" s="44"/>
      <c r="H38" s="34"/>
      <c r="I38" s="34"/>
      <c r="J38" s="44"/>
      <c r="K38" s="44"/>
      <c r="L38" s="44"/>
      <c r="M38" s="44"/>
      <c r="N38" s="40"/>
      <c r="O38" s="34"/>
      <c r="P38" s="44"/>
      <c r="Q38" s="44"/>
      <c r="R38" s="47">
        <f t="shared" si="1"/>
        <v>0</v>
      </c>
      <c r="S38" s="47" t="str">
        <f t="shared" si="2"/>
        <v/>
      </c>
      <c r="T38" s="47" t="str">
        <f t="shared" si="3"/>
        <v/>
      </c>
      <c r="U38" s="48" t="str">
        <f t="shared" si="4"/>
        <v/>
      </c>
      <c r="V38" s="48" t="str">
        <f t="shared" si="5"/>
        <v/>
      </c>
      <c r="W38" s="48" t="str">
        <f t="shared" si="6"/>
        <v/>
      </c>
      <c r="X38" s="44"/>
      <c r="Y38" s="44"/>
      <c r="Z38" s="44"/>
      <c r="AA38" s="44"/>
      <c r="AB38" s="44"/>
    </row>
    <row r="39">
      <c r="A39" s="64"/>
      <c r="B39" s="65"/>
      <c r="C39" s="44"/>
      <c r="D39" s="42"/>
      <c r="E39" s="34"/>
      <c r="F39" s="34"/>
      <c r="G39" s="44"/>
      <c r="H39" s="34"/>
      <c r="I39" s="34"/>
      <c r="J39" s="44"/>
      <c r="K39" s="44"/>
      <c r="L39" s="44"/>
      <c r="M39" s="44"/>
      <c r="N39" s="40"/>
      <c r="O39" s="34"/>
      <c r="P39" s="44"/>
      <c r="Q39" s="44"/>
      <c r="R39" s="47">
        <f t="shared" si="1"/>
        <v>0</v>
      </c>
      <c r="S39" s="47" t="str">
        <f t="shared" si="2"/>
        <v/>
      </c>
      <c r="T39" s="47" t="str">
        <f t="shared" si="3"/>
        <v/>
      </c>
      <c r="U39" s="48" t="str">
        <f t="shared" si="4"/>
        <v/>
      </c>
      <c r="V39" s="48" t="str">
        <f t="shared" si="5"/>
        <v/>
      </c>
      <c r="W39" s="48" t="str">
        <f t="shared" si="6"/>
        <v/>
      </c>
      <c r="X39" s="44"/>
      <c r="Y39" s="44"/>
      <c r="Z39" s="44"/>
      <c r="AA39" s="44"/>
      <c r="AB39" s="44"/>
    </row>
    <row r="40">
      <c r="A40" s="66"/>
      <c r="B40" s="65"/>
      <c r="C40" s="44"/>
      <c r="D40" s="42"/>
      <c r="E40" s="34"/>
      <c r="F40" s="34"/>
      <c r="G40" s="44"/>
      <c r="H40" s="34"/>
      <c r="I40" s="34"/>
      <c r="J40" s="44"/>
      <c r="K40" s="44"/>
      <c r="L40" s="44"/>
      <c r="M40" s="44"/>
      <c r="N40" s="44"/>
      <c r="O40" s="34"/>
      <c r="P40" s="44"/>
      <c r="Q40" s="44"/>
      <c r="R40" s="47">
        <f t="shared" si="1"/>
        <v>0</v>
      </c>
      <c r="S40" s="47" t="str">
        <f t="shared" si="2"/>
        <v/>
      </c>
      <c r="T40" s="47" t="str">
        <f t="shared" si="3"/>
        <v/>
      </c>
      <c r="U40" s="48" t="str">
        <f t="shared" si="4"/>
        <v/>
      </c>
      <c r="V40" s="48" t="str">
        <f t="shared" si="5"/>
        <v/>
      </c>
      <c r="W40" s="48" t="str">
        <f t="shared" si="6"/>
        <v/>
      </c>
      <c r="X40" s="44"/>
      <c r="Y40" s="44"/>
      <c r="Z40" s="44"/>
      <c r="AA40" s="44"/>
      <c r="AB40" s="44"/>
    </row>
    <row r="41">
      <c r="A41" s="66"/>
      <c r="B41" s="66"/>
      <c r="C41" s="44"/>
      <c r="D41" s="42"/>
      <c r="E41" s="34"/>
      <c r="F41" s="34"/>
      <c r="G41" s="44"/>
      <c r="H41" s="34"/>
      <c r="I41" s="34"/>
      <c r="J41" s="44"/>
      <c r="K41" s="40"/>
      <c r="L41" s="44"/>
      <c r="M41" s="44"/>
      <c r="N41" s="40"/>
      <c r="O41" s="34"/>
      <c r="P41" s="44"/>
      <c r="Q41" s="44"/>
      <c r="R41" s="47">
        <f t="shared" si="1"/>
        <v>0</v>
      </c>
      <c r="S41" s="47" t="str">
        <f t="shared" si="2"/>
        <v/>
      </c>
      <c r="T41" s="47" t="str">
        <f t="shared" si="3"/>
        <v/>
      </c>
      <c r="U41" s="48" t="str">
        <f t="shared" si="4"/>
        <v/>
      </c>
      <c r="V41" s="48" t="str">
        <f t="shared" si="5"/>
        <v/>
      </c>
      <c r="W41" s="48" t="str">
        <f t="shared" si="6"/>
        <v/>
      </c>
      <c r="X41" s="44"/>
      <c r="Y41" s="44"/>
      <c r="Z41" s="44"/>
      <c r="AA41" s="44"/>
      <c r="AB41" s="44"/>
    </row>
    <row r="42">
      <c r="A42" s="44"/>
      <c r="B42" s="44"/>
      <c r="C42" s="44"/>
      <c r="D42" s="42"/>
      <c r="E42" s="34"/>
      <c r="F42" s="34"/>
      <c r="G42" s="44"/>
      <c r="H42" s="34"/>
      <c r="I42" s="34"/>
      <c r="J42" s="44"/>
      <c r="K42" s="40"/>
      <c r="L42" s="44"/>
      <c r="M42" s="44"/>
      <c r="N42" s="44"/>
      <c r="O42" s="34"/>
      <c r="P42" s="44"/>
      <c r="Q42" s="44"/>
      <c r="R42" s="47">
        <f t="shared" si="1"/>
        <v>0</v>
      </c>
      <c r="S42" s="47" t="str">
        <f t="shared" si="2"/>
        <v/>
      </c>
      <c r="T42" s="47" t="str">
        <f t="shared" si="3"/>
        <v/>
      </c>
      <c r="U42" s="48" t="str">
        <f t="shared" si="4"/>
        <v/>
      </c>
      <c r="V42" s="48" t="str">
        <f t="shared" si="5"/>
        <v/>
      </c>
      <c r="W42" s="48" t="str">
        <f t="shared" si="6"/>
        <v/>
      </c>
      <c r="X42" s="44"/>
      <c r="Y42" s="44"/>
      <c r="Z42" s="44"/>
      <c r="AA42" s="44"/>
      <c r="AB42" s="44"/>
    </row>
    <row r="43">
      <c r="A43" s="44"/>
      <c r="B43" s="44"/>
      <c r="C43" s="44"/>
      <c r="D43" s="42"/>
      <c r="E43" s="34"/>
      <c r="F43" s="34"/>
      <c r="G43" s="44"/>
      <c r="H43" s="34"/>
      <c r="I43" s="34"/>
      <c r="J43" s="44"/>
      <c r="K43" s="44"/>
      <c r="L43" s="44"/>
      <c r="M43" s="44"/>
      <c r="N43" s="44"/>
      <c r="O43" s="34"/>
      <c r="P43" s="44"/>
      <c r="Q43" s="44"/>
      <c r="R43" s="47">
        <f t="shared" si="1"/>
        <v>0</v>
      </c>
      <c r="S43" s="47" t="str">
        <f t="shared" si="2"/>
        <v/>
      </c>
      <c r="T43" s="47" t="str">
        <f t="shared" si="3"/>
        <v/>
      </c>
      <c r="U43" s="48" t="str">
        <f t="shared" si="4"/>
        <v/>
      </c>
      <c r="V43" s="48" t="str">
        <f t="shared" si="5"/>
        <v/>
      </c>
      <c r="W43" s="48" t="str">
        <f t="shared" si="6"/>
        <v/>
      </c>
      <c r="X43" s="44"/>
      <c r="Y43" s="44"/>
      <c r="Z43" s="44"/>
      <c r="AA43" s="44"/>
      <c r="AB43" s="44"/>
    </row>
    <row r="44" ht="15.0" customHeight="1">
      <c r="A44" s="44"/>
      <c r="B44" s="44"/>
      <c r="C44" s="44"/>
      <c r="D44" s="42"/>
      <c r="E44" s="34"/>
      <c r="F44" s="34"/>
      <c r="G44" s="44"/>
      <c r="H44" s="34"/>
      <c r="I44" s="34"/>
      <c r="J44" s="44"/>
      <c r="K44" s="44"/>
      <c r="L44" s="44"/>
      <c r="M44" s="44"/>
      <c r="N44" s="44"/>
      <c r="O44" s="34"/>
      <c r="P44" s="44"/>
      <c r="Q44" s="44"/>
      <c r="R44" s="47">
        <f t="shared" si="1"/>
        <v>0</v>
      </c>
      <c r="S44" s="47" t="str">
        <f t="shared" si="2"/>
        <v/>
      </c>
      <c r="T44" s="47" t="str">
        <f t="shared" si="3"/>
        <v/>
      </c>
      <c r="U44" s="48" t="str">
        <f t="shared" si="4"/>
        <v/>
      </c>
      <c r="V44" s="48" t="str">
        <f t="shared" si="5"/>
        <v/>
      </c>
      <c r="W44" s="48" t="str">
        <f t="shared" si="6"/>
        <v/>
      </c>
      <c r="X44" s="44"/>
      <c r="Y44" s="44"/>
      <c r="Z44" s="44"/>
      <c r="AA44" s="44"/>
      <c r="AB44" s="44"/>
    </row>
    <row r="45">
      <c r="A45" s="44"/>
      <c r="B45" s="44"/>
      <c r="C45" s="44"/>
      <c r="D45" s="42"/>
      <c r="E45" s="34"/>
      <c r="F45" s="34"/>
      <c r="G45" s="44"/>
      <c r="H45" s="34"/>
      <c r="I45" s="34"/>
      <c r="J45" s="44"/>
      <c r="K45" s="44"/>
      <c r="L45" s="44"/>
      <c r="M45" s="44"/>
      <c r="N45" s="44"/>
      <c r="O45" s="34"/>
      <c r="P45" s="44"/>
      <c r="Q45" s="44"/>
      <c r="R45" s="47">
        <f t="shared" si="1"/>
        <v>0</v>
      </c>
      <c r="S45" s="47" t="str">
        <f t="shared" si="2"/>
        <v/>
      </c>
      <c r="T45" s="47" t="str">
        <f t="shared" si="3"/>
        <v/>
      </c>
      <c r="U45" s="48" t="str">
        <f t="shared" si="4"/>
        <v/>
      </c>
      <c r="V45" s="48" t="str">
        <f t="shared" si="5"/>
        <v/>
      </c>
      <c r="W45" s="48" t="str">
        <f t="shared" si="6"/>
        <v/>
      </c>
      <c r="X45" s="44"/>
      <c r="Y45" s="44"/>
      <c r="Z45" s="44"/>
      <c r="AA45" s="44"/>
      <c r="AB45" s="44"/>
    </row>
    <row r="46">
      <c r="A46" s="44"/>
      <c r="B46" s="44"/>
      <c r="C46" s="44"/>
      <c r="D46" s="42"/>
      <c r="E46" s="34"/>
      <c r="F46" s="34"/>
      <c r="G46" s="44"/>
      <c r="H46" s="34"/>
      <c r="I46" s="34"/>
      <c r="J46" s="44"/>
      <c r="K46" s="44"/>
      <c r="L46" s="44"/>
      <c r="M46" s="44"/>
      <c r="N46" s="44"/>
      <c r="O46" s="34"/>
      <c r="P46" s="44"/>
      <c r="Q46" s="44"/>
      <c r="R46" s="47">
        <f t="shared" si="1"/>
        <v>0</v>
      </c>
      <c r="S46" s="47" t="str">
        <f t="shared" si="2"/>
        <v/>
      </c>
      <c r="T46" s="47" t="str">
        <f t="shared" si="3"/>
        <v/>
      </c>
      <c r="U46" s="48" t="str">
        <f t="shared" si="4"/>
        <v/>
      </c>
      <c r="V46" s="48" t="str">
        <f t="shared" si="5"/>
        <v/>
      </c>
      <c r="W46" s="48" t="str">
        <f t="shared" si="6"/>
        <v/>
      </c>
      <c r="X46" s="44"/>
      <c r="Y46" s="44"/>
      <c r="Z46" s="44"/>
      <c r="AA46" s="44"/>
      <c r="AB46" s="44"/>
    </row>
    <row r="47">
      <c r="A47" s="44"/>
      <c r="B47" s="44"/>
      <c r="C47" s="44"/>
      <c r="D47" s="42"/>
      <c r="E47" s="34"/>
      <c r="F47" s="34"/>
      <c r="G47" s="44"/>
      <c r="H47" s="34"/>
      <c r="I47" s="34"/>
      <c r="J47" s="44"/>
      <c r="K47" s="44"/>
      <c r="L47" s="44"/>
      <c r="M47" s="44"/>
      <c r="N47" s="44"/>
      <c r="O47" s="34"/>
      <c r="P47" s="44"/>
      <c r="Q47" s="44"/>
      <c r="R47" s="47">
        <f t="shared" si="1"/>
        <v>0</v>
      </c>
      <c r="S47" s="47" t="str">
        <f t="shared" si="2"/>
        <v/>
      </c>
      <c r="T47" s="47" t="str">
        <f t="shared" si="3"/>
        <v/>
      </c>
      <c r="U47" s="48" t="str">
        <f t="shared" si="4"/>
        <v/>
      </c>
      <c r="V47" s="48" t="str">
        <f t="shared" si="5"/>
        <v/>
      </c>
      <c r="W47" s="48" t="str">
        <f t="shared" si="6"/>
        <v/>
      </c>
      <c r="X47" s="44"/>
      <c r="Y47" s="44"/>
      <c r="Z47" s="44"/>
      <c r="AA47" s="44"/>
      <c r="AB47" s="44"/>
    </row>
    <row r="48">
      <c r="A48" s="44"/>
      <c r="B48" s="44"/>
      <c r="C48" s="44"/>
      <c r="D48" s="42"/>
      <c r="E48" s="34"/>
      <c r="F48" s="34"/>
      <c r="G48" s="44"/>
      <c r="H48" s="34"/>
      <c r="I48" s="34"/>
      <c r="J48" s="44"/>
      <c r="K48" s="44"/>
      <c r="L48" s="44"/>
      <c r="M48" s="44"/>
      <c r="N48" s="44"/>
      <c r="O48" s="34"/>
      <c r="P48" s="44"/>
      <c r="Q48" s="44"/>
      <c r="R48" s="47">
        <f t="shared" si="1"/>
        <v>0</v>
      </c>
      <c r="S48" s="47" t="str">
        <f t="shared" si="2"/>
        <v/>
      </c>
      <c r="T48" s="47" t="str">
        <f t="shared" si="3"/>
        <v/>
      </c>
      <c r="U48" s="48" t="str">
        <f t="shared" si="4"/>
        <v/>
      </c>
      <c r="V48" s="48" t="str">
        <f t="shared" si="5"/>
        <v/>
      </c>
      <c r="W48" s="48" t="str">
        <f t="shared" si="6"/>
        <v/>
      </c>
      <c r="X48" s="44"/>
      <c r="Y48" s="44"/>
      <c r="Z48" s="44"/>
      <c r="AA48" s="44"/>
      <c r="AB48" s="44"/>
    </row>
    <row r="49">
      <c r="A49" s="44"/>
      <c r="B49" s="44"/>
      <c r="C49" s="44"/>
      <c r="D49" s="42"/>
      <c r="E49" s="34"/>
      <c r="F49" s="34"/>
      <c r="G49" s="44"/>
      <c r="H49" s="34"/>
      <c r="I49" s="34"/>
      <c r="J49" s="44"/>
      <c r="K49" s="44"/>
      <c r="L49" s="44"/>
      <c r="M49" s="44"/>
      <c r="N49" s="44"/>
      <c r="O49" s="34"/>
      <c r="P49" s="44"/>
      <c r="Q49" s="44"/>
      <c r="R49" s="47">
        <f t="shared" si="1"/>
        <v>0</v>
      </c>
      <c r="S49" s="47" t="str">
        <f t="shared" si="2"/>
        <v/>
      </c>
      <c r="T49" s="47" t="str">
        <f t="shared" si="3"/>
        <v/>
      </c>
      <c r="U49" s="48" t="str">
        <f t="shared" si="4"/>
        <v/>
      </c>
      <c r="V49" s="48" t="str">
        <f t="shared" si="5"/>
        <v/>
      </c>
      <c r="W49" s="48" t="str">
        <f t="shared" si="6"/>
        <v/>
      </c>
      <c r="X49" s="44"/>
      <c r="Y49" s="44"/>
      <c r="Z49" s="44"/>
      <c r="AA49" s="44"/>
      <c r="AB49" s="44"/>
    </row>
    <row r="50">
      <c r="A50" s="44"/>
      <c r="B50" s="44"/>
      <c r="C50" s="44"/>
      <c r="D50" s="42"/>
      <c r="E50" s="34"/>
      <c r="F50" s="34"/>
      <c r="G50" s="44"/>
      <c r="H50" s="34"/>
      <c r="I50" s="34"/>
      <c r="J50" s="44"/>
      <c r="K50" s="44"/>
      <c r="L50" s="44"/>
      <c r="M50" s="44"/>
      <c r="N50" s="44"/>
      <c r="O50" s="34"/>
      <c r="P50" s="44"/>
      <c r="Q50" s="44"/>
      <c r="R50" s="47">
        <f t="shared" si="1"/>
        <v>0</v>
      </c>
      <c r="S50" s="47" t="str">
        <f t="shared" si="2"/>
        <v/>
      </c>
      <c r="T50" s="47" t="str">
        <f t="shared" si="3"/>
        <v/>
      </c>
      <c r="U50" s="48" t="str">
        <f t="shared" si="4"/>
        <v/>
      </c>
      <c r="V50" s="48" t="str">
        <f t="shared" si="5"/>
        <v/>
      </c>
      <c r="W50" s="48" t="str">
        <f t="shared" si="6"/>
        <v/>
      </c>
      <c r="X50" s="44"/>
      <c r="Y50" s="44"/>
      <c r="Z50" s="44"/>
      <c r="AA50" s="44"/>
      <c r="AB50" s="44"/>
    </row>
    <row r="51">
      <c r="A51" s="44"/>
      <c r="B51" s="44"/>
      <c r="C51" s="44"/>
      <c r="D51" s="42"/>
      <c r="E51" s="34"/>
      <c r="F51" s="34"/>
      <c r="G51" s="44"/>
      <c r="H51" s="34"/>
      <c r="I51" s="34"/>
      <c r="J51" s="44"/>
      <c r="K51" s="44"/>
      <c r="L51" s="44"/>
      <c r="M51" s="44"/>
      <c r="N51" s="44"/>
      <c r="O51" s="34"/>
      <c r="P51" s="44"/>
      <c r="Q51" s="44"/>
      <c r="R51" s="47">
        <f t="shared" si="1"/>
        <v>0</v>
      </c>
      <c r="S51" s="47" t="str">
        <f t="shared" si="2"/>
        <v/>
      </c>
      <c r="T51" s="47" t="str">
        <f t="shared" si="3"/>
        <v/>
      </c>
      <c r="U51" s="48" t="str">
        <f t="shared" si="4"/>
        <v/>
      </c>
      <c r="V51" s="48" t="str">
        <f t="shared" si="5"/>
        <v/>
      </c>
      <c r="W51" s="48" t="str">
        <f t="shared" si="6"/>
        <v/>
      </c>
      <c r="X51" s="44"/>
      <c r="Y51" s="44"/>
      <c r="Z51" s="44"/>
      <c r="AA51" s="44"/>
      <c r="AB51" s="44"/>
    </row>
    <row r="52">
      <c r="A52" s="44"/>
      <c r="B52" s="44"/>
      <c r="C52" s="44"/>
      <c r="D52" s="42"/>
      <c r="E52" s="34"/>
      <c r="F52" s="34"/>
      <c r="G52" s="44"/>
      <c r="H52" s="34"/>
      <c r="I52" s="34"/>
      <c r="J52" s="44"/>
      <c r="K52" s="44"/>
      <c r="L52" s="44"/>
      <c r="M52" s="44"/>
      <c r="N52" s="44"/>
      <c r="O52" s="34"/>
      <c r="P52" s="44"/>
      <c r="Q52" s="44"/>
      <c r="R52" s="47">
        <f t="shared" si="1"/>
        <v>0</v>
      </c>
      <c r="S52" s="47" t="str">
        <f t="shared" si="2"/>
        <v/>
      </c>
      <c r="T52" s="47" t="str">
        <f t="shared" si="3"/>
        <v/>
      </c>
      <c r="U52" s="48" t="str">
        <f t="shared" si="4"/>
        <v/>
      </c>
      <c r="V52" s="48" t="str">
        <f t="shared" si="5"/>
        <v/>
      </c>
      <c r="W52" s="48" t="str">
        <f t="shared" si="6"/>
        <v/>
      </c>
      <c r="X52" s="44"/>
      <c r="Y52" s="44"/>
      <c r="Z52" s="44"/>
      <c r="AA52" s="44"/>
      <c r="AB52" s="44"/>
    </row>
    <row r="53">
      <c r="A53" s="44"/>
      <c r="B53" s="44"/>
      <c r="C53" s="44"/>
      <c r="D53" s="42"/>
      <c r="E53" s="34"/>
      <c r="F53" s="34"/>
      <c r="G53" s="44"/>
      <c r="H53" s="34"/>
      <c r="I53" s="34"/>
      <c r="J53" s="44"/>
      <c r="K53" s="44"/>
      <c r="L53" s="44"/>
      <c r="M53" s="44"/>
      <c r="N53" s="44"/>
      <c r="O53" s="34"/>
      <c r="P53" s="44"/>
      <c r="Q53" s="44"/>
      <c r="R53" s="47">
        <f t="shared" si="1"/>
        <v>0</v>
      </c>
      <c r="S53" s="47" t="str">
        <f t="shared" si="2"/>
        <v/>
      </c>
      <c r="T53" s="47" t="str">
        <f t="shared" si="3"/>
        <v/>
      </c>
      <c r="U53" s="48" t="str">
        <f t="shared" si="4"/>
        <v/>
      </c>
      <c r="V53" s="48" t="str">
        <f t="shared" si="5"/>
        <v/>
      </c>
      <c r="W53" s="48" t="str">
        <f t="shared" si="6"/>
        <v/>
      </c>
      <c r="X53" s="44"/>
      <c r="Y53" s="44"/>
      <c r="Z53" s="44"/>
      <c r="AA53" s="44"/>
      <c r="AB53" s="44"/>
    </row>
    <row r="54">
      <c r="A54" s="44"/>
      <c r="B54" s="44"/>
      <c r="C54" s="44"/>
      <c r="D54" s="42"/>
      <c r="E54" s="34"/>
      <c r="F54" s="34"/>
      <c r="G54" s="44"/>
      <c r="H54" s="34"/>
      <c r="I54" s="34"/>
      <c r="J54" s="44"/>
      <c r="K54" s="44"/>
      <c r="L54" s="44"/>
      <c r="M54" s="44"/>
      <c r="N54" s="44"/>
      <c r="O54" s="34"/>
      <c r="P54" s="44"/>
      <c r="Q54" s="44"/>
      <c r="R54" s="47">
        <f t="shared" si="1"/>
        <v>0</v>
      </c>
      <c r="S54" s="47" t="str">
        <f t="shared" si="2"/>
        <v/>
      </c>
      <c r="T54" s="47" t="str">
        <f t="shared" si="3"/>
        <v/>
      </c>
      <c r="U54" s="48" t="str">
        <f t="shared" si="4"/>
        <v/>
      </c>
      <c r="V54" s="48" t="str">
        <f t="shared" si="5"/>
        <v/>
      </c>
      <c r="W54" s="48" t="str">
        <f t="shared" si="6"/>
        <v/>
      </c>
      <c r="X54" s="44"/>
      <c r="Y54" s="44"/>
      <c r="Z54" s="44"/>
      <c r="AA54" s="44"/>
      <c r="AB54" s="44"/>
    </row>
    <row r="55">
      <c r="A55" s="44"/>
      <c r="B55" s="44"/>
      <c r="C55" s="44"/>
      <c r="D55" s="42"/>
      <c r="E55" s="34"/>
      <c r="F55" s="34"/>
      <c r="G55" s="44"/>
      <c r="H55" s="34"/>
      <c r="I55" s="34"/>
      <c r="J55" s="44"/>
      <c r="K55" s="44"/>
      <c r="L55" s="44"/>
      <c r="M55" s="44"/>
      <c r="N55" s="44"/>
      <c r="O55" s="34"/>
      <c r="P55" s="44"/>
      <c r="Q55" s="44"/>
      <c r="R55" s="47">
        <f t="shared" si="1"/>
        <v>0</v>
      </c>
      <c r="S55" s="47" t="str">
        <f t="shared" si="2"/>
        <v/>
      </c>
      <c r="T55" s="47" t="str">
        <f t="shared" si="3"/>
        <v/>
      </c>
      <c r="U55" s="48" t="str">
        <f t="shared" si="4"/>
        <v/>
      </c>
      <c r="V55" s="48" t="str">
        <f t="shared" si="5"/>
        <v/>
      </c>
      <c r="W55" s="48" t="str">
        <f t="shared" si="6"/>
        <v/>
      </c>
      <c r="X55" s="44"/>
      <c r="Y55" s="44"/>
      <c r="Z55" s="44"/>
      <c r="AA55" s="44"/>
      <c r="AB55" s="44"/>
    </row>
    <row r="56">
      <c r="A56" s="44"/>
      <c r="B56" s="44"/>
      <c r="C56" s="44"/>
      <c r="D56" s="42"/>
      <c r="E56" s="34"/>
      <c r="F56" s="34"/>
      <c r="G56" s="44"/>
      <c r="H56" s="34"/>
      <c r="I56" s="34"/>
      <c r="J56" s="44"/>
      <c r="K56" s="44"/>
      <c r="L56" s="44"/>
      <c r="M56" s="44"/>
      <c r="N56" s="44"/>
      <c r="O56" s="34"/>
      <c r="P56" s="44"/>
      <c r="Q56" s="44"/>
      <c r="R56" s="47">
        <f t="shared" si="1"/>
        <v>0</v>
      </c>
      <c r="S56" s="47" t="str">
        <f t="shared" si="2"/>
        <v/>
      </c>
      <c r="T56" s="47" t="str">
        <f t="shared" si="3"/>
        <v/>
      </c>
      <c r="U56" s="48" t="str">
        <f t="shared" si="4"/>
        <v/>
      </c>
      <c r="V56" s="48" t="str">
        <f t="shared" si="5"/>
        <v/>
      </c>
      <c r="W56" s="48" t="str">
        <f t="shared" si="6"/>
        <v/>
      </c>
      <c r="X56" s="44"/>
      <c r="Y56" s="44"/>
      <c r="Z56" s="44"/>
      <c r="AA56" s="44"/>
      <c r="AB56" s="44"/>
    </row>
    <row r="57">
      <c r="A57" s="44"/>
      <c r="B57" s="44"/>
      <c r="C57" s="44"/>
      <c r="D57" s="42"/>
      <c r="E57" s="34"/>
      <c r="F57" s="34"/>
      <c r="G57" s="44"/>
      <c r="H57" s="34"/>
      <c r="I57" s="34"/>
      <c r="J57" s="44"/>
      <c r="K57" s="44"/>
      <c r="L57" s="44"/>
      <c r="M57" s="44"/>
      <c r="N57" s="44"/>
      <c r="O57" s="34"/>
      <c r="P57" s="44"/>
      <c r="Q57" s="44"/>
      <c r="R57" s="47">
        <f t="shared" si="1"/>
        <v>0</v>
      </c>
      <c r="S57" s="47" t="str">
        <f t="shared" si="2"/>
        <v/>
      </c>
      <c r="T57" s="47" t="str">
        <f t="shared" si="3"/>
        <v/>
      </c>
      <c r="U57" s="48" t="str">
        <f t="shared" si="4"/>
        <v/>
      </c>
      <c r="V57" s="48" t="str">
        <f t="shared" si="5"/>
        <v/>
      </c>
      <c r="W57" s="48" t="str">
        <f t="shared" si="6"/>
        <v/>
      </c>
      <c r="X57" s="44"/>
      <c r="Y57" s="44"/>
      <c r="Z57" s="44"/>
      <c r="AA57" s="44"/>
      <c r="AB57" s="44"/>
    </row>
    <row r="58">
      <c r="A58" s="44"/>
      <c r="B58" s="44"/>
      <c r="C58" s="44"/>
      <c r="D58" s="42"/>
      <c r="E58" s="34"/>
      <c r="F58" s="34"/>
      <c r="G58" s="44"/>
      <c r="H58" s="34"/>
      <c r="I58" s="34"/>
      <c r="J58" s="44"/>
      <c r="K58" s="44"/>
      <c r="L58" s="44"/>
      <c r="M58" s="44"/>
      <c r="N58" s="44"/>
      <c r="O58" s="34"/>
      <c r="P58" s="44"/>
      <c r="Q58" s="44"/>
      <c r="R58" s="47">
        <f t="shared" si="1"/>
        <v>0</v>
      </c>
      <c r="S58" s="47" t="str">
        <f t="shared" si="2"/>
        <v/>
      </c>
      <c r="T58" s="47" t="str">
        <f t="shared" si="3"/>
        <v/>
      </c>
      <c r="U58" s="48" t="str">
        <f t="shared" si="4"/>
        <v/>
      </c>
      <c r="V58" s="48" t="str">
        <f t="shared" si="5"/>
        <v/>
      </c>
      <c r="W58" s="48" t="str">
        <f t="shared" si="6"/>
        <v/>
      </c>
      <c r="X58" s="44"/>
      <c r="Y58" s="44"/>
      <c r="Z58" s="44"/>
      <c r="AA58" s="44"/>
      <c r="AB58" s="44"/>
    </row>
    <row r="59">
      <c r="A59" s="44"/>
      <c r="B59" s="44"/>
      <c r="C59" s="44"/>
      <c r="D59" s="42"/>
      <c r="E59" s="34"/>
      <c r="F59" s="34"/>
      <c r="G59" s="44"/>
      <c r="H59" s="34"/>
      <c r="I59" s="34"/>
      <c r="J59" s="44"/>
      <c r="K59" s="44"/>
      <c r="L59" s="44"/>
      <c r="M59" s="44"/>
      <c r="N59" s="44"/>
      <c r="O59" s="34"/>
      <c r="P59" s="44"/>
      <c r="Q59" s="44"/>
      <c r="R59" s="47">
        <f t="shared" si="1"/>
        <v>0</v>
      </c>
      <c r="S59" s="47" t="str">
        <f t="shared" si="2"/>
        <v/>
      </c>
      <c r="T59" s="47" t="str">
        <f t="shared" si="3"/>
        <v/>
      </c>
      <c r="U59" s="48" t="str">
        <f t="shared" si="4"/>
        <v/>
      </c>
      <c r="V59" s="48" t="str">
        <f t="shared" si="5"/>
        <v/>
      </c>
      <c r="W59" s="48" t="str">
        <f t="shared" si="6"/>
        <v/>
      </c>
      <c r="X59" s="44"/>
      <c r="Y59" s="44"/>
      <c r="Z59" s="44"/>
      <c r="AA59" s="44"/>
      <c r="AB59" s="44"/>
    </row>
    <row r="60">
      <c r="A60" s="44"/>
      <c r="B60" s="44"/>
      <c r="C60" s="44"/>
      <c r="D60" s="42"/>
      <c r="E60" s="34"/>
      <c r="F60" s="34"/>
      <c r="G60" s="44"/>
      <c r="H60" s="34"/>
      <c r="I60" s="34"/>
      <c r="J60" s="44"/>
      <c r="K60" s="44"/>
      <c r="L60" s="44"/>
      <c r="M60" s="44"/>
      <c r="N60" s="44"/>
      <c r="O60" s="34"/>
      <c r="P60" s="44"/>
      <c r="Q60" s="44"/>
      <c r="R60" s="47">
        <f t="shared" si="1"/>
        <v>0</v>
      </c>
      <c r="S60" s="47" t="str">
        <f t="shared" si="2"/>
        <v/>
      </c>
      <c r="T60" s="47" t="str">
        <f t="shared" si="3"/>
        <v/>
      </c>
      <c r="U60" s="48" t="str">
        <f t="shared" si="4"/>
        <v/>
      </c>
      <c r="V60" s="48" t="str">
        <f t="shared" si="5"/>
        <v/>
      </c>
      <c r="W60" s="48" t="str">
        <f t="shared" si="6"/>
        <v/>
      </c>
      <c r="X60" s="44"/>
      <c r="Y60" s="44"/>
      <c r="Z60" s="44"/>
      <c r="AA60" s="44"/>
      <c r="AB60" s="44"/>
    </row>
    <row r="61">
      <c r="A61" s="44"/>
      <c r="B61" s="44"/>
      <c r="C61" s="44"/>
      <c r="D61" s="42"/>
      <c r="E61" s="34"/>
      <c r="F61" s="34"/>
      <c r="G61" s="44"/>
      <c r="H61" s="34"/>
      <c r="I61" s="34"/>
      <c r="J61" s="44"/>
      <c r="K61" s="44"/>
      <c r="L61" s="44"/>
      <c r="M61" s="44"/>
      <c r="N61" s="44"/>
      <c r="O61" s="34"/>
      <c r="P61" s="44"/>
      <c r="Q61" s="44"/>
      <c r="R61" s="47">
        <f t="shared" si="1"/>
        <v>0</v>
      </c>
      <c r="S61" s="47" t="str">
        <f t="shared" si="2"/>
        <v/>
      </c>
      <c r="T61" s="47" t="str">
        <f t="shared" si="3"/>
        <v/>
      </c>
      <c r="U61" s="48" t="str">
        <f t="shared" si="4"/>
        <v/>
      </c>
      <c r="V61" s="48" t="str">
        <f t="shared" si="5"/>
        <v/>
      </c>
      <c r="W61" s="48" t="str">
        <f t="shared" si="6"/>
        <v/>
      </c>
      <c r="X61" s="44"/>
      <c r="Y61" s="44"/>
      <c r="Z61" s="44"/>
      <c r="AA61" s="44"/>
      <c r="AB61" s="44"/>
    </row>
    <row r="62">
      <c r="A62" s="44"/>
      <c r="B62" s="44"/>
      <c r="C62" s="44"/>
      <c r="D62" s="42"/>
      <c r="E62" s="34"/>
      <c r="F62" s="34"/>
      <c r="G62" s="44"/>
      <c r="H62" s="34"/>
      <c r="I62" s="34"/>
      <c r="J62" s="44"/>
      <c r="K62" s="44"/>
      <c r="L62" s="44"/>
      <c r="M62" s="44"/>
      <c r="N62" s="44"/>
      <c r="O62" s="34"/>
      <c r="P62" s="44"/>
      <c r="Q62" s="44"/>
      <c r="R62" s="47">
        <f t="shared" si="1"/>
        <v>0</v>
      </c>
      <c r="S62" s="47" t="str">
        <f t="shared" si="2"/>
        <v/>
      </c>
      <c r="T62" s="47" t="str">
        <f t="shared" si="3"/>
        <v/>
      </c>
      <c r="U62" s="48" t="str">
        <f t="shared" si="4"/>
        <v/>
      </c>
      <c r="V62" s="48" t="str">
        <f t="shared" si="5"/>
        <v/>
      </c>
      <c r="W62" s="48" t="str">
        <f t="shared" si="6"/>
        <v/>
      </c>
      <c r="X62" s="44"/>
      <c r="Y62" s="44"/>
      <c r="Z62" s="44"/>
      <c r="AA62" s="44"/>
      <c r="AB62" s="44"/>
    </row>
    <row r="63">
      <c r="A63" s="44"/>
      <c r="B63" s="44"/>
      <c r="C63" s="44"/>
      <c r="D63" s="42"/>
      <c r="E63" s="34"/>
      <c r="F63" s="34"/>
      <c r="G63" s="44"/>
      <c r="H63" s="34"/>
      <c r="I63" s="34"/>
      <c r="J63" s="44"/>
      <c r="K63" s="44"/>
      <c r="L63" s="44"/>
      <c r="M63" s="44"/>
      <c r="N63" s="44"/>
      <c r="O63" s="34"/>
      <c r="P63" s="44"/>
      <c r="Q63" s="44"/>
      <c r="R63" s="47">
        <f t="shared" si="1"/>
        <v>0</v>
      </c>
      <c r="S63" s="47" t="str">
        <f t="shared" si="2"/>
        <v/>
      </c>
      <c r="T63" s="47" t="str">
        <f t="shared" si="3"/>
        <v/>
      </c>
      <c r="U63" s="48" t="str">
        <f t="shared" si="4"/>
        <v/>
      </c>
      <c r="V63" s="48" t="str">
        <f t="shared" si="5"/>
        <v/>
      </c>
      <c r="W63" s="48" t="str">
        <f t="shared" si="6"/>
        <v/>
      </c>
      <c r="X63" s="44"/>
      <c r="Y63" s="44"/>
      <c r="Z63" s="44"/>
      <c r="AA63" s="44"/>
      <c r="AB63" s="44"/>
    </row>
    <row r="64">
      <c r="A64" s="44"/>
      <c r="B64" s="44"/>
      <c r="C64" s="44"/>
      <c r="D64" s="42"/>
      <c r="E64" s="34"/>
      <c r="F64" s="34"/>
      <c r="G64" s="44"/>
      <c r="H64" s="34"/>
      <c r="I64" s="34"/>
      <c r="J64" s="44"/>
      <c r="K64" s="44"/>
      <c r="L64" s="44"/>
      <c r="M64" s="44"/>
      <c r="N64" s="44"/>
      <c r="O64" s="34"/>
      <c r="P64" s="44"/>
      <c r="Q64" s="44"/>
      <c r="R64" s="47">
        <f t="shared" si="1"/>
        <v>0</v>
      </c>
      <c r="S64" s="47" t="str">
        <f t="shared" si="2"/>
        <v/>
      </c>
      <c r="T64" s="47" t="str">
        <f t="shared" si="3"/>
        <v/>
      </c>
      <c r="U64" s="48" t="str">
        <f t="shared" si="4"/>
        <v/>
      </c>
      <c r="V64" s="48" t="str">
        <f t="shared" si="5"/>
        <v/>
      </c>
      <c r="W64" s="48" t="str">
        <f t="shared" si="6"/>
        <v/>
      </c>
      <c r="X64" s="44"/>
      <c r="Y64" s="44"/>
      <c r="Z64" s="44"/>
      <c r="AA64" s="44"/>
      <c r="AB64" s="44"/>
    </row>
    <row r="65">
      <c r="A65" s="44"/>
      <c r="B65" s="44"/>
      <c r="C65" s="44"/>
      <c r="D65" s="42"/>
      <c r="E65" s="34"/>
      <c r="F65" s="34"/>
      <c r="G65" s="44"/>
      <c r="H65" s="34"/>
      <c r="I65" s="34"/>
      <c r="J65" s="44"/>
      <c r="K65" s="44"/>
      <c r="L65" s="44"/>
      <c r="M65" s="44"/>
      <c r="N65" s="44"/>
      <c r="O65" s="34"/>
      <c r="P65" s="44"/>
      <c r="Q65" s="44"/>
      <c r="R65" s="47">
        <f t="shared" si="1"/>
        <v>0</v>
      </c>
      <c r="S65" s="47" t="str">
        <f t="shared" si="2"/>
        <v/>
      </c>
      <c r="T65" s="47" t="str">
        <f t="shared" si="3"/>
        <v/>
      </c>
      <c r="U65" s="48" t="str">
        <f t="shared" si="4"/>
        <v/>
      </c>
      <c r="V65" s="48" t="str">
        <f t="shared" si="5"/>
        <v/>
      </c>
      <c r="W65" s="48" t="str">
        <f t="shared" si="6"/>
        <v/>
      </c>
      <c r="X65" s="44"/>
      <c r="Y65" s="44"/>
      <c r="Z65" s="44"/>
      <c r="AA65" s="44"/>
      <c r="AB65" s="44"/>
    </row>
    <row r="66">
      <c r="A66" s="44"/>
      <c r="B66" s="44"/>
      <c r="C66" s="44"/>
      <c r="D66" s="42"/>
      <c r="E66" s="34"/>
      <c r="F66" s="34"/>
      <c r="G66" s="44"/>
      <c r="H66" s="34"/>
      <c r="I66" s="34"/>
      <c r="J66" s="44"/>
      <c r="K66" s="44"/>
      <c r="L66" s="44"/>
      <c r="M66" s="44"/>
      <c r="N66" s="44"/>
      <c r="O66" s="34"/>
      <c r="P66" s="44"/>
      <c r="Q66" s="44"/>
      <c r="R66" s="47">
        <f t="shared" si="1"/>
        <v>0</v>
      </c>
      <c r="S66" s="47" t="str">
        <f t="shared" si="2"/>
        <v/>
      </c>
      <c r="T66" s="47" t="str">
        <f t="shared" si="3"/>
        <v/>
      </c>
      <c r="U66" s="48" t="str">
        <f t="shared" si="4"/>
        <v/>
      </c>
      <c r="V66" s="48" t="str">
        <f t="shared" si="5"/>
        <v/>
      </c>
      <c r="W66" s="48" t="str">
        <f t="shared" si="6"/>
        <v/>
      </c>
      <c r="X66" s="44"/>
      <c r="Y66" s="44"/>
      <c r="Z66" s="44"/>
      <c r="AA66" s="44"/>
      <c r="AB66" s="44"/>
    </row>
    <row r="67">
      <c r="A67" s="44"/>
      <c r="B67" s="44"/>
      <c r="C67" s="44"/>
      <c r="D67" s="42"/>
      <c r="E67" s="34"/>
      <c r="F67" s="34"/>
      <c r="G67" s="44"/>
      <c r="H67" s="34"/>
      <c r="I67" s="34"/>
      <c r="J67" s="44"/>
      <c r="K67" s="44"/>
      <c r="L67" s="44"/>
      <c r="M67" s="44"/>
      <c r="N67" s="44"/>
      <c r="O67" s="34"/>
      <c r="P67" s="44"/>
      <c r="Q67" s="44"/>
      <c r="R67" s="47">
        <f t="shared" si="1"/>
        <v>0</v>
      </c>
      <c r="S67" s="47" t="str">
        <f t="shared" si="2"/>
        <v/>
      </c>
      <c r="T67" s="47" t="str">
        <f t="shared" si="3"/>
        <v/>
      </c>
      <c r="U67" s="48" t="str">
        <f t="shared" si="4"/>
        <v/>
      </c>
      <c r="V67" s="48" t="str">
        <f t="shared" si="5"/>
        <v/>
      </c>
      <c r="W67" s="48" t="str">
        <f t="shared" si="6"/>
        <v/>
      </c>
      <c r="X67" s="44"/>
      <c r="Y67" s="44"/>
      <c r="Z67" s="44"/>
      <c r="AA67" s="44"/>
      <c r="AB67" s="44"/>
    </row>
    <row r="68">
      <c r="A68" s="44"/>
      <c r="B68" s="44"/>
      <c r="C68" s="44"/>
      <c r="D68" s="42"/>
      <c r="E68" s="34"/>
      <c r="F68" s="34"/>
      <c r="G68" s="44"/>
      <c r="H68" s="34"/>
      <c r="I68" s="34"/>
      <c r="J68" s="44"/>
      <c r="K68" s="44"/>
      <c r="L68" s="44"/>
      <c r="M68" s="44"/>
      <c r="N68" s="44"/>
      <c r="O68" s="34"/>
      <c r="P68" s="44"/>
      <c r="Q68" s="44"/>
      <c r="R68" s="47">
        <f t="shared" si="1"/>
        <v>0</v>
      </c>
      <c r="S68" s="47" t="str">
        <f t="shared" si="2"/>
        <v/>
      </c>
      <c r="T68" s="47" t="str">
        <f t="shared" si="3"/>
        <v/>
      </c>
      <c r="U68" s="48" t="str">
        <f t="shared" si="4"/>
        <v/>
      </c>
      <c r="V68" s="48" t="str">
        <f t="shared" si="5"/>
        <v/>
      </c>
      <c r="W68" s="48" t="str">
        <f t="shared" si="6"/>
        <v/>
      </c>
      <c r="X68" s="44"/>
      <c r="Y68" s="44"/>
      <c r="Z68" s="44"/>
      <c r="AA68" s="44"/>
      <c r="AB68" s="44"/>
    </row>
    <row r="69">
      <c r="A69" s="44"/>
      <c r="B69" s="44"/>
      <c r="C69" s="44"/>
      <c r="D69" s="42"/>
      <c r="E69" s="34"/>
      <c r="F69" s="34"/>
      <c r="G69" s="44"/>
      <c r="H69" s="34"/>
      <c r="I69" s="34"/>
      <c r="J69" s="44"/>
      <c r="K69" s="44"/>
      <c r="L69" s="44"/>
      <c r="M69" s="44"/>
      <c r="N69" s="44"/>
      <c r="O69" s="34"/>
      <c r="P69" s="44"/>
      <c r="Q69" s="44"/>
      <c r="R69" s="47">
        <f t="shared" si="1"/>
        <v>0</v>
      </c>
      <c r="S69" s="47" t="str">
        <f t="shared" si="2"/>
        <v/>
      </c>
      <c r="T69" s="47" t="str">
        <f t="shared" si="3"/>
        <v/>
      </c>
      <c r="U69" s="48" t="str">
        <f t="shared" si="4"/>
        <v/>
      </c>
      <c r="V69" s="48" t="str">
        <f t="shared" si="5"/>
        <v/>
      </c>
      <c r="W69" s="48" t="str">
        <f t="shared" si="6"/>
        <v/>
      </c>
      <c r="X69" s="44"/>
      <c r="Y69" s="44"/>
      <c r="Z69" s="44"/>
      <c r="AA69" s="44"/>
      <c r="AB69" s="44"/>
    </row>
    <row r="70">
      <c r="A70" s="44"/>
      <c r="B70" s="44"/>
      <c r="C70" s="44"/>
      <c r="D70" s="42"/>
      <c r="E70" s="34"/>
      <c r="F70" s="34"/>
      <c r="G70" s="44"/>
      <c r="H70" s="34"/>
      <c r="I70" s="34"/>
      <c r="J70" s="44"/>
      <c r="K70" s="44"/>
      <c r="L70" s="44"/>
      <c r="M70" s="44"/>
      <c r="N70" s="44"/>
      <c r="O70" s="34"/>
      <c r="P70" s="44"/>
      <c r="Q70" s="44"/>
      <c r="R70" s="47">
        <f t="shared" si="1"/>
        <v>0</v>
      </c>
      <c r="S70" s="47" t="str">
        <f t="shared" si="2"/>
        <v/>
      </c>
      <c r="T70" s="47" t="str">
        <f t="shared" si="3"/>
        <v/>
      </c>
      <c r="U70" s="48" t="str">
        <f t="shared" si="4"/>
        <v/>
      </c>
      <c r="V70" s="48" t="str">
        <f t="shared" si="5"/>
        <v/>
      </c>
      <c r="W70" s="48" t="str">
        <f t="shared" si="6"/>
        <v/>
      </c>
      <c r="X70" s="44"/>
      <c r="Y70" s="44"/>
      <c r="Z70" s="44"/>
      <c r="AA70" s="44"/>
      <c r="AB70" s="44"/>
    </row>
    <row r="71">
      <c r="A71" s="44"/>
      <c r="B71" s="44"/>
      <c r="C71" s="44"/>
      <c r="D71" s="42"/>
      <c r="E71" s="34"/>
      <c r="F71" s="34"/>
      <c r="G71" s="44"/>
      <c r="H71" s="34"/>
      <c r="I71" s="34"/>
      <c r="J71" s="44"/>
      <c r="K71" s="44"/>
      <c r="L71" s="44"/>
      <c r="M71" s="44"/>
      <c r="N71" s="44"/>
      <c r="O71" s="34"/>
      <c r="P71" s="44"/>
      <c r="Q71" s="44"/>
      <c r="R71" s="47">
        <f t="shared" si="1"/>
        <v>0</v>
      </c>
      <c r="S71" s="47" t="str">
        <f t="shared" si="2"/>
        <v/>
      </c>
      <c r="T71" s="47" t="str">
        <f t="shared" si="3"/>
        <v/>
      </c>
      <c r="U71" s="48" t="str">
        <f t="shared" si="4"/>
        <v/>
      </c>
      <c r="V71" s="48" t="str">
        <f t="shared" si="5"/>
        <v/>
      </c>
      <c r="W71" s="48" t="str">
        <f t="shared" si="6"/>
        <v/>
      </c>
      <c r="X71" s="44"/>
      <c r="Y71" s="44"/>
      <c r="Z71" s="44"/>
      <c r="AA71" s="44"/>
      <c r="AB71" s="44"/>
    </row>
    <row r="72">
      <c r="A72" s="44"/>
      <c r="B72" s="44"/>
      <c r="C72" s="44"/>
      <c r="D72" s="42"/>
      <c r="E72" s="34"/>
      <c r="F72" s="34"/>
      <c r="G72" s="44"/>
      <c r="H72" s="34"/>
      <c r="I72" s="34"/>
      <c r="J72" s="44"/>
      <c r="K72" s="44"/>
      <c r="L72" s="44"/>
      <c r="M72" s="44"/>
      <c r="N72" s="44"/>
      <c r="O72" s="34"/>
      <c r="P72" s="44"/>
      <c r="Q72" s="44"/>
      <c r="R72" s="47">
        <f t="shared" si="1"/>
        <v>0</v>
      </c>
      <c r="S72" s="47" t="str">
        <f t="shared" si="2"/>
        <v/>
      </c>
      <c r="T72" s="47" t="str">
        <f t="shared" si="3"/>
        <v/>
      </c>
      <c r="U72" s="48" t="str">
        <f t="shared" si="4"/>
        <v/>
      </c>
      <c r="V72" s="48" t="str">
        <f t="shared" si="5"/>
        <v/>
      </c>
      <c r="W72" s="48" t="str">
        <f t="shared" si="6"/>
        <v/>
      </c>
      <c r="X72" s="44"/>
      <c r="Y72" s="44"/>
      <c r="Z72" s="44"/>
      <c r="AA72" s="44"/>
      <c r="AB72" s="44"/>
    </row>
    <row r="73">
      <c r="A73" s="44"/>
      <c r="B73" s="44"/>
      <c r="C73" s="44"/>
      <c r="D73" s="42"/>
      <c r="E73" s="34"/>
      <c r="F73" s="34"/>
      <c r="G73" s="44"/>
      <c r="H73" s="34"/>
      <c r="I73" s="34"/>
      <c r="J73" s="44"/>
      <c r="K73" s="44"/>
      <c r="L73" s="44"/>
      <c r="M73" s="44"/>
      <c r="N73" s="44"/>
      <c r="O73" s="34"/>
      <c r="P73" s="44"/>
      <c r="Q73" s="44"/>
      <c r="R73" s="47">
        <f t="shared" si="1"/>
        <v>0</v>
      </c>
      <c r="S73" s="47" t="str">
        <f t="shared" si="2"/>
        <v/>
      </c>
      <c r="T73" s="47" t="str">
        <f t="shared" si="3"/>
        <v/>
      </c>
      <c r="U73" s="48" t="str">
        <f t="shared" si="4"/>
        <v/>
      </c>
      <c r="V73" s="48" t="str">
        <f t="shared" si="5"/>
        <v/>
      </c>
      <c r="W73" s="48" t="str">
        <f t="shared" si="6"/>
        <v/>
      </c>
      <c r="X73" s="44"/>
      <c r="Y73" s="44"/>
      <c r="Z73" s="44"/>
      <c r="AA73" s="44"/>
      <c r="AB73" s="44"/>
    </row>
    <row r="74">
      <c r="A74" s="44"/>
      <c r="B74" s="44"/>
      <c r="C74" s="44"/>
      <c r="D74" s="42"/>
      <c r="E74" s="34"/>
      <c r="F74" s="34"/>
      <c r="G74" s="44"/>
      <c r="H74" s="34"/>
      <c r="I74" s="34"/>
      <c r="J74" s="44"/>
      <c r="K74" s="44"/>
      <c r="L74" s="44"/>
      <c r="M74" s="44"/>
      <c r="N74" s="44"/>
      <c r="O74" s="34"/>
      <c r="P74" s="44"/>
      <c r="Q74" s="44"/>
      <c r="R74" s="47">
        <f t="shared" si="1"/>
        <v>0</v>
      </c>
      <c r="S74" s="47" t="str">
        <f t="shared" si="2"/>
        <v/>
      </c>
      <c r="T74" s="47" t="str">
        <f t="shared" si="3"/>
        <v/>
      </c>
      <c r="U74" s="48" t="str">
        <f t="shared" si="4"/>
        <v/>
      </c>
      <c r="V74" s="48" t="str">
        <f t="shared" si="5"/>
        <v/>
      </c>
      <c r="W74" s="48" t="str">
        <f t="shared" si="6"/>
        <v/>
      </c>
      <c r="X74" s="44"/>
      <c r="Y74" s="44"/>
      <c r="Z74" s="44"/>
      <c r="AA74" s="44"/>
      <c r="AB74" s="44"/>
    </row>
    <row r="75">
      <c r="A75" s="44"/>
      <c r="B75" s="44"/>
      <c r="C75" s="44"/>
      <c r="D75" s="42"/>
      <c r="E75" s="34"/>
      <c r="F75" s="34"/>
      <c r="G75" s="44"/>
      <c r="H75" s="34"/>
      <c r="I75" s="34"/>
      <c r="J75" s="44"/>
      <c r="K75" s="44"/>
      <c r="L75" s="44"/>
      <c r="M75" s="44"/>
      <c r="N75" s="44"/>
      <c r="O75" s="34"/>
      <c r="P75" s="44"/>
      <c r="Q75" s="44"/>
      <c r="R75" s="47">
        <f t="shared" si="1"/>
        <v>0</v>
      </c>
      <c r="S75" s="47" t="str">
        <f t="shared" si="2"/>
        <v/>
      </c>
      <c r="T75" s="47" t="str">
        <f t="shared" si="3"/>
        <v/>
      </c>
      <c r="U75" s="48" t="str">
        <f t="shared" si="4"/>
        <v/>
      </c>
      <c r="V75" s="48" t="str">
        <f t="shared" si="5"/>
        <v/>
      </c>
      <c r="W75" s="48" t="str">
        <f t="shared" si="6"/>
        <v/>
      </c>
      <c r="X75" s="44"/>
      <c r="Y75" s="44"/>
      <c r="Z75" s="44"/>
      <c r="AA75" s="44"/>
      <c r="AB75" s="44"/>
    </row>
    <row r="76">
      <c r="A76" s="44"/>
      <c r="B76" s="44"/>
      <c r="C76" s="44"/>
      <c r="D76" s="42"/>
      <c r="E76" s="34"/>
      <c r="F76" s="34"/>
      <c r="G76" s="44"/>
      <c r="H76" s="34"/>
      <c r="I76" s="34"/>
      <c r="J76" s="44"/>
      <c r="K76" s="44"/>
      <c r="L76" s="44"/>
      <c r="M76" s="44"/>
      <c r="N76" s="44"/>
      <c r="O76" s="34"/>
      <c r="P76" s="44"/>
      <c r="Q76" s="44"/>
      <c r="R76" s="47">
        <f t="shared" si="1"/>
        <v>0</v>
      </c>
      <c r="S76" s="47" t="str">
        <f t="shared" si="2"/>
        <v/>
      </c>
      <c r="T76" s="47" t="str">
        <f t="shared" si="3"/>
        <v/>
      </c>
      <c r="U76" s="48" t="str">
        <f t="shared" si="4"/>
        <v/>
      </c>
      <c r="V76" s="48" t="str">
        <f t="shared" si="5"/>
        <v/>
      </c>
      <c r="W76" s="48" t="str">
        <f t="shared" si="6"/>
        <v/>
      </c>
      <c r="X76" s="44"/>
      <c r="Y76" s="44"/>
      <c r="Z76" s="44"/>
      <c r="AA76" s="44"/>
      <c r="AB76" s="44"/>
    </row>
    <row r="77">
      <c r="A77" s="44"/>
      <c r="B77" s="44"/>
      <c r="C77" s="44"/>
      <c r="D77" s="42"/>
      <c r="E77" s="34"/>
      <c r="F77" s="34"/>
      <c r="G77" s="44"/>
      <c r="H77" s="34"/>
      <c r="I77" s="34"/>
      <c r="J77" s="44"/>
      <c r="K77" s="44"/>
      <c r="L77" s="44"/>
      <c r="M77" s="44"/>
      <c r="N77" s="44"/>
      <c r="O77" s="34"/>
      <c r="P77" s="44"/>
      <c r="Q77" s="44"/>
      <c r="R77" s="47">
        <f t="shared" si="1"/>
        <v>0</v>
      </c>
      <c r="S77" s="47" t="str">
        <f t="shared" si="2"/>
        <v/>
      </c>
      <c r="T77" s="47" t="str">
        <f t="shared" si="3"/>
        <v/>
      </c>
      <c r="U77" s="48" t="str">
        <f t="shared" si="4"/>
        <v/>
      </c>
      <c r="V77" s="48" t="str">
        <f t="shared" si="5"/>
        <v/>
      </c>
      <c r="W77" s="48" t="str">
        <f t="shared" si="6"/>
        <v/>
      </c>
      <c r="X77" s="44"/>
      <c r="Y77" s="44"/>
      <c r="Z77" s="44"/>
      <c r="AA77" s="44"/>
      <c r="AB77" s="44"/>
    </row>
    <row r="78">
      <c r="A78" s="44"/>
      <c r="B78" s="44"/>
      <c r="C78" s="44"/>
      <c r="D78" s="42"/>
      <c r="E78" s="34"/>
      <c r="F78" s="34"/>
      <c r="G78" s="44"/>
      <c r="H78" s="34"/>
      <c r="I78" s="34"/>
      <c r="J78" s="44"/>
      <c r="K78" s="44"/>
      <c r="L78" s="44"/>
      <c r="M78" s="44"/>
      <c r="N78" s="44"/>
      <c r="O78" s="34"/>
      <c r="P78" s="44"/>
      <c r="Q78" s="44"/>
      <c r="R78" s="47">
        <f t="shared" si="1"/>
        <v>0</v>
      </c>
      <c r="S78" s="47" t="str">
        <f t="shared" si="2"/>
        <v/>
      </c>
      <c r="T78" s="47" t="str">
        <f t="shared" si="3"/>
        <v/>
      </c>
      <c r="U78" s="48" t="str">
        <f t="shared" si="4"/>
        <v/>
      </c>
      <c r="V78" s="48" t="str">
        <f t="shared" si="5"/>
        <v/>
      </c>
      <c r="W78" s="48" t="str">
        <f t="shared" si="6"/>
        <v/>
      </c>
      <c r="X78" s="44"/>
      <c r="Y78" s="44"/>
      <c r="Z78" s="44"/>
      <c r="AA78" s="44"/>
      <c r="AB78" s="44"/>
    </row>
    <row r="79">
      <c r="A79" s="44"/>
      <c r="B79" s="44"/>
      <c r="C79" s="44"/>
      <c r="D79" s="42"/>
      <c r="E79" s="34"/>
      <c r="F79" s="34"/>
      <c r="G79" s="44"/>
      <c r="H79" s="34"/>
      <c r="I79" s="34"/>
      <c r="J79" s="44"/>
      <c r="K79" s="44"/>
      <c r="L79" s="44"/>
      <c r="M79" s="44"/>
      <c r="N79" s="44"/>
      <c r="O79" s="34"/>
      <c r="P79" s="44"/>
      <c r="Q79" s="44"/>
      <c r="R79" s="47">
        <f t="shared" si="1"/>
        <v>0</v>
      </c>
      <c r="S79" s="47" t="str">
        <f t="shared" si="2"/>
        <v/>
      </c>
      <c r="T79" s="47" t="str">
        <f t="shared" si="3"/>
        <v/>
      </c>
      <c r="U79" s="48" t="str">
        <f t="shared" si="4"/>
        <v/>
      </c>
      <c r="V79" s="48" t="str">
        <f t="shared" si="5"/>
        <v/>
      </c>
      <c r="W79" s="48" t="str">
        <f t="shared" si="6"/>
        <v/>
      </c>
      <c r="X79" s="44"/>
      <c r="Y79" s="44"/>
      <c r="Z79" s="44"/>
      <c r="AA79" s="44"/>
      <c r="AB79" s="44"/>
    </row>
    <row r="80">
      <c r="A80" s="44"/>
      <c r="B80" s="44"/>
      <c r="C80" s="44"/>
      <c r="D80" s="42"/>
      <c r="E80" s="34"/>
      <c r="F80" s="34"/>
      <c r="G80" s="44"/>
      <c r="H80" s="34"/>
      <c r="I80" s="34"/>
      <c r="J80" s="44"/>
      <c r="K80" s="44"/>
      <c r="L80" s="44"/>
      <c r="M80" s="44"/>
      <c r="N80" s="44"/>
      <c r="O80" s="34"/>
      <c r="P80" s="44"/>
      <c r="Q80" s="44"/>
      <c r="R80" s="47">
        <f t="shared" si="1"/>
        <v>0</v>
      </c>
      <c r="S80" s="47" t="str">
        <f t="shared" si="2"/>
        <v/>
      </c>
      <c r="T80" s="47" t="str">
        <f t="shared" si="3"/>
        <v/>
      </c>
      <c r="U80" s="48" t="str">
        <f t="shared" si="4"/>
        <v/>
      </c>
      <c r="V80" s="48" t="str">
        <f t="shared" si="5"/>
        <v/>
      </c>
      <c r="W80" s="48" t="str">
        <f t="shared" si="6"/>
        <v/>
      </c>
      <c r="X80" s="44"/>
      <c r="Y80" s="44"/>
      <c r="Z80" s="44"/>
      <c r="AA80" s="44"/>
      <c r="AB80" s="44"/>
    </row>
    <row r="81">
      <c r="A81" s="44"/>
      <c r="B81" s="44"/>
      <c r="C81" s="44"/>
      <c r="D81" s="42"/>
      <c r="E81" s="34"/>
      <c r="F81" s="34"/>
      <c r="G81" s="44"/>
      <c r="H81" s="34"/>
      <c r="I81" s="34"/>
      <c r="J81" s="44"/>
      <c r="K81" s="44"/>
      <c r="L81" s="44"/>
      <c r="M81" s="44"/>
      <c r="N81" s="44"/>
      <c r="O81" s="34"/>
      <c r="P81" s="44"/>
      <c r="Q81" s="44"/>
      <c r="R81" s="47">
        <f t="shared" si="1"/>
        <v>0</v>
      </c>
      <c r="S81" s="47" t="str">
        <f t="shared" si="2"/>
        <v/>
      </c>
      <c r="T81" s="47" t="str">
        <f t="shared" si="3"/>
        <v/>
      </c>
      <c r="U81" s="48" t="str">
        <f t="shared" si="4"/>
        <v/>
      </c>
      <c r="V81" s="48" t="str">
        <f t="shared" si="5"/>
        <v/>
      </c>
      <c r="W81" s="48" t="str">
        <f t="shared" si="6"/>
        <v/>
      </c>
      <c r="X81" s="44"/>
      <c r="Y81" s="44"/>
      <c r="Z81" s="44"/>
      <c r="AA81" s="44"/>
      <c r="AB81" s="44"/>
    </row>
    <row r="82">
      <c r="A82" s="44"/>
      <c r="B82" s="44"/>
      <c r="C82" s="44"/>
      <c r="D82" s="42"/>
      <c r="E82" s="34"/>
      <c r="F82" s="34"/>
      <c r="G82" s="44"/>
      <c r="H82" s="34"/>
      <c r="I82" s="34"/>
      <c r="J82" s="44"/>
      <c r="K82" s="44"/>
      <c r="L82" s="44"/>
      <c r="M82" s="44"/>
      <c r="N82" s="44"/>
      <c r="O82" s="34"/>
      <c r="P82" s="44"/>
      <c r="Q82" s="44"/>
      <c r="R82" s="47">
        <f t="shared" si="1"/>
        <v>0</v>
      </c>
      <c r="S82" s="47" t="str">
        <f t="shared" si="2"/>
        <v/>
      </c>
      <c r="T82" s="47" t="str">
        <f t="shared" si="3"/>
        <v/>
      </c>
      <c r="U82" s="48" t="str">
        <f t="shared" si="4"/>
        <v/>
      </c>
      <c r="V82" s="48" t="str">
        <f t="shared" si="5"/>
        <v/>
      </c>
      <c r="W82" s="48" t="str">
        <f t="shared" si="6"/>
        <v/>
      </c>
      <c r="X82" s="44"/>
      <c r="Y82" s="44"/>
      <c r="Z82" s="44"/>
      <c r="AA82" s="44"/>
      <c r="AB82" s="44"/>
    </row>
    <row r="83">
      <c r="A83" s="44"/>
      <c r="B83" s="44"/>
      <c r="C83" s="44"/>
      <c r="D83" s="42"/>
      <c r="E83" s="34"/>
      <c r="F83" s="34"/>
      <c r="G83" s="44"/>
      <c r="H83" s="34"/>
      <c r="I83" s="34"/>
      <c r="J83" s="44"/>
      <c r="K83" s="44"/>
      <c r="L83" s="44"/>
      <c r="M83" s="44"/>
      <c r="N83" s="44"/>
      <c r="O83" s="34"/>
      <c r="P83" s="44"/>
      <c r="Q83" s="44"/>
      <c r="R83" s="47">
        <f t="shared" si="1"/>
        <v>0</v>
      </c>
      <c r="S83" s="47" t="str">
        <f t="shared" si="2"/>
        <v/>
      </c>
      <c r="T83" s="47" t="str">
        <f t="shared" si="3"/>
        <v/>
      </c>
      <c r="U83" s="48" t="str">
        <f t="shared" si="4"/>
        <v/>
      </c>
      <c r="V83" s="48" t="str">
        <f t="shared" si="5"/>
        <v/>
      </c>
      <c r="W83" s="48" t="str">
        <f t="shared" si="6"/>
        <v/>
      </c>
      <c r="X83" s="44"/>
      <c r="Y83" s="44"/>
      <c r="Z83" s="44"/>
      <c r="AA83" s="44"/>
      <c r="AB83" s="44"/>
    </row>
    <row r="84">
      <c r="A84" s="44"/>
      <c r="B84" s="44"/>
      <c r="C84" s="44"/>
      <c r="D84" s="42"/>
      <c r="E84" s="34"/>
      <c r="F84" s="34"/>
      <c r="G84" s="44"/>
      <c r="H84" s="34"/>
      <c r="I84" s="34"/>
      <c r="J84" s="44"/>
      <c r="K84" s="44"/>
      <c r="L84" s="44"/>
      <c r="M84" s="44"/>
      <c r="N84" s="44"/>
      <c r="O84" s="34"/>
      <c r="P84" s="44"/>
      <c r="Q84" s="44"/>
      <c r="R84" s="47">
        <f t="shared" si="1"/>
        <v>0</v>
      </c>
      <c r="S84" s="47" t="str">
        <f t="shared" si="2"/>
        <v/>
      </c>
      <c r="T84" s="47" t="str">
        <f t="shared" si="3"/>
        <v/>
      </c>
      <c r="U84" s="48" t="str">
        <f t="shared" si="4"/>
        <v/>
      </c>
      <c r="V84" s="48" t="str">
        <f t="shared" si="5"/>
        <v/>
      </c>
      <c r="W84" s="48" t="str">
        <f t="shared" si="6"/>
        <v/>
      </c>
      <c r="X84" s="44"/>
      <c r="Y84" s="44"/>
      <c r="Z84" s="44"/>
      <c r="AA84" s="44"/>
      <c r="AB84" s="44"/>
    </row>
    <row r="85">
      <c r="A85" s="44"/>
      <c r="B85" s="44"/>
      <c r="C85" s="44"/>
      <c r="D85" s="42"/>
      <c r="E85" s="34"/>
      <c r="F85" s="34"/>
      <c r="G85" s="44"/>
      <c r="H85" s="34"/>
      <c r="I85" s="34"/>
      <c r="J85" s="44"/>
      <c r="K85" s="44"/>
      <c r="L85" s="44"/>
      <c r="M85" s="44"/>
      <c r="N85" s="44"/>
      <c r="O85" s="34"/>
      <c r="P85" s="44"/>
      <c r="Q85" s="44"/>
      <c r="R85" s="47">
        <f t="shared" si="1"/>
        <v>0</v>
      </c>
      <c r="S85" s="47" t="str">
        <f t="shared" si="2"/>
        <v/>
      </c>
      <c r="T85" s="47" t="str">
        <f t="shared" si="3"/>
        <v/>
      </c>
      <c r="U85" s="48" t="str">
        <f t="shared" si="4"/>
        <v/>
      </c>
      <c r="V85" s="48" t="str">
        <f t="shared" si="5"/>
        <v/>
      </c>
      <c r="W85" s="48" t="str">
        <f t="shared" si="6"/>
        <v/>
      </c>
      <c r="X85" s="44"/>
      <c r="Y85" s="44"/>
      <c r="Z85" s="44"/>
      <c r="AA85" s="44"/>
      <c r="AB85" s="44"/>
    </row>
    <row r="86">
      <c r="A86" s="44"/>
      <c r="B86" s="44"/>
      <c r="C86" s="44"/>
      <c r="D86" s="42"/>
      <c r="E86" s="34"/>
      <c r="F86" s="34"/>
      <c r="G86" s="44"/>
      <c r="H86" s="34"/>
      <c r="I86" s="34"/>
      <c r="J86" s="44"/>
      <c r="K86" s="44"/>
      <c r="L86" s="44"/>
      <c r="M86" s="44"/>
      <c r="N86" s="44"/>
      <c r="O86" s="34"/>
      <c r="P86" s="44"/>
      <c r="Q86" s="44"/>
      <c r="R86" s="47">
        <f t="shared" si="1"/>
        <v>0</v>
      </c>
      <c r="S86" s="47" t="str">
        <f t="shared" si="2"/>
        <v/>
      </c>
      <c r="T86" s="47" t="str">
        <f t="shared" si="3"/>
        <v/>
      </c>
      <c r="U86" s="48" t="str">
        <f t="shared" si="4"/>
        <v/>
      </c>
      <c r="V86" s="48" t="str">
        <f t="shared" si="5"/>
        <v/>
      </c>
      <c r="W86" s="48" t="str">
        <f t="shared" si="6"/>
        <v/>
      </c>
      <c r="X86" s="44"/>
      <c r="Y86" s="44"/>
      <c r="Z86" s="44"/>
      <c r="AA86" s="44"/>
      <c r="AB86" s="44"/>
    </row>
    <row r="87">
      <c r="A87" s="44"/>
      <c r="B87" s="44"/>
      <c r="C87" s="44"/>
      <c r="D87" s="42"/>
      <c r="E87" s="34"/>
      <c r="F87" s="34"/>
      <c r="G87" s="44"/>
      <c r="H87" s="34"/>
      <c r="I87" s="34"/>
      <c r="J87" s="44"/>
      <c r="K87" s="44"/>
      <c r="L87" s="44"/>
      <c r="M87" s="44"/>
      <c r="N87" s="44"/>
      <c r="O87" s="34"/>
      <c r="P87" s="44"/>
      <c r="Q87" s="44"/>
      <c r="R87" s="47">
        <f t="shared" si="1"/>
        <v>0</v>
      </c>
      <c r="S87" s="47" t="str">
        <f t="shared" si="2"/>
        <v/>
      </c>
      <c r="T87" s="47" t="str">
        <f t="shared" si="3"/>
        <v/>
      </c>
      <c r="U87" s="48" t="str">
        <f t="shared" si="4"/>
        <v/>
      </c>
      <c r="V87" s="48" t="str">
        <f t="shared" si="5"/>
        <v/>
      </c>
      <c r="W87" s="48" t="str">
        <f t="shared" si="6"/>
        <v/>
      </c>
      <c r="X87" s="44"/>
      <c r="Y87" s="44"/>
      <c r="Z87" s="44"/>
      <c r="AA87" s="44"/>
      <c r="AB87" s="44"/>
    </row>
    <row r="88">
      <c r="A88" s="44"/>
      <c r="B88" s="44"/>
      <c r="C88" s="44"/>
      <c r="D88" s="42"/>
      <c r="E88" s="34"/>
      <c r="F88" s="34"/>
      <c r="G88" s="44"/>
      <c r="H88" s="34"/>
      <c r="I88" s="34"/>
      <c r="J88" s="44"/>
      <c r="K88" s="44"/>
      <c r="L88" s="44"/>
      <c r="M88" s="44"/>
      <c r="N88" s="44"/>
      <c r="O88" s="34"/>
      <c r="P88" s="44"/>
      <c r="Q88" s="44"/>
      <c r="R88" s="47">
        <f t="shared" si="1"/>
        <v>0</v>
      </c>
      <c r="S88" s="47" t="str">
        <f t="shared" si="2"/>
        <v/>
      </c>
      <c r="T88" s="47" t="str">
        <f t="shared" si="3"/>
        <v/>
      </c>
      <c r="U88" s="48" t="str">
        <f t="shared" si="4"/>
        <v/>
      </c>
      <c r="V88" s="48" t="str">
        <f t="shared" si="5"/>
        <v/>
      </c>
      <c r="W88" s="48" t="str">
        <f t="shared" si="6"/>
        <v/>
      </c>
      <c r="X88" s="44"/>
      <c r="Y88" s="44"/>
      <c r="Z88" s="44"/>
      <c r="AA88" s="44"/>
      <c r="AB88" s="44"/>
    </row>
    <row r="89">
      <c r="A89" s="44"/>
      <c r="B89" s="44"/>
      <c r="C89" s="44"/>
      <c r="D89" s="42"/>
      <c r="E89" s="34"/>
      <c r="F89" s="34"/>
      <c r="G89" s="44"/>
      <c r="H89" s="34"/>
      <c r="I89" s="34"/>
      <c r="J89" s="44"/>
      <c r="K89" s="44"/>
      <c r="L89" s="44"/>
      <c r="M89" s="44"/>
      <c r="N89" s="44"/>
      <c r="O89" s="34"/>
      <c r="P89" s="44"/>
      <c r="Q89" s="44"/>
      <c r="R89" s="47">
        <f t="shared" si="1"/>
        <v>0</v>
      </c>
      <c r="S89" s="47" t="str">
        <f t="shared" si="2"/>
        <v/>
      </c>
      <c r="T89" s="47" t="str">
        <f t="shared" si="3"/>
        <v/>
      </c>
      <c r="U89" s="48" t="str">
        <f t="shared" si="4"/>
        <v/>
      </c>
      <c r="V89" s="48" t="str">
        <f t="shared" si="5"/>
        <v/>
      </c>
      <c r="W89" s="48" t="str">
        <f t="shared" si="6"/>
        <v/>
      </c>
      <c r="X89" s="44"/>
      <c r="Y89" s="44"/>
      <c r="Z89" s="44"/>
      <c r="AA89" s="44"/>
      <c r="AB89" s="44"/>
    </row>
    <row r="90">
      <c r="A90" s="44"/>
      <c r="B90" s="44"/>
      <c r="C90" s="44"/>
      <c r="D90" s="42"/>
      <c r="E90" s="34"/>
      <c r="F90" s="34"/>
      <c r="G90" s="44"/>
      <c r="H90" s="34"/>
      <c r="I90" s="34"/>
      <c r="J90" s="44"/>
      <c r="K90" s="44"/>
      <c r="L90" s="44"/>
      <c r="M90" s="44"/>
      <c r="N90" s="44"/>
      <c r="O90" s="34"/>
      <c r="P90" s="44"/>
      <c r="Q90" s="44"/>
      <c r="R90" s="47">
        <f t="shared" si="1"/>
        <v>0</v>
      </c>
      <c r="S90" s="47" t="str">
        <f t="shared" si="2"/>
        <v/>
      </c>
      <c r="T90" s="47" t="str">
        <f t="shared" si="3"/>
        <v/>
      </c>
      <c r="U90" s="48" t="str">
        <f t="shared" si="4"/>
        <v/>
      </c>
      <c r="V90" s="48" t="str">
        <f t="shared" si="5"/>
        <v/>
      </c>
      <c r="W90" s="48" t="str">
        <f t="shared" si="6"/>
        <v/>
      </c>
      <c r="X90" s="44"/>
      <c r="Y90" s="44"/>
      <c r="Z90" s="44"/>
      <c r="AA90" s="44"/>
      <c r="AB90" s="44"/>
    </row>
    <row r="91">
      <c r="A91" s="44"/>
      <c r="B91" s="44"/>
      <c r="C91" s="44"/>
      <c r="D91" s="42"/>
      <c r="E91" s="34"/>
      <c r="F91" s="34"/>
      <c r="G91" s="44"/>
      <c r="H91" s="34"/>
      <c r="I91" s="34"/>
      <c r="J91" s="44"/>
      <c r="K91" s="44"/>
      <c r="L91" s="44"/>
      <c r="M91" s="44"/>
      <c r="N91" s="44"/>
      <c r="O91" s="34"/>
      <c r="P91" s="44"/>
      <c r="Q91" s="44"/>
      <c r="R91" s="47">
        <f t="shared" si="1"/>
        <v>0</v>
      </c>
      <c r="S91" s="47" t="str">
        <f t="shared" si="2"/>
        <v/>
      </c>
      <c r="T91" s="47" t="str">
        <f t="shared" si="3"/>
        <v/>
      </c>
      <c r="U91" s="48" t="str">
        <f t="shared" si="4"/>
        <v/>
      </c>
      <c r="V91" s="48" t="str">
        <f t="shared" si="5"/>
        <v/>
      </c>
      <c r="W91" s="48" t="str">
        <f t="shared" si="6"/>
        <v/>
      </c>
      <c r="X91" s="44"/>
      <c r="Y91" s="44"/>
      <c r="Z91" s="44"/>
      <c r="AA91" s="44"/>
      <c r="AB91" s="44"/>
    </row>
    <row r="92">
      <c r="A92" s="44"/>
      <c r="B92" s="44"/>
      <c r="C92" s="44"/>
      <c r="D92" s="42"/>
      <c r="E92" s="34"/>
      <c r="F92" s="34"/>
      <c r="G92" s="44"/>
      <c r="H92" s="34"/>
      <c r="I92" s="34"/>
      <c r="J92" s="44"/>
      <c r="K92" s="44"/>
      <c r="L92" s="44"/>
      <c r="M92" s="44"/>
      <c r="N92" s="44"/>
      <c r="O92" s="34"/>
      <c r="P92" s="44"/>
      <c r="Q92" s="44"/>
      <c r="R92" s="47">
        <f t="shared" si="1"/>
        <v>0</v>
      </c>
      <c r="S92" s="47" t="str">
        <f t="shared" si="2"/>
        <v/>
      </c>
      <c r="T92" s="47" t="str">
        <f t="shared" si="3"/>
        <v/>
      </c>
      <c r="U92" s="48" t="str">
        <f t="shared" si="4"/>
        <v/>
      </c>
      <c r="V92" s="48" t="str">
        <f t="shared" si="5"/>
        <v/>
      </c>
      <c r="W92" s="48" t="str">
        <f t="shared" si="6"/>
        <v/>
      </c>
      <c r="X92" s="44"/>
      <c r="Y92" s="44"/>
      <c r="Z92" s="44"/>
      <c r="AA92" s="44"/>
      <c r="AB92" s="44"/>
    </row>
    <row r="93">
      <c r="A93" s="44"/>
      <c r="B93" s="44"/>
      <c r="C93" s="44"/>
      <c r="D93" s="42"/>
      <c r="E93" s="34"/>
      <c r="F93" s="34"/>
      <c r="G93" s="44"/>
      <c r="H93" s="34"/>
      <c r="I93" s="34"/>
      <c r="J93" s="44"/>
      <c r="K93" s="44"/>
      <c r="L93" s="44"/>
      <c r="M93" s="44"/>
      <c r="N93" s="44"/>
      <c r="O93" s="34"/>
      <c r="P93" s="44"/>
      <c r="Q93" s="44"/>
      <c r="R93" s="47">
        <f t="shared" si="1"/>
        <v>0</v>
      </c>
      <c r="S93" s="47" t="str">
        <f t="shared" si="2"/>
        <v/>
      </c>
      <c r="T93" s="47" t="str">
        <f t="shared" si="3"/>
        <v/>
      </c>
      <c r="U93" s="48" t="str">
        <f t="shared" si="4"/>
        <v/>
      </c>
      <c r="V93" s="48" t="str">
        <f t="shared" si="5"/>
        <v/>
      </c>
      <c r="W93" s="48" t="str">
        <f t="shared" si="6"/>
        <v/>
      </c>
      <c r="X93" s="44"/>
      <c r="Y93" s="44"/>
      <c r="Z93" s="44"/>
      <c r="AA93" s="44"/>
      <c r="AB93" s="44"/>
    </row>
    <row r="94">
      <c r="A94" s="44"/>
      <c r="B94" s="44"/>
      <c r="C94" s="44"/>
      <c r="D94" s="42"/>
      <c r="E94" s="34"/>
      <c r="F94" s="34"/>
      <c r="G94" s="44"/>
      <c r="H94" s="34"/>
      <c r="I94" s="34"/>
      <c r="J94" s="44"/>
      <c r="K94" s="44"/>
      <c r="L94" s="44"/>
      <c r="M94" s="44"/>
      <c r="N94" s="44"/>
      <c r="O94" s="34"/>
      <c r="P94" s="44"/>
      <c r="Q94" s="44"/>
      <c r="R94" s="47">
        <f t="shared" si="1"/>
        <v>0</v>
      </c>
      <c r="S94" s="47" t="str">
        <f t="shared" si="2"/>
        <v/>
      </c>
      <c r="T94" s="47" t="str">
        <f t="shared" si="3"/>
        <v/>
      </c>
      <c r="U94" s="48" t="str">
        <f t="shared" si="4"/>
        <v/>
      </c>
      <c r="V94" s="48" t="str">
        <f t="shared" si="5"/>
        <v/>
      </c>
      <c r="W94" s="48" t="str">
        <f t="shared" si="6"/>
        <v/>
      </c>
      <c r="X94" s="44"/>
      <c r="Y94" s="44"/>
      <c r="Z94" s="44"/>
      <c r="AA94" s="44"/>
      <c r="AB94" s="44"/>
    </row>
    <row r="95">
      <c r="A95" s="44"/>
      <c r="B95" s="44"/>
      <c r="C95" s="44"/>
      <c r="D95" s="42"/>
      <c r="E95" s="34"/>
      <c r="F95" s="34"/>
      <c r="G95" s="44"/>
      <c r="H95" s="34"/>
      <c r="I95" s="34"/>
      <c r="J95" s="44"/>
      <c r="K95" s="44"/>
      <c r="L95" s="44"/>
      <c r="M95" s="44"/>
      <c r="N95" s="44"/>
      <c r="O95" s="34"/>
      <c r="P95" s="44"/>
      <c r="Q95" s="44"/>
      <c r="R95" s="47">
        <f t="shared" si="1"/>
        <v>0</v>
      </c>
      <c r="S95" s="47" t="str">
        <f t="shared" si="2"/>
        <v/>
      </c>
      <c r="T95" s="47" t="str">
        <f t="shared" si="3"/>
        <v/>
      </c>
      <c r="U95" s="48" t="str">
        <f t="shared" si="4"/>
        <v/>
      </c>
      <c r="V95" s="48" t="str">
        <f t="shared" si="5"/>
        <v/>
      </c>
      <c r="W95" s="48" t="str">
        <f t="shared" si="6"/>
        <v/>
      </c>
      <c r="X95" s="44"/>
      <c r="Y95" s="44"/>
      <c r="Z95" s="44"/>
      <c r="AA95" s="44"/>
      <c r="AB95" s="44"/>
    </row>
    <row r="96">
      <c r="A96" s="44"/>
      <c r="B96" s="44"/>
      <c r="C96" s="44"/>
      <c r="D96" s="42"/>
      <c r="E96" s="34"/>
      <c r="F96" s="34"/>
      <c r="G96" s="44"/>
      <c r="H96" s="34"/>
      <c r="I96" s="34"/>
      <c r="J96" s="44"/>
      <c r="K96" s="44"/>
      <c r="L96" s="44"/>
      <c r="M96" s="44"/>
      <c r="N96" s="44"/>
      <c r="O96" s="34"/>
      <c r="P96" s="44"/>
      <c r="Q96" s="44"/>
      <c r="R96" s="47">
        <f t="shared" si="1"/>
        <v>0</v>
      </c>
      <c r="S96" s="47" t="str">
        <f t="shared" si="2"/>
        <v/>
      </c>
      <c r="T96" s="47" t="str">
        <f t="shared" si="3"/>
        <v/>
      </c>
      <c r="U96" s="48" t="str">
        <f t="shared" si="4"/>
        <v/>
      </c>
      <c r="V96" s="48" t="str">
        <f t="shared" si="5"/>
        <v/>
      </c>
      <c r="W96" s="48" t="str">
        <f t="shared" si="6"/>
        <v/>
      </c>
      <c r="X96" s="44"/>
      <c r="Y96" s="44"/>
      <c r="Z96" s="44"/>
      <c r="AA96" s="44"/>
      <c r="AB96" s="44"/>
    </row>
    <row r="97">
      <c r="A97" s="44"/>
      <c r="B97" s="44"/>
      <c r="C97" s="44"/>
      <c r="D97" s="42"/>
      <c r="E97" s="34"/>
      <c r="F97" s="34"/>
      <c r="G97" s="44"/>
      <c r="H97" s="34"/>
      <c r="I97" s="34"/>
      <c r="J97" s="44"/>
      <c r="K97" s="44"/>
      <c r="L97" s="44"/>
      <c r="M97" s="44"/>
      <c r="N97" s="44"/>
      <c r="O97" s="34"/>
      <c r="P97" s="44"/>
      <c r="Q97" s="44"/>
      <c r="R97" s="47">
        <f t="shared" si="1"/>
        <v>0</v>
      </c>
      <c r="S97" s="47" t="str">
        <f t="shared" si="2"/>
        <v/>
      </c>
      <c r="T97" s="47" t="str">
        <f t="shared" si="3"/>
        <v/>
      </c>
      <c r="U97" s="48" t="str">
        <f t="shared" si="4"/>
        <v/>
      </c>
      <c r="V97" s="48" t="str">
        <f t="shared" si="5"/>
        <v/>
      </c>
      <c r="W97" s="48" t="str">
        <f t="shared" si="6"/>
        <v/>
      </c>
      <c r="X97" s="44"/>
      <c r="Y97" s="44"/>
      <c r="Z97" s="44"/>
      <c r="AA97" s="44"/>
      <c r="AB97" s="44"/>
    </row>
    <row r="98">
      <c r="A98" s="44"/>
      <c r="B98" s="44"/>
      <c r="C98" s="44"/>
      <c r="D98" s="42"/>
      <c r="E98" s="34"/>
      <c r="F98" s="34"/>
      <c r="G98" s="44"/>
      <c r="H98" s="34"/>
      <c r="I98" s="34"/>
      <c r="J98" s="44"/>
      <c r="K98" s="44"/>
      <c r="L98" s="44"/>
      <c r="M98" s="44"/>
      <c r="N98" s="44"/>
      <c r="O98" s="34"/>
      <c r="P98" s="44"/>
      <c r="Q98" s="44"/>
      <c r="R98" s="47">
        <f t="shared" si="1"/>
        <v>0</v>
      </c>
      <c r="S98" s="47" t="str">
        <f t="shared" si="2"/>
        <v/>
      </c>
      <c r="T98" s="47" t="str">
        <f t="shared" si="3"/>
        <v/>
      </c>
      <c r="U98" s="48" t="str">
        <f t="shared" si="4"/>
        <v/>
      </c>
      <c r="V98" s="48" t="str">
        <f t="shared" si="5"/>
        <v/>
      </c>
      <c r="W98" s="48" t="str">
        <f t="shared" si="6"/>
        <v/>
      </c>
      <c r="X98" s="44"/>
      <c r="Y98" s="44"/>
      <c r="Z98" s="44"/>
      <c r="AA98" s="44"/>
      <c r="AB98" s="44"/>
    </row>
    <row r="99">
      <c r="A99" s="44"/>
      <c r="B99" s="44"/>
      <c r="C99" s="44"/>
      <c r="D99" s="42"/>
      <c r="E99" s="34"/>
      <c r="F99" s="34"/>
      <c r="G99" s="44"/>
      <c r="H99" s="34"/>
      <c r="I99" s="34"/>
      <c r="J99" s="44"/>
      <c r="K99" s="44"/>
      <c r="L99" s="44"/>
      <c r="M99" s="44"/>
      <c r="N99" s="44"/>
      <c r="O99" s="34"/>
      <c r="P99" s="44"/>
      <c r="Q99" s="44"/>
      <c r="R99" s="47">
        <f t="shared" si="1"/>
        <v>0</v>
      </c>
      <c r="S99" s="47" t="str">
        <f t="shared" si="2"/>
        <v/>
      </c>
      <c r="T99" s="47" t="str">
        <f t="shared" si="3"/>
        <v/>
      </c>
      <c r="U99" s="48" t="str">
        <f t="shared" si="4"/>
        <v/>
      </c>
      <c r="V99" s="48" t="str">
        <f t="shared" si="5"/>
        <v/>
      </c>
      <c r="W99" s="48" t="str">
        <f t="shared" si="6"/>
        <v/>
      </c>
      <c r="X99" s="44"/>
      <c r="Y99" s="44"/>
      <c r="Z99" s="44"/>
      <c r="AA99" s="44"/>
      <c r="AB99" s="44"/>
    </row>
    <row r="100">
      <c r="A100" s="44"/>
      <c r="B100" s="44"/>
      <c r="C100" s="44"/>
      <c r="D100" s="42"/>
      <c r="E100" s="34"/>
      <c r="F100" s="34"/>
      <c r="G100" s="44"/>
      <c r="H100" s="34"/>
      <c r="I100" s="34"/>
      <c r="J100" s="44"/>
      <c r="K100" s="44"/>
      <c r="L100" s="44"/>
      <c r="M100" s="44"/>
      <c r="N100" s="44"/>
      <c r="O100" s="34"/>
      <c r="P100" s="44"/>
      <c r="Q100" s="44"/>
      <c r="R100" s="47">
        <f t="shared" si="1"/>
        <v>0</v>
      </c>
      <c r="S100" s="47" t="str">
        <f t="shared" si="2"/>
        <v/>
      </c>
      <c r="T100" s="47" t="str">
        <f t="shared" si="3"/>
        <v/>
      </c>
      <c r="U100" s="48" t="str">
        <f t="shared" si="4"/>
        <v/>
      </c>
      <c r="V100" s="48" t="str">
        <f t="shared" si="5"/>
        <v/>
      </c>
      <c r="W100" s="48" t="str">
        <f t="shared" si="6"/>
        <v/>
      </c>
      <c r="X100" s="44"/>
      <c r="Y100" s="44"/>
      <c r="Z100" s="44"/>
      <c r="AA100" s="44"/>
      <c r="AB100" s="44"/>
    </row>
    <row r="10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c r="A107" s="97"/>
      <c r="B107" s="97"/>
      <c r="C107" s="97"/>
      <c r="D107" s="97"/>
      <c r="E107" s="97"/>
      <c r="F107" s="97"/>
      <c r="G107" s="97"/>
      <c r="H107" s="97"/>
      <c r="I107" s="97"/>
      <c r="J107" s="97"/>
      <c r="K107" s="97"/>
      <c r="L107" s="97"/>
      <c r="M107" s="97"/>
      <c r="N107" s="97"/>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c r="A110" s="98" t="s">
        <v>1011</v>
      </c>
      <c r="B110" s="99"/>
      <c r="C110" s="44"/>
      <c r="D110" s="100" t="s">
        <v>1012</v>
      </c>
      <c r="E110" s="101"/>
      <c r="F110" s="100" t="s">
        <v>1013</v>
      </c>
      <c r="G110" s="44"/>
      <c r="H110" s="102" t="s">
        <v>1014</v>
      </c>
      <c r="I110" s="100" t="s">
        <v>1015</v>
      </c>
      <c r="J110" s="102" t="s">
        <v>1016</v>
      </c>
      <c r="K110" s="44"/>
      <c r="L110" s="44"/>
      <c r="M110" s="44"/>
      <c r="N110" s="44"/>
      <c r="O110" s="44"/>
      <c r="P110" s="44"/>
      <c r="Q110" s="44"/>
      <c r="R110" s="44"/>
      <c r="S110" s="44"/>
      <c r="T110" s="44"/>
      <c r="U110" s="44"/>
      <c r="V110" s="44"/>
      <c r="W110" s="44"/>
      <c r="X110" s="44"/>
      <c r="Y110" s="44"/>
      <c r="Z110" s="44"/>
      <c r="AA110" s="44"/>
      <c r="AB110" s="44"/>
    </row>
    <row r="111">
      <c r="A111" s="103" t="s">
        <v>1017</v>
      </c>
      <c r="B111" s="104">
        <f>COUNTA(A2:A100)</f>
        <v>0</v>
      </c>
      <c r="C111" s="44"/>
      <c r="D111" s="104" t="s">
        <v>1018</v>
      </c>
      <c r="E111" s="105">
        <f>COUNTIFS(E2:E100,"XS",W2:W100,"Yes")</f>
        <v>0</v>
      </c>
      <c r="F111" s="105">
        <f>SUMIFS(V2:V100,E2:E100,"XS",W2:W100,"Yes")</f>
        <v>0</v>
      </c>
      <c r="G111" s="44"/>
      <c r="H111" s="106" t="s">
        <v>261</v>
      </c>
      <c r="I111" s="107">
        <f>COUNTIFS(F:F,"System Project",W:W,"Yes")</f>
        <v>0</v>
      </c>
      <c r="J111" s="107">
        <f>SUMIFS(V:V,F:F,"System Project",W:W,"Yes")</f>
        <v>0</v>
      </c>
      <c r="K111" s="44"/>
      <c r="L111" s="44"/>
      <c r="M111" s="44"/>
      <c r="N111" s="44"/>
      <c r="O111" s="44"/>
      <c r="P111" s="44"/>
      <c r="Q111" s="44"/>
      <c r="R111" s="44"/>
      <c r="S111" s="44"/>
      <c r="T111" s="44"/>
      <c r="U111" s="44"/>
      <c r="V111" s="44"/>
      <c r="W111" s="44"/>
      <c r="X111" s="44"/>
      <c r="Y111" s="44"/>
      <c r="Z111" s="44"/>
      <c r="AA111" s="44"/>
      <c r="AB111" s="44"/>
    </row>
    <row r="112">
      <c r="A112" s="103" t="s">
        <v>96</v>
      </c>
      <c r="B112" s="104">
        <f>COUNTIF(W2:W100,"Yes")</f>
        <v>0</v>
      </c>
      <c r="C112" s="44"/>
      <c r="D112" s="104" t="s">
        <v>1019</v>
      </c>
      <c r="E112" s="105">
        <f>COUNTIFS(E2:E100,"S",W2:W100,"Yes")</f>
        <v>0</v>
      </c>
      <c r="F112" s="105">
        <f>SUMIFS(V2:V100,E2:E100,"S",W2:W100,"Yes")</f>
        <v>0</v>
      </c>
      <c r="G112" s="44"/>
      <c r="H112" s="103" t="s">
        <v>23</v>
      </c>
      <c r="I112" s="107">
        <f>COUNTIFS(F:F,"Epic Gold",W:W,"Yes")</f>
        <v>0</v>
      </c>
      <c r="J112" s="107">
        <f>SUMIFS(V:V,F:F,"Epic Gold",W:W,"Yes")</f>
        <v>0</v>
      </c>
      <c r="K112" s="44"/>
      <c r="L112" s="44"/>
      <c r="M112" s="44"/>
      <c r="N112" s="44"/>
      <c r="O112" s="44"/>
      <c r="P112" s="44"/>
      <c r="Q112" s="44"/>
      <c r="R112" s="44"/>
      <c r="S112" s="44"/>
      <c r="T112" s="44"/>
      <c r="U112" s="44"/>
      <c r="V112" s="44"/>
      <c r="W112" s="44"/>
      <c r="X112" s="44"/>
      <c r="Y112" s="44"/>
      <c r="Z112" s="44"/>
      <c r="AA112" s="44"/>
      <c r="AB112" s="44"/>
    </row>
    <row r="113">
      <c r="A113" s="98" t="s">
        <v>98</v>
      </c>
      <c r="B113" s="108">
        <f>SUMIF(W2:W100,"Yes",V2:V100)</f>
        <v>0</v>
      </c>
      <c r="C113" s="44"/>
      <c r="D113" s="104" t="s">
        <v>1020</v>
      </c>
      <c r="E113" s="105">
        <f>COUNTIFS(E2:E100,"M",W2:W100,"Yes")</f>
        <v>0</v>
      </c>
      <c r="F113" s="105">
        <f>SUMIFS(V2:V100,E2:E100,"M",W2:W100,"Yes")</f>
        <v>0</v>
      </c>
      <c r="G113" s="44"/>
      <c r="H113" s="106" t="s">
        <v>24</v>
      </c>
      <c r="I113" s="107">
        <f>COUNTIFS(F:F,"Governance",W:W,"Yes")</f>
        <v>0</v>
      </c>
      <c r="J113" s="107">
        <f>SUMIFS(V:V,F:F,"Governance",W:W,"Yes")</f>
        <v>0</v>
      </c>
      <c r="K113" s="44"/>
      <c r="L113" s="44"/>
      <c r="M113" s="44"/>
      <c r="N113" s="44"/>
      <c r="O113" s="44"/>
      <c r="P113" s="44"/>
      <c r="Q113" s="44"/>
      <c r="R113" s="44"/>
      <c r="S113" s="44"/>
      <c r="T113" s="44"/>
      <c r="U113" s="44"/>
      <c r="V113" s="44"/>
      <c r="W113" s="44"/>
      <c r="X113" s="44"/>
      <c r="Y113" s="44"/>
      <c r="Z113" s="44"/>
      <c r="AA113" s="44"/>
      <c r="AB113" s="44"/>
    </row>
    <row r="114">
      <c r="A114" s="103" t="s">
        <v>99</v>
      </c>
      <c r="B114" s="104">
        <f>40-B113</f>
        <v>40</v>
      </c>
      <c r="C114" s="44"/>
      <c r="D114" s="104" t="s">
        <v>1021</v>
      </c>
      <c r="E114" s="105">
        <f>COUNTIFS(E2:E100,"L",W2:W100,"Yes")</f>
        <v>0</v>
      </c>
      <c r="F114" s="105">
        <f>SUMIFS(V2:V100,E2:E100,"L",W2:W100,"Yes")</f>
        <v>0</v>
      </c>
      <c r="G114" s="44"/>
      <c r="H114" s="106" t="s">
        <v>25</v>
      </c>
      <c r="I114" s="107">
        <f>COUNTIFS(F:F,"System Initiative",W:W,"Yes")</f>
        <v>0</v>
      </c>
      <c r="J114" s="107">
        <f>SUMIFS(V:V,F:F,"System Initiative",W:W,"Yes")</f>
        <v>0</v>
      </c>
      <c r="K114" s="44"/>
      <c r="L114" s="44"/>
      <c r="M114" s="44"/>
      <c r="N114" s="44"/>
      <c r="O114" s="44"/>
      <c r="P114" s="44"/>
      <c r="Q114" s="44"/>
      <c r="R114" s="44"/>
      <c r="S114" s="44"/>
      <c r="T114" s="44"/>
      <c r="U114" s="44"/>
      <c r="V114" s="44"/>
      <c r="W114" s="44"/>
      <c r="X114" s="44"/>
      <c r="Y114" s="44"/>
      <c r="Z114" s="44"/>
      <c r="AA114" s="44"/>
      <c r="AB114" s="44"/>
    </row>
    <row r="115">
      <c r="A115" s="103" t="s">
        <v>100</v>
      </c>
      <c r="B115" s="109">
        <f>B113/B114</f>
        <v>0</v>
      </c>
      <c r="C115" s="44"/>
      <c r="D115" s="104" t="s">
        <v>1022</v>
      </c>
      <c r="E115" s="105">
        <f>COUNTIFS(E2:E100,"XL",W2:W100,"Yes")</f>
        <v>0</v>
      </c>
      <c r="F115" s="105">
        <f>SUMIFS(V2:V100,E2:E100,"XL",W2:W100,"Yes")</f>
        <v>0</v>
      </c>
      <c r="G115" s="44"/>
      <c r="H115" s="106" t="s">
        <v>27</v>
      </c>
      <c r="I115" s="107">
        <f>COUNTIFS(F:F,"Epic Upgrades",W:W,"Yes")</f>
        <v>0</v>
      </c>
      <c r="J115" s="107">
        <f>SUMIFS(V:V,F:F,"Epic Upgrades",W:W,"Yes")</f>
        <v>0</v>
      </c>
      <c r="K115" s="44"/>
      <c r="L115" s="44"/>
      <c r="M115" s="44"/>
      <c r="N115" s="44"/>
      <c r="O115" s="44"/>
      <c r="P115" s="44"/>
      <c r="Q115" s="44"/>
      <c r="R115" s="44"/>
      <c r="S115" s="44"/>
      <c r="T115" s="44"/>
      <c r="U115" s="44"/>
      <c r="V115" s="44"/>
      <c r="W115" s="44"/>
      <c r="X115" s="44"/>
      <c r="Y115" s="44"/>
      <c r="Z115" s="44"/>
      <c r="AA115" s="44"/>
      <c r="AB115" s="44"/>
    </row>
    <row r="116">
      <c r="A116" s="110" t="s">
        <v>45</v>
      </c>
      <c r="B116" s="104" t="str">
        <f>IF(B115&lt;0.7,"✅ UNDER",IF(B115&lt;0.9,"⚠️ NEAR","🔴 OVER"))</f>
        <v>✅ UNDER</v>
      </c>
      <c r="C116" s="44"/>
      <c r="D116" s="104" t="s">
        <v>13</v>
      </c>
      <c r="E116" s="105">
        <f>COUNTIFS(E2:E100,"",W2:W100,"Yes")</f>
        <v>0</v>
      </c>
      <c r="F116" s="105">
        <f>SUMIFS(V2:V100,E2:E100,"",W2:W100,"Yes")</f>
        <v>0</v>
      </c>
      <c r="G116" s="44"/>
      <c r="H116" s="106" t="s">
        <v>28</v>
      </c>
      <c r="I116" s="107">
        <f>COUNTIFS(F:F,"General Support",W:W,"Yes")</f>
        <v>0</v>
      </c>
      <c r="J116" s="107">
        <f>SUMIFS(V:V,F:F,"General Support",W:W,"Yes")</f>
        <v>0</v>
      </c>
      <c r="K116" s="44"/>
      <c r="L116" s="44"/>
      <c r="M116" s="44"/>
      <c r="N116" s="44"/>
      <c r="O116" s="44"/>
      <c r="P116" s="44"/>
      <c r="Q116" s="44"/>
      <c r="R116" s="44"/>
      <c r="S116" s="44"/>
      <c r="T116" s="44"/>
      <c r="U116" s="44"/>
      <c r="V116" s="44"/>
      <c r="W116" s="44"/>
      <c r="X116" s="44"/>
      <c r="Y116" s="44"/>
      <c r="Z116" s="44"/>
      <c r="AA116" s="44"/>
      <c r="AB116" s="44"/>
    </row>
    <row r="117">
      <c r="A117" s="44"/>
      <c r="B117" s="44"/>
      <c r="C117" s="44"/>
      <c r="D117" s="104" t="s">
        <v>95</v>
      </c>
      <c r="E117" s="104">
        <f t="shared" ref="E117:F117" si="7">SUM(E111:E116)</f>
        <v>0</v>
      </c>
      <c r="F117" s="104">
        <f t="shared" si="7"/>
        <v>0</v>
      </c>
      <c r="G117" s="44"/>
      <c r="H117" s="106" t="s">
        <v>29</v>
      </c>
      <c r="I117" s="107">
        <f>COUNTIFS(F:F,"Policy/Guidelines",W:W,"Yes")</f>
        <v>0</v>
      </c>
      <c r="J117" s="107">
        <f>SUMIFS(V:V,F:F,"Policy/Guidelines",W:W,"Yes")</f>
        <v>0</v>
      </c>
      <c r="K117" s="44"/>
      <c r="L117" s="44"/>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106" t="s">
        <v>1023</v>
      </c>
      <c r="I118" s="107">
        <f>COUNTIFS(F:F,"Market Project",W:W,"Yes")</f>
        <v>0</v>
      </c>
      <c r="J118" s="107">
        <f>SUMIFS(V:V,F:F,"Market Project",W:W,"Yes")</f>
        <v>0</v>
      </c>
      <c r="K118" s="44"/>
      <c r="L118" s="44"/>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106" t="s">
        <v>31</v>
      </c>
      <c r="I119" s="107">
        <f>COUNTIFS(F:F,"Ticket",W:W,"Yes")</f>
        <v>0</v>
      </c>
      <c r="J119" s="107">
        <f>SUMIFS(V:V,F:F,"Ticket",W:W,"Yes")</f>
        <v>0</v>
      </c>
      <c r="K119" s="44"/>
      <c r="L119" s="44"/>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106" t="s">
        <v>95</v>
      </c>
      <c r="I120" s="103">
        <f t="shared" ref="I120:J120" si="8">SUM(I111:I119)</f>
        <v>0</v>
      </c>
      <c r="J120" s="103">
        <f t="shared" si="8"/>
        <v>0</v>
      </c>
      <c r="K120" s="44"/>
      <c r="L120" s="44"/>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row>
  </sheetData>
  <dataValidations>
    <dataValidation type="list" allowBlank="1" showErrorMessage="1" sqref="I2:I30">
      <formula1>"Discovery/Define,Design,Build,Validate/Test,Deploy,Did we Deliver,Post Go Live Support,Maintenance,Steady State,N/A"</formula1>
    </dataValidation>
    <dataValidation type="list" allowBlank="1" showErrorMessage="1" sqref="G251:G300">
      <formula1>"All,Cerner,Epic,Meditech"</formula1>
    </dataValidation>
    <dataValidation type="list" allowBlank="1" showErrorMessage="1" sqref="I251:I300">
      <formula1>"Discovery/Define,Design,Develop,Deploy,Did We Deliver"</formula1>
    </dataValidation>
    <dataValidation type="list" allowBlank="1" showErrorMessage="1" sqref="E2:E28 E251:E430">
      <formula1>"XL - More than 10 hrs/wk,L - 5-10 hrs/wk,M - 2-5 hrs/wk,S - 1-2 hrs/wk,XS - Less than 1 hr/wk"</formula1>
    </dataValidation>
    <dataValidation type="list" allowBlank="1" showErrorMessage="1" sqref="D2:D100">
      <formula1>"Owner,Co-Owner,Secondary,Support"</formula1>
    </dataValidation>
    <dataValidation type="list" allowBlank="1" showErrorMessage="1" sqref="H251:H300">
      <formula1>"In progress,Complete,On Hold"</formula1>
    </dataValidation>
    <dataValidation type="list" allowBlank="1" showErrorMessage="1" sqref="H29:H100">
      <formula1>"Not Started,In Progress,On Hold,Complete,Cancelled"</formula1>
    </dataValidation>
    <dataValidation type="list" allowBlank="1" showErrorMessage="1" sqref="G2:G28">
      <formula1>"All,Epic ,Cerner"</formula1>
    </dataValidation>
    <dataValidation type="list" allowBlank="1" showErrorMessage="1" sqref="F251:F259">
      <formula1>"Policy/ Guideline,Project,System Initiative,Epic Gold"</formula1>
    </dataValidation>
    <dataValidation type="list" allowBlank="1" showErrorMessage="1" sqref="L2:L28">
      <formula1>"Acute Institute &amp;  Cardiology,Ambulatory,Care Coordination,Imaging,Lab,Nursing,OB/NICU,Pharmacy &amp; Oncology,Surgery, Anesthesia, Transplant,Other"</formula1>
    </dataValidation>
    <dataValidation type="list" allowBlank="1" showErrorMessage="1" sqref="E29:E100">
      <formula1>"XS = Less 1 hr/wk,S=1-2 hrs/wk,M=2-5 hrs/wk,L=5-10 hrs/wk,XL-10+ hrs/wk"</formula1>
    </dataValidation>
    <dataValidation type="list" allowBlank="1" showErrorMessage="1" sqref="L29:L100">
      <formula1>"Acute Institute/Cardiology,Ambulatory,Care Coordination,Imaging,Lab,Nursing,OB/NICU,Pharmacy/Oncology,Surgery, Anesthesia, Transplant,Other"</formula1>
    </dataValidation>
    <dataValidation type="list" allowBlank="1" showErrorMessage="1" sqref="F2:F100">
      <formula1>"Epic Gold,Governance,System Initiative,System Project,Epic Upgrades,General Support,Policy/Guidelines,Market Project,Ticket"</formula1>
    </dataValidation>
    <dataValidation type="list" allowBlank="1" showErrorMessage="1" sqref="G29:G100">
      <formula1>"Both Cerner/Epic,Epic,Cerner,All,Other"</formula1>
    </dataValidation>
    <dataValidation type="list" allowBlank="1" showErrorMessage="1" sqref="I31:I100">
      <formula1>"Discovery/Define,Design,Build,Validate/Test,Deploy,Post Go Live Support,Maintenance,Steady State,N/A"</formula1>
    </dataValidation>
    <dataValidation type="list" allowBlank="1" showErrorMessage="1" sqref="H2:H28">
      <formula1>"In Progress,On Hold,Complete"</formula1>
    </dataValidation>
  </dataValidations>
  <hyperlinks>
    <hyperlink r:id="rId1" ref="E1"/>
  </hyperlinks>
  <drawing r:id="rId2"/>
  <tableParts count="4">
    <tablePart r:id="rId7"/>
    <tablePart r:id="rId8"/>
    <tablePart r:id="rId9"/>
    <tablePart r:id="rId10"/>
  </tableParts>
</worksheet>
</file>