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BF9144C4-7555-4CC4-9A65-FFA8D7BD2683}" xr6:coauthVersionLast="47" xr6:coauthVersionMax="47" xr10:uidLastSave="{00000000-0000-0000-0000-000000000000}"/>
  <workbookProtection workbookPassword="B70A" lockStructure="1"/>
  <bookViews>
    <workbookView xWindow="4155" yWindow="4155" windowWidth="21600" windowHeight="11505" tabRatio="855" xr2:uid="{E2E46034-E106-4D02-B9FD-34D60B407EC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C112" i="2" s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89" i="1"/>
  <c r="L203" i="1" s="1"/>
  <c r="L190" i="1"/>
  <c r="L191" i="1"/>
  <c r="C103" i="2" s="1"/>
  <c r="L192" i="1"/>
  <c r="L207" i="1"/>
  <c r="L208" i="1"/>
  <c r="L209" i="1"/>
  <c r="L210" i="1"/>
  <c r="L225" i="1"/>
  <c r="L226" i="1"/>
  <c r="L239" i="1" s="1"/>
  <c r="H650" i="1" s="1"/>
  <c r="L227" i="1"/>
  <c r="L228" i="1"/>
  <c r="F6" i="13"/>
  <c r="G6" i="13"/>
  <c r="L194" i="1"/>
  <c r="D6" i="13" s="1"/>
  <c r="C6" i="13" s="1"/>
  <c r="L212" i="1"/>
  <c r="L230" i="1"/>
  <c r="F7" i="13"/>
  <c r="G7" i="13"/>
  <c r="L195" i="1"/>
  <c r="D7" i="13" s="1"/>
  <c r="C7" i="13" s="1"/>
  <c r="L213" i="1"/>
  <c r="C111" i="2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D15" i="13" s="1"/>
  <c r="C15" i="13" s="1"/>
  <c r="L218" i="1"/>
  <c r="G652" i="1" s="1"/>
  <c r="L236" i="1"/>
  <c r="C21" i="10" s="1"/>
  <c r="F17" i="13"/>
  <c r="G17" i="13"/>
  <c r="L243" i="1"/>
  <c r="C24" i="10" s="1"/>
  <c r="D17" i="13"/>
  <c r="C17" i="13" s="1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F651" i="1" s="1"/>
  <c r="L352" i="1"/>
  <c r="I359" i="1"/>
  <c r="I361" i="1" s="1"/>
  <c r="H624" i="1" s="1"/>
  <c r="J282" i="1"/>
  <c r="F31" i="13" s="1"/>
  <c r="J301" i="1"/>
  <c r="J320" i="1"/>
  <c r="K282" i="1"/>
  <c r="K301" i="1"/>
  <c r="K320" i="1"/>
  <c r="G31" i="13"/>
  <c r="L268" i="1"/>
  <c r="C10" i="10" s="1"/>
  <c r="L269" i="1"/>
  <c r="L270" i="1"/>
  <c r="L271" i="1"/>
  <c r="C13" i="10" s="1"/>
  <c r="L273" i="1"/>
  <c r="L274" i="1"/>
  <c r="L275" i="1"/>
  <c r="L276" i="1"/>
  <c r="E113" i="2" s="1"/>
  <c r="L277" i="1"/>
  <c r="L278" i="1"/>
  <c r="L279" i="1"/>
  <c r="L280" i="1"/>
  <c r="E117" i="2" s="1"/>
  <c r="L282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L320" i="1" s="1"/>
  <c r="L309" i="1"/>
  <c r="L311" i="1"/>
  <c r="L312" i="1"/>
  <c r="E111" i="2" s="1"/>
  <c r="L313" i="1"/>
  <c r="L314" i="1"/>
  <c r="L315" i="1"/>
  <c r="L316" i="1"/>
  <c r="E115" i="2" s="1"/>
  <c r="L317" i="1"/>
  <c r="E116" i="2" s="1"/>
  <c r="L318" i="1"/>
  <c r="L325" i="1"/>
  <c r="E106" i="2" s="1"/>
  <c r="L326" i="1"/>
  <c r="L327" i="1"/>
  <c r="L252" i="1"/>
  <c r="L253" i="1"/>
  <c r="C124" i="2" s="1"/>
  <c r="L333" i="1"/>
  <c r="C32" i="10" s="1"/>
  <c r="L334" i="1"/>
  <c r="L247" i="1"/>
  <c r="C29" i="10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5" i="2" s="1"/>
  <c r="G51" i="2"/>
  <c r="G53" i="2"/>
  <c r="G54" i="2"/>
  <c r="F2" i="11"/>
  <c r="L603" i="1"/>
  <c r="H653" i="1"/>
  <c r="L602" i="1"/>
  <c r="G653" i="1" s="1"/>
  <c r="L601" i="1"/>
  <c r="F653" i="1" s="1"/>
  <c r="I653" i="1" s="1"/>
  <c r="C40" i="10"/>
  <c r="F52" i="1"/>
  <c r="F104" i="1" s="1"/>
  <c r="G52" i="1"/>
  <c r="H52" i="1"/>
  <c r="I52" i="1"/>
  <c r="F71" i="1"/>
  <c r="F86" i="1"/>
  <c r="C50" i="2" s="1"/>
  <c r="F103" i="1"/>
  <c r="G103" i="1"/>
  <c r="G104" i="1" s="1"/>
  <c r="G185" i="1" s="1"/>
  <c r="G618" i="1" s="1"/>
  <c r="J618" i="1" s="1"/>
  <c r="H71" i="1"/>
  <c r="E49" i="2" s="1"/>
  <c r="E54" i="2" s="1"/>
  <c r="E55" i="2" s="1"/>
  <c r="H86" i="1"/>
  <c r="H103" i="1"/>
  <c r="H104" i="1"/>
  <c r="I103" i="1"/>
  <c r="I104" i="1"/>
  <c r="J103" i="1"/>
  <c r="J104" i="1"/>
  <c r="C37" i="10"/>
  <c r="F113" i="1"/>
  <c r="F128" i="1"/>
  <c r="F132" i="1"/>
  <c r="G113" i="1"/>
  <c r="G128" i="1"/>
  <c r="G132" i="1"/>
  <c r="H113" i="1"/>
  <c r="H128" i="1"/>
  <c r="H132" i="1" s="1"/>
  <c r="H185" i="1" s="1"/>
  <c r="G619" i="1" s="1"/>
  <c r="J619" i="1" s="1"/>
  <c r="I113" i="1"/>
  <c r="I132" i="1" s="1"/>
  <c r="I128" i="1"/>
  <c r="J113" i="1"/>
  <c r="J128" i="1"/>
  <c r="J132" i="1"/>
  <c r="F139" i="1"/>
  <c r="F161" i="1" s="1"/>
  <c r="C39" i="10" s="1"/>
  <c r="F154" i="1"/>
  <c r="G139" i="1"/>
  <c r="G154" i="1"/>
  <c r="G161" i="1"/>
  <c r="H139" i="1"/>
  <c r="H161" i="1" s="1"/>
  <c r="H154" i="1"/>
  <c r="I139" i="1"/>
  <c r="I161" i="1" s="1"/>
  <c r="I154" i="1"/>
  <c r="C11" i="10"/>
  <c r="C15" i="10"/>
  <c r="L242" i="1"/>
  <c r="C105" i="2" s="1"/>
  <c r="L324" i="1"/>
  <c r="E105" i="2" s="1"/>
  <c r="C23" i="10"/>
  <c r="L246" i="1"/>
  <c r="L260" i="1"/>
  <c r="L261" i="1"/>
  <c r="L341" i="1"/>
  <c r="L342" i="1"/>
  <c r="E135" i="2" s="1"/>
  <c r="C26" i="10"/>
  <c r="I655" i="1"/>
  <c r="I660" i="1"/>
  <c r="I659" i="1"/>
  <c r="C6" i="10"/>
  <c r="C5" i="10"/>
  <c r="C42" i="10"/>
  <c r="L366" i="1"/>
  <c r="L367" i="1"/>
  <c r="L368" i="1"/>
  <c r="L369" i="1"/>
  <c r="L370" i="1"/>
  <c r="L371" i="1"/>
  <c r="F122" i="2" s="1"/>
  <c r="F136" i="2" s="1"/>
  <c r="L372" i="1"/>
  <c r="L374" i="1" s="1"/>
  <c r="G626" i="1" s="1"/>
  <c r="J626" i="1" s="1"/>
  <c r="B2" i="10"/>
  <c r="L336" i="1"/>
  <c r="L337" i="1"/>
  <c r="L338" i="1"/>
  <c r="L339" i="1"/>
  <c r="K343" i="1"/>
  <c r="L511" i="1"/>
  <c r="F539" i="1"/>
  <c r="L512" i="1"/>
  <c r="F540" i="1" s="1"/>
  <c r="K540" i="1" s="1"/>
  <c r="L513" i="1"/>
  <c r="F541" i="1"/>
  <c r="L516" i="1"/>
  <c r="G539" i="1" s="1"/>
  <c r="G542" i="1" s="1"/>
  <c r="L517" i="1"/>
  <c r="L519" i="1" s="1"/>
  <c r="G540" i="1"/>
  <c r="L518" i="1"/>
  <c r="G541" i="1"/>
  <c r="L521" i="1"/>
  <c r="H539" i="1" s="1"/>
  <c r="H542" i="1" s="1"/>
  <c r="L522" i="1"/>
  <c r="H540" i="1"/>
  <c r="L523" i="1"/>
  <c r="H541" i="1"/>
  <c r="L526" i="1"/>
  <c r="I539" i="1"/>
  <c r="I542" i="1" s="1"/>
  <c r="L527" i="1"/>
  <c r="I540" i="1"/>
  <c r="L528" i="1"/>
  <c r="I541" i="1"/>
  <c r="K541" i="1" s="1"/>
  <c r="L531" i="1"/>
  <c r="J539" i="1"/>
  <c r="L532" i="1"/>
  <c r="J540" i="1"/>
  <c r="L533" i="1"/>
  <c r="J541" i="1"/>
  <c r="J542" i="1"/>
  <c r="E124" i="2"/>
  <c r="K262" i="1"/>
  <c r="J262" i="1"/>
  <c r="I262" i="1"/>
  <c r="H262" i="1"/>
  <c r="G262" i="1"/>
  <c r="F262" i="1"/>
  <c r="L262" i="1" s="1"/>
  <c r="C123" i="2"/>
  <c r="A1" i="2"/>
  <c r="A2" i="2"/>
  <c r="C9" i="2"/>
  <c r="D9" i="2"/>
  <c r="D19" i="2" s="1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F19" i="2" s="1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E19" i="2" s="1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19" i="2"/>
  <c r="C22" i="2"/>
  <c r="D22" i="2"/>
  <c r="E22" i="2"/>
  <c r="F22" i="2"/>
  <c r="I440" i="1"/>
  <c r="J23" i="1" s="1"/>
  <c r="C23" i="2"/>
  <c r="C32" i="2" s="1"/>
  <c r="D23" i="2"/>
  <c r="E23" i="2"/>
  <c r="F23" i="2"/>
  <c r="F32" i="2" s="1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D42" i="2" s="1"/>
  <c r="D43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F42" i="2" s="1"/>
  <c r="I447" i="1"/>
  <c r="J38" i="1" s="1"/>
  <c r="C38" i="2"/>
  <c r="D38" i="2"/>
  <c r="E38" i="2"/>
  <c r="F38" i="2"/>
  <c r="I448" i="1"/>
  <c r="J40" i="1" s="1"/>
  <c r="G39" i="2" s="1"/>
  <c r="C40" i="2"/>
  <c r="C42" i="2" s="1"/>
  <c r="C43" i="2" s="1"/>
  <c r="D40" i="2"/>
  <c r="E40" i="2"/>
  <c r="F40" i="2"/>
  <c r="I449" i="1"/>
  <c r="J41" i="1" s="1"/>
  <c r="G40" i="2" s="1"/>
  <c r="C41" i="2"/>
  <c r="D41" i="2"/>
  <c r="E41" i="2"/>
  <c r="F41" i="2"/>
  <c r="C48" i="2"/>
  <c r="D48" i="2"/>
  <c r="E48" i="2"/>
  <c r="F48" i="2"/>
  <c r="C49" i="2"/>
  <c r="C54" i="2" s="1"/>
  <c r="E50" i="2"/>
  <c r="C51" i="2"/>
  <c r="D51" i="2"/>
  <c r="E51" i="2"/>
  <c r="F51" i="2"/>
  <c r="F54" i="2" s="1"/>
  <c r="F55" i="2" s="1"/>
  <c r="D52" i="2"/>
  <c r="D54" i="2" s="1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F61" i="2"/>
  <c r="G61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E70" i="2" s="1"/>
  <c r="E73" i="2" s="1"/>
  <c r="F69" i="2"/>
  <c r="G69" i="2"/>
  <c r="C70" i="2"/>
  <c r="D70" i="2"/>
  <c r="D73" i="2" s="1"/>
  <c r="G70" i="2"/>
  <c r="G73" i="2" s="1"/>
  <c r="C71" i="2"/>
  <c r="D71" i="2"/>
  <c r="E71" i="2"/>
  <c r="C72" i="2"/>
  <c r="E72" i="2"/>
  <c r="C77" i="2"/>
  <c r="C83" i="2" s="1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C95" i="2" s="1"/>
  <c r="F86" i="2"/>
  <c r="D88" i="2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D95" i="2" s="1"/>
  <c r="E92" i="2"/>
  <c r="F92" i="2"/>
  <c r="C93" i="2"/>
  <c r="D93" i="2"/>
  <c r="E93" i="2"/>
  <c r="F93" i="2"/>
  <c r="C94" i="2"/>
  <c r="D94" i="2"/>
  <c r="E94" i="2"/>
  <c r="F94" i="2"/>
  <c r="G95" i="2"/>
  <c r="C102" i="2"/>
  <c r="E102" i="2"/>
  <c r="E103" i="2"/>
  <c r="C104" i="2"/>
  <c r="E104" i="2"/>
  <c r="C106" i="2"/>
  <c r="D107" i="2"/>
  <c r="F107" i="2"/>
  <c r="F137" i="2" s="1"/>
  <c r="G107" i="2"/>
  <c r="C110" i="2"/>
  <c r="E110" i="2"/>
  <c r="E112" i="2"/>
  <c r="E114" i="2"/>
  <c r="C115" i="2"/>
  <c r="C116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/>
  <c r="L257" i="1"/>
  <c r="C129" i="2" s="1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 s="1"/>
  <c r="G153" i="2" s="1"/>
  <c r="G490" i="1"/>
  <c r="C153" i="2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/>
  <c r="G493" i="1"/>
  <c r="C156" i="2" s="1"/>
  <c r="H493" i="1"/>
  <c r="D156" i="2" s="1"/>
  <c r="I493" i="1"/>
  <c r="E156" i="2" s="1"/>
  <c r="J493" i="1"/>
  <c r="K493" i="1" s="1"/>
  <c r="F156" i="2"/>
  <c r="F19" i="1"/>
  <c r="G607" i="1" s="1"/>
  <c r="G19" i="1"/>
  <c r="G608" i="1" s="1"/>
  <c r="J608" i="1" s="1"/>
  <c r="H19" i="1"/>
  <c r="G609" i="1" s="1"/>
  <c r="J609" i="1" s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G615" i="1" s="1"/>
  <c r="G44" i="1"/>
  <c r="H608" i="1" s="1"/>
  <c r="F169" i="1"/>
  <c r="I169" i="1"/>
  <c r="F175" i="1"/>
  <c r="F184" i="1" s="1"/>
  <c r="G175" i="1"/>
  <c r="G184" i="1" s="1"/>
  <c r="H175" i="1"/>
  <c r="I175" i="1"/>
  <c r="J175" i="1"/>
  <c r="J184" i="1" s="1"/>
  <c r="F180" i="1"/>
  <c r="G180" i="1"/>
  <c r="H180" i="1"/>
  <c r="I180" i="1"/>
  <c r="H184" i="1"/>
  <c r="I184" i="1"/>
  <c r="F203" i="1"/>
  <c r="F249" i="1" s="1"/>
  <c r="F263" i="1" s="1"/>
  <c r="G203" i="1"/>
  <c r="H203" i="1"/>
  <c r="H249" i="1" s="1"/>
  <c r="H263" i="1" s="1"/>
  <c r="I203" i="1"/>
  <c r="J203" i="1"/>
  <c r="K203" i="1"/>
  <c r="K249" i="1" s="1"/>
  <c r="K263" i="1" s="1"/>
  <c r="F221" i="1"/>
  <c r="G221" i="1"/>
  <c r="G249" i="1" s="1"/>
  <c r="G263" i="1" s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J249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 s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F400" i="1" s="1"/>
  <c r="H633" i="1" s="1"/>
  <c r="G399" i="1"/>
  <c r="G400" i="1" s="1"/>
  <c r="H635" i="1" s="1"/>
  <c r="H399" i="1"/>
  <c r="I399" i="1"/>
  <c r="I400" i="1" s="1"/>
  <c r="H400" i="1"/>
  <c r="L405" i="1"/>
  <c r="L406" i="1"/>
  <c r="L407" i="1"/>
  <c r="L408" i="1"/>
  <c r="L411" i="1" s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G425" i="1"/>
  <c r="H425" i="1"/>
  <c r="I425" i="1"/>
  <c r="J425" i="1"/>
  <c r="F438" i="1"/>
  <c r="G629" i="1" s="1"/>
  <c r="J629" i="1" s="1"/>
  <c r="G438" i="1"/>
  <c r="H438" i="1"/>
  <c r="G631" i="1" s="1"/>
  <c r="J631" i="1" s="1"/>
  <c r="F444" i="1"/>
  <c r="G444" i="1"/>
  <c r="G451" i="1" s="1"/>
  <c r="H630" i="1" s="1"/>
  <c r="J630" i="1" s="1"/>
  <c r="H444" i="1"/>
  <c r="F450" i="1"/>
  <c r="G450" i="1"/>
  <c r="H450" i="1"/>
  <c r="F451" i="1"/>
  <c r="H451" i="1"/>
  <c r="H631" i="1" s="1"/>
  <c r="F460" i="1"/>
  <c r="F466" i="1" s="1"/>
  <c r="H612" i="1" s="1"/>
  <c r="G460" i="1"/>
  <c r="H460" i="1"/>
  <c r="I460" i="1"/>
  <c r="I466" i="1" s="1"/>
  <c r="H615" i="1" s="1"/>
  <c r="J460" i="1"/>
  <c r="F464" i="1"/>
  <c r="G464" i="1"/>
  <c r="H464" i="1"/>
  <c r="I464" i="1"/>
  <c r="J464" i="1"/>
  <c r="G466" i="1"/>
  <c r="H466" i="1"/>
  <c r="H614" i="1" s="1"/>
  <c r="J614" i="1" s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 s="1"/>
  <c r="K514" i="1"/>
  <c r="L514" i="1"/>
  <c r="F519" i="1"/>
  <c r="F535" i="1" s="1"/>
  <c r="G519" i="1"/>
  <c r="H519" i="1"/>
  <c r="H535" i="1" s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K535" i="1"/>
  <c r="L547" i="1"/>
  <c r="L548" i="1"/>
  <c r="L549" i="1"/>
  <c r="L550" i="1" s="1"/>
  <c r="L561" i="1" s="1"/>
  <c r="F550" i="1"/>
  <c r="F561" i="1" s="1"/>
  <c r="G550" i="1"/>
  <c r="G561" i="1" s="1"/>
  <c r="H550" i="1"/>
  <c r="H561" i="1" s="1"/>
  <c r="I550" i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I561" i="1" s="1"/>
  <c r="J560" i="1"/>
  <c r="K560" i="1"/>
  <c r="K561" i="1" s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H640" i="1" s="1"/>
  <c r="J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0" i="1"/>
  <c r="G613" i="1"/>
  <c r="J613" i="1" s="1"/>
  <c r="H613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3" i="1"/>
  <c r="G634" i="1"/>
  <c r="H634" i="1"/>
  <c r="J634" i="1"/>
  <c r="H637" i="1"/>
  <c r="G639" i="1"/>
  <c r="G640" i="1"/>
  <c r="G641" i="1"/>
  <c r="J641" i="1" s="1"/>
  <c r="H641" i="1"/>
  <c r="G642" i="1"/>
  <c r="H642" i="1"/>
  <c r="J642" i="1"/>
  <c r="G643" i="1"/>
  <c r="H643" i="1"/>
  <c r="J643" i="1"/>
  <c r="G644" i="1"/>
  <c r="H644" i="1"/>
  <c r="J644" i="1" s="1"/>
  <c r="G645" i="1"/>
  <c r="J645" i="1" s="1"/>
  <c r="H645" i="1"/>
  <c r="L426" i="1" l="1"/>
  <c r="G628" i="1" s="1"/>
  <c r="J628" i="1" s="1"/>
  <c r="G156" i="2"/>
  <c r="E120" i="2"/>
  <c r="F96" i="2"/>
  <c r="J43" i="1"/>
  <c r="G37" i="2"/>
  <c r="J633" i="1"/>
  <c r="F43" i="2"/>
  <c r="K539" i="1"/>
  <c r="K542" i="1" s="1"/>
  <c r="D31" i="13"/>
  <c r="C31" i="13" s="1"/>
  <c r="F185" i="1"/>
  <c r="G617" i="1" s="1"/>
  <c r="J617" i="1" s="1"/>
  <c r="L330" i="1"/>
  <c r="L344" i="1" s="1"/>
  <c r="G623" i="1" s="1"/>
  <c r="J623" i="1" s="1"/>
  <c r="L535" i="1"/>
  <c r="G137" i="2"/>
  <c r="F650" i="1"/>
  <c r="C136" i="2"/>
  <c r="C38" i="10"/>
  <c r="C5" i="13"/>
  <c r="D33" i="13"/>
  <c r="D36" i="13" s="1"/>
  <c r="G42" i="2"/>
  <c r="G43" i="2" s="1"/>
  <c r="L400" i="1"/>
  <c r="C130" i="2"/>
  <c r="C133" i="2" s="1"/>
  <c r="C120" i="2"/>
  <c r="D55" i="2"/>
  <c r="D96" i="2" s="1"/>
  <c r="J19" i="1"/>
  <c r="G611" i="1" s="1"/>
  <c r="G9" i="2"/>
  <c r="G19" i="2" s="1"/>
  <c r="J185" i="1"/>
  <c r="C55" i="2"/>
  <c r="C96" i="2" s="1"/>
  <c r="G96" i="2"/>
  <c r="J607" i="1"/>
  <c r="C8" i="13"/>
  <c r="E33" i="13"/>
  <c r="D35" i="13" s="1"/>
  <c r="J615" i="1"/>
  <c r="C73" i="2"/>
  <c r="G22" i="2"/>
  <c r="G32" i="2" s="1"/>
  <c r="J33" i="1"/>
  <c r="I185" i="1"/>
  <c r="G620" i="1" s="1"/>
  <c r="J620" i="1" s="1"/>
  <c r="I450" i="1"/>
  <c r="C19" i="10"/>
  <c r="J330" i="1"/>
  <c r="J344" i="1" s="1"/>
  <c r="C114" i="2"/>
  <c r="E101" i="2"/>
  <c r="E107" i="2" s="1"/>
  <c r="H652" i="1"/>
  <c r="C18" i="10"/>
  <c r="C101" i="2"/>
  <c r="C107" i="2" s="1"/>
  <c r="C137" i="2" s="1"/>
  <c r="F77" i="2"/>
  <c r="F83" i="2" s="1"/>
  <c r="C17" i="10"/>
  <c r="C35" i="10"/>
  <c r="L221" i="1"/>
  <c r="G650" i="1" s="1"/>
  <c r="G654" i="1" s="1"/>
  <c r="G612" i="1"/>
  <c r="J612" i="1" s="1"/>
  <c r="J263" i="1"/>
  <c r="I44" i="1"/>
  <c r="H610" i="1" s="1"/>
  <c r="J610" i="1" s="1"/>
  <c r="C113" i="2"/>
  <c r="E77" i="2"/>
  <c r="E83" i="2" s="1"/>
  <c r="E96" i="2" s="1"/>
  <c r="F542" i="1"/>
  <c r="L343" i="1"/>
  <c r="F652" i="1"/>
  <c r="I652" i="1" s="1"/>
  <c r="C16" i="10"/>
  <c r="I444" i="1"/>
  <c r="C25" i="10"/>
  <c r="F33" i="13"/>
  <c r="D119" i="2"/>
  <c r="D120" i="2" s="1"/>
  <c r="D137" i="2" s="1"/>
  <c r="E123" i="2"/>
  <c r="E136" i="2" s="1"/>
  <c r="H651" i="1"/>
  <c r="I651" i="1" s="1"/>
  <c r="F22" i="13"/>
  <c r="C22" i="13" s="1"/>
  <c r="G635" i="1"/>
  <c r="J635" i="1" s="1"/>
  <c r="G651" i="1"/>
  <c r="C12" i="10"/>
  <c r="L604" i="1"/>
  <c r="L354" i="1"/>
  <c r="I438" i="1"/>
  <c r="G632" i="1" s="1"/>
  <c r="H25" i="13"/>
  <c r="H654" i="1" l="1"/>
  <c r="I650" i="1"/>
  <c r="I654" i="1" s="1"/>
  <c r="F654" i="1"/>
  <c r="G657" i="1"/>
  <c r="G662" i="1"/>
  <c r="G616" i="1"/>
  <c r="J616" i="1" s="1"/>
  <c r="J44" i="1"/>
  <c r="H611" i="1" s="1"/>
  <c r="G636" i="1"/>
  <c r="G621" i="1"/>
  <c r="J621" i="1" s="1"/>
  <c r="L249" i="1"/>
  <c r="L263" i="1" s="1"/>
  <c r="G622" i="1" s="1"/>
  <c r="J622" i="1" s="1"/>
  <c r="C36" i="10"/>
  <c r="C27" i="10"/>
  <c r="G625" i="1"/>
  <c r="J625" i="1" s="1"/>
  <c r="E137" i="2"/>
  <c r="G627" i="1"/>
  <c r="J627" i="1" s="1"/>
  <c r="H636" i="1"/>
  <c r="H33" i="13"/>
  <c r="C25" i="13"/>
  <c r="I451" i="1"/>
  <c r="H632" i="1" s="1"/>
  <c r="J632" i="1" s="1"/>
  <c r="J611" i="1"/>
  <c r="H638" i="1"/>
  <c r="J638" i="1" s="1"/>
  <c r="D27" i="10" l="1"/>
  <c r="I662" i="1"/>
  <c r="C7" i="10" s="1"/>
  <c r="I657" i="1"/>
  <c r="H646" i="1"/>
  <c r="D36" i="10"/>
  <c r="C41" i="10"/>
  <c r="J636" i="1"/>
  <c r="F662" i="1"/>
  <c r="C4" i="10" s="1"/>
  <c r="F657" i="1"/>
  <c r="H662" i="1"/>
  <c r="H657" i="1"/>
  <c r="C28" i="10"/>
  <c r="D37" i="10" l="1"/>
  <c r="D39" i="10"/>
  <c r="D40" i="10"/>
  <c r="D38" i="10"/>
  <c r="D35" i="10"/>
  <c r="D15" i="10"/>
  <c r="C30" i="10"/>
  <c r="D22" i="10"/>
  <c r="D24" i="10"/>
  <c r="D21" i="10"/>
  <c r="D11" i="10"/>
  <c r="D10" i="10"/>
  <c r="D23" i="10"/>
  <c r="D26" i="10"/>
  <c r="D20" i="10"/>
  <c r="D13" i="10"/>
  <c r="D17" i="10"/>
  <c r="D16" i="10"/>
  <c r="D12" i="10"/>
  <c r="D25" i="10"/>
  <c r="D19" i="10"/>
  <c r="D18" i="10"/>
  <c r="D28" i="10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E2F3020-9ADC-4364-87D7-E4BE3205663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4C04D54-2497-4AFA-A330-98CC2FC4355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0BD6908-3C98-488A-A87F-3A662AEFA34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0FEDC8C-299E-4818-9313-94064E0F21E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49CCB48-975C-4DED-A47A-367DC3249A30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3FE75B3-5467-4B76-B9A3-02D61B2C21F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9ADC45C-7B44-4517-8C6B-B2B9BA864AA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FCA6ED5-AD61-4E3A-9811-163550EB962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6022700-D077-4BB2-8F3F-1E426F3A8EB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DC13F0B-EB40-49AB-B508-3CD51BDD21DD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A0463AB-62C4-434B-80E2-591066257DD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628B311-399A-49C5-A804-ECF82ABE750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<sst xmlns="http://schemas.openxmlformats.org/spreadsheetml/2006/main" count="3859" uniqueCount="895">
  <si>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</si>
  <si>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</si>
  <si>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</si>
  <si>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</si>
  <si>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</si>
  <si>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</si>
  <si>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</si>
  <si>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</si>
  <si>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</si>
  <si>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</si>
  <si>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</si>
  <si>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</si>
  <si>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</si>
  <si>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</si>
  <si>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</si>
  <si>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</si>
  <si>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</si>
  <si>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</si>
  <si>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</si>
  <si>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</si>
  <si>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</si>
  <si>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</si>
  <si>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</si>
  <si>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</si>
  <si>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</si>
  <si>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</si>
  <si>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</si>
  <si>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</si>
  <si>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</si>
  <si>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</si>
  <si>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</si>
  <si>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</si>
  <si>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</si>
  <si>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</si>
  <si>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</si>
  <si>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</si>
  <si>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</si>
  <si>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</si>
  <si>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</si>
  <si>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</si>
  <si>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</si>
  <si>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</si>
  <si>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</si>
  <si>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</si>
  <si>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</si>
  <si>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</si>
  <si>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</si>
  <si>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</si>
  <si>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</si>
  <si>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</si>
  <si>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</si>
  <si>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</si>
  <si>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</si>
  <si>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</si>
  <si>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</si>
  <si>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</si>
  <si>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</si>
  <si>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</si>
  <si>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</si>
  <si>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</si>
  <si>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</si>
  <si>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</si>
  <si>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</si>
  <si>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</si>
  <si>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</si>
  <si>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</si>
  <si>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</si>
  <si>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</si>
  <si>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</si>
  <si>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</si>
  <si>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</si>
  <si>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</si>
  <si>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</si>
  <si>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</si>
  <si>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</si>
  <si>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</si>
  <si>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</si>
  <si>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</si>
  <si>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</si>
  <si>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</si>
  <si>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</si>
  <si>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</si>
  <si>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</si>
  <si>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</si>
  <si>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</si>
  <si>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</si>
  <si>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</si>
  <si>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</si>
  <si>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</si>
  <si>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</si>
  <si>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</si>
  <si>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</si>
  <si>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</si>
  <si>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</si>
  <si>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</si>
  <si>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</si>
  <si>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</si>
  <si>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</si>
  <si>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</si>
  <si>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</si>
  <si>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</si>
  <si>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</si>
  <si>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</si>
  <si>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</si>
  <si>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</si>
  <si>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</si>
  <si>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</si>
  <si>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</si>
  <si>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</si>
  <si>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</si>
  <si>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</si>
  <si>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</si>
  <si>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</si>
  <si>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</si>
  <si>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</si>
  <si>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</si>
  <si>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</si>
  <si>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</si>
  <si>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</si>
  <si>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</si>
  <si>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</si>
  <si>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</si>
  <si>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</si>
  <si>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</si>
  <si>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</si>
  <si>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</si>
  <si>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</si>
  <si>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</si>
  <si>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</si>
  <si>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</si>
  <si>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</si>
  <si>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</si>
  <si>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</si>
  <si>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</si>
  <si>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</si>
  <si>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</si>
  <si>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</si>
  <si>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</si>
  <si>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</si>
  <si>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</si>
  <si>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</si>
  <si>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</si>
  <si>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</si>
  <si>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</si>
  <si>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</si>
  <si>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</si>
  <si>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</si>
  <si>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</si>
  <si>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</si>
  <si>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</si>
  <si>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</si>
  <si>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</si>
  <si>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</si>
  <si>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</si>
  <si>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</si>
  <si>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</si>
  <si>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</si>
  <si>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</si>
  <si>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</si>
  <si>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</si>
  <si>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</si>
  <si>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</si>
  <si>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</si>
  <si>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</si>
  <si>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</si>
  <si>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</si>
  <si>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</si>
  <si>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</si>
  <si>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</si>
  <si>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</si>
  <si>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</si>
  <si>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</si>
  <si>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</si>
  <si>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</si>
  <si>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</si>
  <si>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</si>
  <si>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</si>
  <si>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</si>
  <si>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</si>
  <si>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</si>
  <si>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</si>
  <si>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</si>
  <si>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</si>
  <si>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</si>
  <si>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</si>
  <si>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</si>
  <si>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</si>
  <si>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</si>
  <si>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</si>
  <si>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</si>
  <si>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</si>
  <si>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</si>
  <si>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</si>
  <si>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</si>
  <si>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</si>
  <si>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</si>
  <si>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</si>
  <si>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</si>
  <si>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</si>
  <si>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</si>
  <si>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</si>
  <si>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</si>
  <si>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</si>
  <si>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</si>
  <si>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</si>
  <si>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</si>
  <si>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</si>
  <si>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</si>
  <si>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</si>
  <si>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</si>
  <si>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</si>
  <si>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</si>
  <si>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</si>
  <si>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</si>
  <si>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</si>
  <si>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</si>
  <si>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</si>
  <si>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</si>
  <si>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</si>
  <si>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</si>
  <si>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</si>
  <si>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</si>
  <si>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</si>
  <si>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</si>
  <si>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</si>
  <si>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</si>
  <si>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</si>
  <si>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</si>
  <si>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</si>
  <si>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</si>
  <si>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</si>
  <si>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</si>
  <si>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</si>
  <si>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</si>
  <si>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</si>
  <si>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</si>
  <si>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</si>
  <si>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</si>
  <si>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</si>
  <si>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</si>
  <si>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</si>
  <si>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</si>
  <si>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</si>
  <si>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</si>
  <si>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</si>
  <si>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</si>
  <si>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</si>
  <si>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</si>
  <si>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</si>
  <si>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</si>
  <si>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</si>
  <si>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</si>
  <si>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</si>
  <si>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</si>
  <si>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</si>
  <si>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</si>
  <si>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</si>
  <si>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</si>
  <si>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</si>
  <si>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</si>
  <si>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</si>
  <si>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</si>
  <si>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</si>
  <si>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</si>
  <si>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</si>
  <si>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</si>
  <si>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</si>
  <si>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</si>
  <si>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</si>
  <si>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</si>
  <si>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</si>
  <si>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</si>
  <si>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</si>
  <si>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</si>
  <si>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</si>
  <si>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</si>
  <si>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</si>
  <si>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</si>
  <si>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</si>
  <si>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</si>
  <si>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</si>
  <si>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</si>
  <si>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</si>
  <si>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</si>
  <si>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</si>
  <si>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</si>
  <si>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</si>
  <si>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</si>
  <si>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</si>
  <si>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</si>
  <si>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</si>
  <si>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</si>
  <si>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</si>
  <si>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</si>
  <si>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</si>
  <si>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</si>
  <si>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</si>
  <si>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</si>
  <si>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</si>
  <si>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</si>
  <si>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</si>
  <si>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</si>
  <si>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</si>
  <si>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</si>
  <si>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</si>
  <si>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</si>
  <si>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</si>
  <si>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</si>
  <si>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</si>
  <si>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</si>
  <si>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</si>
  <si>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</si>
  <si>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</si>
  <si>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</si>
  <si>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</si>
  <si>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</si>
  <si>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</si>
  <si>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</si>
  <si>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</si>
  <si>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</si>
  <si>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</si>
  <si>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</si>
  <si>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</si>
  <si>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</si>
  <si>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</si>
  <si>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</si>
  <si>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</si>
  <si>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</si>
  <si>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</si>
  <si>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</si>
  <si>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</si>
  <si>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</si>
  <si>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</si>
  <si>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</si>
  <si>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</si>
  <si>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</si>
  <si>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</si>
  <si>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</si>
  <si>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</si>
  <si>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</si>
  <si>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</si>
  <si>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</si>
  <si>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</si>
  <si>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</si>
  <si>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</si>
  <si>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</si>
  <si>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</si>
  <si>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</si>
  <si>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</si>
  <si>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</si>
  <si>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</si>
  <si>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</si>
  <si>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</si>
  <si>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</si>
  <si>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</si>
  <si>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</si>
  <si>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</si>
  <si>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</si>
  <si>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</si>
  <si>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</si>
  <si>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</si>
  <si>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</si>
  <si>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</si>
  <si>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</si>
  <si>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</si>
  <si>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</si>
  <si>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</si>
  <si>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</si>
  <si>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</si>
  <si>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</si>
  <si>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</si>
  <si>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</si>
  <si>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</si>
  <si>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</si>
  <si>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</si>
  <si>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</si>
  <si>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</si>
  <si>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</si>
  <si>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</si>
  <si>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</si>
  <si>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</si>
  <si>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</si>
  <si>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</si>
  <si>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</si>
  <si>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</si>
  <si>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</si>
  <si>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</si>
  <si>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</si>
  <si>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</si>
  <si>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</si>
  <si>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</si>
  <si>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</si>
  <si>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</si>
  <si>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</si>
  <si>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</si>
  <si>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</si>
  <si>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</si>
  <si>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</si>
  <si>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</si>
  <si>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</si>
  <si>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</si>
  <si>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</si>
  <si>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</si>
  <si>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</si>
  <si>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</si>
  <si>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</si>
  <si>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</si>
  <si>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</si>
  <si>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</si>
  <si>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</si>
  <si>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</si>
  <si>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</si>
  <si>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</si>
  <si>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</si>
  <si>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</si>
  <si>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</si>
  <si>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</si>
  <si>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</si>
  <si>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</si>
  <si>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</si>
  <si>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</si>
  <si>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</si>
  <si>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</si>
  <si>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</si>
  <si>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</si>
  <si>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</si>
  <si>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</si>
  <si>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</si>
  <si>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</si>
  <si>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</si>
  <si>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</si>
  <si>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</si>
  <si>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</si>
  <si>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</si>
  <si>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</si>
  <si>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</si>
  <si>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</si>
  <si>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</si>
  <si>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</si>
  <si>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</si>
  <si>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</si>
  <si>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</si>
  <si>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</si>
  <si>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</si>
  <si>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</si>
  <si>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</si>
  <si>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</si>
  <si>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</si>
  <si>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</si>
  <si>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</si>
  <si>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</si>
  <si>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</si>
  <si>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</si>
  <si>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</si>
  <si>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</si>
  <si>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</si>
  <si>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</si>
  <si>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</si>
  <si>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</si>
  <si>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</si>
  <si>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</si>
  <si>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</si>
  <si>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</si>
  <si>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</si>
  <si>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</si>
  <si>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</si>
  <si>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</si>
  <si>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</si>
  <si>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</si>
  <si>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</si>
  <si>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</si>
  <si>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</si>
  <si>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</si>
  <si>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</si>
  <si>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</si>
  <si>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</si>
  <si>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</si>
  <si>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</si>
  <si>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</si>
  <si>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</si>
  <si>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</si>
  <si>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</si>
  <si>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</si>
  <si>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</si>
  <si>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</si>
  <si>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</si>
  <si>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</si>
  <si>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</si>
  <si>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</si>
  <si>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</si>
  <si>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</si>
  <si>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</si>
  <si>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</si>
  <si>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</si>
  <si>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</si>
  <si>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</si>
  <si>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</si>
  <si>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</si>
  <si>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</si>
  <si>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</si>
  <si>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</si>
  <si>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</si>
  <si>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</si>
  <si>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</si>
  <si>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</si>
  <si>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</si>
  <si>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</si>
  <si>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</si>
  <si>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</si>
  <si>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</si>
  <si>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</si>
  <si>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</si>
  <si>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</si>
  <si>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</si>
  <si>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</si>
  <si>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</si>
  <si>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</si>
  <si>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</si>
  <si>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</si>
  <si>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</si>
  <si>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</si>
  <si>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</si>
  <si>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</si>
  <si>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</si>
  <si>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</si>
  <si>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</si>
  <si>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</si>
  <si>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</si>
  <si>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</si>
  <si>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</si>
  <si>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</si>
  <si>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</si>
  <si>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</si>
  <si>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</si>
  <si>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</si>
  <si>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</si>
  <si>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</si>
  <si>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</si>
  <si>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</si>
  <si>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</si>
  <si>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</si>
  <si>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</si>
  <si>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</si>
  <si>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</si>
  <si>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</si>
  <si>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</si>
  <si>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</si>
  <si>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</si>
  <si>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</si>
  <si>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</si>
  <si>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</si>
  <si>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</si>
  <si>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</si>
  <si>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</si>
  <si>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</si>
  <si>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</si>
  <si>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</si>
  <si>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</si>
  <si>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</si>
  <si>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</si>
  <si>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</si>
  <si>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</si>
  <si>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</si>
  <si>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</si>
  <si>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</si>
  <si>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</si>
  <si>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</si>
  <si>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</si>
  <si>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</si>
  <si>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</si>
  <si>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</si>
  <si>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</si>
  <si>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</si>
  <si>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</si>
  <si>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</si>
  <si>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</si>
  <si>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</si>
  <si>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</si>
  <si>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</si>
  <si>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</si>
  <si>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</si>
  <si>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</si>
  <si>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</si>
  <si>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</si>
  <si>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</si>
  <si>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</si>
  <si>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</si>
  <si>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</si>
  <si>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</si>
  <si>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</si>
  <si>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</si>
  <si>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</si>
  <si>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</si>
  <si>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</si>
  <si>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</si>
  <si>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</si>
  <si>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</si>
  <si>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</si>
  <si>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</si>
  <si>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</si>
  <si>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</si>
  <si>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</si>
  <si>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</si>
  <si>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</si>
  <si>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</si>
  <si>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</si>
  <si>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</si>
  <si>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</si>
  <si>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</si>
  <si>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</si>
  <si>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</si>
  <si>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</si>
  <si>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</si>
  <si>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</si>
  <si>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</si>
  <si>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</si>
  <si>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</si>
  <si>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</si>
  <si>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</si>
  <si>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</si>
  <si>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</si>
  <si>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</si>
  <si>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</si>
  <si>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</si>
  <si>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</si>
  <si>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</si>
  <si>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</si>
  <si>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</si>
  <si>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</si>
  <si>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</si>
  <si>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</si>
  <si>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</si>
  <si>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</si>
  <si>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</si>
  <si>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</si>
  <si>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</si>
  <si>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</si>
  <si>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</si>
  <si>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</si>
  <si>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</si>
  <si>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</si>
  <si>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</si>
  <si>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</si>
  <si>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</si>
  <si>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</si>
  <si>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</si>
  <si>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</si>
  <si>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</si>
  <si>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</si>
  <si>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</si>
  <si>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</si>
  <si>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</si>
  <si>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</si>
  <si>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</si>
  <si>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</si>
  <si>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</si>
  <si>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</si>
  <si>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</si>
  <si>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</si>
  <si>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</si>
  <si>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</si>
  <si>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</si>
  <si>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</si>
  <si>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</si>
  <si>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</si>
  <si>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</si>
  <si>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</si>
  <si>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</si>
  <si>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</si>
  <si>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</si>
  <si>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</si>
  <si>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</si>
  <si>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</si>
  <si>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</si>
  <si>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</si>
  <si>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</si>
  <si>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</si>
  <si>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</si>
  <si>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</si>
  <si>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</si>
  <si>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</si>
  <si>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</si>
  <si>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</si>
  <si>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</si>
  <si>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</si>
  <si>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</si>
  <si>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</si>
  <si>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</si>
  <si>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</si>
  <si>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</si>
  <si>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</si>
  <si>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</si>
  <si>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</si>
  <si>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</si>
  <si>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</si>
  <si>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</si>
  <si>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</si>
  <si>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</si>
  <si>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</si>
  <si>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</si>
  <si>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</si>
  <si>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</si>
  <si>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</si>
  <si>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</si>
  <si>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</si>
  <si>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</si>
  <si>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</si>
  <si>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</si>
  <si>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</si>
  <si>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</si>
  <si>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</si>
  <si>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</si>
  <si>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</si>
  <si>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</si>
  <si>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</si>
  <si>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</si>
  <si>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</si>
  <si>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</si>
  <si>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</si>
  <si>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</si>
  <si>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</si>
  <si>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</si>
  <si>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</si>
  <si>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</si>
  <si>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</si>
  <si>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</si>
  <si>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</si>
  <si>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</si>
  <si>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</si>
  <si>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</si>
  <si>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</si>
  <si>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</si>
  <si>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</si>
  <si>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</si>
  <si>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</si>
  <si>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</si>
  <si>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</si>
  <si>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</si>
  <si>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</si>
  <si>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</si>
  <si>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</si>
  <si>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</si>
  <si>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</si>
  <si>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</si>
  <si>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</si>
  <si>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</si>
  <si>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</si>
  <si>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</si>
  <si>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</si>
  <si>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</si>
  <si>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</si>
  <si>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</si>
  <si>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</si>
  <si>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</si>
  <si>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</si>
  <si>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</si>
  <si>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</si>
  <si>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</si>
  <si>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</si>
  <si>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</si>
  <si>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</si>
  <si>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</si>
  <si>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</si>
  <si>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</si>
  <si>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</si>
  <si>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</si>
  <si>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</si>
  <si>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</si>
  <si>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</si>
  <si>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</si>
  <si>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</si>
  <si>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</si>
  <si>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</si>
  <si>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</si>
  <si>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</si>
  <si>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</si>
  <si>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</si>
  <si>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</si>
  <si>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</si>
  <si>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</si>
  <si>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</si>
  <si>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</si>
  <si>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</si>
  <si>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</si>
  <si>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</si>
  <si>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</si>
  <si>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</si>
  <si>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</si>
  <si>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</si>
  <si>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</si>
  <si>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</si>
  <si>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</si>
  <si>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</si>
  <si>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</si>
  <si>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</si>
  <si>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</si>
  <si>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</si>
  <si>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</si>
  <si>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</si>
  <si>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</si>
  <si>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</si>
  <si>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</si>
  <si>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</si>
  <si>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</si>
  <si>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</si>
  <si>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</si>
  <si>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</si>
  <si>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</si>
  <si>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</si>
  <si>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</si>
  <si>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</si>
  <si>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</si>
  <si>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</si>
  <si>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</si>
  <si>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</si>
  <si>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</si>
  <si>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</si>
  <si>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</si>
  <si>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</si>
  <si>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</si>
  <si>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</si>
  <si>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</si>
  <si>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</si>
  <si>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</si>
  <si>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</si>
  <si>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</si>
  <si>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</si>
  <si>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</si>
  <si>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</si>
  <si>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</si>
  <si>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</si>
  <si>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</si>
  <si>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</si>
  <si>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</si>
  <si>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</si>
  <si>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</si>
  <si>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</si>
  <si>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</si>
  <si>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</si>
  <si>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</si>
  <si>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</si>
  <si>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</si>
  <si>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</si>
  <si>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</si>
  <si>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</si>
  <si>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</si>
  <si>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</si>
  <si>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</si>
  <si>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</si>
  <si>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</si>
  <si>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</si>
  <si>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</si>
  <si>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</si>
  <si>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</si>
  <si>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</si>
  <si>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</si>
  <si>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</si>
  <si>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</si>
  <si>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</si>
  <si>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</si>
  <si>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</si>
  <si>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</si>
  <si>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</si>
  <si>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</si>
  <si>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</si>
  <si>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</si>
  <si>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</si>
  <si>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</si>
  <si>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</si>
  <si>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</si>
  <si>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</si>
  <si>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</si>
  <si>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</si>
  <si>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</si>
  <si>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</si>
  <si>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</si>
  <si>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</si>
  <si>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</si>
  <si>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</si>
  <si>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</si>
  <si>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</si>
  <si>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</si>
  <si>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</si>
  <si>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</si>
  <si>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</si>
  <si>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</si>
  <si>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</si>
  <si>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</si>
  <si>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</si>
  <si>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</si>
  <si>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</si>
  <si>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</si>
  <si>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</si>
  <si>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</si>
  <si>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Allenstown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</si>
</sst>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D363-067B-4ABC-8C7F-04306897176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9</v>
      </c>
      <c r="C2" s="21">
        <v>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598557.17000000004</v>
      </c>
      <c r="G9" s="18"/>
      <c r="H9" s="18"/>
      <c r="I9" s="18"/>
      <c r="J9" s="67">
        <f>SUM(I431)</f>
        <v>92281.34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63671.5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140155.97</v>
      </c>
      <c r="G13" s="18">
        <v>5067.54</v>
      </c>
      <c r="H13" s="18">
        <v>59267.4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3705.47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1450.16</v>
      </c>
      <c r="G17" s="18">
        <v>5.84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803834.8</v>
      </c>
      <c r="G19" s="41">
        <f>SUM(G9:G18)</f>
        <v>8778.85</v>
      </c>
      <c r="H19" s="41">
        <f>SUM(H9:H18)</f>
        <v>59267.4</v>
      </c>
      <c r="I19" s="41">
        <f>SUM(I9:I18)</f>
        <v>0</v>
      </c>
      <c r="J19" s="41">
        <f>SUM(J9:J18)</f>
        <v>92281.34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 t="s">
        <v>310</v>
      </c>
      <c r="G23" s="18">
        <v>7653.68</v>
      </c>
      <c r="H23" s="18">
        <v>56017.82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372970.11</v>
      </c>
      <c r="G24" s="18">
        <v>1125.17</v>
      </c>
      <c r="H24" s="18">
        <v>3249.58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651.77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9132.35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60433.79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/>
      <c r="H31" s="18">
        <v>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443188.01999999996</v>
      </c>
      <c r="G33" s="41">
        <f>SUM(G23:G32)</f>
        <v>8778.85</v>
      </c>
      <c r="H33" s="41">
        <f>SUM(H23:H32)</f>
        <v>59267.4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20000</v>
      </c>
      <c r="G41" s="18"/>
      <c r="H41" s="18"/>
      <c r="I41" s="18"/>
      <c r="J41" s="13">
        <f>SUM(I449)</f>
        <v>92281.34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340646.78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360646.78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92281.34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803834.8</v>
      </c>
      <c r="G44" s="41">
        <f>G43+G33</f>
        <v>8778.85</v>
      </c>
      <c r="H44" s="41">
        <f>H43+H33</f>
        <v>59267.4</v>
      </c>
      <c r="I44" s="41">
        <f>I43+I33</f>
        <v>0</v>
      </c>
      <c r="J44" s="41">
        <f>J43+J33</f>
        <v>92281.34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4229432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4229432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2800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2800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2296.61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2296.61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3492.44</v>
      </c>
      <c r="G88" s="18"/>
      <c r="H88" s="18"/>
      <c r="I88" s="18"/>
      <c r="J88" s="18">
        <v>1429.78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52464.88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2400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4224.5200000000004</v>
      </c>
      <c r="G102" s="18">
        <v>0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10116.960000000001</v>
      </c>
      <c r="G103" s="41">
        <f>SUM(G88:G102)</f>
        <v>52464.88</v>
      </c>
      <c r="H103" s="41">
        <f>SUM(H88:H102)</f>
        <v>0</v>
      </c>
      <c r="I103" s="41">
        <f>SUM(I88:I102)</f>
        <v>0</v>
      </c>
      <c r="J103" s="41">
        <f>SUM(J88:J102)</f>
        <v>1429.78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4244645.57</v>
      </c>
      <c r="G104" s="41">
        <f>G52+G103</f>
        <v>52464.88</v>
      </c>
      <c r="H104" s="41">
        <f>H52+H71+H86+H103</f>
        <v>0</v>
      </c>
      <c r="I104" s="41">
        <f>I52+I103</f>
        <v>0</v>
      </c>
      <c r="J104" s="41">
        <f>J52+J103</f>
        <v>1429.78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3180787.23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638922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1220368.77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5040078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96210.47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1842.51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96210.47</v>
      </c>
      <c r="G128" s="41">
        <f>SUM(G115:G127)</f>
        <v>1842.51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5136288.47</v>
      </c>
      <c r="G132" s="41">
        <f>G113+SUM(G128:G129)</f>
        <v>1842.51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178734.18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32314.41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79296.600000000006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146728.21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146728.21</v>
      </c>
      <c r="G154" s="41">
        <f>SUM(G142:G153)</f>
        <v>79296.600000000006</v>
      </c>
      <c r="H154" s="41">
        <f>SUM(H142:H153)</f>
        <v>211048.59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v>9534.76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146728.21</v>
      </c>
      <c r="G161" s="41">
        <f>G139+G154+SUM(G155:G160)</f>
        <v>79296.600000000006</v>
      </c>
      <c r="H161" s="41">
        <f>H139+H154+SUM(H155:H160)</f>
        <v>220583.35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10283.89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10283.89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10283.89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9527662.25</v>
      </c>
      <c r="G185" s="47">
        <f>G104+G132+G161+G184</f>
        <v>143887.88</v>
      </c>
      <c r="H185" s="47">
        <f>H104+H132+H161+H184</f>
        <v>220583.35</v>
      </c>
      <c r="I185" s="47">
        <f>I104+I132+I161+I184</f>
        <v>0</v>
      </c>
      <c r="J185" s="47">
        <f>J104+J132+J184</f>
        <v>1429.78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1762833.67</v>
      </c>
      <c r="G189" s="18">
        <v>609821.92000000004</v>
      </c>
      <c r="H189" s="18">
        <v>10920.79</v>
      </c>
      <c r="I189" s="18">
        <v>92020.11</v>
      </c>
      <c r="J189" s="18">
        <v>74301.039999999994</v>
      </c>
      <c r="K189" s="18">
        <v>0</v>
      </c>
      <c r="L189" s="19">
        <f>SUM(F189:K189)</f>
        <v>2549897.5299999998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715426.62</v>
      </c>
      <c r="G190" s="18">
        <v>247432.24</v>
      </c>
      <c r="H190" s="18">
        <v>350909.2</v>
      </c>
      <c r="I190" s="18">
        <v>6531.42</v>
      </c>
      <c r="J190" s="18">
        <v>9571.86</v>
      </c>
      <c r="K190" s="18"/>
      <c r="L190" s="19">
        <f>SUM(F190:K190)</f>
        <v>1329871.3400000001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18550</v>
      </c>
      <c r="G192" s="18">
        <v>6569</v>
      </c>
      <c r="H192" s="18">
        <v>3475</v>
      </c>
      <c r="I192" s="18">
        <v>888.33</v>
      </c>
      <c r="J192" s="18">
        <v>879.95</v>
      </c>
      <c r="K192" s="18">
        <v>1015</v>
      </c>
      <c r="L192" s="19">
        <f>SUM(F192:K192)</f>
        <v>31377.280000000002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219065.48</v>
      </c>
      <c r="G194" s="18">
        <v>75543.47</v>
      </c>
      <c r="H194" s="18">
        <v>397268.96</v>
      </c>
      <c r="I194" s="18">
        <v>6776.3</v>
      </c>
      <c r="J194" s="18">
        <v>2003.98</v>
      </c>
      <c r="K194" s="18">
        <v>2031</v>
      </c>
      <c r="L194" s="19">
        <f t="shared" ref="L194:L200" si="0">SUM(F194:K194)</f>
        <v>702689.19000000006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55289.54</v>
      </c>
      <c r="G195" s="18">
        <v>28092.16</v>
      </c>
      <c r="H195" s="18">
        <v>21969.62</v>
      </c>
      <c r="I195" s="18">
        <v>11808.96</v>
      </c>
      <c r="J195" s="18">
        <v>908.97</v>
      </c>
      <c r="K195" s="18">
        <v>75</v>
      </c>
      <c r="L195" s="19">
        <f t="shared" si="0"/>
        <v>118144.25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9978.5499999999993</v>
      </c>
      <c r="G196" s="18">
        <v>3284.5</v>
      </c>
      <c r="H196" s="18">
        <v>176964.28</v>
      </c>
      <c r="I196" s="18">
        <v>2479.2800000000002</v>
      </c>
      <c r="J196" s="18"/>
      <c r="K196" s="18">
        <v>5000.08</v>
      </c>
      <c r="L196" s="19">
        <f t="shared" si="0"/>
        <v>197706.68999999997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270725.36</v>
      </c>
      <c r="G197" s="18">
        <v>94155.63</v>
      </c>
      <c r="H197" s="18">
        <v>7988.4</v>
      </c>
      <c r="I197" s="18">
        <v>11064.22</v>
      </c>
      <c r="J197" s="18">
        <v>3391.43</v>
      </c>
      <c r="K197" s="18">
        <v>2802.83</v>
      </c>
      <c r="L197" s="19">
        <f t="shared" si="0"/>
        <v>390127.87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114370.54</v>
      </c>
      <c r="G199" s="18">
        <v>39413.980000000003</v>
      </c>
      <c r="H199" s="18">
        <v>420729.76</v>
      </c>
      <c r="I199" s="18">
        <v>115307.5</v>
      </c>
      <c r="J199" s="18">
        <v>6716.99</v>
      </c>
      <c r="K199" s="18">
        <v>140</v>
      </c>
      <c r="L199" s="19">
        <f t="shared" si="0"/>
        <v>696678.77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208130.73</v>
      </c>
      <c r="I200" s="18">
        <v>0</v>
      </c>
      <c r="J200" s="18"/>
      <c r="K200" s="18"/>
      <c r="L200" s="19">
        <f t="shared" si="0"/>
        <v>208130.73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3166239.76</v>
      </c>
      <c r="G203" s="41">
        <f t="shared" si="1"/>
        <v>1104312.8999999999</v>
      </c>
      <c r="H203" s="41">
        <f t="shared" si="1"/>
        <v>1598356.74</v>
      </c>
      <c r="I203" s="41">
        <f t="shared" si="1"/>
        <v>246876.12</v>
      </c>
      <c r="J203" s="41">
        <f t="shared" si="1"/>
        <v>97774.219999999987</v>
      </c>
      <c r="K203" s="41">
        <f t="shared" si="1"/>
        <v>11063.91</v>
      </c>
      <c r="L203" s="41">
        <f t="shared" si="1"/>
        <v>6224623.6500000004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1988304.98</v>
      </c>
      <c r="I225" s="18"/>
      <c r="J225" s="18"/>
      <c r="K225" s="18"/>
      <c r="L225" s="19">
        <f>SUM(F225:K225)</f>
        <v>1988304.98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980954.28</v>
      </c>
      <c r="I226" s="18"/>
      <c r="J226" s="18"/>
      <c r="K226" s="18"/>
      <c r="L226" s="19">
        <f>SUM(F226:K226)</f>
        <v>980954.28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2787.5</v>
      </c>
      <c r="I230" s="18"/>
      <c r="J230" s="18"/>
      <c r="K230" s="18"/>
      <c r="L230" s="19">
        <f t="shared" ref="L230:L236" si="4">SUM(F230:K230)</f>
        <v>2787.5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139404.26999999999</v>
      </c>
      <c r="I236" s="18"/>
      <c r="J236" s="18"/>
      <c r="K236" s="18"/>
      <c r="L236" s="19">
        <f t="shared" si="4"/>
        <v>139404.26999999999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3111451.03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3111451.03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3166239.76</v>
      </c>
      <c r="G249" s="41">
        <f t="shared" si="8"/>
        <v>1104312.8999999999</v>
      </c>
      <c r="H249" s="41">
        <f t="shared" si="8"/>
        <v>4709807.7699999996</v>
      </c>
      <c r="I249" s="41">
        <f t="shared" si="8"/>
        <v>246876.12</v>
      </c>
      <c r="J249" s="41">
        <f t="shared" si="8"/>
        <v>97774.219999999987</v>
      </c>
      <c r="K249" s="41">
        <f t="shared" si="8"/>
        <v>11063.91</v>
      </c>
      <c r="L249" s="41">
        <f t="shared" si="8"/>
        <v>9336074.6799999997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10283.89</v>
      </c>
      <c r="L255" s="19">
        <f>SUM(F255:K255)</f>
        <v>10283.89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10283.89</v>
      </c>
      <c r="L262" s="41">
        <f t="shared" si="9"/>
        <v>10283.89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3166239.76</v>
      </c>
      <c r="G263" s="42">
        <f t="shared" si="11"/>
        <v>1104312.8999999999</v>
      </c>
      <c r="H263" s="42">
        <f t="shared" si="11"/>
        <v>4709807.7699999996</v>
      </c>
      <c r="I263" s="42">
        <f t="shared" si="11"/>
        <v>246876.12</v>
      </c>
      <c r="J263" s="42">
        <f t="shared" si="11"/>
        <v>97774.219999999987</v>
      </c>
      <c r="K263" s="42">
        <f t="shared" si="11"/>
        <v>21347.8</v>
      </c>
      <c r="L263" s="42">
        <f t="shared" si="11"/>
        <v>9346358.5700000003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131749.14000000001</v>
      </c>
      <c r="G268" s="18">
        <v>22729.24</v>
      </c>
      <c r="H268" s="18">
        <v>923.57</v>
      </c>
      <c r="I268" s="18">
        <v>4319.26</v>
      </c>
      <c r="J268" s="18">
        <v>357.68</v>
      </c>
      <c r="K268" s="18"/>
      <c r="L268" s="19">
        <f>SUM(F268:K268)</f>
        <v>160078.89000000001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>
        <v>0</v>
      </c>
      <c r="H269" s="18">
        <v>0</v>
      </c>
      <c r="I269" s="18">
        <v>0</v>
      </c>
      <c r="J269" s="18">
        <v>0</v>
      </c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0</v>
      </c>
      <c r="I273" s="18">
        <v>50</v>
      </c>
      <c r="J273" s="18"/>
      <c r="K273" s="18">
        <v>71.73</v>
      </c>
      <c r="L273" s="19">
        <f t="shared" ref="L273:L279" si="12">SUM(F273:K273)</f>
        <v>121.73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56440.71</v>
      </c>
      <c r="I274" s="18">
        <v>820.93</v>
      </c>
      <c r="J274" s="18"/>
      <c r="K274" s="18"/>
      <c r="L274" s="19">
        <f t="shared" si="12"/>
        <v>57261.64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/>
      <c r="H275" s="18"/>
      <c r="I275" s="18"/>
      <c r="J275" s="18"/>
      <c r="K275" s="18">
        <v>3121.09</v>
      </c>
      <c r="L275" s="19">
        <f t="shared" si="12"/>
        <v>3121.09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/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>
        <v>0</v>
      </c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0</v>
      </c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131749.14000000001</v>
      </c>
      <c r="G282" s="42">
        <f t="shared" si="13"/>
        <v>22729.24</v>
      </c>
      <c r="H282" s="42">
        <f t="shared" si="13"/>
        <v>57364.28</v>
      </c>
      <c r="I282" s="42">
        <f t="shared" si="13"/>
        <v>5190.1900000000005</v>
      </c>
      <c r="J282" s="42">
        <f t="shared" si="13"/>
        <v>357.68</v>
      </c>
      <c r="K282" s="42">
        <f t="shared" si="13"/>
        <v>3192.82</v>
      </c>
      <c r="L282" s="41">
        <f t="shared" si="13"/>
        <v>220583.35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131749.14000000001</v>
      </c>
      <c r="G330" s="41">
        <f t="shared" si="20"/>
        <v>22729.24</v>
      </c>
      <c r="H330" s="41">
        <f t="shared" si="20"/>
        <v>57364.28</v>
      </c>
      <c r="I330" s="41">
        <f t="shared" si="20"/>
        <v>5190.1900000000005</v>
      </c>
      <c r="J330" s="41">
        <f t="shared" si="20"/>
        <v>357.68</v>
      </c>
      <c r="K330" s="41">
        <f t="shared" si="20"/>
        <v>3192.82</v>
      </c>
      <c r="L330" s="41">
        <f t="shared" si="20"/>
        <v>220583.35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131749.14000000001</v>
      </c>
      <c r="G344" s="41">
        <f>G330</f>
        <v>22729.24</v>
      </c>
      <c r="H344" s="41">
        <f>H330</f>
        <v>57364.28</v>
      </c>
      <c r="I344" s="41">
        <f>I330</f>
        <v>5190.1900000000005</v>
      </c>
      <c r="J344" s="41">
        <f>J330</f>
        <v>357.68</v>
      </c>
      <c r="K344" s="47">
        <f>K330+K343</f>
        <v>3192.82</v>
      </c>
      <c r="L344" s="41">
        <f>L330+L343</f>
        <v>220583.35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59613.599999999999</v>
      </c>
      <c r="G350" s="18">
        <v>5070.78</v>
      </c>
      <c r="H350" s="18">
        <v>5902.64</v>
      </c>
      <c r="I350" s="18">
        <v>73300.86</v>
      </c>
      <c r="J350" s="18">
        <v>0</v>
      </c>
      <c r="K350" s="18"/>
      <c r="L350" s="13">
        <f>SUM(F350:K350)</f>
        <v>143887.88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59613.599999999999</v>
      </c>
      <c r="G354" s="47">
        <f t="shared" si="22"/>
        <v>5070.78</v>
      </c>
      <c r="H354" s="47">
        <f t="shared" si="22"/>
        <v>5902.64</v>
      </c>
      <c r="I354" s="47">
        <f t="shared" si="22"/>
        <v>73300.86</v>
      </c>
      <c r="J354" s="47">
        <f t="shared" si="22"/>
        <v>0</v>
      </c>
      <c r="K354" s="47">
        <f t="shared" si="22"/>
        <v>0</v>
      </c>
      <c r="L354" s="47">
        <f t="shared" si="22"/>
        <v>143887.88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65798.570000000007</v>
      </c>
      <c r="G359" s="18"/>
      <c r="H359" s="18"/>
      <c r="I359" s="56">
        <f>SUM(F359:H359)</f>
        <v>65798.570000000007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7502.29</v>
      </c>
      <c r="G360" s="63"/>
      <c r="H360" s="63"/>
      <c r="I360" s="56">
        <f>SUM(F360:H360)</f>
        <v>7502.29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73300.86</v>
      </c>
      <c r="G361" s="47">
        <f>SUM(G359:G360)</f>
        <v>0</v>
      </c>
      <c r="H361" s="47">
        <f>SUM(H359:H360)</f>
        <v>0</v>
      </c>
      <c r="I361" s="47">
        <f>SUM(I359:I360)</f>
        <v>73300.86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81.19</v>
      </c>
      <c r="I381" s="18"/>
      <c r="J381" s="24" t="s">
        <v>312</v>
      </c>
      <c r="K381" s="24" t="s">
        <v>312</v>
      </c>
      <c r="L381" s="56">
        <f t="shared" si="25"/>
        <v>81.19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81.19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81.19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181.1</v>
      </c>
      <c r="I388" s="18"/>
      <c r="J388" s="24" t="s">
        <v>312</v>
      </c>
      <c r="K388" s="24" t="s">
        <v>312</v>
      </c>
      <c r="L388" s="56">
        <f t="shared" si="26"/>
        <v>181.1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687.47</v>
      </c>
      <c r="I389" s="18"/>
      <c r="J389" s="24" t="s">
        <v>312</v>
      </c>
      <c r="K389" s="24" t="s">
        <v>312</v>
      </c>
      <c r="L389" s="56">
        <f t="shared" si="26"/>
        <v>687.47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329.27</v>
      </c>
      <c r="I390" s="18"/>
      <c r="J390" s="24" t="s">
        <v>312</v>
      </c>
      <c r="K390" s="24" t="s">
        <v>312</v>
      </c>
      <c r="L390" s="56">
        <f t="shared" si="26"/>
        <v>329.27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150.75</v>
      </c>
      <c r="I391" s="18"/>
      <c r="J391" s="24" t="s">
        <v>312</v>
      </c>
      <c r="K391" s="24" t="s">
        <v>312</v>
      </c>
      <c r="L391" s="56">
        <f t="shared" si="26"/>
        <v>150.75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1348.5900000000001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1348.5900000000001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1429.7800000000002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1429.7800000000002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5274</v>
      </c>
      <c r="G431" s="18">
        <v>87007.34</v>
      </c>
      <c r="H431" s="18"/>
      <c r="I431" s="56">
        <f t="shared" ref="I431:I437" si="33">SUM(F431:H431)</f>
        <v>92281.34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5274</v>
      </c>
      <c r="G438" s="13">
        <f>SUM(G431:G437)</f>
        <v>87007.34</v>
      </c>
      <c r="H438" s="13">
        <f>SUM(H431:H437)</f>
        <v>0</v>
      </c>
      <c r="I438" s="13">
        <f>SUM(I431:I437)</f>
        <v>92281.34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5274</v>
      </c>
      <c r="G449" s="18">
        <v>87007.34</v>
      </c>
      <c r="H449" s="18"/>
      <c r="I449" s="56">
        <f>SUM(F449:H449)</f>
        <v>92281.34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5274</v>
      </c>
      <c r="G450" s="83">
        <f>SUM(G446:G449)</f>
        <v>87007.34</v>
      </c>
      <c r="H450" s="83">
        <f>SUM(H446:H449)</f>
        <v>0</v>
      </c>
      <c r="I450" s="83">
        <f>SUM(I446:I449)</f>
        <v>92281.34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5274</v>
      </c>
      <c r="G451" s="42">
        <f>G444+G450</f>
        <v>87007.34</v>
      </c>
      <c r="H451" s="42">
        <f>H444+H450</f>
        <v>0</v>
      </c>
      <c r="I451" s="42">
        <f>I444+I450</f>
        <v>92281.34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179343.1</v>
      </c>
      <c r="G455" s="18">
        <v>0</v>
      </c>
      <c r="H455" s="18">
        <v>0</v>
      </c>
      <c r="I455" s="18"/>
      <c r="J455" s="18">
        <v>90851.56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9527662.25</v>
      </c>
      <c r="G458" s="18">
        <v>143887.88</v>
      </c>
      <c r="H458" s="18">
        <v>220583.35</v>
      </c>
      <c r="I458" s="18"/>
      <c r="J458" s="18">
        <v>1429.78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9527662.25</v>
      </c>
      <c r="G460" s="53">
        <f>SUM(G458:G459)</f>
        <v>143887.88</v>
      </c>
      <c r="H460" s="53">
        <f>SUM(H458:H459)</f>
        <v>220583.35</v>
      </c>
      <c r="I460" s="53">
        <f>SUM(I458:I459)</f>
        <v>0</v>
      </c>
      <c r="J460" s="53">
        <f>SUM(J458:J459)</f>
        <v>1429.78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9346358.5700000003</v>
      </c>
      <c r="G462" s="18">
        <v>143887.88</v>
      </c>
      <c r="H462" s="18">
        <v>220583.35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9346358.5700000003</v>
      </c>
      <c r="G464" s="53">
        <f>SUM(G462:G463)</f>
        <v>143887.88</v>
      </c>
      <c r="H464" s="53">
        <f>SUM(H462:H463)</f>
        <v>220583.35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360646.77999999933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92281.34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6843.27</v>
      </c>
      <c r="G497" s="144">
        <v>2289.08</v>
      </c>
      <c r="H497" s="144"/>
      <c r="I497" s="144">
        <v>9132.35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715426.62</v>
      </c>
      <c r="G511" s="18">
        <v>247432.24</v>
      </c>
      <c r="H511" s="18">
        <v>350909.2</v>
      </c>
      <c r="I511" s="18">
        <v>6531.42</v>
      </c>
      <c r="J511" s="18">
        <v>9571.86</v>
      </c>
      <c r="K511" s="18"/>
      <c r="L511" s="88">
        <f>SUM(F511:K511)</f>
        <v>1329871.3400000001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980954.28</v>
      </c>
      <c r="I513" s="18"/>
      <c r="J513" s="18"/>
      <c r="K513" s="18"/>
      <c r="L513" s="88">
        <f>SUM(F513:K513)</f>
        <v>980954.28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715426.62</v>
      </c>
      <c r="G514" s="108">
        <f t="shared" ref="G514:L514" si="35">SUM(G511:G513)</f>
        <v>247432.24</v>
      </c>
      <c r="H514" s="108">
        <f t="shared" si="35"/>
        <v>1331863.48</v>
      </c>
      <c r="I514" s="108">
        <f t="shared" si="35"/>
        <v>6531.42</v>
      </c>
      <c r="J514" s="108">
        <f t="shared" si="35"/>
        <v>9571.86</v>
      </c>
      <c r="K514" s="108">
        <f t="shared" si="35"/>
        <v>0</v>
      </c>
      <c r="L514" s="89">
        <f t="shared" si="35"/>
        <v>2310825.62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391195.77</v>
      </c>
      <c r="I516" s="18"/>
      <c r="J516" s="18"/>
      <c r="K516" s="18"/>
      <c r="L516" s="88">
        <f>SUM(F516:K516)</f>
        <v>391195.77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2787.5</v>
      </c>
      <c r="I518" s="18"/>
      <c r="J518" s="18"/>
      <c r="K518" s="18"/>
      <c r="L518" s="88">
        <f>SUM(F518:K518)</f>
        <v>2787.5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393983.27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393983.27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8304.14</v>
      </c>
      <c r="G521" s="18">
        <v>3799.14</v>
      </c>
      <c r="H521" s="18">
        <v>1312.15</v>
      </c>
      <c r="I521" s="18"/>
      <c r="J521" s="18"/>
      <c r="K521" s="18"/>
      <c r="L521" s="88">
        <f>SUM(F521:K521)</f>
        <v>13415.429999999998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2076.04</v>
      </c>
      <c r="G523" s="18">
        <v>949.78</v>
      </c>
      <c r="H523" s="18">
        <v>78.599999999999994</v>
      </c>
      <c r="I523" s="18"/>
      <c r="J523" s="18"/>
      <c r="K523" s="18"/>
      <c r="L523" s="88">
        <f>SUM(F523:K523)</f>
        <v>3104.4199999999996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10380.18</v>
      </c>
      <c r="G524" s="89">
        <f t="shared" ref="G524:L524" si="37">SUM(G521:G523)</f>
        <v>4748.92</v>
      </c>
      <c r="H524" s="89">
        <f t="shared" si="37"/>
        <v>1390.75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16519.849999999999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492.5</v>
      </c>
      <c r="I526" s="18"/>
      <c r="J526" s="18"/>
      <c r="K526" s="18"/>
      <c r="L526" s="88">
        <f>SUM(F526:K526)</f>
        <v>492.5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492.5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492.5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81916.28</v>
      </c>
      <c r="I531" s="18"/>
      <c r="J531" s="18"/>
      <c r="K531" s="18"/>
      <c r="L531" s="88">
        <f>SUM(F531:K531)</f>
        <v>81916.28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139404.26999999999</v>
      </c>
      <c r="I533" s="18"/>
      <c r="J533" s="18"/>
      <c r="K533" s="18"/>
      <c r="L533" s="88">
        <f>SUM(F533:K533)</f>
        <v>139404.26999999999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221320.55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221320.55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725806.8</v>
      </c>
      <c r="G535" s="89">
        <f t="shared" ref="G535:L535" si="40">G514+G519+G524+G529+G534</f>
        <v>252181.16</v>
      </c>
      <c r="H535" s="89">
        <f t="shared" si="40"/>
        <v>1949050.55</v>
      </c>
      <c r="I535" s="89">
        <f t="shared" si="40"/>
        <v>6531.42</v>
      </c>
      <c r="J535" s="89">
        <f t="shared" si="40"/>
        <v>9571.86</v>
      </c>
      <c r="K535" s="89">
        <f t="shared" si="40"/>
        <v>0</v>
      </c>
      <c r="L535" s="89">
        <f t="shared" si="40"/>
        <v>2943141.79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1329871.3400000001</v>
      </c>
      <c r="G539" s="87">
        <f>L516</f>
        <v>391195.77</v>
      </c>
      <c r="H539" s="87">
        <f>L521</f>
        <v>13415.429999999998</v>
      </c>
      <c r="I539" s="87">
        <f>L526</f>
        <v>492.5</v>
      </c>
      <c r="J539" s="87">
        <f>L531</f>
        <v>81916.28</v>
      </c>
      <c r="K539" s="87">
        <f>SUM(F539:J539)</f>
        <v>1816891.32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980954.28</v>
      </c>
      <c r="G541" s="87">
        <f>L518</f>
        <v>2787.5</v>
      </c>
      <c r="H541" s="87">
        <f>L523</f>
        <v>3104.4199999999996</v>
      </c>
      <c r="I541" s="87">
        <f>L528</f>
        <v>0</v>
      </c>
      <c r="J541" s="87">
        <f>L533</f>
        <v>139404.26999999999</v>
      </c>
      <c r="K541" s="87">
        <f>SUM(F541:J541)</f>
        <v>1126250.47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2310825.62</v>
      </c>
      <c r="G542" s="89">
        <f t="shared" si="41"/>
        <v>393983.27</v>
      </c>
      <c r="H542" s="89">
        <f t="shared" si="41"/>
        <v>16519.849999999999</v>
      </c>
      <c r="I542" s="89">
        <f t="shared" si="41"/>
        <v>492.5</v>
      </c>
      <c r="J542" s="89">
        <f t="shared" si="41"/>
        <v>221320.55</v>
      </c>
      <c r="K542" s="89">
        <f t="shared" si="41"/>
        <v>2943141.79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26006.07</v>
      </c>
      <c r="G552" s="18">
        <v>8996.35</v>
      </c>
      <c r="H552" s="18"/>
      <c r="I552" s="18"/>
      <c r="J552" s="18"/>
      <c r="K552" s="18"/>
      <c r="L552" s="88">
        <f>SUM(F552:K552)</f>
        <v>35002.42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26006.07</v>
      </c>
      <c r="G555" s="89">
        <f t="shared" si="43"/>
        <v>8996.35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35002.42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26006.07</v>
      </c>
      <c r="G561" s="89">
        <f t="shared" ref="G561:L561" si="45">G550+G555+G560</f>
        <v>8996.35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35002.42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1988304.98</v>
      </c>
      <c r="I565" s="87">
        <f>SUM(F565:H565)</f>
        <v>1988304.98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345174.34</v>
      </c>
      <c r="G569" s="18"/>
      <c r="H569" s="18">
        <v>974302.09</v>
      </c>
      <c r="I569" s="87">
        <f t="shared" si="46"/>
        <v>1319476.43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6652.19</v>
      </c>
      <c r="I573" s="87">
        <f t="shared" si="46"/>
        <v>6652.19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120839.6</v>
      </c>
      <c r="I581" s="18"/>
      <c r="J581" s="18"/>
      <c r="K581" s="104">
        <f t="shared" ref="K581:K587" si="47">SUM(H581:J581)</f>
        <v>120839.6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81916.28</v>
      </c>
      <c r="I582" s="18"/>
      <c r="J582" s="18">
        <v>139404.26999999999</v>
      </c>
      <c r="K582" s="104">
        <f t="shared" si="47"/>
        <v>221320.55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3082.25</v>
      </c>
      <c r="I584" s="18"/>
      <c r="J584" s="18"/>
      <c r="K584" s="104">
        <f t="shared" si="47"/>
        <v>3082.25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2292.6</v>
      </c>
      <c r="I585" s="18"/>
      <c r="J585" s="18"/>
      <c r="K585" s="104">
        <f t="shared" si="47"/>
        <v>2292.6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208130.73</v>
      </c>
      <c r="I588" s="108">
        <f>SUM(I581:I587)</f>
        <v>0</v>
      </c>
      <c r="J588" s="108">
        <f>SUM(J581:J587)</f>
        <v>139404.26999999999</v>
      </c>
      <c r="K588" s="108">
        <f>SUM(K581:K587)</f>
        <v>347535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98131.9</v>
      </c>
      <c r="I594" s="18"/>
      <c r="J594" s="18"/>
      <c r="K594" s="104">
        <f>SUM(H594:J594)</f>
        <v>98131.9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98131.9</v>
      </c>
      <c r="I595" s="108">
        <f>SUM(I592:I594)</f>
        <v>0</v>
      </c>
      <c r="J595" s="108">
        <f>SUM(J592:J594)</f>
        <v>0</v>
      </c>
      <c r="K595" s="108">
        <f>SUM(K592:K594)</f>
        <v>98131.9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803834.8</v>
      </c>
      <c r="H607" s="109">
        <f>SUM(F44)</f>
        <v>803834.8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8778.85</v>
      </c>
      <c r="H608" s="109">
        <f>SUM(G44)</f>
        <v>8778.85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59267.4</v>
      </c>
      <c r="H609" s="109">
        <f>SUM(H44)</f>
        <v>59267.4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92281.34</v>
      </c>
      <c r="H611" s="109">
        <f>SUM(J44)</f>
        <v>92281.34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360646.78</v>
      </c>
      <c r="H612" s="109">
        <f>F466</f>
        <v>360646.77999999933</v>
      </c>
      <c r="I612" s="121" t="s">
        <v>106</v>
      </c>
      <c r="J612" s="109">
        <f t="shared" ref="J612:J645" si="49">G612-H612</f>
        <v>6.9849193096160889E-10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92281.34</v>
      </c>
      <c r="H616" s="109">
        <f>J466</f>
        <v>92281.34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9527662.25</v>
      </c>
      <c r="H617" s="104">
        <f>SUM(F458)</f>
        <v>9527662.25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143887.88</v>
      </c>
      <c r="H618" s="104">
        <f>SUM(G458)</f>
        <v>143887.88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220583.35</v>
      </c>
      <c r="H619" s="104">
        <f>SUM(H458)</f>
        <v>220583.35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1429.78</v>
      </c>
      <c r="H621" s="104">
        <f>SUM(J458)</f>
        <v>1429.78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9346358.5700000003</v>
      </c>
      <c r="H622" s="104">
        <f>SUM(F462)</f>
        <v>9346358.5700000003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220583.35</v>
      </c>
      <c r="H623" s="104">
        <f>SUM(H462)</f>
        <v>220583.35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73300.86</v>
      </c>
      <c r="H624" s="104">
        <f>I361</f>
        <v>73300.86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143887.88</v>
      </c>
      <c r="H625" s="104">
        <f>SUM(G462)</f>
        <v>143887.88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1429.7800000000002</v>
      </c>
      <c r="H627" s="164">
        <f>SUM(J458)</f>
        <v>1429.78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5274</v>
      </c>
      <c r="H629" s="104">
        <f>SUM(F451)</f>
        <v>5274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87007.34</v>
      </c>
      <c r="H630" s="104">
        <f>SUM(G451)</f>
        <v>87007.34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92281.34</v>
      </c>
      <c r="H632" s="104">
        <f>SUM(I451)</f>
        <v>92281.34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1429.78</v>
      </c>
      <c r="H634" s="104">
        <f>H400</f>
        <v>1429.7800000000002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1429.78</v>
      </c>
      <c r="H636" s="104">
        <f>L400</f>
        <v>1429.7800000000002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347535</v>
      </c>
      <c r="H637" s="104">
        <f>L200+L218+L236</f>
        <v>347535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98131.9</v>
      </c>
      <c r="H638" s="104">
        <f>(J249+J330)-(J247+J328)</f>
        <v>98131.89999999998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208130.73</v>
      </c>
      <c r="H639" s="104">
        <f>H588</f>
        <v>208130.73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139404.26999999999</v>
      </c>
      <c r="H641" s="104">
        <f>J588</f>
        <v>139404.26999999999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10283.89</v>
      </c>
      <c r="H642" s="104">
        <f>K255+K337</f>
        <v>10283.89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6589094.8799999999</v>
      </c>
      <c r="G650" s="19">
        <f>(L221+L301+L351)</f>
        <v>0</v>
      </c>
      <c r="H650" s="19">
        <f>(L239+L320+L352)</f>
        <v>3111451.03</v>
      </c>
      <c r="I650" s="19">
        <f>SUM(F650:H650)</f>
        <v>9700545.9100000001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52464.88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52464.88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208130.73</v>
      </c>
      <c r="G652" s="19">
        <f>(L218+L298)-(J218+J298)</f>
        <v>0</v>
      </c>
      <c r="H652" s="19">
        <f>(L236+L317)-(J236+J317)</f>
        <v>139404.26999999999</v>
      </c>
      <c r="I652" s="19">
        <f>SUM(F652:H652)</f>
        <v>347535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443306.23999999999</v>
      </c>
      <c r="G653" s="200">
        <f>SUM(G565:G577)+SUM(I592:I594)+L602</f>
        <v>0</v>
      </c>
      <c r="H653" s="200">
        <f>SUM(H565:H577)+SUM(J592:J594)+L603</f>
        <v>2969259.26</v>
      </c>
      <c r="I653" s="19">
        <f>SUM(F653:H653)</f>
        <v>3412565.5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5885193.0300000003</v>
      </c>
      <c r="G654" s="19">
        <f>G650-SUM(G651:G653)</f>
        <v>0</v>
      </c>
      <c r="H654" s="19">
        <f>H650-SUM(H651:H653)</f>
        <v>2787.5</v>
      </c>
      <c r="I654" s="19">
        <f>I650-SUM(I651:I653)</f>
        <v>5887980.5300000003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377.53</v>
      </c>
      <c r="G655" s="249"/>
      <c r="H655" s="249"/>
      <c r="I655" s="19">
        <f>SUM(F655:H655)</f>
        <v>377.53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15588.68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15596.06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-2787.5</v>
      </c>
      <c r="I659" s="19">
        <f>SUM(F659:H659)</f>
        <v>-2787.5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15588.68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15588.68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3E76-A2B1-4098-9AFE-3E3177C3C57D}">
  <sheetPr>
    <tabColor indexed="20"/>
  </sheetPr>
  <dimension ref="A1:C52"/>
  <sheetViews>
    <sheetView topLeftCell="A15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Allenstown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1894582.81</v>
      </c>
      <c r="C9" s="230">
        <f>'DOE25'!G189+'DOE25'!G207+'DOE25'!G225+'DOE25'!G268+'DOE25'!G287+'DOE25'!G306</f>
        <v>632551.16</v>
      </c>
    </row>
    <row r="10" spans="1:3" x14ac:dyDescent="0.2">
      <c r="A10" t="s">
        <v>813</v>
      </c>
      <c r="B10" s="241">
        <v>1799918.66</v>
      </c>
      <c r="C10" s="241">
        <v>600923.6</v>
      </c>
    </row>
    <row r="11" spans="1:3" x14ac:dyDescent="0.2">
      <c r="A11" t="s">
        <v>814</v>
      </c>
      <c r="B11" s="241">
        <v>34939.33</v>
      </c>
      <c r="C11" s="241">
        <v>11385.92</v>
      </c>
    </row>
    <row r="12" spans="1:3" x14ac:dyDescent="0.2">
      <c r="A12" t="s">
        <v>815</v>
      </c>
      <c r="B12" s="241">
        <v>59724.82</v>
      </c>
      <c r="C12" s="241">
        <v>20241.64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1894582.81</v>
      </c>
      <c r="C13" s="232">
        <f>SUM(C10:C12)</f>
        <v>632551.16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715426.62</v>
      </c>
      <c r="C18" s="230">
        <f>'DOE25'!G190+'DOE25'!G208+'DOE25'!G226+'DOE25'!G269+'DOE25'!G288+'DOE25'!G307</f>
        <v>247432.24</v>
      </c>
    </row>
    <row r="19" spans="1:3" x14ac:dyDescent="0.2">
      <c r="A19" t="s">
        <v>813</v>
      </c>
      <c r="B19" s="241">
        <v>410089.67</v>
      </c>
      <c r="C19" s="241">
        <v>141778.66</v>
      </c>
    </row>
    <row r="20" spans="1:3" x14ac:dyDescent="0.2">
      <c r="A20" t="s">
        <v>814</v>
      </c>
      <c r="B20" s="241">
        <v>259372.26</v>
      </c>
      <c r="C20" s="241">
        <v>89817.91</v>
      </c>
    </row>
    <row r="21" spans="1:3" x14ac:dyDescent="0.2">
      <c r="A21" t="s">
        <v>815</v>
      </c>
      <c r="B21" s="241">
        <v>45964.69</v>
      </c>
      <c r="C21" s="241">
        <v>15835.67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715426.61999999988</v>
      </c>
      <c r="C22" s="232">
        <f>SUM(C19:C21)</f>
        <v>247432.24000000002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18550</v>
      </c>
      <c r="C36" s="236">
        <f>'DOE25'!G192+'DOE25'!G210+'DOE25'!G228+'DOE25'!G271+'DOE25'!G290+'DOE25'!G309</f>
        <v>6569</v>
      </c>
    </row>
    <row r="37" spans="1:3" x14ac:dyDescent="0.2">
      <c r="A37" t="s">
        <v>813</v>
      </c>
      <c r="B37" s="241">
        <v>18550</v>
      </c>
      <c r="C37" s="241">
        <v>6569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18550</v>
      </c>
      <c r="C40" s="232">
        <f>SUM(C37:C39)</f>
        <v>6569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F6E0-359D-4482-AEC7-343A16F5A9B7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Allenstown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6880405.4100000001</v>
      </c>
      <c r="D5" s="20">
        <f>SUM('DOE25'!L189:L192)+SUM('DOE25'!L207:L210)+SUM('DOE25'!L225:L228)-F5-G5</f>
        <v>6794637.5600000005</v>
      </c>
      <c r="E5" s="244"/>
      <c r="F5" s="256">
        <f>SUM('DOE25'!J189:J192)+SUM('DOE25'!J207:J210)+SUM('DOE25'!J225:J228)</f>
        <v>84752.849999999991</v>
      </c>
      <c r="G5" s="53">
        <f>SUM('DOE25'!K189:K192)+SUM('DOE25'!K207:K210)+SUM('DOE25'!K225:K228)</f>
        <v>1015</v>
      </c>
      <c r="H5" s="260"/>
    </row>
    <row r="6" spans="1:9" x14ac:dyDescent="0.2">
      <c r="A6" s="32">
        <v>2100</v>
      </c>
      <c r="B6" t="s">
        <v>835</v>
      </c>
      <c r="C6" s="246">
        <f t="shared" si="0"/>
        <v>705476.69000000006</v>
      </c>
      <c r="D6" s="20">
        <f>'DOE25'!L194+'DOE25'!L212+'DOE25'!L230-F6-G6</f>
        <v>701441.71000000008</v>
      </c>
      <c r="E6" s="244"/>
      <c r="F6" s="256">
        <f>'DOE25'!J194+'DOE25'!J212+'DOE25'!J230</f>
        <v>2003.98</v>
      </c>
      <c r="G6" s="53">
        <f>'DOE25'!K194+'DOE25'!K212+'DOE25'!K230</f>
        <v>2031</v>
      </c>
      <c r="H6" s="260"/>
    </row>
    <row r="7" spans="1:9" x14ac:dyDescent="0.2">
      <c r="A7" s="32">
        <v>2200</v>
      </c>
      <c r="B7" t="s">
        <v>868</v>
      </c>
      <c r="C7" s="246">
        <f t="shared" si="0"/>
        <v>118144.25</v>
      </c>
      <c r="D7" s="20">
        <f>'DOE25'!L195+'DOE25'!L213+'DOE25'!L231-F7-G7</f>
        <v>117160.28</v>
      </c>
      <c r="E7" s="244"/>
      <c r="F7" s="256">
        <f>'DOE25'!J195+'DOE25'!J213+'DOE25'!J231</f>
        <v>908.97</v>
      </c>
      <c r="G7" s="53">
        <f>'DOE25'!K195+'DOE25'!K213+'DOE25'!K231</f>
        <v>75</v>
      </c>
      <c r="H7" s="260"/>
    </row>
    <row r="8" spans="1:9" x14ac:dyDescent="0.2">
      <c r="A8" s="32">
        <v>2300</v>
      </c>
      <c r="B8" t="s">
        <v>836</v>
      </c>
      <c r="C8" s="246">
        <f t="shared" si="0"/>
        <v>160563.43999999997</v>
      </c>
      <c r="D8" s="244"/>
      <c r="E8" s="20">
        <f>'DOE25'!L196+'DOE25'!L214+'DOE25'!L232-F8-G8-D9-D11</f>
        <v>155563.35999999999</v>
      </c>
      <c r="F8" s="256">
        <f>'DOE25'!J196+'DOE25'!J214+'DOE25'!J232</f>
        <v>0</v>
      </c>
      <c r="G8" s="53">
        <f>'DOE25'!K196+'DOE25'!K214+'DOE25'!K232</f>
        <v>5000.08</v>
      </c>
      <c r="H8" s="260"/>
    </row>
    <row r="9" spans="1:9" x14ac:dyDescent="0.2">
      <c r="A9" s="32">
        <v>2310</v>
      </c>
      <c r="B9" t="s">
        <v>852</v>
      </c>
      <c r="C9" s="246">
        <f t="shared" si="0"/>
        <v>17682.16</v>
      </c>
      <c r="D9" s="245">
        <v>17682.16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4428</v>
      </c>
      <c r="D10" s="244"/>
      <c r="E10" s="245">
        <v>4428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19461.09</v>
      </c>
      <c r="D11" s="245">
        <v>19461.09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390127.87</v>
      </c>
      <c r="D12" s="20">
        <f>'DOE25'!L197+'DOE25'!L215+'DOE25'!L233-F12-G12</f>
        <v>383933.61</v>
      </c>
      <c r="E12" s="244"/>
      <c r="F12" s="256">
        <f>'DOE25'!J197+'DOE25'!J215+'DOE25'!J233</f>
        <v>3391.43</v>
      </c>
      <c r="G12" s="53">
        <f>'DOE25'!K197+'DOE25'!K215+'DOE25'!K233</f>
        <v>2802.83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696678.77</v>
      </c>
      <c r="D14" s="20">
        <f>'DOE25'!L199+'DOE25'!L217+'DOE25'!L235-F14-G14</f>
        <v>689821.78</v>
      </c>
      <c r="E14" s="244"/>
      <c r="F14" s="256">
        <f>'DOE25'!J199+'DOE25'!J217+'DOE25'!J235</f>
        <v>6716.99</v>
      </c>
      <c r="G14" s="53">
        <f>'DOE25'!K199+'DOE25'!K217+'DOE25'!K235</f>
        <v>140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347535</v>
      </c>
      <c r="D15" s="20">
        <f>'DOE25'!L200+'DOE25'!L218+'DOE25'!L236-F15-G15</f>
        <v>347535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78089.31</v>
      </c>
      <c r="D29" s="20">
        <f>'DOE25'!L350+'DOE25'!L351+'DOE25'!L352-'DOE25'!I359-F29-G29</f>
        <v>78089.31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220583.35</v>
      </c>
      <c r="D31" s="20">
        <f>'DOE25'!L282+'DOE25'!L301+'DOE25'!L320+'DOE25'!L325+'DOE25'!L326+'DOE25'!L327-F31-G31</f>
        <v>217032.85</v>
      </c>
      <c r="E31" s="244"/>
      <c r="F31" s="256">
        <f>'DOE25'!J282+'DOE25'!J301+'DOE25'!J320+'DOE25'!J325+'DOE25'!J326+'DOE25'!J327</f>
        <v>357.68</v>
      </c>
      <c r="G31" s="53">
        <f>'DOE25'!K282+'DOE25'!K301+'DOE25'!K320+'DOE25'!K325+'DOE25'!K326+'DOE25'!K327</f>
        <v>3192.82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9366795.3500000015</v>
      </c>
      <c r="E33" s="247">
        <f>SUM(E5:E31)</f>
        <v>159991.35999999999</v>
      </c>
      <c r="F33" s="247">
        <f>SUM(F5:F31)</f>
        <v>98131.89999999998</v>
      </c>
      <c r="G33" s="247">
        <f>SUM(G5:G31)</f>
        <v>14256.73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159991.35999999999</v>
      </c>
      <c r="E35" s="250"/>
    </row>
    <row r="36" spans="2:8" ht="12" thickTop="1" x14ac:dyDescent="0.2">
      <c r="B36" t="s">
        <v>849</v>
      </c>
      <c r="D36" s="20">
        <f>D33</f>
        <v>9366795.3500000015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054B-6EF8-4108-B32A-E163549EBC8D}">
  <sheetPr transitionEvaluation="1" codeName="Sheet2">
    <tabColor indexed="10"/>
  </sheetPr>
  <dimension ref="A1:I156"/>
  <sheetViews>
    <sheetView zoomScale="75" workbookViewId="0">
      <pane ySplit="2" topLeftCell="A15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Allenstown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598557.17000000004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92281.34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63671.5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140155.97</v>
      </c>
      <c r="D13" s="95">
        <f>'DOE25'!G13</f>
        <v>5067.54</v>
      </c>
      <c r="E13" s="95">
        <f>'DOE25'!H13</f>
        <v>59267.4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3705.47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1450.16</v>
      </c>
      <c r="D17" s="95">
        <f>'DOE25'!G17</f>
        <v>5.84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803834.8</v>
      </c>
      <c r="D19" s="41">
        <f>SUM(D9:D18)</f>
        <v>8778.85</v>
      </c>
      <c r="E19" s="41">
        <f>SUM(E9:E18)</f>
        <v>59267.4</v>
      </c>
      <c r="F19" s="41">
        <f>SUM(F9:F18)</f>
        <v>0</v>
      </c>
      <c r="G19" s="41">
        <f>SUM(G9:G18)</f>
        <v>92281.34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 t="str">
        <f>'DOE25'!F23</f>
        <v xml:space="preserve"> </v>
      </c>
      <c r="D22" s="95">
        <f>'DOE25'!G23</f>
        <v>7653.68</v>
      </c>
      <c r="E22" s="95">
        <f>'DOE25'!H23</f>
        <v>56017.82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372970.11</v>
      </c>
      <c r="D23" s="95">
        <f>'DOE25'!G24</f>
        <v>1125.17</v>
      </c>
      <c r="E23" s="95">
        <f>'DOE25'!H24</f>
        <v>3249.58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651.77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9132.35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60433.79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443188.01999999996</v>
      </c>
      <c r="D32" s="41">
        <f>SUM(D22:D31)</f>
        <v>8778.85</v>
      </c>
      <c r="E32" s="41">
        <f>SUM(E22:E31)</f>
        <v>59267.4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20000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92281.34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340646.78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360646.78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92281.34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803834.8</v>
      </c>
      <c r="D43" s="41">
        <f>D42+D32</f>
        <v>8778.85</v>
      </c>
      <c r="E43" s="41">
        <f>E42+E32</f>
        <v>59267.4</v>
      </c>
      <c r="F43" s="41">
        <f>F42+F32</f>
        <v>0</v>
      </c>
      <c r="G43" s="41">
        <f>G42+G32</f>
        <v>92281.34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4229432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2800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2296.61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3492.44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1429.78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52464.88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6624.52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15213.570000000002</v>
      </c>
      <c r="D54" s="130">
        <f>SUM(D49:D53)</f>
        <v>52464.88</v>
      </c>
      <c r="E54" s="130">
        <f>SUM(E49:E53)</f>
        <v>0</v>
      </c>
      <c r="F54" s="130">
        <f>SUM(F49:F53)</f>
        <v>0</v>
      </c>
      <c r="G54" s="130">
        <f>SUM(G49:G53)</f>
        <v>1429.78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4244645.57</v>
      </c>
      <c r="D55" s="22">
        <f>D48+D54</f>
        <v>52464.88</v>
      </c>
      <c r="E55" s="22">
        <f>E48+E54</f>
        <v>0</v>
      </c>
      <c r="F55" s="22">
        <f>F48+F54</f>
        <v>0</v>
      </c>
      <c r="G55" s="22">
        <f>G48+G54</f>
        <v>1429.78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3180787.23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638922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1220368.77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5040078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96210.47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1842.51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96210.47</v>
      </c>
      <c r="D70" s="130">
        <f>SUM(D64:D69)</f>
        <v>1842.51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5136288.47</v>
      </c>
      <c r="D73" s="130">
        <f>SUM(D71:D72)+D70+D62</f>
        <v>1842.51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146728.21</v>
      </c>
      <c r="D80" s="95">
        <f>SUM('DOE25'!G145:G153)</f>
        <v>79296.600000000006</v>
      </c>
      <c r="E80" s="95">
        <f>SUM('DOE25'!H145:H153)</f>
        <v>211048.59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9534.76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146728.21</v>
      </c>
      <c r="D83" s="131">
        <f>SUM(D77:D82)</f>
        <v>79296.600000000006</v>
      </c>
      <c r="E83" s="131">
        <f>SUM(E77:E82)</f>
        <v>220583.35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10283.89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10283.89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9527662.25</v>
      </c>
      <c r="D96" s="86">
        <f>D55+D73+D83+D95</f>
        <v>143887.88</v>
      </c>
      <c r="E96" s="86">
        <f>E55+E73+E83+E95</f>
        <v>220583.35</v>
      </c>
      <c r="F96" s="86">
        <f>F55+F73+F83+F95</f>
        <v>0</v>
      </c>
      <c r="G96" s="86">
        <f>G55+G73+G95</f>
        <v>1429.78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4538202.51</v>
      </c>
      <c r="D101" s="24" t="s">
        <v>312</v>
      </c>
      <c r="E101" s="95">
        <f>('DOE25'!L268)+('DOE25'!L287)+('DOE25'!L306)</f>
        <v>160078.89000000001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2310825.62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31377.280000000002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6880405.4100000001</v>
      </c>
      <c r="D107" s="86">
        <f>SUM(D101:D106)</f>
        <v>0</v>
      </c>
      <c r="E107" s="86">
        <f>SUM(E101:E106)</f>
        <v>160078.89000000001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705476.69000000006</v>
      </c>
      <c r="D110" s="24" t="s">
        <v>312</v>
      </c>
      <c r="E110" s="95">
        <f>+('DOE25'!L273)+('DOE25'!L292)+('DOE25'!L311)</f>
        <v>121.73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118144.25</v>
      </c>
      <c r="D111" s="24" t="s">
        <v>312</v>
      </c>
      <c r="E111" s="95">
        <f>+('DOE25'!L274)+('DOE25'!L293)+('DOE25'!L312)</f>
        <v>57261.64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197706.68999999997</v>
      </c>
      <c r="D112" s="24" t="s">
        <v>312</v>
      </c>
      <c r="E112" s="95">
        <f>+('DOE25'!L275)+('DOE25'!L294)+('DOE25'!L313)</f>
        <v>3121.09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390127.87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696678.77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347535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143887.88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2455669.27</v>
      </c>
      <c r="D120" s="86">
        <f>SUM(D110:D119)</f>
        <v>143887.88</v>
      </c>
      <c r="E120" s="86">
        <f>SUM(E110:E119)</f>
        <v>60504.460000000006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10283.89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81.19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1348.5900000000001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-1429.7800000000002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10283.89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9346358.5700000003</v>
      </c>
      <c r="D137" s="86">
        <f>(D107+D120+D136)</f>
        <v>143887.88</v>
      </c>
      <c r="E137" s="86">
        <f>(E107+E120+E136)</f>
        <v>220583.35000000003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14D-3991-453B-B285-68F560370DAF}">
  <sheetPr codeName="Sheet3">
    <tabColor indexed="43"/>
  </sheetPr>
  <dimension ref="A1:D42"/>
  <sheetViews>
    <sheetView topLeftCell="A13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Allenstown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15589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15589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4698281</v>
      </c>
      <c r="D10" s="182">
        <f>ROUND((C10/$C$28)*100,1)</f>
        <v>48.7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2310826</v>
      </c>
      <c r="D11" s="182">
        <f>ROUND((C11/$C$28)*100,1)</f>
        <v>24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31377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705598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175406</v>
      </c>
      <c r="D16" s="182">
        <f t="shared" si="0"/>
        <v>1.8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200828</v>
      </c>
      <c r="D17" s="182">
        <f t="shared" si="0"/>
        <v>2.1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390128</v>
      </c>
      <c r="D18" s="182">
        <f t="shared" si="0"/>
        <v>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696679</v>
      </c>
      <c r="D20" s="182">
        <f t="shared" si="0"/>
        <v>7.2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347535</v>
      </c>
      <c r="D21" s="182">
        <f t="shared" si="0"/>
        <v>3.6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91423.12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9648081.1199999992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9648081.1199999992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4229432</v>
      </c>
      <c r="D35" s="182">
        <f t="shared" ref="D35:D40" si="1">ROUND((C35/$C$41)*100,1)</f>
        <v>43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16643.350000000559</v>
      </c>
      <c r="D36" s="182">
        <f t="shared" si="1"/>
        <v>0.2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3819709</v>
      </c>
      <c r="D37" s="182">
        <f t="shared" si="1"/>
        <v>38.9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1318422</v>
      </c>
      <c r="D38" s="182">
        <f t="shared" si="1"/>
        <v>13.4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446608</v>
      </c>
      <c r="D39" s="182">
        <f t="shared" si="1"/>
        <v>4.5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9830814.3500000015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4F40-6EE8-42F8-A26B-5A19A4460FCC}">
  <sheetPr>
    <tabColor indexed="17"/>
  </sheetPr>
  <dimension ref="A1:IV90"/>
  <sheetViews>
    <sheetView workbookViewId="0">
      <pane ySplit="3" topLeftCell="A4" activePane="bottomLeft" state="frozen"/>
      <selection pane="bottomLeft" sqref="A1:I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Allenstown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2010-08-30T17:58:16Z</cp:lastPrinted>
  <dcterms:created xsi:type="dcterms:W3CDTF">1997-12-04T19:04:30Z</dcterms:created>
  <dcterms:modified xsi:type="dcterms:W3CDTF">2025-01-02T14:40:52Z</dcterms:modified>
</cp:coreProperties>
</file>