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B9EDEA5D-9B07-4996-BFBA-CCD4D9E356D7}" xr6:coauthVersionLast="47" xr6:coauthVersionMax="47" xr10:uidLastSave="{00000000-0000-0000-0000-000000000000}"/>
  <workbookProtection workbookPassword="B70A" lockStructure="1"/>
  <bookViews>
    <workbookView xWindow="3840" yWindow="3840" windowWidth="21600" windowHeight="11505" tabRatio="945" xr2:uid="{0BBBF24A-24D7-4FB1-BA26-B1EC99C3CEE4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4" i="1" l="1"/>
  <c r="L214" i="1" s="1"/>
  <c r="F458" i="1"/>
  <c r="G449" i="1"/>
  <c r="H389" i="1"/>
  <c r="L389" i="1" s="1"/>
  <c r="L393" i="1" s="1"/>
  <c r="C131" i="2" s="1"/>
  <c r="H513" i="1"/>
  <c r="L513" i="1" s="1"/>
  <c r="F541" i="1" s="1"/>
  <c r="H232" i="1"/>
  <c r="L232" i="1" s="1"/>
  <c r="H226" i="1"/>
  <c r="H196" i="1"/>
  <c r="C60" i="2"/>
  <c r="B2" i="13"/>
  <c r="F8" i="13"/>
  <c r="G8" i="13"/>
  <c r="L196" i="1"/>
  <c r="C112" i="2" s="1"/>
  <c r="D39" i="13"/>
  <c r="F13" i="13"/>
  <c r="G13" i="13"/>
  <c r="L198" i="1"/>
  <c r="L216" i="1"/>
  <c r="L234" i="1"/>
  <c r="E13" i="13"/>
  <c r="C13" i="13" s="1"/>
  <c r="F16" i="13"/>
  <c r="E16" i="13" s="1"/>
  <c r="C16" i="13" s="1"/>
  <c r="G16" i="13"/>
  <c r="L201" i="1"/>
  <c r="L219" i="1"/>
  <c r="L237" i="1"/>
  <c r="F5" i="13"/>
  <c r="G5" i="13"/>
  <c r="L189" i="1"/>
  <c r="L190" i="1"/>
  <c r="L203" i="1" s="1"/>
  <c r="L191" i="1"/>
  <c r="C12" i="10" s="1"/>
  <c r="L192" i="1"/>
  <c r="C13" i="10" s="1"/>
  <c r="L207" i="1"/>
  <c r="L208" i="1"/>
  <c r="L209" i="1"/>
  <c r="L210" i="1"/>
  <c r="L225" i="1"/>
  <c r="L239" i="1" s="1"/>
  <c r="H650" i="1" s="1"/>
  <c r="H654" i="1" s="1"/>
  <c r="L226" i="1"/>
  <c r="L227" i="1"/>
  <c r="L228" i="1"/>
  <c r="F6" i="13"/>
  <c r="G6" i="13"/>
  <c r="L194" i="1"/>
  <c r="C15" i="10" s="1"/>
  <c r="L212" i="1"/>
  <c r="L230" i="1"/>
  <c r="F7" i="13"/>
  <c r="G7" i="13"/>
  <c r="L195" i="1"/>
  <c r="C16" i="10" s="1"/>
  <c r="L213" i="1"/>
  <c r="L231" i="1"/>
  <c r="D7" i="13"/>
  <c r="C7" i="13" s="1"/>
  <c r="F12" i="13"/>
  <c r="G12" i="13"/>
  <c r="L197" i="1"/>
  <c r="D12" i="13" s="1"/>
  <c r="C12" i="13" s="1"/>
  <c r="L215" i="1"/>
  <c r="L233" i="1"/>
  <c r="F14" i="13"/>
  <c r="G14" i="13"/>
  <c r="L199" i="1"/>
  <c r="C20" i="10" s="1"/>
  <c r="L217" i="1"/>
  <c r="L235" i="1"/>
  <c r="D14" i="13"/>
  <c r="C14" i="13" s="1"/>
  <c r="F15" i="13"/>
  <c r="G15" i="13"/>
  <c r="L200" i="1"/>
  <c r="D15" i="13" s="1"/>
  <c r="C15" i="13" s="1"/>
  <c r="L218" i="1"/>
  <c r="L236" i="1"/>
  <c r="F17" i="13"/>
  <c r="G17" i="13"/>
  <c r="L243" i="1"/>
  <c r="C24" i="10" s="1"/>
  <c r="F18" i="13"/>
  <c r="G18" i="13"/>
  <c r="L244" i="1"/>
  <c r="D18" i="13"/>
  <c r="C18" i="13" s="1"/>
  <c r="F19" i="13"/>
  <c r="D19" i="13" s="1"/>
  <c r="C19" i="13" s="1"/>
  <c r="G19" i="13"/>
  <c r="L245" i="1"/>
  <c r="F29" i="13"/>
  <c r="G29" i="13"/>
  <c r="L350" i="1"/>
  <c r="H651" i="1" s="1"/>
  <c r="L351" i="1"/>
  <c r="L352" i="1"/>
  <c r="I359" i="1"/>
  <c r="I361" i="1" s="1"/>
  <c r="H624" i="1" s="1"/>
  <c r="D29" i="13"/>
  <c r="C29" i="13" s="1"/>
  <c r="J282" i="1"/>
  <c r="F31" i="13" s="1"/>
  <c r="J301" i="1"/>
  <c r="J320" i="1"/>
  <c r="K282" i="1"/>
  <c r="K301" i="1"/>
  <c r="G31" i="13" s="1"/>
  <c r="K320" i="1"/>
  <c r="L268" i="1"/>
  <c r="L269" i="1"/>
  <c r="L270" i="1"/>
  <c r="L282" i="1" s="1"/>
  <c r="L271" i="1"/>
  <c r="L273" i="1"/>
  <c r="E110" i="2" s="1"/>
  <c r="E120" i="2" s="1"/>
  <c r="L274" i="1"/>
  <c r="L275" i="1"/>
  <c r="L276" i="1"/>
  <c r="L277" i="1"/>
  <c r="L278" i="1"/>
  <c r="E115" i="2" s="1"/>
  <c r="L279" i="1"/>
  <c r="L280" i="1"/>
  <c r="L287" i="1"/>
  <c r="L288" i="1"/>
  <c r="E102" i="2" s="1"/>
  <c r="L289" i="1"/>
  <c r="E103" i="2" s="1"/>
  <c r="L290" i="1"/>
  <c r="L292" i="1"/>
  <c r="L293" i="1"/>
  <c r="L294" i="1"/>
  <c r="L295" i="1"/>
  <c r="L296" i="1"/>
  <c r="L297" i="1"/>
  <c r="L298" i="1"/>
  <c r="L299" i="1"/>
  <c r="L306" i="1"/>
  <c r="L307" i="1"/>
  <c r="L320" i="1" s="1"/>
  <c r="L308" i="1"/>
  <c r="L309" i="1"/>
  <c r="L311" i="1"/>
  <c r="L312" i="1"/>
  <c r="L313" i="1"/>
  <c r="L314" i="1"/>
  <c r="L315" i="1"/>
  <c r="L316" i="1"/>
  <c r="L317" i="1"/>
  <c r="L318" i="1"/>
  <c r="L325" i="1"/>
  <c r="E106" i="2" s="1"/>
  <c r="L326" i="1"/>
  <c r="L327" i="1"/>
  <c r="L252" i="1"/>
  <c r="L253" i="1"/>
  <c r="C25" i="10" s="1"/>
  <c r="L333" i="1"/>
  <c r="L334" i="1"/>
  <c r="H25" i="13"/>
  <c r="C25" i="13" s="1"/>
  <c r="H33" i="13"/>
  <c r="L247" i="1"/>
  <c r="F22" i="13" s="1"/>
  <c r="C22" i="13" s="1"/>
  <c r="L328" i="1"/>
  <c r="E122" i="2" s="1"/>
  <c r="E136" i="2" s="1"/>
  <c r="C11" i="13"/>
  <c r="C10" i="13"/>
  <c r="C9" i="13"/>
  <c r="L353" i="1"/>
  <c r="L354" i="1"/>
  <c r="G625" i="1" s="1"/>
  <c r="J625" i="1" s="1"/>
  <c r="B4" i="12"/>
  <c r="B36" i="12"/>
  <c r="C36" i="12"/>
  <c r="B40" i="12"/>
  <c r="C40" i="12"/>
  <c r="A40" i="12"/>
  <c r="B27" i="12"/>
  <c r="C27" i="12"/>
  <c r="B31" i="12"/>
  <c r="C31" i="12"/>
  <c r="A31" i="12"/>
  <c r="B9" i="12"/>
  <c r="A13" i="12" s="1"/>
  <c r="B13" i="12"/>
  <c r="C9" i="12"/>
  <c r="C13" i="12"/>
  <c r="B18" i="12"/>
  <c r="A22" i="12" s="1"/>
  <c r="B22" i="12"/>
  <c r="C18" i="12"/>
  <c r="C22" i="12"/>
  <c r="B1" i="12"/>
  <c r="L379" i="1"/>
  <c r="L385" i="1" s="1"/>
  <c r="L380" i="1"/>
  <c r="L381" i="1"/>
  <c r="L382" i="1"/>
  <c r="L383" i="1"/>
  <c r="L384" i="1"/>
  <c r="L387" i="1"/>
  <c r="L388" i="1"/>
  <c r="L390" i="1"/>
  <c r="L391" i="1"/>
  <c r="L392" i="1"/>
  <c r="L395" i="1"/>
  <c r="L396" i="1"/>
  <c r="L397" i="1"/>
  <c r="L399" i="1" s="1"/>
  <c r="C132" i="2" s="1"/>
  <c r="L398" i="1"/>
  <c r="L258" i="1"/>
  <c r="J52" i="1"/>
  <c r="C35" i="10" s="1"/>
  <c r="G48" i="2"/>
  <c r="G51" i="2"/>
  <c r="G54" i="2" s="1"/>
  <c r="G53" i="2"/>
  <c r="F2" i="11"/>
  <c r="L603" i="1"/>
  <c r="H653" i="1" s="1"/>
  <c r="L602" i="1"/>
  <c r="G653" i="1" s="1"/>
  <c r="L601" i="1"/>
  <c r="F653" i="1"/>
  <c r="C40" i="10"/>
  <c r="F52" i="1"/>
  <c r="C48" i="2" s="1"/>
  <c r="G52" i="1"/>
  <c r="H52" i="1"/>
  <c r="I52" i="1"/>
  <c r="F71" i="1"/>
  <c r="F86" i="1"/>
  <c r="C50" i="2" s="1"/>
  <c r="F103" i="1"/>
  <c r="G103" i="1"/>
  <c r="G104" i="1"/>
  <c r="H71" i="1"/>
  <c r="E49" i="2" s="1"/>
  <c r="H86" i="1"/>
  <c r="E50" i="2" s="1"/>
  <c r="H103" i="1"/>
  <c r="I103" i="1"/>
  <c r="I104" i="1"/>
  <c r="J103" i="1"/>
  <c r="C37" i="10"/>
  <c r="F113" i="1"/>
  <c r="F128" i="1"/>
  <c r="F132" i="1"/>
  <c r="C38" i="10" s="1"/>
  <c r="G113" i="1"/>
  <c r="G132" i="1" s="1"/>
  <c r="G128" i="1"/>
  <c r="H113" i="1"/>
  <c r="H128" i="1"/>
  <c r="H132" i="1"/>
  <c r="I113" i="1"/>
  <c r="I132" i="1" s="1"/>
  <c r="I128" i="1"/>
  <c r="J113" i="1"/>
  <c r="J128" i="1"/>
  <c r="J132" i="1"/>
  <c r="F139" i="1"/>
  <c r="F161" i="1" s="1"/>
  <c r="F154" i="1"/>
  <c r="G139" i="1"/>
  <c r="D77" i="2" s="1"/>
  <c r="D83" i="2" s="1"/>
  <c r="G154" i="1"/>
  <c r="H139" i="1"/>
  <c r="H154" i="1"/>
  <c r="H161" i="1"/>
  <c r="I139" i="1"/>
  <c r="I161" i="1" s="1"/>
  <c r="I154" i="1"/>
  <c r="C10" i="10"/>
  <c r="C11" i="10"/>
  <c r="C18" i="10"/>
  <c r="C19" i="10"/>
  <c r="L242" i="1"/>
  <c r="L324" i="1"/>
  <c r="E105" i="2" s="1"/>
  <c r="C23" i="10"/>
  <c r="L246" i="1"/>
  <c r="L260" i="1"/>
  <c r="C26" i="10" s="1"/>
  <c r="L261" i="1"/>
  <c r="L341" i="1"/>
  <c r="L342" i="1"/>
  <c r="I655" i="1"/>
  <c r="I660" i="1"/>
  <c r="F651" i="1"/>
  <c r="I651" i="1" s="1"/>
  <c r="G651" i="1"/>
  <c r="G652" i="1"/>
  <c r="H652" i="1"/>
  <c r="I659" i="1"/>
  <c r="C7" i="10"/>
  <c r="C6" i="10"/>
  <c r="C5" i="10"/>
  <c r="C4" i="10"/>
  <c r="C42" i="10"/>
  <c r="C32" i="10"/>
  <c r="L366" i="1"/>
  <c r="L367" i="1"/>
  <c r="L368" i="1"/>
  <c r="L369" i="1"/>
  <c r="L370" i="1"/>
  <c r="L371" i="1"/>
  <c r="L372" i="1"/>
  <c r="B2" i="10"/>
  <c r="L336" i="1"/>
  <c r="L343" i="1" s="1"/>
  <c r="L337" i="1"/>
  <c r="E127" i="2" s="1"/>
  <c r="L338" i="1"/>
  <c r="L339" i="1"/>
  <c r="K343" i="1"/>
  <c r="L511" i="1"/>
  <c r="F539" i="1"/>
  <c r="F542" i="1" s="1"/>
  <c r="L512" i="1"/>
  <c r="F540" i="1" s="1"/>
  <c r="K540" i="1" s="1"/>
  <c r="L516" i="1"/>
  <c r="G539" i="1"/>
  <c r="L517" i="1"/>
  <c r="G540" i="1" s="1"/>
  <c r="G542" i="1" s="1"/>
  <c r="L518" i="1"/>
  <c r="G541" i="1"/>
  <c r="L521" i="1"/>
  <c r="H539" i="1" s="1"/>
  <c r="L522" i="1"/>
  <c r="H540" i="1" s="1"/>
  <c r="L523" i="1"/>
  <c r="H541" i="1"/>
  <c r="L526" i="1"/>
  <c r="I539" i="1" s="1"/>
  <c r="I542" i="1" s="1"/>
  <c r="L527" i="1"/>
  <c r="I540" i="1"/>
  <c r="L528" i="1"/>
  <c r="L529" i="1" s="1"/>
  <c r="I541" i="1"/>
  <c r="L531" i="1"/>
  <c r="J539" i="1" s="1"/>
  <c r="L532" i="1"/>
  <c r="J540" i="1"/>
  <c r="L533" i="1"/>
  <c r="L534" i="1" s="1"/>
  <c r="E124" i="2"/>
  <c r="E123" i="2"/>
  <c r="K262" i="1"/>
  <c r="J262" i="1"/>
  <c r="I262" i="1"/>
  <c r="H262" i="1"/>
  <c r="G262" i="1"/>
  <c r="F262" i="1"/>
  <c r="C123" i="2"/>
  <c r="A1" i="2"/>
  <c r="A2" i="2"/>
  <c r="C9" i="2"/>
  <c r="C19" i="2" s="1"/>
  <c r="D9" i="2"/>
  <c r="D19" i="2" s="1"/>
  <c r="E9" i="2"/>
  <c r="F9" i="2"/>
  <c r="I431" i="1"/>
  <c r="J9" i="1"/>
  <c r="C10" i="2"/>
  <c r="D10" i="2"/>
  <c r="E10" i="2"/>
  <c r="F10" i="2"/>
  <c r="I432" i="1"/>
  <c r="J10" i="1" s="1"/>
  <c r="G10" i="2" s="1"/>
  <c r="C11" i="2"/>
  <c r="C12" i="2"/>
  <c r="D12" i="2"/>
  <c r="E12" i="2"/>
  <c r="F12" i="2"/>
  <c r="I433" i="1"/>
  <c r="J12" i="1" s="1"/>
  <c r="G12" i="2" s="1"/>
  <c r="C13" i="2"/>
  <c r="D13" i="2"/>
  <c r="E13" i="2"/>
  <c r="F13" i="2"/>
  <c r="I434" i="1"/>
  <c r="J13" i="1"/>
  <c r="G13" i="2"/>
  <c r="C14" i="2"/>
  <c r="D14" i="2"/>
  <c r="E14" i="2"/>
  <c r="F14" i="2"/>
  <c r="I435" i="1"/>
  <c r="J14" i="1"/>
  <c r="G14" i="2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/>
  <c r="G18" i="2" s="1"/>
  <c r="E19" i="2"/>
  <c r="F19" i="2"/>
  <c r="C22" i="2"/>
  <c r="D22" i="2"/>
  <c r="E22" i="2"/>
  <c r="F22" i="2"/>
  <c r="I440" i="1"/>
  <c r="I444" i="1" s="1"/>
  <c r="I451" i="1" s="1"/>
  <c r="H632" i="1" s="1"/>
  <c r="J23" i="1"/>
  <c r="G22" i="2" s="1"/>
  <c r="C23" i="2"/>
  <c r="D23" i="2"/>
  <c r="E23" i="2"/>
  <c r="E32" i="2" s="1"/>
  <c r="F23" i="2"/>
  <c r="F32" i="2" s="1"/>
  <c r="I441" i="1"/>
  <c r="J24" i="1" s="1"/>
  <c r="C24" i="2"/>
  <c r="D24" i="2"/>
  <c r="E24" i="2"/>
  <c r="F24" i="2"/>
  <c r="I442" i="1"/>
  <c r="J25" i="1" s="1"/>
  <c r="G24" i="2" s="1"/>
  <c r="C25" i="2"/>
  <c r="C32" i="2" s="1"/>
  <c r="D25" i="2"/>
  <c r="D32" i="2" s="1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C34" i="2"/>
  <c r="D34" i="2"/>
  <c r="E34" i="2"/>
  <c r="F34" i="2"/>
  <c r="C35" i="2"/>
  <c r="D35" i="2"/>
  <c r="E35" i="2"/>
  <c r="F35" i="2"/>
  <c r="C36" i="2"/>
  <c r="D36" i="2"/>
  <c r="E36" i="2"/>
  <c r="F36" i="2"/>
  <c r="I446" i="1"/>
  <c r="J37" i="1" s="1"/>
  <c r="C37" i="2"/>
  <c r="D37" i="2"/>
  <c r="E37" i="2"/>
  <c r="F37" i="2"/>
  <c r="F42" i="2" s="1"/>
  <c r="F43" i="2" s="1"/>
  <c r="I447" i="1"/>
  <c r="J38" i="1" s="1"/>
  <c r="G37" i="2" s="1"/>
  <c r="C38" i="2"/>
  <c r="D38" i="2"/>
  <c r="E38" i="2"/>
  <c r="F38" i="2"/>
  <c r="I448" i="1"/>
  <c r="J40" i="1" s="1"/>
  <c r="G39" i="2" s="1"/>
  <c r="C40" i="2"/>
  <c r="C42" i="2" s="1"/>
  <c r="D40" i="2"/>
  <c r="D42" i="2" s="1"/>
  <c r="E40" i="2"/>
  <c r="F40" i="2"/>
  <c r="I449" i="1"/>
  <c r="J41" i="1"/>
  <c r="G40" i="2"/>
  <c r="C41" i="2"/>
  <c r="D41" i="2"/>
  <c r="E41" i="2"/>
  <c r="F41" i="2"/>
  <c r="E42" i="2"/>
  <c r="D48" i="2"/>
  <c r="E48" i="2"/>
  <c r="F48" i="2"/>
  <c r="C49" i="2"/>
  <c r="C51" i="2"/>
  <c r="D51" i="2"/>
  <c r="D54" i="2" s="1"/>
  <c r="D55" i="2" s="1"/>
  <c r="D96" i="2" s="1"/>
  <c r="E51" i="2"/>
  <c r="F51" i="2"/>
  <c r="F54" i="2" s="1"/>
  <c r="D52" i="2"/>
  <c r="C53" i="2"/>
  <c r="D53" i="2"/>
  <c r="E53" i="2"/>
  <c r="F53" i="2"/>
  <c r="C58" i="2"/>
  <c r="C59" i="2"/>
  <c r="C62" i="2" s="1"/>
  <c r="C61" i="2"/>
  <c r="D61" i="2"/>
  <c r="D62" i="2" s="1"/>
  <c r="E61" i="2"/>
  <c r="F61" i="2"/>
  <c r="G61" i="2"/>
  <c r="G62" i="2" s="1"/>
  <c r="E62" i="2"/>
  <c r="F62" i="2"/>
  <c r="C64" i="2"/>
  <c r="F64" i="2"/>
  <c r="F70" i="2" s="1"/>
  <c r="F73" i="2" s="1"/>
  <c r="C65" i="2"/>
  <c r="F65" i="2"/>
  <c r="C66" i="2"/>
  <c r="C67" i="2"/>
  <c r="C68" i="2"/>
  <c r="E68" i="2"/>
  <c r="F68" i="2"/>
  <c r="C69" i="2"/>
  <c r="D69" i="2"/>
  <c r="E69" i="2"/>
  <c r="F69" i="2"/>
  <c r="G69" i="2"/>
  <c r="G70" i="2" s="1"/>
  <c r="C70" i="2"/>
  <c r="D70" i="2"/>
  <c r="D73" i="2" s="1"/>
  <c r="E70" i="2"/>
  <c r="C71" i="2"/>
  <c r="D71" i="2"/>
  <c r="E71" i="2"/>
  <c r="C72" i="2"/>
  <c r="E72" i="2"/>
  <c r="E73" i="2"/>
  <c r="C77" i="2"/>
  <c r="E77" i="2"/>
  <c r="E83" i="2" s="1"/>
  <c r="C79" i="2"/>
  <c r="E79" i="2"/>
  <c r="F79" i="2"/>
  <c r="C80" i="2"/>
  <c r="D80" i="2"/>
  <c r="E80" i="2"/>
  <c r="F80" i="2"/>
  <c r="C81" i="2"/>
  <c r="D81" i="2"/>
  <c r="E81" i="2"/>
  <c r="F81" i="2"/>
  <c r="C82" i="2"/>
  <c r="C83" i="2"/>
  <c r="C85" i="2"/>
  <c r="C95" i="2" s="1"/>
  <c r="F85" i="2"/>
  <c r="F95" i="2" s="1"/>
  <c r="C86" i="2"/>
  <c r="F86" i="2"/>
  <c r="D88" i="2"/>
  <c r="D95" i="2" s="1"/>
  <c r="E88" i="2"/>
  <c r="E95" i="2" s="1"/>
  <c r="F88" i="2"/>
  <c r="G88" i="2"/>
  <c r="C89" i="2"/>
  <c r="D89" i="2"/>
  <c r="E89" i="2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G95" i="2"/>
  <c r="C101" i="2"/>
  <c r="E101" i="2"/>
  <c r="E107" i="2" s="1"/>
  <c r="C104" i="2"/>
  <c r="E104" i="2"/>
  <c r="C105" i="2"/>
  <c r="D107" i="2"/>
  <c r="F107" i="2"/>
  <c r="G107" i="2"/>
  <c r="C110" i="2"/>
  <c r="C111" i="2"/>
  <c r="E111" i="2"/>
  <c r="E112" i="2"/>
  <c r="E113" i="2"/>
  <c r="C114" i="2"/>
  <c r="E114" i="2"/>
  <c r="C116" i="2"/>
  <c r="E116" i="2"/>
  <c r="C117" i="2"/>
  <c r="E117" i="2"/>
  <c r="F120" i="2"/>
  <c r="F137" i="2" s="1"/>
  <c r="G120" i="2"/>
  <c r="F122" i="2"/>
  <c r="D126" i="2"/>
  <c r="D136" i="2" s="1"/>
  <c r="E126" i="2"/>
  <c r="F126" i="2"/>
  <c r="K411" i="1"/>
  <c r="K419" i="1"/>
  <c r="K425" i="1"/>
  <c r="K426" i="1"/>
  <c r="G126" i="2"/>
  <c r="L255" i="1"/>
  <c r="C127" i="2" s="1"/>
  <c r="L256" i="1"/>
  <c r="C128" i="2"/>
  <c r="L257" i="1"/>
  <c r="C129" i="2" s="1"/>
  <c r="E129" i="2"/>
  <c r="C134" i="2"/>
  <c r="E134" i="2"/>
  <c r="C135" i="2"/>
  <c r="E135" i="2"/>
  <c r="F136" i="2"/>
  <c r="G136" i="2"/>
  <c r="G137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G148" i="2"/>
  <c r="B149" i="2"/>
  <c r="G149" i="2" s="1"/>
  <c r="C149" i="2"/>
  <c r="D149" i="2"/>
  <c r="E149" i="2"/>
  <c r="F149" i="2"/>
  <c r="B150" i="2"/>
  <c r="C150" i="2"/>
  <c r="D150" i="2"/>
  <c r="E150" i="2"/>
  <c r="F150" i="2"/>
  <c r="G150" i="2"/>
  <c r="B151" i="2"/>
  <c r="G151" i="2" s="1"/>
  <c r="C151" i="2"/>
  <c r="D151" i="2"/>
  <c r="E151" i="2"/>
  <c r="F151" i="2"/>
  <c r="B152" i="2"/>
  <c r="C152" i="2"/>
  <c r="D152" i="2"/>
  <c r="E152" i="2"/>
  <c r="F152" i="2"/>
  <c r="G152" i="2"/>
  <c r="F490" i="1"/>
  <c r="B153" i="2" s="1"/>
  <c r="G490" i="1"/>
  <c r="C153" i="2"/>
  <c r="H490" i="1"/>
  <c r="D153" i="2" s="1"/>
  <c r="I490" i="1"/>
  <c r="E153" i="2" s="1"/>
  <c r="J490" i="1"/>
  <c r="F153" i="2" s="1"/>
  <c r="B154" i="2"/>
  <c r="C154" i="2"/>
  <c r="G154" i="2" s="1"/>
  <c r="D154" i="2"/>
  <c r="E154" i="2"/>
  <c r="F154" i="2"/>
  <c r="B155" i="2"/>
  <c r="C155" i="2"/>
  <c r="D155" i="2"/>
  <c r="E155" i="2"/>
  <c r="F155" i="2"/>
  <c r="G155" i="2"/>
  <c r="F493" i="1"/>
  <c r="B156" i="2"/>
  <c r="G493" i="1"/>
  <c r="C156" i="2" s="1"/>
  <c r="H493" i="1"/>
  <c r="D156" i="2"/>
  <c r="I493" i="1"/>
  <c r="E156" i="2"/>
  <c r="J493" i="1"/>
  <c r="F156" i="2" s="1"/>
  <c r="F19" i="1"/>
  <c r="G607" i="1" s="1"/>
  <c r="G19" i="1"/>
  <c r="H19" i="1"/>
  <c r="G609" i="1" s="1"/>
  <c r="I19" i="1"/>
  <c r="F33" i="1"/>
  <c r="G33" i="1"/>
  <c r="G44" i="1" s="1"/>
  <c r="H608" i="1" s="1"/>
  <c r="H33" i="1"/>
  <c r="I33" i="1"/>
  <c r="F43" i="1"/>
  <c r="G43" i="1"/>
  <c r="H43" i="1"/>
  <c r="H44" i="1" s="1"/>
  <c r="H609" i="1" s="1"/>
  <c r="I43" i="1"/>
  <c r="G615" i="1" s="1"/>
  <c r="F44" i="1"/>
  <c r="H607" i="1" s="1"/>
  <c r="I44" i="1"/>
  <c r="H610" i="1" s="1"/>
  <c r="J610" i="1" s="1"/>
  <c r="F169" i="1"/>
  <c r="F184" i="1" s="1"/>
  <c r="I169" i="1"/>
  <c r="I184" i="1" s="1"/>
  <c r="F175" i="1"/>
  <c r="G175" i="1"/>
  <c r="H175" i="1"/>
  <c r="H184" i="1" s="1"/>
  <c r="I175" i="1"/>
  <c r="J175" i="1"/>
  <c r="G635" i="1" s="1"/>
  <c r="J635" i="1" s="1"/>
  <c r="F180" i="1"/>
  <c r="G180" i="1"/>
  <c r="H180" i="1"/>
  <c r="I180" i="1"/>
  <c r="G184" i="1"/>
  <c r="F203" i="1"/>
  <c r="G203" i="1"/>
  <c r="G249" i="1" s="1"/>
  <c r="G263" i="1" s="1"/>
  <c r="H203" i="1"/>
  <c r="I203" i="1"/>
  <c r="I249" i="1" s="1"/>
  <c r="I263" i="1" s="1"/>
  <c r="J203" i="1"/>
  <c r="J249" i="1" s="1"/>
  <c r="K203" i="1"/>
  <c r="K249" i="1" s="1"/>
  <c r="K263" i="1" s="1"/>
  <c r="F221" i="1"/>
  <c r="G221" i="1"/>
  <c r="H221" i="1"/>
  <c r="H249" i="1" s="1"/>
  <c r="H263" i="1" s="1"/>
  <c r="I221" i="1"/>
  <c r="J221" i="1"/>
  <c r="K221" i="1"/>
  <c r="F239" i="1"/>
  <c r="G239" i="1"/>
  <c r="H239" i="1"/>
  <c r="I239" i="1"/>
  <c r="J239" i="1"/>
  <c r="K239" i="1"/>
  <c r="F248" i="1"/>
  <c r="G248" i="1"/>
  <c r="L248" i="1" s="1"/>
  <c r="H248" i="1"/>
  <c r="I248" i="1"/>
  <c r="J248" i="1"/>
  <c r="K248" i="1"/>
  <c r="F249" i="1"/>
  <c r="L262" i="1"/>
  <c r="F263" i="1"/>
  <c r="F282" i="1"/>
  <c r="F330" i="1" s="1"/>
  <c r="F344" i="1" s="1"/>
  <c r="G282" i="1"/>
  <c r="H282" i="1"/>
  <c r="I282" i="1"/>
  <c r="I330" i="1" s="1"/>
  <c r="I344" i="1" s="1"/>
  <c r="F301" i="1"/>
  <c r="G301" i="1"/>
  <c r="G330" i="1" s="1"/>
  <c r="G344" i="1" s="1"/>
  <c r="H301" i="1"/>
  <c r="I301" i="1"/>
  <c r="F320" i="1"/>
  <c r="G320" i="1"/>
  <c r="H320" i="1"/>
  <c r="I320" i="1"/>
  <c r="F329" i="1"/>
  <c r="G329" i="1"/>
  <c r="H329" i="1"/>
  <c r="I329" i="1"/>
  <c r="L329" i="1" s="1"/>
  <c r="J329" i="1"/>
  <c r="K329" i="1"/>
  <c r="K330" i="1" s="1"/>
  <c r="K344" i="1" s="1"/>
  <c r="H330" i="1"/>
  <c r="H344" i="1" s="1"/>
  <c r="F354" i="1"/>
  <c r="G354" i="1"/>
  <c r="H354" i="1"/>
  <c r="I354" i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L374" i="1"/>
  <c r="F385" i="1"/>
  <c r="F400" i="1" s="1"/>
  <c r="H633" i="1" s="1"/>
  <c r="G385" i="1"/>
  <c r="H385" i="1"/>
  <c r="I385" i="1"/>
  <c r="F393" i="1"/>
  <c r="G393" i="1"/>
  <c r="H393" i="1"/>
  <c r="H400" i="1" s="1"/>
  <c r="H634" i="1" s="1"/>
  <c r="J634" i="1" s="1"/>
  <c r="I393" i="1"/>
  <c r="I400" i="1" s="1"/>
  <c r="F399" i="1"/>
  <c r="G399" i="1"/>
  <c r="H399" i="1"/>
  <c r="I399" i="1"/>
  <c r="G400" i="1"/>
  <c r="H635" i="1" s="1"/>
  <c r="L405" i="1"/>
  <c r="L411" i="1" s="1"/>
  <c r="L426" i="1" s="1"/>
  <c r="G628" i="1" s="1"/>
  <c r="J628" i="1" s="1"/>
  <c r="L406" i="1"/>
  <c r="L407" i="1"/>
  <c r="L408" i="1"/>
  <c r="L409" i="1"/>
  <c r="L410" i="1"/>
  <c r="F411" i="1"/>
  <c r="F426" i="1" s="1"/>
  <c r="G411" i="1"/>
  <c r="G426" i="1" s="1"/>
  <c r="H411" i="1"/>
  <c r="H426" i="1" s="1"/>
  <c r="I411" i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G425" i="1"/>
  <c r="H425" i="1"/>
  <c r="I425" i="1"/>
  <c r="I426" i="1" s="1"/>
  <c r="J425" i="1"/>
  <c r="J426" i="1" s="1"/>
  <c r="F438" i="1"/>
  <c r="G438" i="1"/>
  <c r="H438" i="1"/>
  <c r="G631" i="1" s="1"/>
  <c r="J631" i="1" s="1"/>
  <c r="F444" i="1"/>
  <c r="F451" i="1" s="1"/>
  <c r="H629" i="1" s="1"/>
  <c r="G444" i="1"/>
  <c r="G451" i="1" s="1"/>
  <c r="H630" i="1" s="1"/>
  <c r="J630" i="1" s="1"/>
  <c r="H444" i="1"/>
  <c r="F450" i="1"/>
  <c r="G450" i="1"/>
  <c r="H450" i="1"/>
  <c r="I450" i="1"/>
  <c r="H451" i="1"/>
  <c r="H631" i="1" s="1"/>
  <c r="F460" i="1"/>
  <c r="F466" i="1" s="1"/>
  <c r="H612" i="1" s="1"/>
  <c r="G460" i="1"/>
  <c r="H460" i="1"/>
  <c r="I460" i="1"/>
  <c r="J460" i="1"/>
  <c r="J466" i="1" s="1"/>
  <c r="H616" i="1" s="1"/>
  <c r="F464" i="1"/>
  <c r="G464" i="1"/>
  <c r="H464" i="1"/>
  <c r="I464" i="1"/>
  <c r="J464" i="1"/>
  <c r="G466" i="1"/>
  <c r="H613" i="1" s="1"/>
  <c r="H466" i="1"/>
  <c r="H614" i="1" s="1"/>
  <c r="J614" i="1" s="1"/>
  <c r="I466" i="1"/>
  <c r="H615" i="1" s="1"/>
  <c r="K485" i="1"/>
  <c r="K486" i="1"/>
  <c r="K487" i="1"/>
  <c r="K488" i="1"/>
  <c r="K489" i="1"/>
  <c r="K491" i="1"/>
  <c r="K492" i="1"/>
  <c r="K493" i="1"/>
  <c r="F507" i="1"/>
  <c r="G507" i="1"/>
  <c r="H507" i="1"/>
  <c r="I507" i="1"/>
  <c r="F514" i="1"/>
  <c r="F535" i="1" s="1"/>
  <c r="G514" i="1"/>
  <c r="H514" i="1"/>
  <c r="H535" i="1" s="1"/>
  <c r="I514" i="1"/>
  <c r="J514" i="1"/>
  <c r="K514" i="1"/>
  <c r="F519" i="1"/>
  <c r="G519" i="1"/>
  <c r="G535" i="1" s="1"/>
  <c r="H519" i="1"/>
  <c r="I519" i="1"/>
  <c r="J519" i="1"/>
  <c r="K519" i="1"/>
  <c r="K535" i="1" s="1"/>
  <c r="L519" i="1"/>
  <c r="F524" i="1"/>
  <c r="G524" i="1"/>
  <c r="H524" i="1"/>
  <c r="I524" i="1"/>
  <c r="J524" i="1"/>
  <c r="J535" i="1" s="1"/>
  <c r="K524" i="1"/>
  <c r="L524" i="1"/>
  <c r="F529" i="1"/>
  <c r="G529" i="1"/>
  <c r="H529" i="1"/>
  <c r="I529" i="1"/>
  <c r="I535" i="1" s="1"/>
  <c r="J529" i="1"/>
  <c r="K529" i="1"/>
  <c r="F534" i="1"/>
  <c r="G534" i="1"/>
  <c r="H534" i="1"/>
  <c r="I534" i="1"/>
  <c r="J534" i="1"/>
  <c r="K534" i="1"/>
  <c r="L547" i="1"/>
  <c r="L550" i="1" s="1"/>
  <c r="L548" i="1"/>
  <c r="L549" i="1"/>
  <c r="F550" i="1"/>
  <c r="G550" i="1"/>
  <c r="H550" i="1"/>
  <c r="I550" i="1"/>
  <c r="I561" i="1" s="1"/>
  <c r="J550" i="1"/>
  <c r="J561" i="1" s="1"/>
  <c r="K550" i="1"/>
  <c r="K561" i="1" s="1"/>
  <c r="L552" i="1"/>
  <c r="L553" i="1"/>
  <c r="L554" i="1"/>
  <c r="L555" i="1" s="1"/>
  <c r="F555" i="1"/>
  <c r="G555" i="1"/>
  <c r="G561" i="1" s="1"/>
  <c r="H555" i="1"/>
  <c r="I555" i="1"/>
  <c r="J555" i="1"/>
  <c r="K555" i="1"/>
  <c r="L557" i="1"/>
  <c r="L560" i="1" s="1"/>
  <c r="L558" i="1"/>
  <c r="L559" i="1"/>
  <c r="F560" i="1"/>
  <c r="G560" i="1"/>
  <c r="H560" i="1"/>
  <c r="H561" i="1" s="1"/>
  <c r="I560" i="1"/>
  <c r="J560" i="1"/>
  <c r="K560" i="1"/>
  <c r="F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K582" i="1"/>
  <c r="K583" i="1"/>
  <c r="K584" i="1"/>
  <c r="K585" i="1"/>
  <c r="K586" i="1"/>
  <c r="K587" i="1"/>
  <c r="H588" i="1"/>
  <c r="H639" i="1" s="1"/>
  <c r="I588" i="1"/>
  <c r="J588" i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L604" i="1"/>
  <c r="G608" i="1"/>
  <c r="J608" i="1" s="1"/>
  <c r="G610" i="1"/>
  <c r="G612" i="1"/>
  <c r="J612" i="1" s="1"/>
  <c r="G613" i="1"/>
  <c r="J613" i="1" s="1"/>
  <c r="G614" i="1"/>
  <c r="H617" i="1"/>
  <c r="H618" i="1"/>
  <c r="H619" i="1"/>
  <c r="H620" i="1"/>
  <c r="H621" i="1"/>
  <c r="H622" i="1"/>
  <c r="H623" i="1"/>
  <c r="G624" i="1"/>
  <c r="H625" i="1"/>
  <c r="G626" i="1"/>
  <c r="H626" i="1"/>
  <c r="J626" i="1"/>
  <c r="H627" i="1"/>
  <c r="H628" i="1"/>
  <c r="G629" i="1"/>
  <c r="J629" i="1" s="1"/>
  <c r="G630" i="1"/>
  <c r="G633" i="1"/>
  <c r="J633" i="1" s="1"/>
  <c r="G634" i="1"/>
  <c r="G639" i="1"/>
  <c r="J639" i="1" s="1"/>
  <c r="G640" i="1"/>
  <c r="J640" i="1" s="1"/>
  <c r="H640" i="1"/>
  <c r="G641" i="1"/>
  <c r="J641" i="1" s="1"/>
  <c r="H641" i="1"/>
  <c r="G642" i="1"/>
  <c r="H642" i="1"/>
  <c r="J642" i="1"/>
  <c r="G643" i="1"/>
  <c r="J643" i="1" s="1"/>
  <c r="H643" i="1"/>
  <c r="G644" i="1"/>
  <c r="J644" i="1" s="1"/>
  <c r="H644" i="1"/>
  <c r="G645" i="1"/>
  <c r="J645" i="1" s="1"/>
  <c r="H645" i="1"/>
  <c r="J263" i="1" l="1"/>
  <c r="G23" i="2"/>
  <c r="J33" i="1"/>
  <c r="G156" i="2"/>
  <c r="C54" i="2"/>
  <c r="C55" i="2" s="1"/>
  <c r="C96" i="2" s="1"/>
  <c r="H542" i="1"/>
  <c r="I185" i="1"/>
  <c r="G620" i="1" s="1"/>
  <c r="J620" i="1" s="1"/>
  <c r="F55" i="2"/>
  <c r="H662" i="1"/>
  <c r="H657" i="1"/>
  <c r="C120" i="2"/>
  <c r="J637" i="1"/>
  <c r="E55" i="2"/>
  <c r="E96" i="2" s="1"/>
  <c r="D43" i="2"/>
  <c r="G36" i="2"/>
  <c r="G42" i="2" s="1"/>
  <c r="G43" i="2" s="1"/>
  <c r="J43" i="1"/>
  <c r="I653" i="1"/>
  <c r="L400" i="1"/>
  <c r="C130" i="2"/>
  <c r="C133" i="2" s="1"/>
  <c r="G55" i="2"/>
  <c r="G96" i="2" s="1"/>
  <c r="J624" i="1"/>
  <c r="J609" i="1"/>
  <c r="C73" i="2"/>
  <c r="C43" i="2"/>
  <c r="E54" i="2"/>
  <c r="G33" i="13"/>
  <c r="F650" i="1"/>
  <c r="E137" i="2"/>
  <c r="G73" i="2"/>
  <c r="E43" i="2"/>
  <c r="G32" i="2"/>
  <c r="F33" i="13"/>
  <c r="J607" i="1"/>
  <c r="J615" i="1"/>
  <c r="G153" i="2"/>
  <c r="L561" i="1"/>
  <c r="J19" i="1"/>
  <c r="G611" i="1" s="1"/>
  <c r="C17" i="10"/>
  <c r="L221" i="1"/>
  <c r="L514" i="1"/>
  <c r="L535" i="1" s="1"/>
  <c r="C27" i="10"/>
  <c r="D5" i="13"/>
  <c r="I438" i="1"/>
  <c r="G632" i="1" s="1"/>
  <c r="J632" i="1" s="1"/>
  <c r="J184" i="1"/>
  <c r="C103" i="2"/>
  <c r="C124" i="2"/>
  <c r="K539" i="1"/>
  <c r="C29" i="10"/>
  <c r="C28" i="10"/>
  <c r="D16" i="10" s="1"/>
  <c r="C21" i="10"/>
  <c r="F104" i="1"/>
  <c r="F185" i="1" s="1"/>
  <c r="G617" i="1" s="1"/>
  <c r="J617" i="1" s="1"/>
  <c r="L301" i="1"/>
  <c r="D31" i="13" s="1"/>
  <c r="C31" i="13" s="1"/>
  <c r="H637" i="1"/>
  <c r="K490" i="1"/>
  <c r="C122" i="2"/>
  <c r="C136" i="2" s="1"/>
  <c r="C115" i="2"/>
  <c r="D17" i="13"/>
  <c r="C17" i="13" s="1"/>
  <c r="C102" i="2"/>
  <c r="C107" i="2" s="1"/>
  <c r="C137" i="2" s="1"/>
  <c r="G9" i="2"/>
  <c r="G19" i="2" s="1"/>
  <c r="J541" i="1"/>
  <c r="K541" i="1" s="1"/>
  <c r="G161" i="1"/>
  <c r="C39" i="10" s="1"/>
  <c r="J104" i="1"/>
  <c r="J185" i="1" s="1"/>
  <c r="J330" i="1"/>
  <c r="J344" i="1" s="1"/>
  <c r="F77" i="2"/>
  <c r="F83" i="2" s="1"/>
  <c r="C113" i="2"/>
  <c r="F652" i="1"/>
  <c r="I652" i="1" s="1"/>
  <c r="D6" i="13"/>
  <c r="C6" i="13" s="1"/>
  <c r="E8" i="13"/>
  <c r="C106" i="2"/>
  <c r="H104" i="1"/>
  <c r="H185" i="1" s="1"/>
  <c r="G619" i="1" s="1"/>
  <c r="J619" i="1" s="1"/>
  <c r="D119" i="2"/>
  <c r="D120" i="2" s="1"/>
  <c r="D137" i="2" s="1"/>
  <c r="D13" i="10" l="1"/>
  <c r="D24" i="10"/>
  <c r="G185" i="1"/>
  <c r="G618" i="1" s="1"/>
  <c r="J618" i="1" s="1"/>
  <c r="D27" i="10"/>
  <c r="D26" i="10"/>
  <c r="F96" i="2"/>
  <c r="F654" i="1"/>
  <c r="D33" i="13"/>
  <c r="D36" i="13" s="1"/>
  <c r="C5" i="13"/>
  <c r="J542" i="1"/>
  <c r="G616" i="1"/>
  <c r="J616" i="1" s="1"/>
  <c r="J44" i="1"/>
  <c r="H611" i="1" s="1"/>
  <c r="D18" i="10"/>
  <c r="G627" i="1"/>
  <c r="J627" i="1" s="1"/>
  <c r="H636" i="1"/>
  <c r="G650" i="1"/>
  <c r="G654" i="1" s="1"/>
  <c r="D23" i="10"/>
  <c r="L330" i="1"/>
  <c r="L344" i="1" s="1"/>
  <c r="G623" i="1" s="1"/>
  <c r="J623" i="1" s="1"/>
  <c r="H638" i="1"/>
  <c r="J638" i="1" s="1"/>
  <c r="G636" i="1"/>
  <c r="G621" i="1"/>
  <c r="J621" i="1" s="1"/>
  <c r="D21" i="10"/>
  <c r="D17" i="10"/>
  <c r="D22" i="10"/>
  <c r="D19" i="10"/>
  <c r="C30" i="10"/>
  <c r="D20" i="10"/>
  <c r="J611" i="1"/>
  <c r="D25" i="10"/>
  <c r="K542" i="1"/>
  <c r="D11" i="10"/>
  <c r="D12" i="10"/>
  <c r="C36" i="10"/>
  <c r="D15" i="10"/>
  <c r="E33" i="13"/>
  <c r="D35" i="13" s="1"/>
  <c r="C8" i="13"/>
  <c r="L249" i="1"/>
  <c r="L263" i="1" s="1"/>
  <c r="G622" i="1" s="1"/>
  <c r="J622" i="1" s="1"/>
  <c r="D10" i="10"/>
  <c r="J636" i="1" l="1"/>
  <c r="I650" i="1"/>
  <c r="I654" i="1" s="1"/>
  <c r="D36" i="10"/>
  <c r="C41" i="10"/>
  <c r="F662" i="1"/>
  <c r="F657" i="1"/>
  <c r="G662" i="1"/>
  <c r="G657" i="1"/>
  <c r="D28" i="10"/>
  <c r="H646" i="1"/>
  <c r="I657" i="1" l="1"/>
  <c r="I662" i="1"/>
  <c r="D37" i="10"/>
  <c r="D38" i="10"/>
  <c r="D35" i="10"/>
  <c r="D40" i="10"/>
  <c r="D39" i="10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68A7EEB6-F00B-42A7-A7B8-93CBD6CD9485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AA6D8B9C-C0C3-4F42-84BD-DF1DC2726AA1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54ED9A2A-9511-4D3E-BD13-AE95742982C9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901D3170-2C70-4989-B550-060BE614E332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24128412-3954-453D-BB65-4D4C4A390912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0CC6F6AA-E79F-47A1-A5FF-63D1E7EEE527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7CD834C0-7A8B-4484-87FB-83083D0A34D4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40230DFC-D381-4AF8-A801-F8858040F9DA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58BBF5D2-CACF-46C3-AC98-D2DFBE2F7E98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12FAABC6-160F-4C48-800C-A4DA1E4F9C7C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51430CBE-45F7-4C69-93A1-13B276A6BF96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64903EF2-71B0-48CB-AD4E-72F7232C0CF3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<sst xmlns="http://schemas.openxmlformats.org/spreadsheetml/2006/main" count="3862" uniqueCount="899">
  <si>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</si>
  <si>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</si>
  <si>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</si>
  <si>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</si>
  <si>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</si>
  <si>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</si>
  <si>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</si>
  <si>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</si>
  <si>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</si>
  <si>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</si>
  <si>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</si>
  <si>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</si>
  <si>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</si>
  <si>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</si>
  <si>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</si>
  <si>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</si>
  <si>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</si>
  <si>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</si>
  <si>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</si>
  <si>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</si>
  <si>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</si>
  <si>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</si>
  <si>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</si>
  <si>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</si>
  <si>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</si>
  <si>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</si>
  <si>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</si>
  <si>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</si>
  <si>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</si>
  <si>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</si>
  <si>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</si>
  <si>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</si>
  <si>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</si>
  <si>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</si>
  <si>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</si>
  <si>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</si>
  <si>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</si>
  <si>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</si>
  <si>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</si>
  <si>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</si>
  <si>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</si>
  <si>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</si>
  <si>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</si>
  <si>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</si>
  <si>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</si>
  <si>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</si>
  <si>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</si>
  <si>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</si>
  <si>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</si>
  <si>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</si>
  <si>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</si>
  <si>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</si>
  <si>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</si>
  <si>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</si>
  <si>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</si>
  <si>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</si>
  <si>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</si>
  <si>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</si>
  <si>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</si>
  <si>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</si>
  <si>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</si>
  <si>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</si>
  <si>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</si>
  <si>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</si>
  <si>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</si>
  <si>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</si>
  <si>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</si>
  <si>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</si>
  <si>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</si>
  <si>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</si>
  <si>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</si>
  <si>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</si>
  <si>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</si>
  <si>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</si>
  <si>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</si>
  <si>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</si>
  <si>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</si>
  <si>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</si>
  <si>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</si>
  <si>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</si>
  <si>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</si>
  <si>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</si>
  <si>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</si>
  <si>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</si>
  <si>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</si>
  <si>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</si>
  <si>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</si>
  <si>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</si>
  <si>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</si>
  <si>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</si>
  <si>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</si>
  <si>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</si>
  <si>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</si>
  <si>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</si>
  <si>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</si>
  <si>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</si>
  <si>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</si>
  <si>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</si>
  <si>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</si>
  <si>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</si>
  <si>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</si>
  <si>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</si>
  <si>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</si>
  <si>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</si>
  <si>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</si>
  <si>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</si>
  <si>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</si>
  <si>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</si>
  <si>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</si>
  <si>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</si>
  <si>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</si>
  <si>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</si>
  <si>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</si>
  <si>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</si>
  <si>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</si>
  <si>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</si>
  <si>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</si>
  <si>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</si>
  <si>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</si>
  <si>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</si>
  <si>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</si>
  <si>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</si>
  <si>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</si>
  <si>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</si>
  <si>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</si>
  <si>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</si>
  <si>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</si>
  <si>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</si>
  <si>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</si>
  <si>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</si>
  <si>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</si>
  <si>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</si>
  <si>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</si>
  <si>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</si>
  <si>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</si>
  <si>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</si>
  <si>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</si>
  <si>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</si>
  <si>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</si>
  <si>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</si>
  <si>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</si>
  <si>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</si>
  <si>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</si>
  <si>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</si>
  <si>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</si>
  <si>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</si>
  <si>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</si>
  <si>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</si>
  <si>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</si>
  <si>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</si>
  <si>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</si>
  <si>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</si>
  <si>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</si>
  <si>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</si>
  <si>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</si>
  <si>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</si>
  <si>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</si>
  <si>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</si>
  <si>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</si>
  <si>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</si>
  <si>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</si>
  <si>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</si>
  <si>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</si>
  <si>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</si>
  <si>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</si>
  <si>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</si>
  <si>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</si>
  <si>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</si>
  <si>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</si>
  <si>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</si>
  <si>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</si>
  <si>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</si>
  <si>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</si>
  <si>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</si>
  <si>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</si>
  <si>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</si>
  <si>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</si>
  <si>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</si>
  <si>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</si>
  <si>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</si>
  <si>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</si>
  <si>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</si>
  <si>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</si>
  <si>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</si>
  <si>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</si>
  <si>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</si>
  <si>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</si>
  <si>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</si>
  <si>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</si>
  <si>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</si>
  <si>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</si>
  <si>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</si>
  <si>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</si>
  <si>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</si>
  <si>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</si>
  <si>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</si>
  <si>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</si>
  <si>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</si>
  <si>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</si>
  <si>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</si>
  <si>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</si>
  <si>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</si>
  <si>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</si>
  <si>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</si>
  <si>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</si>
  <si>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</si>
  <si>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</si>
  <si>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</si>
  <si>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</si>
  <si>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</si>
  <si>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</si>
  <si>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</si>
  <si>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</si>
  <si>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</si>
  <si>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</si>
  <si>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</si>
  <si>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</si>
  <si>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</si>
  <si>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</si>
  <si>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</si>
  <si>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</si>
  <si>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</si>
  <si>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</si>
  <si>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</si>
  <si>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</si>
  <si>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</si>
  <si>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</si>
  <si>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</si>
  <si>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</si>
  <si>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</si>
  <si>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</si>
  <si>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</si>
  <si>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</si>
  <si>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</si>
  <si>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</si>
  <si>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</si>
  <si>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</si>
  <si>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</si>
  <si>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</si>
  <si>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</si>
  <si>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</si>
  <si>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</si>
  <si>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</si>
  <si>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</si>
  <si>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</si>
  <si>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</si>
  <si>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</si>
  <si>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</si>
  <si>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</si>
  <si>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</si>
  <si>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</si>
  <si>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</si>
  <si>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</si>
  <si>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</si>
  <si>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</si>
  <si>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</si>
  <si>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</si>
  <si>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</si>
  <si>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</si>
  <si>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</si>
  <si>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</si>
  <si>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</si>
  <si>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</si>
  <si>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</si>
  <si>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</si>
  <si>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</si>
  <si>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</si>
  <si>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</si>
  <si>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</si>
  <si>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</si>
  <si>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</si>
  <si>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</si>
  <si>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</si>
  <si>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</si>
  <si>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</si>
  <si>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</si>
  <si>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</si>
  <si>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</si>
  <si>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</si>
  <si>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</si>
  <si>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</si>
  <si>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</si>
  <si>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</si>
  <si>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</si>
  <si>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</si>
  <si>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</si>
  <si>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</si>
  <si>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</si>
  <si>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</si>
  <si>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</si>
  <si>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</si>
  <si>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</si>
  <si>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</si>
  <si>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</si>
  <si>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</si>
  <si>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</si>
  <si>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</si>
  <si>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</si>
  <si>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</si>
  <si>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</si>
  <si>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</si>
  <si>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</si>
  <si>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</si>
  <si>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</si>
  <si>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</si>
  <si>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</si>
  <si>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</si>
  <si>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</si>
  <si>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</si>
  <si>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</si>
  <si>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</si>
  <si>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</si>
  <si>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</si>
  <si>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</si>
  <si>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</si>
  <si>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</si>
  <si>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</si>
  <si>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</si>
  <si>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</si>
  <si>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</si>
  <si>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</si>
  <si>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</si>
  <si>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</si>
  <si>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</si>
  <si>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</si>
  <si>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</si>
  <si>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</si>
  <si>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</si>
  <si>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</si>
  <si>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</si>
  <si>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</si>
  <si>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</si>
  <si>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</si>
  <si>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</si>
  <si>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</si>
  <si>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</si>
  <si>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</si>
  <si>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</si>
  <si>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</si>
  <si>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</si>
  <si>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</si>
  <si>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</si>
  <si>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</si>
  <si>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</si>
  <si>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</si>
  <si>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</si>
  <si>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</si>
  <si>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</si>
  <si>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</si>
  <si>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</si>
  <si>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</si>
  <si>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</si>
  <si>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</si>
  <si>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</si>
  <si>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</si>
  <si>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</si>
  <si>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</si>
  <si>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</si>
  <si>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</si>
  <si>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</si>
  <si>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</si>
  <si>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</si>
  <si>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</si>
  <si>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</si>
  <si>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</si>
  <si>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</si>
  <si>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</si>
  <si>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</si>
  <si>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</si>
  <si>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</si>
  <si>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</si>
  <si>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</si>
  <si>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</si>
  <si>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</si>
  <si>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</si>
  <si>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</si>
  <si>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</si>
  <si>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</si>
  <si>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</si>
  <si>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</si>
  <si>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</si>
  <si>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</si>
  <si>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</si>
  <si>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</si>
  <si>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</si>
  <si>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</si>
  <si>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</si>
  <si>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</si>
  <si>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</si>
  <si>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</si>
  <si>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</si>
  <si>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</si>
  <si>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</si>
  <si>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</si>
  <si>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</si>
  <si>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</si>
  <si>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</si>
  <si>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</si>
  <si>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</si>
  <si>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</si>
  <si>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</si>
  <si>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</si>
  <si>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</si>
  <si>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</si>
  <si>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</si>
  <si>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</si>
  <si>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</si>
  <si>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</si>
  <si>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</si>
  <si>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</si>
  <si>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</si>
  <si>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</si>
  <si>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</si>
  <si>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</si>
  <si>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</si>
  <si>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</si>
  <si>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</si>
  <si>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</si>
  <si>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</si>
  <si>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</si>
  <si>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</si>
  <si>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</si>
  <si>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</si>
  <si>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</si>
  <si>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</si>
  <si>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</si>
  <si>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</si>
  <si>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</si>
  <si>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</si>
  <si>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</si>
  <si>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</si>
  <si>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</si>
  <si>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</si>
  <si>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</si>
  <si>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</si>
  <si>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</si>
  <si>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</si>
  <si>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</si>
  <si>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</si>
  <si>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</si>
  <si>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</si>
  <si>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</si>
  <si>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</si>
  <si>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</si>
  <si>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</si>
  <si>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</si>
  <si>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</si>
  <si>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</si>
  <si>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</si>
  <si>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</si>
  <si>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</si>
  <si>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</si>
  <si>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</si>
  <si>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</si>
  <si>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</si>
  <si>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</si>
  <si>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</si>
  <si>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</si>
  <si>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</si>
  <si>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</si>
  <si>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</si>
  <si>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</si>
  <si>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</si>
  <si>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</si>
  <si>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</si>
  <si>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</si>
  <si>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</si>
  <si>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</si>
  <si>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</si>
  <si>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</si>
  <si>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</si>
  <si>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</si>
  <si>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</si>
  <si>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</si>
  <si>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</si>
  <si>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</si>
  <si>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</si>
  <si>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</si>
  <si>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</si>
  <si>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</si>
  <si>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</si>
  <si>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</si>
  <si>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</si>
  <si>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</si>
  <si>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</si>
  <si>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</si>
  <si>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</si>
  <si>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</si>
  <si>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</si>
  <si>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</si>
  <si>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</si>
  <si>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</si>
  <si>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</si>
  <si>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</si>
  <si>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</si>
  <si>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</si>
  <si>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</si>
  <si>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</si>
  <si>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</si>
  <si>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</si>
  <si>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</si>
  <si>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</si>
  <si>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</si>
  <si>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</si>
  <si>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</si>
  <si>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</si>
  <si>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</si>
  <si>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</si>
  <si>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</si>
  <si>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</si>
  <si>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</si>
  <si>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</si>
  <si>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</si>
  <si>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</si>
  <si>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</si>
  <si>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</si>
  <si>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</si>
  <si>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</si>
  <si>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</si>
  <si>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</si>
  <si>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</si>
  <si>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</si>
  <si>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</si>
  <si>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</si>
  <si>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</si>
  <si>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</si>
  <si>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</si>
  <si>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</si>
  <si>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</si>
  <si>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</si>
  <si>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</si>
  <si>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</si>
  <si>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</si>
  <si>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</si>
  <si>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</si>
  <si>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</si>
  <si>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</si>
  <si>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</si>
  <si>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</si>
  <si>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</si>
  <si>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</si>
  <si>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</si>
  <si>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</si>
  <si>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</si>
  <si>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</si>
  <si>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</si>
  <si>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</si>
  <si>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</si>
  <si>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</si>
  <si>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</si>
  <si>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</si>
  <si>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</si>
  <si>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</si>
  <si>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</si>
  <si>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</si>
  <si>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</si>
  <si>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</si>
  <si>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</si>
  <si>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</si>
  <si>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</si>
  <si>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</si>
  <si>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</si>
  <si>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</si>
  <si>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</si>
  <si>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</si>
  <si>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</si>
  <si>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</si>
  <si>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</si>
  <si>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</si>
  <si>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</si>
  <si>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</si>
  <si>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</si>
  <si>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</si>
  <si>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</si>
  <si>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</si>
  <si>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</si>
  <si>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</si>
  <si>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</si>
  <si>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</si>
  <si>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</si>
  <si>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</si>
  <si>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</si>
  <si>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</si>
  <si>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</si>
  <si>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</si>
  <si>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</si>
  <si>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</si>
  <si>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</si>
  <si>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</si>
  <si>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</si>
  <si>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</si>
  <si>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</si>
  <si>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</si>
  <si>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</si>
  <si>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</si>
  <si>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</si>
  <si>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</si>
  <si>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</si>
  <si>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</si>
  <si>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</si>
  <si>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</si>
  <si>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</si>
  <si>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</si>
  <si>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</si>
  <si>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</si>
  <si>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</si>
  <si>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</si>
  <si>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</si>
  <si>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</si>
  <si>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</si>
  <si>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</si>
  <si>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</si>
  <si>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</si>
  <si>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</si>
  <si>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</si>
  <si>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</si>
  <si>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</si>
  <si>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</si>
  <si>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</si>
  <si>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</si>
  <si>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</si>
  <si>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</si>
  <si>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</si>
  <si>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</si>
  <si>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</si>
  <si>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</si>
  <si>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</si>
  <si>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</si>
  <si>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</si>
  <si>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</si>
  <si>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</si>
  <si>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</si>
  <si>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</si>
  <si>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</si>
  <si>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</si>
  <si>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</si>
  <si>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</si>
  <si>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</si>
  <si>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</si>
  <si>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</si>
  <si>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</si>
  <si>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</si>
  <si>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</si>
  <si>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</si>
  <si>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</si>
  <si>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</si>
  <si>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</si>
  <si>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</si>
  <si>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</si>
  <si>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</si>
  <si>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</si>
  <si>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</si>
  <si>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</si>
  <si>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</si>
  <si>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</si>
  <si>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</si>
  <si>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</si>
  <si>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</si>
  <si>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</si>
  <si>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</si>
  <si>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</si>
  <si>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</si>
  <si>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</si>
  <si>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</si>
  <si>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</si>
  <si>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</si>
  <si>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</si>
  <si>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</si>
  <si>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</si>
  <si>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</si>
  <si>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</si>
  <si>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</si>
  <si>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</si>
  <si>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</si>
  <si>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</si>
  <si>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</si>
  <si>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</si>
  <si>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</si>
  <si>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</si>
  <si>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</si>
  <si>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</si>
  <si>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</si>
  <si>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</si>
  <si>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</si>
  <si>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</si>
  <si>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</si>
  <si>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</si>
  <si>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</si>
  <si>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</si>
  <si>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</si>
  <si>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</si>
  <si>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</si>
  <si>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</si>
  <si>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</si>
  <si>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</si>
  <si>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</si>
  <si>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</si>
  <si>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</si>
  <si>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</si>
  <si>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</si>
  <si>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</si>
  <si>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</si>
  <si>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</si>
  <si>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</si>
  <si>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</si>
  <si>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</si>
  <si>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</si>
  <si>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</si>
  <si>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</si>
  <si>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</si>
  <si>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</si>
  <si>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</si>
  <si>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</si>
  <si>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</si>
  <si>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</si>
  <si>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</si>
  <si>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</si>
  <si>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</si>
  <si>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</si>
  <si>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</si>
  <si>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</si>
  <si>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</si>
  <si>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</si>
  <si>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</si>
  <si>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</si>
  <si>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</si>
  <si>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</si>
  <si>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</si>
  <si>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</si>
  <si>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</si>
  <si>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</si>
  <si>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</si>
  <si>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</si>
  <si>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</si>
  <si>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</si>
  <si>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</si>
  <si>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</si>
  <si>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</si>
  <si>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</si>
  <si>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</si>
  <si>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</si>
  <si>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</si>
  <si>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</si>
  <si>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</si>
  <si>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</si>
  <si>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</si>
  <si>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</si>
  <si>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</si>
  <si>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</si>
  <si>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</si>
  <si>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</si>
  <si>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</si>
  <si>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</si>
  <si>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</si>
  <si>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</si>
  <si>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</si>
  <si>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</si>
  <si>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</si>
  <si>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</si>
  <si>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</si>
  <si>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</si>
  <si>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</si>
  <si>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</si>
  <si>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</si>
  <si>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</si>
  <si>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</si>
  <si>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</si>
  <si>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</si>
  <si>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</si>
  <si>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</si>
  <si>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</si>
  <si>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</si>
  <si>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</si>
  <si>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</si>
  <si>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</si>
  <si>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</si>
  <si>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</si>
  <si>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</si>
  <si>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</si>
  <si>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</si>
  <si>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</si>
  <si>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</si>
  <si>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</si>
  <si>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</si>
  <si>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</si>
  <si>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</si>
  <si>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</si>
  <si>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</si>
  <si>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</si>
  <si>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</si>
  <si>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</si>
  <si>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</si>
  <si>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</si>
  <si>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</si>
  <si>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</si>
  <si>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</si>
  <si>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</si>
  <si>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</si>
  <si>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</si>
  <si>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</si>
  <si>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</si>
  <si>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</si>
  <si>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</si>
  <si>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</si>
  <si>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</si>
  <si>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</si>
  <si>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</si>
  <si>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</si>
  <si>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</si>
  <si>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</si>
  <si>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</si>
  <si>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</si>
  <si>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</si>
  <si>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</si>
  <si>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</si>
  <si>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</si>
  <si>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</si>
  <si>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</si>
  <si>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</si>
  <si>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</si>
  <si>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</si>
  <si>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</si>
  <si>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</si>
  <si>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</si>
  <si>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</si>
  <si>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</si>
  <si>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</si>
  <si>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</si>
  <si>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</si>
  <si>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</si>
  <si>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</si>
  <si>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</si>
  <si>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</si>
  <si>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</si>
  <si>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</si>
  <si>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</si>
  <si>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</si>
  <si>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</si>
  <si>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</si>
  <si>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</si>
  <si>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</si>
  <si>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</si>
  <si>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</si>
  <si>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</si>
  <si>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</si>
  <si>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</si>
  <si>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</si>
  <si>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</si>
  <si>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</si>
  <si>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</si>
  <si>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</si>
  <si>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</si>
  <si>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</si>
  <si>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</si>
  <si>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</si>
  <si>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</si>
  <si>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</si>
  <si>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</si>
  <si>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</si>
  <si>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</si>
  <si>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</si>
  <si>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</si>
  <si>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</si>
  <si>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</si>
  <si>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</si>
  <si>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</si>
  <si>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</si>
  <si>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</si>
  <si>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</si>
  <si>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</si>
  <si>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</si>
  <si>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</si>
  <si>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</si>
  <si>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</si>
  <si>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</si>
  <si>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</si>
  <si>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</si>
  <si>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</si>
  <si>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</si>
  <si>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</si>
  <si>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</si>
  <si>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</si>
  <si>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</si>
  <si>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</si>
  <si>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</si>
  <si>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</si>
  <si>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</si>
  <si>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</si>
  <si>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</si>
  <si>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</si>
  <si>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</si>
  <si>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</si>
  <si>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</si>
  <si>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</si>
  <si>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BENTON SD</t>
  </si>
  <si>
    <t>no salaries or benefits in Benton except for the school board</t>
  </si>
  <si>
    <t>7-9</t>
  </si>
  <si>
    <t>8-9</t>
  </si>
  <si>
    <t>This is not all out of district tuition. - Contract with agency to work with some 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</si>
</sst>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1" fontId="0" fillId="0" borderId="11" xfId="0" quotePrefix="1" applyNumberFormat="1" applyBorder="1" applyAlignment="1" applyProtection="1">
      <alignment horizontal="right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053DC-3DFE-42B9-BB94-D4E74C9A0461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F43" sqref="F4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47</v>
      </c>
      <c r="C2" s="21">
        <v>47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2951.48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119397.2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24119.16</v>
      </c>
      <c r="G13" s="18"/>
      <c r="H13" s="18"/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27070.639999999999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119397.2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/>
      <c r="J23" s="67">
        <f>SUM(I440)</f>
        <v>22158.15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1389.65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1389.65</v>
      </c>
      <c r="G33" s="41">
        <f>SUM(G23:G32)</f>
        <v>0</v>
      </c>
      <c r="H33" s="41">
        <f>SUM(H23:H32)</f>
        <v>0</v>
      </c>
      <c r="I33" s="41">
        <f>SUM(I23:I32)</f>
        <v>0</v>
      </c>
      <c r="J33" s="41">
        <f>SUM(J23:J32)</f>
        <v>22158.15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20000</v>
      </c>
      <c r="G41" s="18"/>
      <c r="H41" s="18"/>
      <c r="I41" s="18"/>
      <c r="J41" s="13">
        <f>SUM(I449)</f>
        <v>97239.05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5680.99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25680.989999999998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97239.05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27070.639999999999</v>
      </c>
      <c r="G44" s="41">
        <f>G43+G33</f>
        <v>0</v>
      </c>
      <c r="H44" s="41">
        <f>H43+H33</f>
        <v>0</v>
      </c>
      <c r="I44" s="41">
        <f>I43+I33</f>
        <v>0</v>
      </c>
      <c r="J44" s="41">
        <f>J43+J33</f>
        <v>119397.20000000001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224318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224318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69.599999999999994</v>
      </c>
      <c r="G88" s="18"/>
      <c r="H88" s="18"/>
      <c r="I88" s="18"/>
      <c r="J88" s="18">
        <v>1408.57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/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/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69.599999999999994</v>
      </c>
      <c r="G103" s="41">
        <f>SUM(G88:G102)</f>
        <v>0</v>
      </c>
      <c r="H103" s="41">
        <f>SUM(H88:H102)</f>
        <v>0</v>
      </c>
      <c r="I103" s="41">
        <f>SUM(I88:I102)</f>
        <v>0</v>
      </c>
      <c r="J103" s="41">
        <f>SUM(J88:J102)</f>
        <v>1408.57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224387.6</v>
      </c>
      <c r="G104" s="41">
        <f>G52+G103</f>
        <v>0</v>
      </c>
      <c r="H104" s="41">
        <f>H52+H71+H86+H103</f>
        <v>0</v>
      </c>
      <c r="I104" s="41">
        <f>I52+I103</f>
        <v>0</v>
      </c>
      <c r="J104" s="41">
        <f>J52+J103</f>
        <v>1408.57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87765.66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57252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33673.339999999997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178691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4935.76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443.36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/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5379.12</v>
      </c>
      <c r="G128" s="41">
        <f>SUM(G115:G127)</f>
        <v>0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184070.12</v>
      </c>
      <c r="G132" s="41">
        <f>G113+SUM(G128:G129)</f>
        <v>0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/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/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24764.54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24764.54</v>
      </c>
      <c r="G154" s="41">
        <f>SUM(G142:G153)</f>
        <v>0</v>
      </c>
      <c r="H154" s="41">
        <f>SUM(H142:H153)</f>
        <v>0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16650.05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41414.589999999997</v>
      </c>
      <c r="G161" s="41">
        <f>G139+G154+SUM(G155:G160)</f>
        <v>0</v>
      </c>
      <c r="H161" s="41">
        <f>H139+H154+SUM(H155:H160)</f>
        <v>0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20000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20000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22158.15</v>
      </c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22158.15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22158.15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20000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472030.45999999996</v>
      </c>
      <c r="G185" s="47">
        <f>G104+G132+G161+G184</f>
        <v>0</v>
      </c>
      <c r="H185" s="47">
        <f>H104+H132+H161+H184</f>
        <v>0</v>
      </c>
      <c r="I185" s="47">
        <f>I104+I132+I161+I184</f>
        <v>0</v>
      </c>
      <c r="J185" s="47">
        <f>J104+J132+J184</f>
        <v>21408.57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/>
      <c r="G189" s="18"/>
      <c r="H189" s="18">
        <v>97493.86</v>
      </c>
      <c r="I189" s="18"/>
      <c r="J189" s="18"/>
      <c r="K189" s="18"/>
      <c r="L189" s="19">
        <f>SUM(F189:K189)</f>
        <v>97493.86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/>
      <c r="G190" s="18"/>
      <c r="H190" s="18">
        <v>12812.75</v>
      </c>
      <c r="I190" s="18"/>
      <c r="J190" s="18"/>
      <c r="K190" s="18"/>
      <c r="L190" s="19">
        <f>SUM(F190:K190)</f>
        <v>12812.75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>
        <v>3000</v>
      </c>
      <c r="I191" s="18"/>
      <c r="J191" s="18"/>
      <c r="K191" s="18"/>
      <c r="L191" s="19">
        <f>SUM(F191:K191)</f>
        <v>3000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/>
      <c r="I192" s="18"/>
      <c r="J192" s="18"/>
      <c r="K192" s="18"/>
      <c r="L192" s="19">
        <f>SUM(F192:K192)</f>
        <v>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/>
      <c r="G194" s="18"/>
      <c r="H194" s="18"/>
      <c r="I194" s="18"/>
      <c r="J194" s="18"/>
      <c r="K194" s="18"/>
      <c r="L194" s="19">
        <f t="shared" ref="L194:L200" si="0">SUM(F194:K194)</f>
        <v>0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/>
      <c r="G195" s="18"/>
      <c r="H195" s="18"/>
      <c r="I195" s="18"/>
      <c r="J195" s="18"/>
      <c r="K195" s="18"/>
      <c r="L195" s="19">
        <f t="shared" si="0"/>
        <v>0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281.83999999999997</v>
      </c>
      <c r="G196" s="18">
        <v>148.55000000000001</v>
      </c>
      <c r="H196" s="18">
        <f>4280+997.55</f>
        <v>5277.55</v>
      </c>
      <c r="I196" s="18"/>
      <c r="J196" s="18"/>
      <c r="K196" s="18">
        <v>277.62</v>
      </c>
      <c r="L196" s="19">
        <f t="shared" si="0"/>
        <v>5985.56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/>
      <c r="G197" s="18"/>
      <c r="H197" s="18"/>
      <c r="I197" s="18"/>
      <c r="J197" s="18"/>
      <c r="K197" s="18"/>
      <c r="L197" s="19">
        <f t="shared" si="0"/>
        <v>0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/>
      <c r="G199" s="18"/>
      <c r="H199" s="18"/>
      <c r="I199" s="18"/>
      <c r="J199" s="18"/>
      <c r="K199" s="18"/>
      <c r="L199" s="19">
        <f t="shared" si="0"/>
        <v>0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9340.75</v>
      </c>
      <c r="I200" s="18"/>
      <c r="J200" s="18"/>
      <c r="K200" s="18"/>
      <c r="L200" s="19">
        <f t="shared" si="0"/>
        <v>9340.75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281.83999999999997</v>
      </c>
      <c r="G203" s="41">
        <f t="shared" si="1"/>
        <v>148.55000000000001</v>
      </c>
      <c r="H203" s="41">
        <f t="shared" si="1"/>
        <v>127924.91</v>
      </c>
      <c r="I203" s="41">
        <f t="shared" si="1"/>
        <v>0</v>
      </c>
      <c r="J203" s="41">
        <f t="shared" si="1"/>
        <v>0</v>
      </c>
      <c r="K203" s="41">
        <f t="shared" si="1"/>
        <v>277.62</v>
      </c>
      <c r="L203" s="41">
        <f t="shared" si="1"/>
        <v>128632.92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>
        <v>145014.42000000001</v>
      </c>
      <c r="I207" s="18"/>
      <c r="J207" s="18"/>
      <c r="K207" s="18"/>
      <c r="L207" s="19">
        <f>SUM(F207:K207)</f>
        <v>145014.42000000001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>
        <v>9883.16</v>
      </c>
      <c r="I208" s="18"/>
      <c r="J208" s="18"/>
      <c r="K208" s="18"/>
      <c r="L208" s="19">
        <f>SUM(F208:K208)</f>
        <v>9883.16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>
        <v>1519.58</v>
      </c>
      <c r="I210" s="18"/>
      <c r="J210" s="18"/>
      <c r="K210" s="18"/>
      <c r="L210" s="19">
        <f>SUM(F210:K210)</f>
        <v>1519.58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>
        <v>1205</v>
      </c>
      <c r="I212" s="18"/>
      <c r="J212" s="18"/>
      <c r="K212" s="18"/>
      <c r="L212" s="19">
        <f t="shared" ref="L212:L218" si="2">SUM(F212:K212)</f>
        <v>1205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316.32</v>
      </c>
      <c r="G214" s="18">
        <v>142.16999999999999</v>
      </c>
      <c r="H214" s="18">
        <f>4815+1122.26</f>
        <v>5937.26</v>
      </c>
      <c r="I214" s="18"/>
      <c r="J214" s="18"/>
      <c r="K214" s="18">
        <v>312.32</v>
      </c>
      <c r="L214" s="19">
        <f t="shared" si="2"/>
        <v>6708.07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v>7240.86</v>
      </c>
      <c r="I218" s="18"/>
      <c r="J218" s="18"/>
      <c r="K218" s="18"/>
      <c r="L218" s="19">
        <f t="shared" si="2"/>
        <v>7240.86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316.32</v>
      </c>
      <c r="G221" s="41">
        <f>SUM(G207:G220)</f>
        <v>142.16999999999999</v>
      </c>
      <c r="H221" s="41">
        <f>SUM(H207:H220)</f>
        <v>170800.28</v>
      </c>
      <c r="I221" s="41">
        <f>SUM(I207:I220)</f>
        <v>0</v>
      </c>
      <c r="J221" s="41">
        <f>SUM(J207:J220)</f>
        <v>0</v>
      </c>
      <c r="K221" s="41">
        <f t="shared" si="3"/>
        <v>312.32</v>
      </c>
      <c r="L221" s="41">
        <f t="shared" si="3"/>
        <v>171571.09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93750.76</v>
      </c>
      <c r="I225" s="18"/>
      <c r="J225" s="18"/>
      <c r="K225" s="18"/>
      <c r="L225" s="19">
        <f>SUM(F225:K225)</f>
        <v>93750.76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f>18522+43297.3</f>
        <v>61819.3</v>
      </c>
      <c r="I226" s="18"/>
      <c r="J226" s="18"/>
      <c r="K226" s="18"/>
      <c r="L226" s="19">
        <f>SUM(F226:K226)</f>
        <v>61819.3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>
        <v>7176.32</v>
      </c>
      <c r="I227" s="18"/>
      <c r="J227" s="18"/>
      <c r="K227" s="18"/>
      <c r="L227" s="19">
        <f>SUM(F227:K227)</f>
        <v>7176.32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>
        <v>2910.6</v>
      </c>
      <c r="I228" s="18"/>
      <c r="J228" s="18"/>
      <c r="K228" s="18"/>
      <c r="L228" s="19">
        <f>SUM(F228:K228)</f>
        <v>2910.6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313.83999999999997</v>
      </c>
      <c r="G232" s="18">
        <v>174.05</v>
      </c>
      <c r="H232" s="18">
        <f>4280+997.57</f>
        <v>5277.57</v>
      </c>
      <c r="I232" s="18"/>
      <c r="J232" s="18"/>
      <c r="K232" s="18">
        <v>277.61</v>
      </c>
      <c r="L232" s="19">
        <f t="shared" si="4"/>
        <v>6043.07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8914.35</v>
      </c>
      <c r="I236" s="18"/>
      <c r="J236" s="18"/>
      <c r="K236" s="18"/>
      <c r="L236" s="19">
        <f t="shared" si="4"/>
        <v>8914.35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313.83999999999997</v>
      </c>
      <c r="G239" s="41">
        <f t="shared" si="5"/>
        <v>174.05</v>
      </c>
      <c r="H239" s="41">
        <f t="shared" si="5"/>
        <v>179848.90000000002</v>
      </c>
      <c r="I239" s="41">
        <f t="shared" si="5"/>
        <v>0</v>
      </c>
      <c r="J239" s="41">
        <f t="shared" si="5"/>
        <v>0</v>
      </c>
      <c r="K239" s="41">
        <f t="shared" si="5"/>
        <v>277.61</v>
      </c>
      <c r="L239" s="41">
        <f t="shared" si="5"/>
        <v>180614.40000000002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912</v>
      </c>
      <c r="G249" s="41">
        <f t="shared" si="8"/>
        <v>464.77000000000004</v>
      </c>
      <c r="H249" s="41">
        <f t="shared" si="8"/>
        <v>478574.09</v>
      </c>
      <c r="I249" s="41">
        <f t="shared" si="8"/>
        <v>0</v>
      </c>
      <c r="J249" s="41">
        <f t="shared" si="8"/>
        <v>0</v>
      </c>
      <c r="K249" s="41">
        <f t="shared" si="8"/>
        <v>867.55000000000007</v>
      </c>
      <c r="L249" s="41">
        <f t="shared" si="8"/>
        <v>480818.41000000003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20000</v>
      </c>
      <c r="L258" s="19">
        <f t="shared" si="9"/>
        <v>20000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>
        <v>972.74</v>
      </c>
      <c r="L260" s="19">
        <f t="shared" si="9"/>
        <v>972.74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20972.74</v>
      </c>
      <c r="L262" s="41">
        <f t="shared" si="9"/>
        <v>20972.74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912</v>
      </c>
      <c r="G263" s="42">
        <f t="shared" si="11"/>
        <v>464.77000000000004</v>
      </c>
      <c r="H263" s="42">
        <f t="shared" si="11"/>
        <v>478574.09</v>
      </c>
      <c r="I263" s="42">
        <f t="shared" si="11"/>
        <v>0</v>
      </c>
      <c r="J263" s="42">
        <f t="shared" si="11"/>
        <v>0</v>
      </c>
      <c r="K263" s="42">
        <f t="shared" si="11"/>
        <v>21840.29</v>
      </c>
      <c r="L263" s="42">
        <f t="shared" si="11"/>
        <v>501791.15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0</v>
      </c>
      <c r="I282" s="42">
        <f t="shared" si="13"/>
        <v>0</v>
      </c>
      <c r="J282" s="42">
        <f t="shared" si="13"/>
        <v>0</v>
      </c>
      <c r="K282" s="42">
        <f t="shared" si="13"/>
        <v>0</v>
      </c>
      <c r="L282" s="41">
        <f t="shared" si="13"/>
        <v>0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0</v>
      </c>
      <c r="G330" s="41">
        <f t="shared" si="20"/>
        <v>0</v>
      </c>
      <c r="H330" s="41">
        <f t="shared" si="20"/>
        <v>0</v>
      </c>
      <c r="I330" s="41">
        <f t="shared" si="20"/>
        <v>0</v>
      </c>
      <c r="J330" s="41">
        <f t="shared" si="20"/>
        <v>0</v>
      </c>
      <c r="K330" s="41">
        <f t="shared" si="20"/>
        <v>0</v>
      </c>
      <c r="L330" s="41">
        <f t="shared" si="20"/>
        <v>0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0</v>
      </c>
      <c r="G344" s="41">
        <f>G330</f>
        <v>0</v>
      </c>
      <c r="H344" s="41">
        <f>H330</f>
        <v>0</v>
      </c>
      <c r="I344" s="41">
        <f>I330</f>
        <v>0</v>
      </c>
      <c r="J344" s="41">
        <f>J330</f>
        <v>0</v>
      </c>
      <c r="K344" s="47">
        <f>K330+K343</f>
        <v>0</v>
      </c>
      <c r="L344" s="41">
        <f>L330+L343</f>
        <v>0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/>
      <c r="I350" s="18"/>
      <c r="J350" s="18"/>
      <c r="K350" s="18"/>
      <c r="L350" s="13">
        <f>SUM(F350:K350)</f>
        <v>0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0</v>
      </c>
      <c r="I354" s="47">
        <f t="shared" si="22"/>
        <v>0</v>
      </c>
      <c r="J354" s="47">
        <f t="shared" si="22"/>
        <v>0</v>
      </c>
      <c r="K354" s="47">
        <f t="shared" si="22"/>
        <v>0</v>
      </c>
      <c r="L354" s="47">
        <f t="shared" si="22"/>
        <v>0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/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0</v>
      </c>
      <c r="G361" s="47">
        <f>SUM(G359:G360)</f>
        <v>0</v>
      </c>
      <c r="H361" s="47">
        <f>SUM(H359:H360)</f>
        <v>0</v>
      </c>
      <c r="I361" s="47">
        <f>SUM(I359:I360)</f>
        <v>0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20000</v>
      </c>
      <c r="H389" s="18">
        <f>1269.25+139.32</f>
        <v>1408.57</v>
      </c>
      <c r="I389" s="18"/>
      <c r="J389" s="24" t="s">
        <v>312</v>
      </c>
      <c r="K389" s="24" t="s">
        <v>312</v>
      </c>
      <c r="L389" s="56">
        <f t="shared" si="26"/>
        <v>21408.57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20000</v>
      </c>
      <c r="H393" s="47">
        <f>SUM(H387:H392)</f>
        <v>1408.57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21408.57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20000</v>
      </c>
      <c r="H400" s="47">
        <f>H385+H393+H399</f>
        <v>1408.57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21408.57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>
        <v>22158.15</v>
      </c>
      <c r="L415" s="56">
        <f t="shared" si="29"/>
        <v>22158.15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22158.15</v>
      </c>
      <c r="L419" s="47">
        <f t="shared" si="30"/>
        <v>22158.15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22158.15</v>
      </c>
      <c r="L426" s="47">
        <f t="shared" si="32"/>
        <v>22158.15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>
        <v>119397.2</v>
      </c>
      <c r="H432" s="18"/>
      <c r="I432" s="56">
        <f t="shared" si="33"/>
        <v>119397.2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119397.2</v>
      </c>
      <c r="H438" s="13">
        <f>SUM(H431:H437)</f>
        <v>0</v>
      </c>
      <c r="I438" s="13">
        <f>SUM(I431:I437)</f>
        <v>119397.2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>
        <v>22158.15</v>
      </c>
      <c r="H440" s="18"/>
      <c r="I440" s="56">
        <f>SUM(F440:H440)</f>
        <v>22158.15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22158.15</v>
      </c>
      <c r="H444" s="72">
        <f>SUM(H440:H443)</f>
        <v>0</v>
      </c>
      <c r="I444" s="72">
        <f>SUM(I440:I443)</f>
        <v>22158.15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f>99397.2-2158.15</f>
        <v>97239.05</v>
      </c>
      <c r="H449" s="18"/>
      <c r="I449" s="56">
        <f>SUM(F449:H449)</f>
        <v>97239.05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97239.05</v>
      </c>
      <c r="H450" s="83">
        <f>SUM(H446:H449)</f>
        <v>0</v>
      </c>
      <c r="I450" s="83">
        <f>SUM(I446:I449)</f>
        <v>97239.05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119397.20000000001</v>
      </c>
      <c r="H451" s="42">
        <f>H444+H450</f>
        <v>0</v>
      </c>
      <c r="I451" s="42">
        <f>I444+I450</f>
        <v>119397.20000000001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55441.680000000051</v>
      </c>
      <c r="G455" s="18">
        <v>0</v>
      </c>
      <c r="H455" s="18">
        <v>0</v>
      </c>
      <c r="I455" s="18">
        <v>0</v>
      </c>
      <c r="J455" s="18">
        <v>97988.63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527472.46-55442</f>
        <v>472030.45999999996</v>
      </c>
      <c r="G458" s="18"/>
      <c r="H458" s="18"/>
      <c r="I458" s="18"/>
      <c r="J458" s="18">
        <v>21408.57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472030.45999999996</v>
      </c>
      <c r="G460" s="53">
        <f>SUM(G458:G459)</f>
        <v>0</v>
      </c>
      <c r="H460" s="53">
        <f>SUM(H458:H459)</f>
        <v>0</v>
      </c>
      <c r="I460" s="53">
        <f>SUM(I458:I459)</f>
        <v>0</v>
      </c>
      <c r="J460" s="53">
        <f>SUM(J458:J459)</f>
        <v>21408.57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501791.15</v>
      </c>
      <c r="G462" s="18"/>
      <c r="H462" s="18"/>
      <c r="I462" s="18"/>
      <c r="J462" s="18">
        <v>22158.15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501791.15</v>
      </c>
      <c r="G464" s="53">
        <f>SUM(G462:G463)</f>
        <v>0</v>
      </c>
      <c r="H464" s="53">
        <f>SUM(H462:H463)</f>
        <v>0</v>
      </c>
      <c r="I464" s="53">
        <f>SUM(I462:I463)</f>
        <v>0</v>
      </c>
      <c r="J464" s="53">
        <f>SUM(J462:J463)</f>
        <v>22158.15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25680.989999999991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97239.050000000017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/>
      <c r="G511" s="18"/>
      <c r="H511" s="18">
        <v>12812.75</v>
      </c>
      <c r="I511" s="18"/>
      <c r="J511" s="18"/>
      <c r="K511" s="18"/>
      <c r="L511" s="88">
        <f>SUM(F511:K511)</f>
        <v>12812.75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>
        <v>9883.16</v>
      </c>
      <c r="I512" s="18"/>
      <c r="J512" s="18"/>
      <c r="K512" s="18"/>
      <c r="L512" s="88">
        <f>SUM(F512:K512)</f>
        <v>9883.16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f>18522+43297.3</f>
        <v>61819.3</v>
      </c>
      <c r="I513" s="18"/>
      <c r="J513" s="18"/>
      <c r="K513" s="18"/>
      <c r="L513" s="88">
        <f>SUM(F513:K513)</f>
        <v>61819.3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0</v>
      </c>
      <c r="G514" s="108">
        <f t="shared" ref="G514:L514" si="35">SUM(G511:G513)</f>
        <v>0</v>
      </c>
      <c r="H514" s="108">
        <f t="shared" si="35"/>
        <v>84515.21</v>
      </c>
      <c r="I514" s="108">
        <f t="shared" si="35"/>
        <v>0</v>
      </c>
      <c r="J514" s="108">
        <f t="shared" si="35"/>
        <v>0</v>
      </c>
      <c r="K514" s="108">
        <f t="shared" si="35"/>
        <v>0</v>
      </c>
      <c r="L514" s="89">
        <f t="shared" si="35"/>
        <v>84515.21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v>3000</v>
      </c>
      <c r="I516" s="18"/>
      <c r="J516" s="18"/>
      <c r="K516" s="18"/>
      <c r="L516" s="88">
        <f>SUM(F516:K516)</f>
        <v>3000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>
        <v>1205</v>
      </c>
      <c r="I517" s="18"/>
      <c r="J517" s="18"/>
      <c r="K517" s="18"/>
      <c r="L517" s="88">
        <f>SUM(F517:K517)</f>
        <v>1205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4205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4205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>
        <v>843</v>
      </c>
      <c r="I521" s="18"/>
      <c r="J521" s="18"/>
      <c r="K521" s="18"/>
      <c r="L521" s="88">
        <f>SUM(F521:K521)</f>
        <v>843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>
        <v>937</v>
      </c>
      <c r="I522" s="18"/>
      <c r="J522" s="18"/>
      <c r="K522" s="18"/>
      <c r="L522" s="88">
        <f>SUM(F522:K522)</f>
        <v>937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>
        <v>1343</v>
      </c>
      <c r="I523" s="18"/>
      <c r="J523" s="18"/>
      <c r="K523" s="18"/>
      <c r="L523" s="88">
        <f>SUM(F523:K523)</f>
        <v>1343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3123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3123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2905</v>
      </c>
      <c r="I531" s="18"/>
      <c r="J531" s="18"/>
      <c r="K531" s="18"/>
      <c r="L531" s="88">
        <f>SUM(F531:K531)</f>
        <v>2905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1848.42</v>
      </c>
      <c r="I533" s="18"/>
      <c r="J533" s="18"/>
      <c r="K533" s="18"/>
      <c r="L533" s="88">
        <f>SUM(F533:K533)</f>
        <v>1848.42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4753.42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4753.42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0</v>
      </c>
      <c r="G535" s="89">
        <f t="shared" ref="G535:L535" si="40">G514+G519+G524+G529+G534</f>
        <v>0</v>
      </c>
      <c r="H535" s="89">
        <f t="shared" si="40"/>
        <v>96596.63</v>
      </c>
      <c r="I535" s="89">
        <f t="shared" si="40"/>
        <v>0</v>
      </c>
      <c r="J535" s="89">
        <f t="shared" si="40"/>
        <v>0</v>
      </c>
      <c r="K535" s="89">
        <f t="shared" si="40"/>
        <v>0</v>
      </c>
      <c r="L535" s="89">
        <f t="shared" si="40"/>
        <v>96596.63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12812.75</v>
      </c>
      <c r="G539" s="87">
        <f>L516</f>
        <v>3000</v>
      </c>
      <c r="H539" s="87">
        <f>L521</f>
        <v>843</v>
      </c>
      <c r="I539" s="87">
        <f>L526</f>
        <v>0</v>
      </c>
      <c r="J539" s="87">
        <f>L531</f>
        <v>2905</v>
      </c>
      <c r="K539" s="87">
        <f>SUM(F539:J539)</f>
        <v>19560.75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9883.16</v>
      </c>
      <c r="G540" s="87">
        <f>L517</f>
        <v>1205</v>
      </c>
      <c r="H540" s="87">
        <f>L522</f>
        <v>937</v>
      </c>
      <c r="I540" s="87">
        <f>L527</f>
        <v>0</v>
      </c>
      <c r="J540" s="87">
        <f>L532</f>
        <v>0</v>
      </c>
      <c r="K540" s="87">
        <f>SUM(F540:J540)</f>
        <v>12025.16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61819.3</v>
      </c>
      <c r="G541" s="87">
        <f>L518</f>
        <v>0</v>
      </c>
      <c r="H541" s="87">
        <f>L523</f>
        <v>1343</v>
      </c>
      <c r="I541" s="87">
        <f>L528</f>
        <v>0</v>
      </c>
      <c r="J541" s="87">
        <f>L533</f>
        <v>1848.42</v>
      </c>
      <c r="K541" s="87">
        <f>SUM(F541:J541)</f>
        <v>65010.720000000001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84515.21</v>
      </c>
      <c r="G542" s="89">
        <f t="shared" si="41"/>
        <v>4205</v>
      </c>
      <c r="H542" s="89">
        <f t="shared" si="41"/>
        <v>3123</v>
      </c>
      <c r="I542" s="89">
        <f t="shared" si="41"/>
        <v>0</v>
      </c>
      <c r="J542" s="89">
        <f t="shared" si="41"/>
        <v>4753.42</v>
      </c>
      <c r="K542" s="89">
        <f t="shared" si="41"/>
        <v>96596.63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>
        <v>97493.86</v>
      </c>
      <c r="G565" s="18">
        <v>145014.42000000001</v>
      </c>
      <c r="H565" s="18">
        <v>93750.76</v>
      </c>
      <c r="I565" s="87">
        <f>SUM(F565:H565)</f>
        <v>336259.04000000004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12812.75</v>
      </c>
      <c r="G569" s="18"/>
      <c r="H569" s="18">
        <v>24371.3</v>
      </c>
      <c r="I569" s="87">
        <f t="shared" si="46"/>
        <v>37184.050000000003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>
        <v>18926</v>
      </c>
      <c r="I572" s="87">
        <f t="shared" si="46"/>
        <v>18926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>
        <v>7176.32</v>
      </c>
      <c r="I575" s="87">
        <f t="shared" si="46"/>
        <v>7176.32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6435.75</v>
      </c>
      <c r="I581" s="18">
        <v>7240.86</v>
      </c>
      <c r="J581" s="18">
        <v>6436.75</v>
      </c>
      <c r="K581" s="104">
        <f t="shared" ref="K581:K587" si="47">SUM(H581:J581)</f>
        <v>20113.36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2905</v>
      </c>
      <c r="I582" s="18"/>
      <c r="J582" s="18">
        <v>1848.42</v>
      </c>
      <c r="K582" s="104">
        <f t="shared" si="47"/>
        <v>4753.42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629.17999999999995</v>
      </c>
      <c r="K583" s="104">
        <f t="shared" si="47"/>
        <v>629.17999999999995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/>
      <c r="K585" s="104">
        <f t="shared" si="47"/>
        <v>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9340.75</v>
      </c>
      <c r="I588" s="108">
        <f>SUM(I581:I587)</f>
        <v>7240.86</v>
      </c>
      <c r="J588" s="108">
        <f>SUM(J581:J587)</f>
        <v>8914.35</v>
      </c>
      <c r="K588" s="108">
        <f>SUM(K581:K587)</f>
        <v>25495.96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/>
      <c r="I594" s="18"/>
      <c r="J594" s="18"/>
      <c r="K594" s="104">
        <f>SUM(H594:J594)</f>
        <v>0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0</v>
      </c>
      <c r="I595" s="108">
        <f>SUM(I592:I594)</f>
        <v>0</v>
      </c>
      <c r="J595" s="108">
        <f>SUM(J592:J594)</f>
        <v>0</v>
      </c>
      <c r="K595" s="108">
        <f>SUM(K592:K594)</f>
        <v>0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>
        <v>2910.6</v>
      </c>
      <c r="I602" s="18"/>
      <c r="J602" s="18"/>
      <c r="K602" s="18"/>
      <c r="L602" s="88">
        <f>SUM(F602:K602)</f>
        <v>2910.6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>
        <v>1519.58</v>
      </c>
      <c r="I603" s="18"/>
      <c r="J603" s="18"/>
      <c r="K603" s="18"/>
      <c r="L603" s="88">
        <f>SUM(F603:K603)</f>
        <v>1519.58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4430.18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4430.18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27070.639999999999</v>
      </c>
      <c r="H607" s="109">
        <f>SUM(F44)</f>
        <v>27070.639999999999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0</v>
      </c>
      <c r="H608" s="109">
        <f>SUM(G44)</f>
        <v>0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0</v>
      </c>
      <c r="H609" s="109">
        <f>SUM(H44)</f>
        <v>0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119397.2</v>
      </c>
      <c r="H611" s="109">
        <f>SUM(J44)</f>
        <v>119397.20000000001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25680.989999999998</v>
      </c>
      <c r="H612" s="109">
        <f>F466</f>
        <v>25680.989999999991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97239.05</v>
      </c>
      <c r="H616" s="109">
        <f>J466</f>
        <v>97239.050000000017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472030.45999999996</v>
      </c>
      <c r="H617" s="104">
        <f>SUM(F458)</f>
        <v>472030.45999999996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0</v>
      </c>
      <c r="H618" s="104">
        <f>SUM(G458)</f>
        <v>0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0</v>
      </c>
      <c r="H619" s="104">
        <f>SUM(H458)</f>
        <v>0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21408.57</v>
      </c>
      <c r="H621" s="104">
        <f>SUM(J458)</f>
        <v>21408.57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501791.15</v>
      </c>
      <c r="H622" s="104">
        <f>SUM(F462)</f>
        <v>501791.15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0</v>
      </c>
      <c r="H623" s="104">
        <f>SUM(H462)</f>
        <v>0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0</v>
      </c>
      <c r="H624" s="104">
        <f>I361</f>
        <v>0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0</v>
      </c>
      <c r="H625" s="104">
        <f>SUM(G462)</f>
        <v>0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21408.57</v>
      </c>
      <c r="H627" s="164">
        <f>SUM(J458)</f>
        <v>21408.57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22158.15</v>
      </c>
      <c r="H628" s="164">
        <f>SUM(J462)</f>
        <v>22158.15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119397.2</v>
      </c>
      <c r="H630" s="104">
        <f>SUM(G451)</f>
        <v>119397.20000000001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119397.2</v>
      </c>
      <c r="H632" s="104">
        <f>SUM(I451)</f>
        <v>119397.20000000001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1408.57</v>
      </c>
      <c r="H634" s="104">
        <f>H400</f>
        <v>1408.57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20000</v>
      </c>
      <c r="H635" s="104">
        <f>G400</f>
        <v>20000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21408.57</v>
      </c>
      <c r="H636" s="104">
        <f>L400</f>
        <v>21408.57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25495.96</v>
      </c>
      <c r="H637" s="104">
        <f>L200+L218+L236</f>
        <v>25495.96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0</v>
      </c>
      <c r="H638" s="104">
        <f>(J249+J330)-(J247+J328)</f>
        <v>0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9340.75</v>
      </c>
      <c r="H639" s="104">
        <f>H588</f>
        <v>9340.75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7240.86</v>
      </c>
      <c r="H640" s="104">
        <f>I588</f>
        <v>7240.86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8914.35</v>
      </c>
      <c r="H641" s="104">
        <f>J588</f>
        <v>8914.35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20000</v>
      </c>
      <c r="H645" s="104">
        <f>K258+K339</f>
        <v>20000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128632.92</v>
      </c>
      <c r="G650" s="19">
        <f>(L221+L301+L351)</f>
        <v>171571.09</v>
      </c>
      <c r="H650" s="19">
        <f>(L239+L320+L352)</f>
        <v>180614.40000000002</v>
      </c>
      <c r="I650" s="19">
        <f>SUM(F650:H650)</f>
        <v>480818.41000000003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0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0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9340.75</v>
      </c>
      <c r="G652" s="19">
        <f>(L218+L298)-(J218+J298)</f>
        <v>7240.86</v>
      </c>
      <c r="H652" s="19">
        <f>(L236+L317)-(J236+J317)</f>
        <v>8914.35</v>
      </c>
      <c r="I652" s="19">
        <f>SUM(F652:H652)</f>
        <v>25495.96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110306.61</v>
      </c>
      <c r="G653" s="200">
        <f>SUM(G565:G577)+SUM(I592:I594)+L602</f>
        <v>147925.02000000002</v>
      </c>
      <c r="H653" s="200">
        <f>SUM(H565:H577)+SUM(J592:J594)+L603</f>
        <v>145743.96</v>
      </c>
      <c r="I653" s="19">
        <f>SUM(F653:H653)</f>
        <v>403975.58999999997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8985.5599999999977</v>
      </c>
      <c r="G654" s="19">
        <f>G650-SUM(G651:G653)</f>
        <v>16405.209999999992</v>
      </c>
      <c r="H654" s="19">
        <f>H650-SUM(H651:H653)</f>
        <v>25956.090000000026</v>
      </c>
      <c r="I654" s="19">
        <f>I650-SUM(I651:I653)</f>
        <v>51346.860000000044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0</v>
      </c>
      <c r="G655" s="249">
        <v>0</v>
      </c>
      <c r="H655" s="249">
        <v>0</v>
      </c>
      <c r="I655" s="19">
        <f>SUM(F655:H655)</f>
        <v>0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 t="e">
        <f>ROUND(F654/F655,2)</f>
        <v>#DIV/0!</v>
      </c>
      <c r="G657" s="19" t="e">
        <f>ROUND(G654/G655,2)</f>
        <v>#DIV/0!</v>
      </c>
      <c r="H657" s="19" t="e">
        <f>ROUND(H654/H655,2)</f>
        <v>#DIV/0!</v>
      </c>
      <c r="I657" s="19" t="e">
        <f>ROUND(I654/I655,2)</f>
        <v>#DIV/0!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>
        <v>-8985.56</v>
      </c>
      <c r="G659" s="18">
        <v>-16405.21</v>
      </c>
      <c r="H659" s="18">
        <v>-25956.09</v>
      </c>
      <c r="I659" s="19">
        <f>SUM(F659:H659)</f>
        <v>-51346.86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 t="e">
        <f>ROUND((F654+F659)/(F655+F660),2)</f>
        <v>#DIV/0!</v>
      </c>
      <c r="G662" s="19" t="e">
        <f>ROUND((G654+G659)/(G655+G660),2)</f>
        <v>#DIV/0!</v>
      </c>
      <c r="H662" s="19" t="e">
        <f>ROUND((H654+H659)/(H655+H660),2)</f>
        <v>#DIV/0!</v>
      </c>
      <c r="I662" s="19" t="e">
        <f>ROUND((I654+I659)/(I655+I660),2)</f>
        <v>#DIV/0!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0A6A5-65FC-491F-BF2D-32BDC70898F5}">
  <sheetPr>
    <tabColor indexed="20"/>
  </sheetPr>
  <dimension ref="A1:C52"/>
  <sheetViews>
    <sheetView workbookViewId="0">
      <selection activeCell="B1" sqref="B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BENTON SD</v>
      </c>
      <c r="C1" s="239" t="s">
        <v>873</v>
      </c>
    </row>
    <row r="2" spans="1:3" x14ac:dyDescent="0.2">
      <c r="A2" s="234"/>
      <c r="B2" s="233"/>
    </row>
    <row r="3" spans="1:3" x14ac:dyDescent="0.2">
      <c r="A3" s="275" t="s">
        <v>818</v>
      </c>
      <c r="B3" s="275"/>
      <c r="C3" s="275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4" t="s">
        <v>817</v>
      </c>
      <c r="C6" s="274"/>
    </row>
    <row r="7" spans="1:3" x14ac:dyDescent="0.2">
      <c r="A7" s="240" t="s">
        <v>820</v>
      </c>
      <c r="B7" s="272" t="s">
        <v>816</v>
      </c>
      <c r="C7" s="273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0</v>
      </c>
      <c r="C9" s="230">
        <f>'DOE25'!G189+'DOE25'!G207+'DOE25'!G225+'DOE25'!G268+'DOE25'!G287+'DOE25'!G306</f>
        <v>0</v>
      </c>
    </row>
    <row r="10" spans="1:3" x14ac:dyDescent="0.2">
      <c r="A10" t="s">
        <v>813</v>
      </c>
      <c r="B10" s="241"/>
      <c r="C10" s="241"/>
    </row>
    <row r="11" spans="1:3" x14ac:dyDescent="0.2">
      <c r="A11" t="s">
        <v>814</v>
      </c>
      <c r="B11" s="241"/>
      <c r="C11" s="241"/>
    </row>
    <row r="12" spans="1:3" x14ac:dyDescent="0.2">
      <c r="A12" t="s">
        <v>815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0</v>
      </c>
      <c r="C13" s="232">
        <f>SUM(C10:C12)</f>
        <v>0</v>
      </c>
    </row>
    <row r="14" spans="1:3" x14ac:dyDescent="0.2">
      <c r="B14" s="231"/>
      <c r="C14" s="231"/>
    </row>
    <row r="15" spans="1:3" x14ac:dyDescent="0.2">
      <c r="B15" s="274" t="s">
        <v>817</v>
      </c>
      <c r="C15" s="274"/>
    </row>
    <row r="16" spans="1:3" x14ac:dyDescent="0.2">
      <c r="A16" s="240" t="s">
        <v>821</v>
      </c>
      <c r="B16" s="272" t="s">
        <v>738</v>
      </c>
      <c r="C16" s="273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0</v>
      </c>
      <c r="C18" s="230">
        <f>'DOE25'!G190+'DOE25'!G208+'DOE25'!G226+'DOE25'!G269+'DOE25'!G288+'DOE25'!G307</f>
        <v>0</v>
      </c>
    </row>
    <row r="19" spans="1:3" x14ac:dyDescent="0.2">
      <c r="A19" t="s">
        <v>813</v>
      </c>
      <c r="B19" s="241"/>
      <c r="C19" s="241"/>
    </row>
    <row r="20" spans="1:3" x14ac:dyDescent="0.2">
      <c r="A20" t="s">
        <v>814</v>
      </c>
      <c r="B20" s="241"/>
      <c r="C20" s="241"/>
    </row>
    <row r="21" spans="1:3" x14ac:dyDescent="0.2">
      <c r="A21" t="s">
        <v>815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0</v>
      </c>
      <c r="C22" s="232">
        <f>SUM(C19:C21)</f>
        <v>0</v>
      </c>
    </row>
    <row r="23" spans="1:3" x14ac:dyDescent="0.2">
      <c r="B23" s="231"/>
      <c r="C23" s="231"/>
    </row>
    <row r="24" spans="1:3" x14ac:dyDescent="0.2">
      <c r="B24" s="274" t="s">
        <v>817</v>
      </c>
      <c r="C24" s="274"/>
    </row>
    <row r="25" spans="1:3" x14ac:dyDescent="0.2">
      <c r="A25" s="240" t="s">
        <v>822</v>
      </c>
      <c r="B25" s="272" t="s">
        <v>739</v>
      </c>
      <c r="C25" s="273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4" t="s">
        <v>817</v>
      </c>
      <c r="C33" s="274"/>
    </row>
    <row r="34" spans="1:3" x14ac:dyDescent="0.2">
      <c r="A34" s="240" t="s">
        <v>823</v>
      </c>
      <c r="B34" s="272" t="s">
        <v>740</v>
      </c>
      <c r="C34" s="273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0</v>
      </c>
      <c r="C36" s="236">
        <f>'DOE25'!G192+'DOE25'!G210+'DOE25'!G228+'DOE25'!G271+'DOE25'!G290+'DOE25'!G309</f>
        <v>0</v>
      </c>
    </row>
    <row r="37" spans="1:3" x14ac:dyDescent="0.2">
      <c r="A37" t="s">
        <v>813</v>
      </c>
      <c r="B37" s="241"/>
      <c r="C37" s="241"/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6B620-259A-48CA-B2B9-C52568BDA260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824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748</v>
      </c>
      <c r="B2" s="266" t="str">
        <f>'DOE25'!A2</f>
        <v>BENTON SD</v>
      </c>
      <c r="C2" s="181"/>
      <c r="D2" s="181" t="s">
        <v>826</v>
      </c>
      <c r="E2" s="181" t="s">
        <v>828</v>
      </c>
      <c r="F2" s="276" t="s">
        <v>855</v>
      </c>
      <c r="G2" s="277"/>
      <c r="H2" s="278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435380.75</v>
      </c>
      <c r="D5" s="20">
        <f>SUM('DOE25'!L189:L192)+SUM('DOE25'!L207:L210)+SUM('DOE25'!L225:L228)-F5-G5</f>
        <v>435380.75</v>
      </c>
      <c r="E5" s="244"/>
      <c r="F5" s="256">
        <f>SUM('DOE25'!J189:J192)+SUM('DOE25'!J207:J210)+SUM('DOE25'!J225:J228)</f>
        <v>0</v>
      </c>
      <c r="G5" s="53">
        <f>SUM('DOE25'!K189:K192)+SUM('DOE25'!K207:K210)+SUM('DOE25'!K225:K228)</f>
        <v>0</v>
      </c>
      <c r="H5" s="260"/>
    </row>
    <row r="6" spans="1:9" x14ac:dyDescent="0.2">
      <c r="A6" s="32">
        <v>2100</v>
      </c>
      <c r="B6" t="s">
        <v>835</v>
      </c>
      <c r="C6" s="246">
        <f t="shared" si="0"/>
        <v>1205</v>
      </c>
      <c r="D6" s="20">
        <f>'DOE25'!L194+'DOE25'!L212+'DOE25'!L230-F6-G6</f>
        <v>1205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0</v>
      </c>
      <c r="D7" s="20">
        <f>'DOE25'!L195+'DOE25'!L213+'DOE25'!L231-F7-G7</f>
        <v>0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10773.550000000001</v>
      </c>
      <c r="D8" s="244"/>
      <c r="E8" s="20">
        <f>'DOE25'!L196+'DOE25'!L214+'DOE25'!L232-F8-G8-D9-D11</f>
        <v>9906.0000000000018</v>
      </c>
      <c r="F8" s="256">
        <f>'DOE25'!J196+'DOE25'!J214+'DOE25'!J232</f>
        <v>0</v>
      </c>
      <c r="G8" s="53">
        <f>'DOE25'!K196+'DOE25'!K214+'DOE25'!K232</f>
        <v>867.55000000000007</v>
      </c>
      <c r="H8" s="260"/>
    </row>
    <row r="9" spans="1:9" x14ac:dyDescent="0.2">
      <c r="A9" s="32">
        <v>2310</v>
      </c>
      <c r="B9" t="s">
        <v>852</v>
      </c>
      <c r="C9" s="246">
        <f t="shared" si="0"/>
        <v>4494.1499999999996</v>
      </c>
      <c r="D9" s="245">
        <v>4494.1499999999996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53.83</v>
      </c>
      <c r="D10" s="244"/>
      <c r="E10" s="245">
        <v>53.83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3469</v>
      </c>
      <c r="D11" s="245">
        <v>3469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0</v>
      </c>
      <c r="D12" s="20">
        <f>'DOE25'!L197+'DOE25'!L215+'DOE25'!L233-F12-G12</f>
        <v>0</v>
      </c>
      <c r="E12" s="244"/>
      <c r="F12" s="256">
        <f>'DOE25'!J197+'DOE25'!J215+'DOE25'!J233</f>
        <v>0</v>
      </c>
      <c r="G12" s="53">
        <f>'DOE25'!K197+'DOE25'!K215+'DOE25'!K233</f>
        <v>0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0</v>
      </c>
      <c r="D14" s="20">
        <f>'DOE25'!L199+'DOE25'!L217+'DOE25'!L235-F14-G14</f>
        <v>0</v>
      </c>
      <c r="E14" s="244"/>
      <c r="F14" s="256">
        <f>'DOE25'!J199+'DOE25'!J217+'DOE25'!J235</f>
        <v>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25495.96</v>
      </c>
      <c r="D15" s="20">
        <f>'DOE25'!L200+'DOE25'!L218+'DOE25'!L236-F15-G15</f>
        <v>25495.96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0</v>
      </c>
      <c r="D29" s="20">
        <f>'DOE25'!L350+'DOE25'!L351+'DOE25'!L352-'DOE25'!I359-F29-G29</f>
        <v>0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0</v>
      </c>
      <c r="D31" s="20">
        <f>'DOE25'!L282+'DOE25'!L301+'DOE25'!L320+'DOE25'!L325+'DOE25'!L326+'DOE25'!L327-F31-G31</f>
        <v>0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470044.86000000004</v>
      </c>
      <c r="E33" s="247">
        <f>SUM(E5:E31)</f>
        <v>9959.8300000000017</v>
      </c>
      <c r="F33" s="247">
        <f>SUM(F5:F31)</f>
        <v>0</v>
      </c>
      <c r="G33" s="247">
        <f>SUM(G5:G31)</f>
        <v>867.55000000000007</v>
      </c>
      <c r="H33" s="247">
        <f>SUM(H5:H31)</f>
        <v>0</v>
      </c>
    </row>
    <row r="35" spans="2:8" ht="12" thickBot="1" x14ac:dyDescent="0.25">
      <c r="B35" s="254" t="s">
        <v>881</v>
      </c>
      <c r="D35" s="255">
        <f>E33</f>
        <v>9959.8300000000017</v>
      </c>
      <c r="E35" s="250"/>
    </row>
    <row r="36" spans="2:8" ht="12" thickTop="1" x14ac:dyDescent="0.2">
      <c r="B36" t="s">
        <v>849</v>
      </c>
      <c r="D36" s="20">
        <f>D33</f>
        <v>470044.86000000004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81165-E828-49DF-8205-DCF01C0FBFA6}">
  <sheetPr transitionEvaluation="1" codeName="Sheet2">
    <tabColor indexed="10"/>
  </sheetPr>
  <dimension ref="A1:I156"/>
  <sheetViews>
    <sheetView zoomScale="75" workbookViewId="0">
      <pane ySplit="2" topLeftCell="A42" activePane="bottomLeft" state="frozen"/>
      <selection pane="bottomLeft" activeCell="B62" sqref="B62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BENTON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2951.48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119397.2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24119.16</v>
      </c>
      <c r="D13" s="95">
        <f>'DOE25'!G13</f>
        <v>0</v>
      </c>
      <c r="E13" s="95">
        <f>'DOE25'!H13</f>
        <v>0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27070.639999999999</v>
      </c>
      <c r="D19" s="41">
        <f>SUM(D9:D18)</f>
        <v>0</v>
      </c>
      <c r="E19" s="41">
        <f>SUM(E9:E18)</f>
        <v>0</v>
      </c>
      <c r="F19" s="41">
        <f>SUM(F9:F18)</f>
        <v>0</v>
      </c>
      <c r="G19" s="41">
        <f>SUM(G9:G18)</f>
        <v>119397.2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22158.15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1389.65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1389.65</v>
      </c>
      <c r="D32" s="41">
        <f>SUM(D22:D31)</f>
        <v>0</v>
      </c>
      <c r="E32" s="41">
        <f>SUM(E22:E31)</f>
        <v>0</v>
      </c>
      <c r="F32" s="41">
        <f>SUM(F22:F31)</f>
        <v>0</v>
      </c>
      <c r="G32" s="41">
        <f>SUM(G22:G31)</f>
        <v>22158.15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20000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97239.05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5680.99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25680.989999999998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97239.05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27070.639999999999</v>
      </c>
      <c r="D43" s="41">
        <f>D42+D32</f>
        <v>0</v>
      </c>
      <c r="E43" s="41">
        <f>E42+E32</f>
        <v>0</v>
      </c>
      <c r="F43" s="41">
        <f>F42+F32</f>
        <v>0</v>
      </c>
      <c r="G43" s="41">
        <f>G42+G32</f>
        <v>119397.20000000001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224318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69.599999999999994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1408.57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0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0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69.599999999999994</v>
      </c>
      <c r="D54" s="130">
        <f>SUM(D49:D53)</f>
        <v>0</v>
      </c>
      <c r="E54" s="130">
        <f>SUM(E49:E53)</f>
        <v>0</v>
      </c>
      <c r="F54" s="130">
        <f>SUM(F49:F53)</f>
        <v>0</v>
      </c>
      <c r="G54" s="130">
        <f>SUM(G49:G53)</f>
        <v>1408.57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224387.6</v>
      </c>
      <c r="D55" s="22">
        <f>D48+D54</f>
        <v>0</v>
      </c>
      <c r="E55" s="22">
        <f>E48+E54</f>
        <v>0</v>
      </c>
      <c r="F55" s="22">
        <f>F48+F54</f>
        <v>0</v>
      </c>
      <c r="G55" s="22">
        <f>G48+G54</f>
        <v>1408.57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87765.66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57252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33673.339999999997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178691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5379.12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0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5379.12</v>
      </c>
      <c r="D70" s="130">
        <f>SUM(D64:D69)</f>
        <v>0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184070.12</v>
      </c>
      <c r="D73" s="130">
        <f>SUM(D71:D72)+D70+D62</f>
        <v>0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24764.54</v>
      </c>
      <c r="D80" s="95">
        <f>SUM('DOE25'!G145:G153)</f>
        <v>0</v>
      </c>
      <c r="E80" s="95">
        <f>SUM('DOE25'!H145:H153)</f>
        <v>0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16650.05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41414.589999999997</v>
      </c>
      <c r="D83" s="131">
        <f>SUM(D77:D82)</f>
        <v>0</v>
      </c>
      <c r="E83" s="131">
        <f>SUM(E77:E82)</f>
        <v>0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20000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22158.15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22158.15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20000</v>
      </c>
    </row>
    <row r="96" spans="1:7" ht="12.75" thickTop="1" thickBot="1" x14ac:dyDescent="0.25">
      <c r="A96" s="33" t="s">
        <v>797</v>
      </c>
      <c r="C96" s="86">
        <f>C55+C73+C83+C95</f>
        <v>472030.45999999996</v>
      </c>
      <c r="D96" s="86">
        <f>D55+D73+D83+D95</f>
        <v>0</v>
      </c>
      <c r="E96" s="86">
        <f>E55+E73+E83+E95</f>
        <v>0</v>
      </c>
      <c r="F96" s="86">
        <f>F55+F73+F83+F95</f>
        <v>0</v>
      </c>
      <c r="G96" s="86">
        <f>G55+G73+G95</f>
        <v>21408.57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336259.04000000004</v>
      </c>
      <c r="D101" s="24" t="s">
        <v>312</v>
      </c>
      <c r="E101" s="95">
        <f>('DOE25'!L268)+('DOE25'!L287)+('DOE25'!L306)</f>
        <v>0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84515.21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10176.32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4430.18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435380.75000000006</v>
      </c>
      <c r="D107" s="86">
        <f>SUM(D101:D106)</f>
        <v>0</v>
      </c>
      <c r="E107" s="86">
        <f>SUM(E101:E106)</f>
        <v>0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1205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0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18736.7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0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0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25495.96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0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45437.66</v>
      </c>
      <c r="D120" s="86">
        <f>SUM(D110:D119)</f>
        <v>0</v>
      </c>
      <c r="E120" s="86">
        <f>SUM(E110:E119)</f>
        <v>0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22158.15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21408.57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-1408.5699999999997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972.74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20972.74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22158.15</v>
      </c>
    </row>
    <row r="137" spans="1:9" ht="12.75" thickTop="1" thickBot="1" x14ac:dyDescent="0.25">
      <c r="A137" s="33" t="s">
        <v>267</v>
      </c>
      <c r="C137" s="86">
        <f>(C107+C120+C136)</f>
        <v>501791.15</v>
      </c>
      <c r="D137" s="86">
        <f>(D107+D120+D136)</f>
        <v>0</v>
      </c>
      <c r="E137" s="86">
        <f>(E107+E120+E136)</f>
        <v>0</v>
      </c>
      <c r="F137" s="86">
        <f>(F107+F120+F136)</f>
        <v>0</v>
      </c>
      <c r="G137" s="86">
        <f>(G107+G120+G136)</f>
        <v>22158.15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F23D6-C327-4886-A98A-32A18DD4E342}">
  <sheetPr codeName="Sheet3">
    <tabColor indexed="43"/>
  </sheetPr>
  <dimension ref="A1:D42"/>
  <sheetViews>
    <sheetView topLeftCell="A10" workbookViewId="0">
      <selection activeCell="C36" sqref="C36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772</v>
      </c>
      <c r="B1" s="280"/>
      <c r="C1" s="280"/>
      <c r="D1" s="280"/>
    </row>
    <row r="2" spans="1:4" x14ac:dyDescent="0.2">
      <c r="A2" s="187" t="s">
        <v>748</v>
      </c>
      <c r="B2" s="186" t="str">
        <f>'DOE25'!A2</f>
        <v>BENTON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0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0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336259</v>
      </c>
      <c r="D10" s="182">
        <f>ROUND((C10/$C$28)*100,1)</f>
        <v>69.8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84515</v>
      </c>
      <c r="D11" s="182">
        <f>ROUND((C11/$C$28)*100,1)</f>
        <v>17.5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10176</v>
      </c>
      <c r="D12" s="182">
        <f>ROUND((C12/$C$28)*100,1)</f>
        <v>2.1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4430</v>
      </c>
      <c r="D13" s="182">
        <f>ROUND((C13/$C$28)*100,1)</f>
        <v>0.9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1205</v>
      </c>
      <c r="D15" s="182">
        <f t="shared" ref="D15:D27" si="0">ROUND((C15/$C$28)*100,1)</f>
        <v>0.3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0</v>
      </c>
      <c r="D16" s="182">
        <f t="shared" si="0"/>
        <v>0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18737</v>
      </c>
      <c r="D17" s="182">
        <f t="shared" si="0"/>
        <v>3.9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0</v>
      </c>
      <c r="D18" s="182">
        <f t="shared" si="0"/>
        <v>0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0</v>
      </c>
      <c r="D20" s="182">
        <f t="shared" si="0"/>
        <v>0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25496</v>
      </c>
      <c r="D21" s="182">
        <f t="shared" si="0"/>
        <v>5.3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972.74</v>
      </c>
      <c r="D26" s="182">
        <f t="shared" si="0"/>
        <v>0.2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0</v>
      </c>
      <c r="D27" s="182">
        <f t="shared" si="0"/>
        <v>0</v>
      </c>
    </row>
    <row r="28" spans="1:4" x14ac:dyDescent="0.2">
      <c r="B28" s="187" t="s">
        <v>754</v>
      </c>
      <c r="C28" s="180">
        <f>SUM(C10:C27)</f>
        <v>481790.74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481790.74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224318</v>
      </c>
      <c r="D35" s="182">
        <f t="shared" ref="D35:D40" si="1">ROUND((C35/$C$41)*100,1)</f>
        <v>49.7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1478.1700000000128</v>
      </c>
      <c r="D36" s="182">
        <f t="shared" si="1"/>
        <v>0.3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145018</v>
      </c>
      <c r="D37" s="182">
        <f t="shared" si="1"/>
        <v>32.1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39052</v>
      </c>
      <c r="D38" s="182">
        <f t="shared" si="1"/>
        <v>8.6999999999999993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41415</v>
      </c>
      <c r="D39" s="182">
        <f t="shared" si="1"/>
        <v>9.1999999999999993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451281.17000000004</v>
      </c>
      <c r="D41" s="184">
        <f>SUM(D35:D40)</f>
        <v>100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6EF0B-0857-478A-8803-F1493EAAB452}">
  <sheetPr>
    <tabColor indexed="17"/>
  </sheetPr>
  <dimension ref="A1:IV90"/>
  <sheetViews>
    <sheetView workbookViewId="0">
      <pane ySplit="3" topLeftCell="A4" activePane="bottomLeft" state="frozen"/>
      <selection pane="bottomLeft" activeCell="C5" sqref="C5:M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802</v>
      </c>
      <c r="B1" s="290"/>
      <c r="C1" s="290"/>
      <c r="D1" s="290"/>
      <c r="E1" s="290"/>
      <c r="F1" s="290"/>
      <c r="G1" s="290"/>
      <c r="H1" s="290"/>
      <c r="I1" s="290"/>
      <c r="J1" s="214"/>
      <c r="K1" s="214"/>
      <c r="L1" s="214"/>
      <c r="M1" s="215"/>
    </row>
    <row r="2" spans="1:26" ht="12.75" x14ac:dyDescent="0.2">
      <c r="A2" s="287" t="s">
        <v>799</v>
      </c>
      <c r="B2" s="288"/>
      <c r="C2" s="288"/>
      <c r="D2" s="288"/>
      <c r="E2" s="288"/>
      <c r="F2" s="293" t="str">
        <f>'DOE25'!A2</f>
        <v>BENTON SD</v>
      </c>
      <c r="G2" s="294"/>
      <c r="H2" s="294"/>
      <c r="I2" s="294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1" t="s">
        <v>803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71" t="s">
        <v>897</v>
      </c>
      <c r="B5" s="220">
        <v>2</v>
      </c>
      <c r="C5" s="281" t="s">
        <v>898</v>
      </c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71" t="s">
        <v>896</v>
      </c>
      <c r="B6" s="220">
        <v>7</v>
      </c>
      <c r="C6" s="281" t="s">
        <v>895</v>
      </c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8"/>
      <c r="AB29" s="208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8"/>
      <c r="AO29" s="208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8"/>
      <c r="BB29" s="208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8"/>
      <c r="BO29" s="208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8"/>
      <c r="CB29" s="208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8"/>
      <c r="CO29" s="208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8"/>
      <c r="DB29" s="208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8"/>
      <c r="DO29" s="208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8"/>
      <c r="EB29" s="208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8"/>
      <c r="EO29" s="208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8"/>
      <c r="FB29" s="208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8"/>
      <c r="FO29" s="208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8"/>
      <c r="GB29" s="208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8"/>
      <c r="GO29" s="208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8"/>
      <c r="HB29" s="208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8"/>
      <c r="HO29" s="208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8"/>
      <c r="IB29" s="208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8"/>
      <c r="IO29" s="208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8"/>
      <c r="AB30" s="208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8"/>
      <c r="AO30" s="208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8"/>
      <c r="BB30" s="208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8"/>
      <c r="BO30" s="208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8"/>
      <c r="CB30" s="208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8"/>
      <c r="CO30" s="208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8"/>
      <c r="DB30" s="208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8"/>
      <c r="DO30" s="208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8"/>
      <c r="EB30" s="208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8"/>
      <c r="EO30" s="208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8"/>
      <c r="FB30" s="208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8"/>
      <c r="FO30" s="208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8"/>
      <c r="GB30" s="208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8"/>
      <c r="GO30" s="208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8"/>
      <c r="HB30" s="208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8"/>
      <c r="HO30" s="208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8"/>
      <c r="IB30" s="208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8"/>
      <c r="IO30" s="208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8"/>
      <c r="AB31" s="208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8"/>
      <c r="AO31" s="208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8"/>
      <c r="BB31" s="208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8"/>
      <c r="BO31" s="208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8"/>
      <c r="CB31" s="208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8"/>
      <c r="CO31" s="208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8"/>
      <c r="DB31" s="208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8"/>
      <c r="DO31" s="208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8"/>
      <c r="EB31" s="208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8"/>
      <c r="EO31" s="208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8"/>
      <c r="FB31" s="208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8"/>
      <c r="FO31" s="208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8"/>
      <c r="GB31" s="208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8"/>
      <c r="GO31" s="208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8"/>
      <c r="HB31" s="208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8"/>
      <c r="HO31" s="208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8"/>
      <c r="IB31" s="208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8"/>
      <c r="IO31" s="208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85"/>
      <c r="Q32" s="285"/>
      <c r="R32" s="285"/>
      <c r="S32" s="285"/>
      <c r="T32" s="285"/>
      <c r="U32" s="285"/>
      <c r="V32" s="285"/>
      <c r="W32" s="285"/>
      <c r="X32" s="285"/>
      <c r="Y32" s="285"/>
      <c r="Z32" s="286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8"/>
      <c r="AB38" s="208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8"/>
      <c r="AO38" s="208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8"/>
      <c r="BB38" s="208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8"/>
      <c r="BO38" s="208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8"/>
      <c r="CB38" s="208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8"/>
      <c r="CO38" s="208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8"/>
      <c r="DB38" s="208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8"/>
      <c r="DO38" s="208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8"/>
      <c r="EB38" s="208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8"/>
      <c r="EO38" s="208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8"/>
      <c r="FB38" s="208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8"/>
      <c r="FO38" s="208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8"/>
      <c r="GB38" s="208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8"/>
      <c r="GO38" s="208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8"/>
      <c r="HB38" s="208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8"/>
      <c r="HO38" s="208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8"/>
      <c r="IB38" s="208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8"/>
      <c r="IO38" s="208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8"/>
      <c r="AB39" s="208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8"/>
      <c r="AO39" s="208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8"/>
      <c r="BB39" s="208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8"/>
      <c r="BO39" s="208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8"/>
      <c r="CB39" s="208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8"/>
      <c r="CO39" s="208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8"/>
      <c r="DB39" s="208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8"/>
      <c r="DO39" s="208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8"/>
      <c r="EB39" s="208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8"/>
      <c r="EO39" s="208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8"/>
      <c r="FB39" s="208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8"/>
      <c r="FO39" s="208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8"/>
      <c r="GB39" s="208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8"/>
      <c r="GO39" s="208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8"/>
      <c r="HB39" s="208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8"/>
      <c r="HO39" s="208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8"/>
      <c r="IB39" s="208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8"/>
      <c r="IO39" s="208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8"/>
      <c r="AB40" s="208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8"/>
      <c r="AO40" s="208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8"/>
      <c r="BB40" s="208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8"/>
      <c r="BO40" s="208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8"/>
      <c r="CB40" s="208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8"/>
      <c r="CO40" s="208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8"/>
      <c r="DB40" s="208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8"/>
      <c r="DO40" s="208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8"/>
      <c r="EB40" s="208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8"/>
      <c r="EO40" s="208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8"/>
      <c r="FB40" s="208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8"/>
      <c r="FO40" s="208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8"/>
      <c r="GB40" s="208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8"/>
      <c r="GO40" s="208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8"/>
      <c r="HB40" s="208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8"/>
      <c r="HO40" s="208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8"/>
      <c r="IB40" s="208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8"/>
      <c r="IO40" s="208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7" t="s">
        <v>893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2"/>
      <c r="B74" s="212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2"/>
      <c r="B75" s="212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2"/>
      <c r="B76" s="212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2"/>
      <c r="B77" s="212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2"/>
      <c r="B78" s="212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2"/>
      <c r="B79" s="212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2"/>
      <c r="B80" s="212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2"/>
      <c r="B81" s="212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2"/>
      <c r="B82" s="212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2"/>
      <c r="B83" s="212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2"/>
      <c r="B84" s="212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2"/>
      <c r="B85" s="212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2"/>
      <c r="B86" s="212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2"/>
      <c r="B87" s="212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2"/>
      <c r="B88" s="212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2"/>
      <c r="B89" s="212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2"/>
      <c r="B90" s="212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B7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2010-11-17T18:13:39Z</cp:lastPrinted>
  <dcterms:created xsi:type="dcterms:W3CDTF">1997-12-04T19:04:30Z</dcterms:created>
  <dcterms:modified xsi:type="dcterms:W3CDTF">2025-01-02T14:38:36Z</dcterms:modified>
</cp:coreProperties>
</file>