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50525EA-B6A9-47AA-9894-9685828663DB}" xr6:coauthVersionLast="47" xr6:coauthVersionMax="47" xr10:uidLastSave="{00000000-0000-0000-0000-000000000000}"/>
  <workbookProtection workbookPassword="B70A" lockStructure="1"/>
  <bookViews>
    <workbookView xWindow="3540" yWindow="3540" windowWidth="21600" windowHeight="11505" tabRatio="855" xr2:uid="{DA0B50E5-2458-454C-9FFA-E004CAB0805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C60" i="2"/>
  <c r="B2" i="13"/>
  <c r="F8" i="13"/>
  <c r="G8" i="13"/>
  <c r="E8" i="13" s="1"/>
  <c r="L196" i="1"/>
  <c r="L214" i="1"/>
  <c r="L232" i="1"/>
  <c r="F13" i="13"/>
  <c r="G13" i="13"/>
  <c r="E13" i="13"/>
  <c r="C13" i="13" s="1"/>
  <c r="F16" i="13"/>
  <c r="G16" i="13"/>
  <c r="D39" i="13"/>
  <c r="L198" i="1"/>
  <c r="L216" i="1"/>
  <c r="L234" i="1"/>
  <c r="C19" i="10" s="1"/>
  <c r="L201" i="1"/>
  <c r="E16" i="13" s="1"/>
  <c r="C16" i="13" s="1"/>
  <c r="L219" i="1"/>
  <c r="L237" i="1"/>
  <c r="F5" i="13"/>
  <c r="G5" i="13"/>
  <c r="L189" i="1"/>
  <c r="C10" i="10" s="1"/>
  <c r="L190" i="1"/>
  <c r="L191" i="1"/>
  <c r="L192" i="1"/>
  <c r="L207" i="1"/>
  <c r="L208" i="1"/>
  <c r="L221" i="1" s="1"/>
  <c r="G650" i="1" s="1"/>
  <c r="L209" i="1"/>
  <c r="C12" i="10" s="1"/>
  <c r="L210" i="1"/>
  <c r="C13" i="10" s="1"/>
  <c r="L225" i="1"/>
  <c r="C101" i="2" s="1"/>
  <c r="L226" i="1"/>
  <c r="L227" i="1"/>
  <c r="L228" i="1"/>
  <c r="F6" i="13"/>
  <c r="G6" i="13"/>
  <c r="L194" i="1"/>
  <c r="D6" i="13" s="1"/>
  <c r="C6" i="13" s="1"/>
  <c r="L212" i="1"/>
  <c r="L230" i="1"/>
  <c r="C15" i="10" s="1"/>
  <c r="F7" i="13"/>
  <c r="D7" i="13" s="1"/>
  <c r="C7" i="13" s="1"/>
  <c r="G7" i="13"/>
  <c r="G33" i="13" s="1"/>
  <c r="L195" i="1"/>
  <c r="L213" i="1"/>
  <c r="C111" i="2" s="1"/>
  <c r="L231" i="1"/>
  <c r="F12" i="13"/>
  <c r="G12" i="13"/>
  <c r="L197" i="1"/>
  <c r="L215" i="1"/>
  <c r="L233" i="1"/>
  <c r="F14" i="13"/>
  <c r="G14" i="13"/>
  <c r="D14" i="13"/>
  <c r="C14" i="13"/>
  <c r="L199" i="1"/>
  <c r="L217" i="1"/>
  <c r="C115" i="2" s="1"/>
  <c r="L235" i="1"/>
  <c r="F15" i="13"/>
  <c r="G15" i="13"/>
  <c r="L200" i="1"/>
  <c r="L218" i="1"/>
  <c r="L236" i="1"/>
  <c r="G641" i="1" s="1"/>
  <c r="J641" i="1" s="1"/>
  <c r="C21" i="10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30" i="1" s="1"/>
  <c r="K344" i="1" s="1"/>
  <c r="G31" i="13"/>
  <c r="K301" i="1"/>
  <c r="K320" i="1"/>
  <c r="L268" i="1"/>
  <c r="E101" i="2" s="1"/>
  <c r="L269" i="1"/>
  <c r="L270" i="1"/>
  <c r="E103" i="2" s="1"/>
  <c r="L271" i="1"/>
  <c r="L273" i="1"/>
  <c r="L274" i="1"/>
  <c r="L275" i="1"/>
  <c r="L282" i="1" s="1"/>
  <c r="L276" i="1"/>
  <c r="E113" i="2" s="1"/>
  <c r="L277" i="1"/>
  <c r="L278" i="1"/>
  <c r="L279" i="1"/>
  <c r="L280" i="1"/>
  <c r="L287" i="1"/>
  <c r="L301" i="1" s="1"/>
  <c r="L288" i="1"/>
  <c r="L289" i="1"/>
  <c r="L290" i="1"/>
  <c r="E104" i="2" s="1"/>
  <c r="L292" i="1"/>
  <c r="E110" i="2" s="1"/>
  <c r="L293" i="1"/>
  <c r="E111" i="2" s="1"/>
  <c r="L294" i="1"/>
  <c r="L295" i="1"/>
  <c r="L296" i="1"/>
  <c r="L297" i="1"/>
  <c r="L298" i="1"/>
  <c r="L299" i="1"/>
  <c r="L306" i="1"/>
  <c r="L307" i="1"/>
  <c r="L308" i="1"/>
  <c r="L309" i="1"/>
  <c r="L320" i="1" s="1"/>
  <c r="L311" i="1"/>
  <c r="L312" i="1"/>
  <c r="L313" i="1"/>
  <c r="L314" i="1"/>
  <c r="L315" i="1"/>
  <c r="L316" i="1"/>
  <c r="L317" i="1"/>
  <c r="L318" i="1"/>
  <c r="L325" i="1"/>
  <c r="L326" i="1"/>
  <c r="L327" i="1"/>
  <c r="L252" i="1"/>
  <c r="C123" i="2" s="1"/>
  <c r="L253" i="1"/>
  <c r="H25" i="13"/>
  <c r="C25" i="13" s="1"/>
  <c r="L333" i="1"/>
  <c r="L334" i="1"/>
  <c r="E124" i="2" s="1"/>
  <c r="L247" i="1"/>
  <c r="C29" i="10" s="1"/>
  <c r="L328" i="1"/>
  <c r="C11" i="13"/>
  <c r="C10" i="13"/>
  <c r="C9" i="13"/>
  <c r="L353" i="1"/>
  <c r="L354" i="1" s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79" i="1"/>
  <c r="L380" i="1"/>
  <c r="L381" i="1"/>
  <c r="L382" i="1"/>
  <c r="L383" i="1"/>
  <c r="L384" i="1"/>
  <c r="L385" i="1"/>
  <c r="C130" i="2" s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5" i="2" s="1"/>
  <c r="G51" i="2"/>
  <c r="G53" i="2"/>
  <c r="F2" i="11"/>
  <c r="L603" i="1"/>
  <c r="H653" i="1"/>
  <c r="L602" i="1"/>
  <c r="G653" i="1"/>
  <c r="L601" i="1"/>
  <c r="F653" i="1" s="1"/>
  <c r="I653" i="1" s="1"/>
  <c r="C40" i="10"/>
  <c r="F52" i="1"/>
  <c r="F104" i="1" s="1"/>
  <c r="F185" i="1" s="1"/>
  <c r="G617" i="1" s="1"/>
  <c r="J617" i="1" s="1"/>
  <c r="G52" i="1"/>
  <c r="H52" i="1"/>
  <c r="E48" i="2" s="1"/>
  <c r="I52" i="1"/>
  <c r="F71" i="1"/>
  <c r="F86" i="1"/>
  <c r="F103" i="1"/>
  <c r="G103" i="1"/>
  <c r="G104" i="1"/>
  <c r="H71" i="1"/>
  <c r="H86" i="1"/>
  <c r="E50" i="2" s="1"/>
  <c r="E54" i="2" s="1"/>
  <c r="H103" i="1"/>
  <c r="I103" i="1"/>
  <c r="I104" i="1" s="1"/>
  <c r="J103" i="1"/>
  <c r="C37" i="10"/>
  <c r="F113" i="1"/>
  <c r="F128" i="1"/>
  <c r="F132" i="1"/>
  <c r="C38" i="10" s="1"/>
  <c r="G113" i="1"/>
  <c r="G128" i="1"/>
  <c r="G132" i="1"/>
  <c r="H113" i="1"/>
  <c r="H132" i="1" s="1"/>
  <c r="H128" i="1"/>
  <c r="I113" i="1"/>
  <c r="I128" i="1"/>
  <c r="I132" i="1"/>
  <c r="J113" i="1"/>
  <c r="J128" i="1"/>
  <c r="J132" i="1"/>
  <c r="F139" i="1"/>
  <c r="F154" i="1"/>
  <c r="F161" i="1"/>
  <c r="G139" i="1"/>
  <c r="G161" i="1" s="1"/>
  <c r="C39" i="10" s="1"/>
  <c r="G154" i="1"/>
  <c r="H139" i="1"/>
  <c r="H154" i="1"/>
  <c r="H161" i="1"/>
  <c r="I139" i="1"/>
  <c r="F77" i="2" s="1"/>
  <c r="F83" i="2" s="1"/>
  <c r="I154" i="1"/>
  <c r="I161" i="1"/>
  <c r="L242" i="1"/>
  <c r="C23" i="10" s="1"/>
  <c r="L324" i="1"/>
  <c r="L246" i="1"/>
  <c r="C25" i="10"/>
  <c r="L260" i="1"/>
  <c r="C26" i="10" s="1"/>
  <c r="L261" i="1"/>
  <c r="L341" i="1"/>
  <c r="E134" i="2" s="1"/>
  <c r="L342" i="1"/>
  <c r="E135" i="2" s="1"/>
  <c r="I655" i="1"/>
  <c r="I660" i="1"/>
  <c r="H651" i="1"/>
  <c r="F652" i="1"/>
  <c r="G652" i="1"/>
  <c r="I659" i="1"/>
  <c r="C6" i="10"/>
  <c r="C5" i="10"/>
  <c r="C42" i="10"/>
  <c r="L366" i="1"/>
  <c r="L367" i="1"/>
  <c r="L368" i="1"/>
  <c r="L369" i="1"/>
  <c r="L374" i="1" s="1"/>
  <c r="G626" i="1" s="1"/>
  <c r="J626" i="1" s="1"/>
  <c r="L370" i="1"/>
  <c r="F122" i="2" s="1"/>
  <c r="F136" i="2" s="1"/>
  <c r="L371" i="1"/>
  <c r="L372" i="1"/>
  <c r="B2" i="10"/>
  <c r="L336" i="1"/>
  <c r="E126" i="2" s="1"/>
  <c r="L337" i="1"/>
  <c r="L338" i="1"/>
  <c r="L339" i="1"/>
  <c r="K343" i="1"/>
  <c r="L511" i="1"/>
  <c r="F539" i="1"/>
  <c r="F542" i="1" s="1"/>
  <c r="L512" i="1"/>
  <c r="L514" i="1" s="1"/>
  <c r="F540" i="1"/>
  <c r="L513" i="1"/>
  <c r="F541" i="1"/>
  <c r="L516" i="1"/>
  <c r="G539" i="1" s="1"/>
  <c r="L517" i="1"/>
  <c r="G540" i="1" s="1"/>
  <c r="L518" i="1"/>
  <c r="G541" i="1"/>
  <c r="L521" i="1"/>
  <c r="L524" i="1" s="1"/>
  <c r="H539" i="1"/>
  <c r="L522" i="1"/>
  <c r="H540" i="1"/>
  <c r="L523" i="1"/>
  <c r="H541" i="1"/>
  <c r="L526" i="1"/>
  <c r="I539" i="1" s="1"/>
  <c r="L527" i="1"/>
  <c r="I540" i="1" s="1"/>
  <c r="L528" i="1"/>
  <c r="I541" i="1"/>
  <c r="L531" i="1"/>
  <c r="J539" i="1"/>
  <c r="L532" i="1"/>
  <c r="L534" i="1" s="1"/>
  <c r="J540" i="1"/>
  <c r="J542" i="1" s="1"/>
  <c r="L533" i="1"/>
  <c r="J541" i="1"/>
  <c r="E123" i="2"/>
  <c r="K262" i="1"/>
  <c r="J262" i="1"/>
  <c r="I262" i="1"/>
  <c r="H262" i="1"/>
  <c r="G262" i="1"/>
  <c r="G263" i="1" s="1"/>
  <c r="F262" i="1"/>
  <c r="L262" i="1" s="1"/>
  <c r="C124" i="2"/>
  <c r="A1" i="2"/>
  <c r="A2" i="2"/>
  <c r="C9" i="2"/>
  <c r="D9" i="2"/>
  <c r="E9" i="2"/>
  <c r="F9" i="2"/>
  <c r="I431" i="1"/>
  <c r="J9" i="1"/>
  <c r="C10" i="2"/>
  <c r="C19" i="2" s="1"/>
  <c r="D10" i="2"/>
  <c r="D19" i="2" s="1"/>
  <c r="E10" i="2"/>
  <c r="E19" i="2" s="1"/>
  <c r="F10" i="2"/>
  <c r="I432" i="1"/>
  <c r="J10" i="1"/>
  <c r="J19" i="1" s="1"/>
  <c r="G611" i="1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 s="1"/>
  <c r="C14" i="2"/>
  <c r="D14" i="2"/>
  <c r="E14" i="2"/>
  <c r="F14" i="2"/>
  <c r="F19" i="2" s="1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C32" i="2" s="1"/>
  <c r="D22" i="2"/>
  <c r="D32" i="2" s="1"/>
  <c r="E22" i="2"/>
  <c r="E32" i="2" s="1"/>
  <c r="F22" i="2"/>
  <c r="F32" i="2" s="1"/>
  <c r="I440" i="1"/>
  <c r="J23" i="1"/>
  <c r="G22" i="2" s="1"/>
  <c r="C23" i="2"/>
  <c r="D23" i="2"/>
  <c r="E23" i="2"/>
  <c r="F23" i="2"/>
  <c r="I441" i="1"/>
  <c r="J24" i="1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D43" i="2" s="1"/>
  <c r="E34" i="2"/>
  <c r="E42" i="2" s="1"/>
  <c r="F34" i="2"/>
  <c r="F42" i="2" s="1"/>
  <c r="C35" i="2"/>
  <c r="D35" i="2"/>
  <c r="E35" i="2"/>
  <c r="F35" i="2"/>
  <c r="C36" i="2"/>
  <c r="C42" i="2" s="1"/>
  <c r="C43" i="2" s="1"/>
  <c r="D36" i="2"/>
  <c r="E36" i="2"/>
  <c r="F36" i="2"/>
  <c r="I446" i="1"/>
  <c r="J37" i="1"/>
  <c r="J43" i="1" s="1"/>
  <c r="G36" i="2"/>
  <c r="C37" i="2"/>
  <c r="D37" i="2"/>
  <c r="E37" i="2"/>
  <c r="F37" i="2"/>
  <c r="I447" i="1"/>
  <c r="J38" i="1"/>
  <c r="C38" i="2"/>
  <c r="D38" i="2"/>
  <c r="E38" i="2"/>
  <c r="F38" i="2"/>
  <c r="I448" i="1"/>
  <c r="J40" i="1"/>
  <c r="G39" i="2"/>
  <c r="C40" i="2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D48" i="2"/>
  <c r="F48" i="2"/>
  <c r="C49" i="2"/>
  <c r="C54" i="2" s="1"/>
  <c r="E49" i="2"/>
  <c r="C50" i="2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C58" i="2"/>
  <c r="C59" i="2"/>
  <c r="C61" i="2"/>
  <c r="C62" i="2"/>
  <c r="C71" i="2"/>
  <c r="C72" i="2"/>
  <c r="C64" i="2"/>
  <c r="C65" i="2"/>
  <c r="C70" i="2" s="1"/>
  <c r="C73" i="2" s="1"/>
  <c r="C66" i="2"/>
  <c r="C67" i="2"/>
  <c r="C68" i="2"/>
  <c r="C69" i="2"/>
  <c r="C77" i="2"/>
  <c r="C83" i="2" s="1"/>
  <c r="C79" i="2"/>
  <c r="C80" i="2"/>
  <c r="C81" i="2"/>
  <c r="C82" i="2"/>
  <c r="C85" i="2"/>
  <c r="C95" i="2" s="1"/>
  <c r="C86" i="2"/>
  <c r="C89" i="2"/>
  <c r="C90" i="2"/>
  <c r="C91" i="2"/>
  <c r="C92" i="2"/>
  <c r="C93" i="2"/>
  <c r="C94" i="2"/>
  <c r="D61" i="2"/>
  <c r="D62" i="2" s="1"/>
  <c r="E61" i="2"/>
  <c r="E62" i="2" s="1"/>
  <c r="F61" i="2"/>
  <c r="F62" i="2" s="1"/>
  <c r="G61" i="2"/>
  <c r="G62" i="2"/>
  <c r="F64" i="2"/>
  <c r="F70" i="2" s="1"/>
  <c r="F73" i="2" s="1"/>
  <c r="F65" i="2"/>
  <c r="E68" i="2"/>
  <c r="F68" i="2"/>
  <c r="D69" i="2"/>
  <c r="D70" i="2" s="1"/>
  <c r="E69" i="2"/>
  <c r="E70" i="2" s="1"/>
  <c r="E71" i="2"/>
  <c r="E72" i="2"/>
  <c r="F69" i="2"/>
  <c r="G69" i="2"/>
  <c r="G70" i="2"/>
  <c r="G73" i="2" s="1"/>
  <c r="D71" i="2"/>
  <c r="D77" i="2"/>
  <c r="D83" i="2" s="1"/>
  <c r="E77" i="2"/>
  <c r="E79" i="2"/>
  <c r="F79" i="2"/>
  <c r="D80" i="2"/>
  <c r="E80" i="2"/>
  <c r="E83" i="2" s="1"/>
  <c r="F80" i="2"/>
  <c r="D81" i="2"/>
  <c r="E81" i="2"/>
  <c r="F81" i="2"/>
  <c r="F85" i="2"/>
  <c r="F95" i="2" s="1"/>
  <c r="F86" i="2"/>
  <c r="D88" i="2"/>
  <c r="E88" i="2"/>
  <c r="E95" i="2" s="1"/>
  <c r="F88" i="2"/>
  <c r="G88" i="2"/>
  <c r="D89" i="2"/>
  <c r="E89" i="2"/>
  <c r="F89" i="2"/>
  <c r="G89" i="2"/>
  <c r="G95" i="2" s="1"/>
  <c r="D90" i="2"/>
  <c r="D95" i="2" s="1"/>
  <c r="E90" i="2"/>
  <c r="G90" i="2"/>
  <c r="D91" i="2"/>
  <c r="E91" i="2"/>
  <c r="F91" i="2"/>
  <c r="D92" i="2"/>
  <c r="E92" i="2"/>
  <c r="F92" i="2"/>
  <c r="D93" i="2"/>
  <c r="E93" i="2"/>
  <c r="F93" i="2"/>
  <c r="D94" i="2"/>
  <c r="E94" i="2"/>
  <c r="F94" i="2"/>
  <c r="C102" i="2"/>
  <c r="C105" i="2"/>
  <c r="E105" i="2"/>
  <c r="C106" i="2"/>
  <c r="E106" i="2"/>
  <c r="D107" i="2"/>
  <c r="F107" i="2"/>
  <c r="G107" i="2"/>
  <c r="C112" i="2"/>
  <c r="C114" i="2"/>
  <c r="E114" i="2"/>
  <c r="E115" i="2"/>
  <c r="E116" i="2"/>
  <c r="E117" i="2"/>
  <c r="D126" i="2"/>
  <c r="D136" i="2"/>
  <c r="F120" i="2"/>
  <c r="G120" i="2"/>
  <c r="C122" i="2"/>
  <c r="E122" i="2"/>
  <c r="F126" i="2"/>
  <c r="K411" i="1"/>
  <c r="K419" i="1"/>
  <c r="K425" i="1"/>
  <c r="K426" i="1" s="1"/>
  <c r="G126" i="2" s="1"/>
  <c r="G136" i="2" s="1"/>
  <c r="G137" i="2" s="1"/>
  <c r="L255" i="1"/>
  <c r="C127" i="2" s="1"/>
  <c r="E127" i="2"/>
  <c r="E129" i="2"/>
  <c r="L256" i="1"/>
  <c r="C128" i="2"/>
  <c r="L257" i="1"/>
  <c r="C129" i="2" s="1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K490" i="1" s="1"/>
  <c r="C153" i="2"/>
  <c r="H490" i="1"/>
  <c r="D153" i="2" s="1"/>
  <c r="I490" i="1"/>
  <c r="E153" i="2"/>
  <c r="J490" i="1"/>
  <c r="F153" i="2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156" i="2" s="1"/>
  <c r="G493" i="1"/>
  <c r="C156" i="2"/>
  <c r="H493" i="1"/>
  <c r="D156" i="2"/>
  <c r="I493" i="1"/>
  <c r="E156" i="2"/>
  <c r="J493" i="1"/>
  <c r="F156" i="2"/>
  <c r="F19" i="1"/>
  <c r="G607" i="1" s="1"/>
  <c r="G19" i="1"/>
  <c r="G608" i="1" s="1"/>
  <c r="H19" i="1"/>
  <c r="G609" i="1" s="1"/>
  <c r="J609" i="1" s="1"/>
  <c r="I19" i="1"/>
  <c r="F33" i="1"/>
  <c r="G33" i="1"/>
  <c r="H33" i="1"/>
  <c r="I33" i="1"/>
  <c r="F43" i="1"/>
  <c r="F44" i="1"/>
  <c r="H607" i="1"/>
  <c r="G43" i="1"/>
  <c r="G44" i="1" s="1"/>
  <c r="H608" i="1" s="1"/>
  <c r="H43" i="1"/>
  <c r="I43" i="1"/>
  <c r="I44" i="1" s="1"/>
  <c r="H610" i="1" s="1"/>
  <c r="F169" i="1"/>
  <c r="F184" i="1"/>
  <c r="I169" i="1"/>
  <c r="I184" i="1" s="1"/>
  <c r="F175" i="1"/>
  <c r="G175" i="1"/>
  <c r="G184" i="1" s="1"/>
  <c r="H175" i="1"/>
  <c r="H184" i="1" s="1"/>
  <c r="I175" i="1"/>
  <c r="J175" i="1"/>
  <c r="J184" i="1" s="1"/>
  <c r="F180" i="1"/>
  <c r="G180" i="1"/>
  <c r="H180" i="1"/>
  <c r="I180" i="1"/>
  <c r="F203" i="1"/>
  <c r="G203" i="1"/>
  <c r="H203" i="1"/>
  <c r="I203" i="1"/>
  <c r="J203" i="1"/>
  <c r="K203" i="1"/>
  <c r="K249" i="1" s="1"/>
  <c r="K263" i="1" s="1"/>
  <c r="F221" i="1"/>
  <c r="F249" i="1" s="1"/>
  <c r="F263" i="1" s="1"/>
  <c r="G221" i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H249" i="1" s="1"/>
  <c r="H263" i="1" s="1"/>
  <c r="I248" i="1"/>
  <c r="J248" i="1"/>
  <c r="K248" i="1"/>
  <c r="F282" i="1"/>
  <c r="G282" i="1"/>
  <c r="G330" i="1"/>
  <c r="G344" i="1" s="1"/>
  <c r="H282" i="1"/>
  <c r="I282" i="1"/>
  <c r="I330" i="1" s="1"/>
  <c r="I344" i="1" s="1"/>
  <c r="F301" i="1"/>
  <c r="G301" i="1"/>
  <c r="H301" i="1"/>
  <c r="I301" i="1"/>
  <c r="F320" i="1"/>
  <c r="F330" i="1" s="1"/>
  <c r="F344" i="1" s="1"/>
  <c r="G320" i="1"/>
  <c r="H320" i="1"/>
  <c r="H330" i="1" s="1"/>
  <c r="H344" i="1" s="1"/>
  <c r="I320" i="1"/>
  <c r="F329" i="1"/>
  <c r="L329" i="1" s="1"/>
  <c r="G329" i="1"/>
  <c r="H329" i="1"/>
  <c r="I329" i="1"/>
  <c r="J329" i="1"/>
  <c r="K329" i="1"/>
  <c r="J330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H624" i="1"/>
  <c r="J624" i="1" s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H400" i="1" s="1"/>
  <c r="H634" i="1" s="1"/>
  <c r="I385" i="1"/>
  <c r="F393" i="1"/>
  <c r="G393" i="1"/>
  <c r="H393" i="1"/>
  <c r="I393" i="1"/>
  <c r="F399" i="1"/>
  <c r="F400" i="1" s="1"/>
  <c r="H633" i="1" s="1"/>
  <c r="G399" i="1"/>
  <c r="H399" i="1"/>
  <c r="I399" i="1"/>
  <c r="I400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H411" i="1"/>
  <c r="H426" i="1" s="1"/>
  <c r="I411" i="1"/>
  <c r="J411" i="1"/>
  <c r="J426" i="1" s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I426" i="1"/>
  <c r="J425" i="1"/>
  <c r="F426" i="1"/>
  <c r="G426" i="1"/>
  <c r="F438" i="1"/>
  <c r="G629" i="1" s="1"/>
  <c r="J629" i="1" s="1"/>
  <c r="G438" i="1"/>
  <c r="H438" i="1"/>
  <c r="G631" i="1"/>
  <c r="I438" i="1"/>
  <c r="G632" i="1" s="1"/>
  <c r="J632" i="1" s="1"/>
  <c r="F444" i="1"/>
  <c r="F451" i="1" s="1"/>
  <c r="H629" i="1" s="1"/>
  <c r="G444" i="1"/>
  <c r="H444" i="1"/>
  <c r="H451" i="1" s="1"/>
  <c r="H631" i="1" s="1"/>
  <c r="J631" i="1" s="1"/>
  <c r="I444" i="1"/>
  <c r="F450" i="1"/>
  <c r="G450" i="1"/>
  <c r="H450" i="1"/>
  <c r="G451" i="1"/>
  <c r="H630" i="1" s="1"/>
  <c r="J630" i="1" s="1"/>
  <c r="F460" i="1"/>
  <c r="G460" i="1"/>
  <c r="G466" i="1" s="1"/>
  <c r="H613" i="1" s="1"/>
  <c r="J613" i="1" s="1"/>
  <c r="H460" i="1"/>
  <c r="H466" i="1" s="1"/>
  <c r="H614" i="1" s="1"/>
  <c r="I460" i="1"/>
  <c r="J460" i="1"/>
  <c r="J466" i="1" s="1"/>
  <c r="H616" i="1" s="1"/>
  <c r="F464" i="1"/>
  <c r="G464" i="1"/>
  <c r="H464" i="1"/>
  <c r="I464" i="1"/>
  <c r="I466" i="1"/>
  <c r="H615" i="1" s="1"/>
  <c r="J615" i="1" s="1"/>
  <c r="J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H514" i="1"/>
  <c r="I514" i="1"/>
  <c r="J514" i="1"/>
  <c r="J535" i="1" s="1"/>
  <c r="K514" i="1"/>
  <c r="K535" i="1" s="1"/>
  <c r="F519" i="1"/>
  <c r="G519" i="1"/>
  <c r="G535" i="1" s="1"/>
  <c r="H519" i="1"/>
  <c r="I519" i="1"/>
  <c r="J519" i="1"/>
  <c r="K519" i="1"/>
  <c r="F524" i="1"/>
  <c r="G524" i="1"/>
  <c r="H524" i="1"/>
  <c r="H535" i="1" s="1"/>
  <c r="I524" i="1"/>
  <c r="I53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H550" i="1"/>
  <c r="I550" i="1"/>
  <c r="J550" i="1"/>
  <c r="K550" i="1"/>
  <c r="K561" i="1" s="1"/>
  <c r="L552" i="1"/>
  <c r="L553" i="1"/>
  <c r="L555" i="1" s="1"/>
  <c r="L554" i="1"/>
  <c r="F555" i="1"/>
  <c r="G555" i="1"/>
  <c r="G561" i="1" s="1"/>
  <c r="H555" i="1"/>
  <c r="I555" i="1"/>
  <c r="J555" i="1"/>
  <c r="J561" i="1" s="1"/>
  <c r="K555" i="1"/>
  <c r="L557" i="1"/>
  <c r="L560" i="1" s="1"/>
  <c r="L558" i="1"/>
  <c r="L559" i="1"/>
  <c r="F560" i="1"/>
  <c r="G560" i="1"/>
  <c r="H560" i="1"/>
  <c r="H561" i="1" s="1"/>
  <c r="I560" i="1"/>
  <c r="I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K585" i="1"/>
  <c r="K586" i="1"/>
  <c r="K587" i="1"/>
  <c r="H588" i="1"/>
  <c r="H639" i="1"/>
  <c r="I588" i="1"/>
  <c r="H640" i="1"/>
  <c r="J588" i="1"/>
  <c r="H641" i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L604" i="1"/>
  <c r="G610" i="1"/>
  <c r="G612" i="1"/>
  <c r="G613" i="1"/>
  <c r="G614" i="1"/>
  <c r="J614" i="1" s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3" i="1"/>
  <c r="J633" i="1" s="1"/>
  <c r="G634" i="1"/>
  <c r="J634" i="1" s="1"/>
  <c r="G639" i="1"/>
  <c r="J639" i="1" s="1"/>
  <c r="G640" i="1"/>
  <c r="J640" i="1" s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/>
  <c r="A13" i="12"/>
  <c r="G37" i="2"/>
  <c r="G9" i="2"/>
  <c r="G635" i="1"/>
  <c r="J635" i="1" s="1"/>
  <c r="E102" i="2"/>
  <c r="J249" i="1"/>
  <c r="H638" i="1" s="1"/>
  <c r="J263" i="1"/>
  <c r="C18" i="10"/>
  <c r="G249" i="1"/>
  <c r="D12" i="13"/>
  <c r="C12" i="13"/>
  <c r="C113" i="2"/>
  <c r="F466" i="1"/>
  <c r="H612" i="1"/>
  <c r="J612" i="1"/>
  <c r="C11" i="10"/>
  <c r="H542" i="1"/>
  <c r="K541" i="1"/>
  <c r="D15" i="13"/>
  <c r="C15" i="13"/>
  <c r="H44" i="1"/>
  <c r="H609" i="1"/>
  <c r="I450" i="1"/>
  <c r="I451" i="1"/>
  <c r="H632" i="1" s="1"/>
  <c r="G148" i="2"/>
  <c r="G54" i="2"/>
  <c r="G10" i="2"/>
  <c r="E136" i="2" l="1"/>
  <c r="J33" i="1"/>
  <c r="G23" i="2"/>
  <c r="G32" i="2" s="1"/>
  <c r="F137" i="2"/>
  <c r="E73" i="2"/>
  <c r="F43" i="2"/>
  <c r="G185" i="1"/>
  <c r="G618" i="1" s="1"/>
  <c r="J618" i="1" s="1"/>
  <c r="D73" i="2"/>
  <c r="D55" i="2"/>
  <c r="D96" i="2" s="1"/>
  <c r="G42" i="2"/>
  <c r="E43" i="2"/>
  <c r="C96" i="2"/>
  <c r="G616" i="1"/>
  <c r="J616" i="1" s="1"/>
  <c r="J44" i="1"/>
  <c r="H611" i="1" s="1"/>
  <c r="J611" i="1" s="1"/>
  <c r="J608" i="1"/>
  <c r="L330" i="1"/>
  <c r="D31" i="13"/>
  <c r="C31" i="13" s="1"/>
  <c r="L561" i="1"/>
  <c r="J607" i="1"/>
  <c r="G542" i="1"/>
  <c r="F96" i="2"/>
  <c r="E33" i="13"/>
  <c r="D35" i="13" s="1"/>
  <c r="C8" i="13"/>
  <c r="G153" i="2"/>
  <c r="I542" i="1"/>
  <c r="E55" i="2"/>
  <c r="G96" i="2"/>
  <c r="K540" i="1"/>
  <c r="C133" i="2"/>
  <c r="C136" i="2" s="1"/>
  <c r="J638" i="1"/>
  <c r="L535" i="1"/>
  <c r="I185" i="1"/>
  <c r="G620" i="1" s="1"/>
  <c r="J620" i="1" s="1"/>
  <c r="C27" i="10"/>
  <c r="G625" i="1"/>
  <c r="J625" i="1" s="1"/>
  <c r="J610" i="1"/>
  <c r="G19" i="2"/>
  <c r="E107" i="2"/>
  <c r="H33" i="13"/>
  <c r="H637" i="1"/>
  <c r="J637" i="1" s="1"/>
  <c r="E112" i="2"/>
  <c r="E120" i="2" s="1"/>
  <c r="G651" i="1"/>
  <c r="G654" i="1" s="1"/>
  <c r="C24" i="10"/>
  <c r="L529" i="1"/>
  <c r="C104" i="2"/>
  <c r="F651" i="1"/>
  <c r="I651" i="1" s="1"/>
  <c r="J104" i="1"/>
  <c r="J185" i="1" s="1"/>
  <c r="L203" i="1"/>
  <c r="C35" i="10"/>
  <c r="D5" i="13"/>
  <c r="L519" i="1"/>
  <c r="D119" i="2"/>
  <c r="D120" i="2" s="1"/>
  <c r="D137" i="2" s="1"/>
  <c r="C103" i="2"/>
  <c r="C107" i="2" s="1"/>
  <c r="F22" i="13"/>
  <c r="C22" i="13" s="1"/>
  <c r="C116" i="2"/>
  <c r="C16" i="10"/>
  <c r="C110" i="2"/>
  <c r="L343" i="1"/>
  <c r="C32" i="10"/>
  <c r="L239" i="1"/>
  <c r="H650" i="1" s="1"/>
  <c r="K539" i="1"/>
  <c r="K542" i="1" s="1"/>
  <c r="C117" i="2"/>
  <c r="C17" i="10"/>
  <c r="H104" i="1"/>
  <c r="H185" i="1" s="1"/>
  <c r="G619" i="1" s="1"/>
  <c r="J619" i="1" s="1"/>
  <c r="C20" i="10"/>
  <c r="H652" i="1"/>
  <c r="I652" i="1" s="1"/>
  <c r="L400" i="1"/>
  <c r="C134" i="2"/>
  <c r="G657" i="1" l="1"/>
  <c r="G662" i="1"/>
  <c r="C36" i="10"/>
  <c r="C41" i="10" s="1"/>
  <c r="L344" i="1"/>
  <c r="G623" i="1" s="1"/>
  <c r="J623" i="1" s="1"/>
  <c r="D33" i="13"/>
  <c r="D36" i="13" s="1"/>
  <c r="C5" i="13"/>
  <c r="E137" i="2"/>
  <c r="H654" i="1"/>
  <c r="L249" i="1"/>
  <c r="L263" i="1" s="1"/>
  <c r="G622" i="1" s="1"/>
  <c r="J622" i="1" s="1"/>
  <c r="F650" i="1"/>
  <c r="G636" i="1"/>
  <c r="G621" i="1"/>
  <c r="J621" i="1" s="1"/>
  <c r="C120" i="2"/>
  <c r="C137" i="2" s="1"/>
  <c r="E96" i="2"/>
  <c r="C28" i="10"/>
  <c r="D16" i="10" s="1"/>
  <c r="H636" i="1"/>
  <c r="G627" i="1"/>
  <c r="J627" i="1" s="1"/>
  <c r="F33" i="13"/>
  <c r="G43" i="2"/>
  <c r="D17" i="10"/>
  <c r="D37" i="10" l="1"/>
  <c r="D40" i="10"/>
  <c r="D38" i="10"/>
  <c r="D39" i="10"/>
  <c r="D35" i="10"/>
  <c r="D27" i="10"/>
  <c r="H662" i="1"/>
  <c r="H657" i="1"/>
  <c r="D24" i="10"/>
  <c r="C30" i="10"/>
  <c r="D22" i="10"/>
  <c r="D25" i="10"/>
  <c r="D19" i="10"/>
  <c r="D15" i="10"/>
  <c r="D18" i="10"/>
  <c r="D10" i="10"/>
  <c r="D23" i="10"/>
  <c r="D21" i="10"/>
  <c r="D13" i="10"/>
  <c r="D11" i="10"/>
  <c r="D26" i="10"/>
  <c r="D12" i="10"/>
  <c r="D36" i="10"/>
  <c r="H646" i="1"/>
  <c r="J636" i="1"/>
  <c r="D20" i="10"/>
  <c r="F654" i="1"/>
  <c r="I650" i="1"/>
  <c r="I654" i="1" s="1"/>
  <c r="D41" i="10" l="1"/>
  <c r="I662" i="1"/>
  <c r="C7" i="10" s="1"/>
  <c r="I657" i="1"/>
  <c r="D28" i="10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E9A50A2-428A-4DE6-B067-FF80D7F75E15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A4D1217-2A9B-4662-BACA-E5392A930770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EA2F4CC-5971-4706-B237-86C32E335FC8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0EE4C79-0120-4199-A684-5CFF0C8922B4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45171EE4-4A4A-4203-BAA5-96A6F047233A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7B968BD-55B8-4524-98CB-329C51A1E012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446FE1B2-2FE3-4855-B3B0-24538F0DD744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657FF369-FDDA-4ADE-80CE-6C3BE5BB1F30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F5601B74-F5CC-42C7-A4BD-D21A4E32E793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1BD2B195-D13A-4D07-9630-C7FB735F167B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9700FC66-C358-4EF4-9AB1-7F33A6ACBCAE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1D0BE89-975D-4B03-AA65-4E52257F80FC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<sst xmlns="http://schemas.openxmlformats.org/spreadsheetml/2006/main" count="3863" uniqueCount="900">
  <si>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</si>
  <si>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</si>
  <si>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</si>
  <si>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</si>
  <si>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</si>
  <si>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</si>
  <si>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</si>
  <si>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</si>
  <si>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</si>
  <si>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</si>
  <si>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</si>
  <si>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</si>
  <si>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</si>
  <si>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</si>
  <si>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</si>
  <si>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</si>
  <si>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</si>
  <si>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</si>
  <si>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</si>
  <si>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</si>
  <si>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</si>
  <si>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</si>
  <si>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</si>
  <si>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</si>
  <si>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</si>
  <si>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</si>
  <si>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</si>
  <si>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</si>
  <si>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</si>
  <si>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</si>
  <si>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</si>
  <si>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</si>
  <si>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</si>
  <si>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</si>
  <si>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</si>
  <si>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</si>
  <si>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</si>
  <si>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</si>
  <si>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</si>
  <si>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</si>
  <si>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</si>
  <si>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</si>
  <si>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</si>
  <si>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</si>
  <si>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</si>
  <si>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</si>
  <si>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</si>
  <si>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</si>
  <si>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</si>
  <si>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</si>
  <si>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</si>
  <si>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</si>
  <si>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</si>
  <si>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</si>
  <si>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</si>
  <si>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</si>
  <si>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</si>
  <si>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</si>
  <si>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</si>
  <si>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</si>
  <si>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</si>
  <si>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</si>
  <si>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</si>
  <si>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</si>
  <si>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</si>
  <si>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</si>
  <si>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</si>
  <si>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</si>
  <si>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</si>
  <si>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</si>
  <si>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</si>
  <si>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</si>
  <si>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</si>
  <si>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</si>
  <si>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</si>
  <si>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</si>
  <si>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</si>
  <si>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</si>
  <si>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</si>
  <si>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</si>
  <si>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</si>
  <si>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</si>
  <si>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</si>
  <si>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</si>
  <si>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</si>
  <si>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</si>
  <si>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</si>
  <si>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</si>
  <si>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</si>
  <si>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</si>
  <si>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</si>
  <si>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</si>
  <si>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</si>
  <si>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</si>
  <si>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</si>
  <si>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</si>
  <si>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</si>
  <si>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</si>
  <si>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</si>
  <si>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</si>
  <si>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</si>
  <si>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</si>
  <si>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</si>
  <si>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</si>
  <si>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</si>
  <si>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</si>
  <si>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</si>
  <si>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</si>
  <si>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</si>
  <si>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</si>
  <si>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</si>
  <si>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</si>
  <si>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</si>
  <si>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</si>
  <si>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</si>
  <si>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</si>
  <si>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</si>
  <si>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</si>
  <si>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</si>
  <si>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</si>
  <si>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</si>
  <si>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</si>
  <si>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</si>
  <si>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</si>
  <si>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</si>
  <si>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</si>
  <si>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</si>
  <si>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</si>
  <si>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</si>
  <si>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</si>
  <si>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</si>
  <si>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</si>
  <si>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</si>
  <si>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</si>
  <si>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</si>
  <si>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</si>
  <si>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</si>
  <si>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</si>
  <si>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</si>
  <si>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</si>
  <si>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</si>
  <si>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</si>
  <si>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</si>
  <si>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</si>
  <si>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</si>
  <si>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</si>
  <si>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</si>
  <si>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</si>
  <si>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</si>
  <si>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</si>
  <si>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</si>
  <si>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</si>
  <si>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</si>
  <si>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</si>
  <si>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</si>
  <si>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</si>
  <si>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</si>
  <si>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</si>
  <si>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</si>
  <si>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</si>
  <si>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</si>
  <si>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</si>
  <si>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</si>
  <si>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</si>
  <si>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</si>
  <si>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</si>
  <si>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</si>
  <si>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</si>
  <si>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</si>
  <si>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</si>
  <si>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</si>
  <si>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</si>
  <si>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</si>
  <si>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</si>
  <si>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</si>
  <si>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</si>
  <si>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</si>
  <si>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</si>
  <si>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</si>
  <si>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</si>
  <si>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</si>
  <si>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</si>
  <si>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</si>
  <si>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</si>
  <si>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</si>
  <si>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</si>
  <si>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</si>
  <si>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</si>
  <si>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</si>
  <si>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</si>
  <si>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</si>
  <si>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</si>
  <si>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</si>
  <si>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</si>
  <si>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</si>
  <si>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</si>
  <si>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</si>
  <si>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</si>
  <si>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</si>
  <si>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</si>
  <si>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</si>
  <si>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</si>
  <si>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</si>
  <si>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</si>
  <si>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</si>
  <si>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</si>
  <si>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</si>
  <si>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</si>
  <si>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</si>
  <si>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</si>
  <si>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</si>
  <si>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</si>
  <si>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</si>
  <si>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</si>
  <si>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</si>
  <si>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</si>
  <si>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</si>
  <si>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</si>
  <si>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</si>
  <si>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</si>
  <si>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</si>
  <si>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</si>
  <si>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</si>
  <si>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</si>
  <si>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</si>
  <si>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</si>
  <si>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</si>
  <si>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</si>
  <si>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</si>
  <si>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</si>
  <si>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</si>
  <si>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</si>
  <si>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</si>
  <si>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</si>
  <si>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</si>
  <si>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</si>
  <si>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</si>
  <si>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</si>
  <si>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</si>
  <si>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</si>
  <si>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</si>
  <si>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</si>
  <si>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</si>
  <si>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</si>
  <si>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</si>
  <si>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</si>
  <si>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</si>
  <si>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</si>
  <si>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</si>
  <si>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</si>
  <si>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</si>
  <si>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</si>
  <si>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</si>
  <si>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</si>
  <si>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</si>
  <si>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</si>
  <si>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</si>
  <si>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</si>
  <si>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</si>
  <si>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</si>
  <si>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</si>
  <si>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</si>
  <si>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</si>
  <si>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</si>
  <si>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</si>
  <si>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</si>
  <si>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</si>
  <si>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</si>
  <si>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</si>
  <si>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</si>
  <si>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</si>
  <si>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</si>
  <si>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</si>
  <si>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</si>
  <si>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</si>
  <si>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</si>
  <si>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</si>
  <si>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</si>
  <si>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</si>
  <si>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</si>
  <si>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</si>
  <si>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</si>
  <si>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</si>
  <si>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</si>
  <si>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</si>
  <si>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</si>
  <si>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</si>
  <si>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</si>
  <si>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</si>
  <si>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</si>
  <si>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</si>
  <si>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</si>
  <si>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</si>
  <si>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</si>
  <si>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</si>
  <si>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</si>
  <si>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</si>
  <si>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</si>
  <si>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</si>
  <si>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</si>
  <si>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</si>
  <si>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</si>
  <si>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</si>
  <si>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</si>
  <si>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</si>
  <si>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</si>
  <si>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</si>
  <si>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</si>
  <si>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</si>
  <si>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</si>
  <si>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</si>
  <si>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</si>
  <si>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</si>
  <si>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</si>
  <si>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</si>
  <si>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</si>
  <si>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</si>
  <si>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</si>
  <si>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</si>
  <si>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</si>
  <si>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</si>
  <si>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</si>
  <si>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</si>
  <si>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</si>
  <si>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</si>
  <si>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</si>
  <si>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</si>
  <si>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</si>
  <si>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</si>
  <si>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</si>
  <si>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</si>
  <si>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</si>
  <si>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</si>
  <si>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</si>
  <si>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</si>
  <si>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</si>
  <si>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</si>
  <si>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</si>
  <si>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</si>
  <si>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</si>
  <si>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</si>
  <si>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</si>
  <si>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</si>
  <si>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</si>
  <si>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</si>
  <si>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</si>
  <si>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</si>
  <si>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</si>
  <si>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</si>
  <si>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</si>
  <si>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</si>
  <si>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</si>
  <si>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</si>
  <si>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</si>
  <si>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</si>
  <si>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</si>
  <si>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</si>
  <si>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</si>
  <si>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</si>
  <si>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</si>
  <si>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</si>
  <si>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</si>
  <si>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</si>
  <si>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</si>
  <si>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</si>
  <si>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</si>
  <si>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</si>
  <si>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</si>
  <si>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</si>
  <si>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</si>
  <si>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</si>
  <si>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</si>
  <si>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</si>
  <si>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</si>
  <si>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</si>
  <si>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</si>
  <si>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</si>
  <si>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</si>
  <si>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</si>
  <si>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</si>
  <si>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</si>
  <si>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</si>
  <si>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</si>
  <si>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</si>
  <si>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</si>
  <si>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</si>
  <si>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</si>
  <si>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</si>
  <si>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</si>
  <si>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</si>
  <si>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</si>
  <si>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</si>
  <si>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</si>
  <si>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</si>
  <si>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</si>
  <si>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</si>
  <si>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</si>
  <si>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</si>
  <si>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</si>
  <si>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</si>
  <si>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</si>
  <si>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</si>
  <si>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</si>
  <si>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</si>
  <si>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</si>
  <si>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</si>
  <si>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</si>
  <si>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</si>
  <si>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</si>
  <si>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</si>
  <si>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</si>
  <si>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</si>
  <si>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</si>
  <si>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</si>
  <si>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</si>
  <si>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</si>
  <si>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</si>
  <si>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</si>
  <si>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</si>
  <si>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</si>
  <si>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</si>
  <si>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</si>
  <si>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</si>
  <si>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</si>
  <si>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</si>
  <si>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</si>
  <si>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</si>
  <si>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</si>
  <si>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</si>
  <si>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</si>
  <si>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</si>
  <si>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</si>
  <si>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</si>
  <si>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</si>
  <si>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</si>
  <si>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</si>
  <si>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</si>
  <si>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</si>
  <si>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</si>
  <si>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</si>
  <si>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</si>
  <si>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</si>
  <si>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</si>
  <si>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</si>
  <si>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</si>
  <si>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</si>
  <si>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</si>
  <si>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</si>
  <si>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</si>
  <si>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</si>
  <si>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</si>
  <si>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</si>
  <si>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</si>
  <si>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</si>
  <si>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</si>
  <si>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</si>
  <si>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</si>
  <si>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</si>
  <si>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</si>
  <si>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</si>
  <si>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</si>
  <si>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</si>
  <si>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</si>
  <si>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</si>
  <si>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</si>
  <si>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</si>
  <si>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</si>
  <si>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</si>
  <si>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</si>
  <si>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</si>
  <si>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</si>
  <si>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</si>
  <si>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</si>
  <si>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</si>
  <si>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</si>
  <si>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</si>
  <si>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</si>
  <si>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</si>
  <si>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</si>
  <si>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</si>
  <si>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</si>
  <si>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</si>
  <si>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</si>
  <si>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</si>
  <si>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</si>
  <si>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</si>
  <si>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</si>
  <si>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</si>
  <si>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</si>
  <si>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</si>
  <si>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</si>
  <si>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</si>
  <si>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</si>
  <si>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</si>
  <si>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</si>
  <si>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</si>
  <si>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</si>
  <si>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</si>
  <si>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</si>
  <si>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</si>
  <si>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</si>
  <si>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</si>
  <si>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</si>
  <si>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</si>
  <si>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</si>
  <si>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</si>
  <si>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</si>
  <si>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</si>
  <si>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</si>
  <si>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</si>
  <si>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</si>
  <si>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</si>
  <si>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</si>
  <si>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</si>
  <si>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</si>
  <si>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</si>
  <si>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</si>
  <si>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</si>
  <si>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</si>
  <si>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</si>
  <si>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</si>
  <si>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</si>
  <si>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</si>
  <si>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</si>
  <si>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</si>
  <si>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</si>
  <si>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</si>
  <si>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</si>
  <si>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</si>
  <si>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</si>
  <si>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</si>
  <si>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</si>
  <si>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</si>
  <si>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</si>
  <si>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</si>
  <si>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</si>
  <si>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</si>
  <si>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</si>
  <si>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</si>
  <si>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</si>
  <si>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</si>
  <si>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</si>
  <si>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</si>
  <si>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</si>
  <si>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</si>
  <si>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</si>
  <si>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</si>
  <si>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</si>
  <si>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</si>
  <si>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</si>
  <si>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</si>
  <si>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</si>
  <si>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</si>
  <si>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</si>
  <si>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</si>
  <si>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</si>
  <si>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</si>
  <si>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</si>
  <si>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</si>
  <si>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</si>
  <si>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</si>
  <si>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</si>
  <si>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</si>
  <si>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</si>
  <si>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</si>
  <si>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</si>
  <si>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</si>
  <si>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</si>
  <si>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</si>
  <si>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</si>
  <si>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</si>
  <si>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</si>
  <si>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</si>
  <si>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</si>
  <si>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</si>
  <si>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</si>
  <si>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</si>
  <si>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</si>
  <si>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</si>
  <si>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</si>
  <si>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</si>
  <si>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</si>
  <si>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</si>
  <si>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</si>
  <si>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</si>
  <si>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</si>
  <si>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</si>
  <si>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</si>
  <si>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</si>
  <si>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</si>
  <si>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</si>
  <si>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</si>
  <si>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</si>
  <si>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</si>
  <si>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</si>
  <si>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</si>
  <si>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</si>
  <si>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</si>
  <si>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</si>
  <si>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</si>
  <si>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</si>
  <si>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</si>
  <si>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</si>
  <si>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</si>
  <si>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</si>
  <si>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</si>
  <si>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</si>
  <si>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</si>
  <si>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</si>
  <si>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</si>
  <si>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</si>
  <si>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</si>
  <si>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</si>
  <si>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</si>
  <si>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</si>
  <si>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</si>
  <si>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</si>
  <si>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</si>
  <si>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</si>
  <si>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</si>
  <si>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</si>
  <si>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</si>
  <si>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</si>
  <si>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</si>
  <si>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</si>
  <si>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</si>
  <si>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</si>
  <si>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</si>
  <si>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</si>
  <si>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</si>
  <si>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</si>
  <si>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</si>
  <si>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</si>
  <si>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</si>
  <si>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</si>
  <si>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</si>
  <si>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</si>
  <si>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</si>
  <si>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</si>
  <si>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</si>
  <si>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</si>
  <si>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</si>
  <si>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</si>
  <si>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</si>
  <si>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</si>
  <si>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</si>
  <si>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</si>
  <si>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</si>
  <si>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</si>
  <si>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</si>
  <si>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</si>
  <si>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</si>
  <si>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</si>
  <si>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</si>
  <si>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</si>
  <si>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</si>
  <si>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</si>
  <si>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</si>
  <si>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</si>
  <si>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</si>
  <si>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</si>
  <si>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</si>
  <si>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</si>
  <si>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</si>
  <si>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</si>
  <si>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</si>
  <si>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</si>
  <si>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</si>
  <si>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</si>
  <si>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</si>
  <si>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</si>
  <si>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</si>
  <si>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</si>
  <si>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</si>
  <si>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</si>
  <si>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</si>
  <si>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</si>
  <si>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</si>
  <si>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</si>
  <si>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</si>
  <si>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</si>
  <si>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</si>
  <si>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</si>
  <si>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</si>
  <si>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</si>
  <si>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</si>
  <si>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</si>
  <si>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</si>
  <si>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</si>
  <si>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</si>
  <si>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</si>
  <si>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</si>
  <si>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</si>
  <si>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</si>
  <si>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</si>
  <si>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</si>
  <si>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</si>
  <si>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</si>
  <si>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</si>
  <si>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</si>
  <si>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</si>
  <si>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</si>
  <si>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</si>
  <si>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</si>
  <si>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</si>
  <si>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</si>
  <si>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</si>
  <si>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</si>
  <si>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</si>
  <si>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</si>
  <si>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</si>
  <si>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</si>
  <si>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</si>
  <si>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</si>
  <si>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</si>
  <si>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</si>
  <si>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</si>
  <si>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</si>
  <si>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</si>
  <si>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</si>
  <si>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</si>
  <si>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</si>
  <si>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</si>
  <si>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</si>
  <si>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</si>
  <si>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</si>
  <si>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</si>
  <si>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</si>
  <si>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</si>
  <si>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</si>
  <si>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</si>
  <si>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</si>
  <si>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</si>
  <si>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</si>
  <si>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</si>
  <si>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</si>
  <si>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</si>
  <si>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</si>
  <si>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</si>
  <si>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</si>
  <si>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</si>
  <si>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</si>
  <si>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</si>
  <si>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</si>
  <si>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</si>
  <si>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</si>
  <si>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</si>
  <si>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</si>
  <si>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</si>
  <si>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</si>
  <si>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</si>
  <si>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</si>
  <si>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</si>
  <si>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</si>
  <si>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</si>
  <si>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</si>
  <si>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</si>
  <si>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</si>
  <si>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</si>
  <si>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</si>
  <si>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</si>
  <si>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</si>
  <si>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</si>
  <si>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</si>
  <si>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</si>
  <si>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</si>
  <si>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</si>
  <si>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</si>
  <si>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</si>
  <si>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</si>
  <si>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</si>
  <si>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</si>
  <si>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</si>
  <si>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</si>
  <si>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</si>
  <si>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</si>
  <si>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</si>
  <si>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</si>
  <si>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</si>
  <si>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</si>
  <si>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</si>
  <si>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</si>
  <si>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</si>
  <si>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</si>
  <si>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</si>
  <si>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</si>
  <si>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</si>
  <si>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</si>
  <si>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</si>
  <si>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</si>
  <si>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</si>
  <si>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</si>
  <si>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</si>
  <si>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</si>
  <si>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</si>
  <si>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</si>
  <si>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</si>
  <si>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</si>
  <si>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</si>
  <si>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</si>
  <si>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</si>
  <si>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</si>
  <si>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</si>
  <si>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</si>
  <si>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</si>
  <si>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</si>
  <si>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</si>
  <si>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</si>
  <si>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</si>
  <si>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</si>
  <si>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</si>
  <si>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</si>
  <si>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</si>
  <si>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</si>
  <si>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</si>
  <si>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</si>
  <si>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</si>
  <si>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</si>
  <si>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</si>
  <si>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</si>
  <si>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</si>
  <si>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</si>
  <si>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</si>
  <si>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</si>
  <si>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</si>
  <si>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</si>
  <si>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</si>
  <si>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</si>
  <si>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</si>
  <si>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</si>
  <si>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</si>
  <si>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</si>
  <si>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</si>
  <si>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</si>
  <si>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</si>
  <si>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</si>
  <si>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</si>
  <si>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</si>
  <si>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</si>
  <si>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</si>
  <si>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</si>
  <si>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</si>
  <si>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</si>
  <si>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</si>
  <si>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</si>
  <si>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</si>
  <si>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</si>
  <si>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</si>
  <si>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</si>
  <si>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</si>
  <si>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</si>
  <si>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</si>
  <si>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</si>
  <si>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</si>
  <si>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</si>
  <si>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</si>
  <si>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</si>
  <si>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</si>
  <si>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</si>
  <si>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</si>
  <si>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</si>
  <si>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</si>
  <si>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</si>
  <si>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</si>
  <si>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</si>
  <si>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</si>
  <si>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</si>
  <si>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</si>
  <si>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</si>
  <si>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</si>
  <si>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</si>
  <si>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</si>
  <si>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</si>
  <si>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</si>
  <si>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</si>
  <si>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</si>
  <si>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</si>
  <si>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</si>
  <si>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</si>
  <si>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</si>
  <si>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</si>
  <si>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</si>
  <si>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</si>
  <si>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</si>
  <si>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</si>
  <si>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</si>
  <si>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</si>
  <si>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</si>
  <si>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</si>
  <si>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</si>
  <si>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</si>
  <si>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</si>
  <si>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</si>
  <si>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</si>
  <si>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JUNE/98</t>
  </si>
  <si>
    <t>08/19</t>
  </si>
  <si>
    <t>JULY/02</t>
  </si>
  <si>
    <t>07/12</t>
  </si>
  <si>
    <t>Have a surplus from FY09 to use to offset</t>
  </si>
  <si>
    <t>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</si>
</sst>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8F64-833C-4E8B-87A6-28571BA79A0C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G642" sqref="G64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93</v>
      </c>
      <c r="C2" s="21">
        <v>93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1488342.22</v>
      </c>
      <c r="G9" s="18">
        <v>46552.28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97275.96</v>
      </c>
      <c r="G10" s="18">
        <v>3410.17</v>
      </c>
      <c r="H10" s="18"/>
      <c r="I10" s="18"/>
      <c r="J10" s="67">
        <f>SUM(I432)</f>
        <v>52830.81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13468.77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46361.440000000002</v>
      </c>
      <c r="G12" s="18"/>
      <c r="H12" s="18">
        <v>192259.23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173722.38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1118.93</v>
      </c>
      <c r="G18" s="18">
        <v>-1195.5</v>
      </c>
      <c r="H18" s="145">
        <v>9403.6200000000008</v>
      </c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1820289.7</v>
      </c>
      <c r="G19" s="41">
        <f>SUM(G9:G18)</f>
        <v>48766.95</v>
      </c>
      <c r="H19" s="41">
        <f>SUM(H9:H18)</f>
        <v>201662.85</v>
      </c>
      <c r="I19" s="41">
        <f>SUM(I9:I18)</f>
        <v>0</v>
      </c>
      <c r="J19" s="41">
        <f>SUM(J9:J18)</f>
        <v>52830.81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15723.59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v>26584.85</v>
      </c>
      <c r="H24" s="18">
        <v>192259.23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35117.96+485</f>
        <v>35602.959999999999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>
        <v>4605.67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1500000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v>1852.84</v>
      </c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1535602.96</v>
      </c>
      <c r="G33" s="41">
        <f>SUM(G23:G32)</f>
        <v>48766.95</v>
      </c>
      <c r="H33" s="41">
        <f>SUM(H23:H32)</f>
        <v>192259.23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9403.6200000000008</v>
      </c>
      <c r="I41" s="18"/>
      <c r="J41" s="13">
        <f>SUM(I449)</f>
        <v>52830.81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234686.74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284686.74</v>
      </c>
      <c r="G43" s="41">
        <f>SUM(G35:G42)</f>
        <v>0</v>
      </c>
      <c r="H43" s="41">
        <f>SUM(H35:H42)</f>
        <v>9403.6200000000008</v>
      </c>
      <c r="I43" s="41">
        <f>SUM(I35:I42)</f>
        <v>0</v>
      </c>
      <c r="J43" s="41">
        <f>SUM(J35:J42)</f>
        <v>52830.81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1820289.7</v>
      </c>
      <c r="G44" s="41">
        <f>G43+G33</f>
        <v>48766.95</v>
      </c>
      <c r="H44" s="41">
        <f>H43+H33</f>
        <v>201662.85</v>
      </c>
      <c r="I44" s="41">
        <f>I43+I33</f>
        <v>0</v>
      </c>
      <c r="J44" s="41">
        <f>J43+J33</f>
        <v>52830.81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6399730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6399730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16687.150000000001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19673.810000000001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36360.960000000006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1003.12</v>
      </c>
      <c r="G88" s="18">
        <v>34.79</v>
      </c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119426.06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6566.44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12077.42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19646.98</v>
      </c>
      <c r="G103" s="41">
        <f>SUM(G88:G102)</f>
        <v>119460.84999999999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6455737.9400000004</v>
      </c>
      <c r="G104" s="41">
        <f>G52+G103</f>
        <v>119460.84999999999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2200768.5499999998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1158284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844366.45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4203419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146281.48000000001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82551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60375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109801.57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2237.35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399009.05</v>
      </c>
      <c r="G128" s="41">
        <f>SUM(G115:G127)</f>
        <v>2237.35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4602428.05</v>
      </c>
      <c r="G132" s="41">
        <f>G113+SUM(G128:G129)</f>
        <v>2237.35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298114.90999999997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54890.63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283938.27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99978.96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1650.74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101629.70000000001</v>
      </c>
      <c r="G154" s="41">
        <f>SUM(G142:G153)</f>
        <v>54890.63</v>
      </c>
      <c r="H154" s="41">
        <f>SUM(H142:H153)</f>
        <v>582053.17999999993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101629.70000000001</v>
      </c>
      <c r="G161" s="41">
        <f>G139+G154+SUM(G155:G160)</f>
        <v>54890.63</v>
      </c>
      <c r="H161" s="41">
        <f>H139+H154+SUM(H155:H160)</f>
        <v>582053.17999999993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11159795.689999999</v>
      </c>
      <c r="G185" s="47">
        <f>G104+G132+G161+G184</f>
        <v>176588.83</v>
      </c>
      <c r="H185" s="47">
        <f>H104+H132+H161+H184</f>
        <v>582053.17999999993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1959374.37</v>
      </c>
      <c r="G189" s="18">
        <v>783288.41</v>
      </c>
      <c r="H189" s="18">
        <v>163.99</v>
      </c>
      <c r="I189" s="18">
        <v>89702.83</v>
      </c>
      <c r="J189" s="18">
        <v>27223.25</v>
      </c>
      <c r="K189" s="18"/>
      <c r="L189" s="19">
        <f>SUM(F189:K189)</f>
        <v>2859752.8500000006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715579.71</v>
      </c>
      <c r="G190" s="18">
        <v>150514.06</v>
      </c>
      <c r="H190" s="18">
        <v>232988.46</v>
      </c>
      <c r="I190" s="18">
        <v>5402.29</v>
      </c>
      <c r="J190" s="18"/>
      <c r="K190" s="18"/>
      <c r="L190" s="19">
        <f>SUM(F190:K190)</f>
        <v>1104484.52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37982.839999999997</v>
      </c>
      <c r="G192" s="18">
        <v>3260.51</v>
      </c>
      <c r="H192" s="18">
        <v>8305</v>
      </c>
      <c r="I192" s="18">
        <v>1532</v>
      </c>
      <c r="J192" s="18">
        <v>966.61</v>
      </c>
      <c r="K192" s="18"/>
      <c r="L192" s="19">
        <f>SUM(F192:K192)</f>
        <v>52046.96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375172.19</v>
      </c>
      <c r="G194" s="18">
        <v>27400.43</v>
      </c>
      <c r="H194" s="18">
        <v>29773.66</v>
      </c>
      <c r="I194" s="18">
        <v>14905.99</v>
      </c>
      <c r="J194" s="18">
        <v>3474.94</v>
      </c>
      <c r="K194" s="18"/>
      <c r="L194" s="19">
        <f t="shared" ref="L194:L200" si="0">SUM(F194:K194)</f>
        <v>450727.20999999996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156253.87</v>
      </c>
      <c r="G195" s="18">
        <v>45379.040000000001</v>
      </c>
      <c r="H195" s="18">
        <v>37156</v>
      </c>
      <c r="I195" s="18">
        <v>15553.38</v>
      </c>
      <c r="J195" s="18">
        <v>9903.82</v>
      </c>
      <c r="K195" s="18"/>
      <c r="L195" s="19">
        <f t="shared" si="0"/>
        <v>264246.11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255553</v>
      </c>
      <c r="G196" s="18">
        <v>55454.71</v>
      </c>
      <c r="H196" s="18">
        <v>53160.93</v>
      </c>
      <c r="I196" s="18">
        <v>5395.15</v>
      </c>
      <c r="J196" s="18">
        <v>1937.21</v>
      </c>
      <c r="K196" s="18">
        <v>19996.43</v>
      </c>
      <c r="L196" s="19">
        <f t="shared" si="0"/>
        <v>391497.43000000005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235953.75</v>
      </c>
      <c r="G197" s="18">
        <v>298930.51</v>
      </c>
      <c r="H197" s="18">
        <v>27368.59</v>
      </c>
      <c r="I197" s="18">
        <v>13512.19</v>
      </c>
      <c r="J197" s="18">
        <v>10570.5</v>
      </c>
      <c r="K197" s="18">
        <v>2926.65</v>
      </c>
      <c r="L197" s="19">
        <f t="shared" si="0"/>
        <v>589262.18999999994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143445.63</v>
      </c>
      <c r="G199" s="18">
        <v>10336.040000000001</v>
      </c>
      <c r="H199" s="18">
        <v>173130.23999999999</v>
      </c>
      <c r="I199" s="18">
        <v>149432.41</v>
      </c>
      <c r="J199" s="18">
        <v>152.91</v>
      </c>
      <c r="K199" s="18"/>
      <c r="L199" s="19">
        <f t="shared" si="0"/>
        <v>476497.23000000004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359317.28</v>
      </c>
      <c r="I200" s="18"/>
      <c r="J200" s="18"/>
      <c r="K200" s="18"/>
      <c r="L200" s="19">
        <f t="shared" si="0"/>
        <v>359317.28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3879315.36</v>
      </c>
      <c r="G203" s="41">
        <f t="shared" si="1"/>
        <v>1374563.7100000002</v>
      </c>
      <c r="H203" s="41">
        <f t="shared" si="1"/>
        <v>921364.15</v>
      </c>
      <c r="I203" s="41">
        <f t="shared" si="1"/>
        <v>295436.24</v>
      </c>
      <c r="J203" s="41">
        <f t="shared" si="1"/>
        <v>54229.24</v>
      </c>
      <c r="K203" s="41">
        <f t="shared" si="1"/>
        <v>22923.08</v>
      </c>
      <c r="L203" s="41">
        <f t="shared" si="1"/>
        <v>6547831.7800000021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3137393.57</v>
      </c>
      <c r="I225" s="18"/>
      <c r="J225" s="18"/>
      <c r="K225" s="18"/>
      <c r="L225" s="19">
        <f>SUM(F225:K225)</f>
        <v>3137393.57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69160.22</v>
      </c>
      <c r="G226" s="18"/>
      <c r="H226" s="18">
        <v>429528.62</v>
      </c>
      <c r="I226" s="18"/>
      <c r="J226" s="18"/>
      <c r="K226" s="18"/>
      <c r="L226" s="19">
        <f>SUM(F226:K226)</f>
        <v>498688.83999999997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16010.55</v>
      </c>
      <c r="G230" s="18">
        <v>1224.8</v>
      </c>
      <c r="H230" s="18">
        <v>5586.88</v>
      </c>
      <c r="I230" s="18"/>
      <c r="J230" s="18"/>
      <c r="K230" s="18"/>
      <c r="L230" s="19">
        <f t="shared" ref="L230:L236" si="4">SUM(F230:K230)</f>
        <v>22822.23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34642</v>
      </c>
      <c r="G232" s="18">
        <v>11163</v>
      </c>
      <c r="H232" s="18">
        <v>1234.32</v>
      </c>
      <c r="I232" s="18">
        <v>62.15</v>
      </c>
      <c r="J232" s="18"/>
      <c r="K232" s="18">
        <v>13.46</v>
      </c>
      <c r="L232" s="19">
        <f t="shared" si="4"/>
        <v>47114.93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119157.5</v>
      </c>
      <c r="I236" s="18"/>
      <c r="J236" s="18"/>
      <c r="K236" s="18"/>
      <c r="L236" s="19">
        <f t="shared" si="4"/>
        <v>119157.5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119812.77</v>
      </c>
      <c r="G239" s="41">
        <f t="shared" si="5"/>
        <v>12387.8</v>
      </c>
      <c r="H239" s="41">
        <f t="shared" si="5"/>
        <v>3692900.8899999997</v>
      </c>
      <c r="I239" s="41">
        <f t="shared" si="5"/>
        <v>62.15</v>
      </c>
      <c r="J239" s="41">
        <f t="shared" si="5"/>
        <v>0</v>
      </c>
      <c r="K239" s="41">
        <f t="shared" si="5"/>
        <v>13.46</v>
      </c>
      <c r="L239" s="41">
        <f t="shared" si="5"/>
        <v>3825177.07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3999128.13</v>
      </c>
      <c r="G249" s="41">
        <f t="shared" si="8"/>
        <v>1386951.5100000002</v>
      </c>
      <c r="H249" s="41">
        <f t="shared" si="8"/>
        <v>4614265.04</v>
      </c>
      <c r="I249" s="41">
        <f t="shared" si="8"/>
        <v>295498.39</v>
      </c>
      <c r="J249" s="41">
        <f t="shared" si="8"/>
        <v>54229.24</v>
      </c>
      <c r="K249" s="41">
        <f t="shared" si="8"/>
        <v>22936.54</v>
      </c>
      <c r="L249" s="41">
        <f t="shared" si="8"/>
        <v>10373008.850000001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505000</v>
      </c>
      <c r="L252" s="19">
        <f>SUM(F252:K252)</f>
        <v>505000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162155.5</v>
      </c>
      <c r="L253" s="19">
        <f>SUM(F253:K253)</f>
        <v>162155.5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667155.5</v>
      </c>
      <c r="L262" s="41">
        <f t="shared" si="9"/>
        <v>667155.5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3999128.13</v>
      </c>
      <c r="G263" s="42">
        <f t="shared" si="11"/>
        <v>1386951.5100000002</v>
      </c>
      <c r="H263" s="42">
        <f t="shared" si="11"/>
        <v>4614265.04</v>
      </c>
      <c r="I263" s="42">
        <f t="shared" si="11"/>
        <v>295498.39</v>
      </c>
      <c r="J263" s="42">
        <f t="shared" si="11"/>
        <v>54229.24</v>
      </c>
      <c r="K263" s="42">
        <f t="shared" si="11"/>
        <v>690092.04</v>
      </c>
      <c r="L263" s="42">
        <f t="shared" si="11"/>
        <v>11040164.350000001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90672</v>
      </c>
      <c r="G268" s="18">
        <v>5007.26</v>
      </c>
      <c r="H268" s="18"/>
      <c r="I268" s="18">
        <v>5968.95</v>
      </c>
      <c r="J268" s="18">
        <v>98287.89</v>
      </c>
      <c r="K268" s="18"/>
      <c r="L268" s="19">
        <f>SUM(F268:K268)</f>
        <v>199936.09999999998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88862</v>
      </c>
      <c r="G269" s="18"/>
      <c r="H269" s="18">
        <v>7380.14</v>
      </c>
      <c r="I269" s="18"/>
      <c r="J269" s="18">
        <v>689.98</v>
      </c>
      <c r="K269" s="18"/>
      <c r="L269" s="19">
        <f>SUM(F269:K269)</f>
        <v>96932.12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1837.07</v>
      </c>
      <c r="I271" s="18"/>
      <c r="J271" s="18"/>
      <c r="K271" s="18"/>
      <c r="L271" s="19">
        <f>SUM(F271:K271)</f>
        <v>1837.07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42848.5</v>
      </c>
      <c r="I273" s="18"/>
      <c r="J273" s="18">
        <v>5035</v>
      </c>
      <c r="K273" s="18"/>
      <c r="L273" s="19">
        <f t="shared" ref="L273:L279" si="12">SUM(F273:K273)</f>
        <v>47883.5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5450</v>
      </c>
      <c r="G274" s="18"/>
      <c r="H274" s="18">
        <v>58487.3</v>
      </c>
      <c r="I274" s="18">
        <v>6905.65</v>
      </c>
      <c r="J274" s="18">
        <v>74.959999999999994</v>
      </c>
      <c r="K274" s="18">
        <v>81.62</v>
      </c>
      <c r="L274" s="19">
        <f t="shared" si="12"/>
        <v>70999.53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3915.51</v>
      </c>
      <c r="L275" s="19">
        <f t="shared" si="12"/>
        <v>3915.51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4456.22</v>
      </c>
      <c r="G276" s="18"/>
      <c r="H276" s="18">
        <v>1799.27</v>
      </c>
      <c r="I276" s="18"/>
      <c r="J276" s="18"/>
      <c r="K276" s="18"/>
      <c r="L276" s="19">
        <f t="shared" si="12"/>
        <v>6255.49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2237.5</v>
      </c>
      <c r="G277" s="18">
        <v>24801.83</v>
      </c>
      <c r="H277" s="18"/>
      <c r="I277" s="18"/>
      <c r="J277" s="18">
        <v>879.42</v>
      </c>
      <c r="K277" s="18"/>
      <c r="L277" s="19">
        <f t="shared" si="12"/>
        <v>27918.75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1971.49</v>
      </c>
      <c r="I279" s="18"/>
      <c r="J279" s="18"/>
      <c r="K279" s="18"/>
      <c r="L279" s="19">
        <f t="shared" si="12"/>
        <v>1971.49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191677.72</v>
      </c>
      <c r="G282" s="42">
        <f t="shared" si="13"/>
        <v>29809.090000000004</v>
      </c>
      <c r="H282" s="42">
        <f t="shared" si="13"/>
        <v>114323.77000000002</v>
      </c>
      <c r="I282" s="42">
        <f t="shared" si="13"/>
        <v>12874.599999999999</v>
      </c>
      <c r="J282" s="42">
        <f t="shared" si="13"/>
        <v>104967.25</v>
      </c>
      <c r="K282" s="42">
        <f t="shared" si="13"/>
        <v>3997.13</v>
      </c>
      <c r="L282" s="41">
        <f t="shared" si="13"/>
        <v>457649.55999999994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115000</v>
      </c>
      <c r="I307" s="18"/>
      <c r="J307" s="18"/>
      <c r="K307" s="18"/>
      <c r="L307" s="19">
        <f>SUM(F307:K307)</f>
        <v>115000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115000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115000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191677.72</v>
      </c>
      <c r="G330" s="41">
        <f t="shared" si="20"/>
        <v>29809.090000000004</v>
      </c>
      <c r="H330" s="41">
        <f t="shared" si="20"/>
        <v>229323.77000000002</v>
      </c>
      <c r="I330" s="41">
        <f t="shared" si="20"/>
        <v>12874.599999999999</v>
      </c>
      <c r="J330" s="41">
        <f t="shared" si="20"/>
        <v>104967.25</v>
      </c>
      <c r="K330" s="41">
        <f t="shared" si="20"/>
        <v>3997.13</v>
      </c>
      <c r="L330" s="41">
        <f t="shared" si="20"/>
        <v>572649.55999999994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191677.72</v>
      </c>
      <c r="G344" s="41">
        <f>G330</f>
        <v>29809.090000000004</v>
      </c>
      <c r="H344" s="41">
        <f>H330</f>
        <v>229323.77000000002</v>
      </c>
      <c r="I344" s="41">
        <f>I330</f>
        <v>12874.599999999999</v>
      </c>
      <c r="J344" s="41">
        <f>J330</f>
        <v>104967.25</v>
      </c>
      <c r="K344" s="47">
        <f>K330+K343</f>
        <v>3997.13</v>
      </c>
      <c r="L344" s="41">
        <f>L330+L343</f>
        <v>572649.55999999994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74539.240000000005</v>
      </c>
      <c r="G350" s="18">
        <v>15322.48</v>
      </c>
      <c r="H350" s="18">
        <v>2582.85</v>
      </c>
      <c r="I350" s="18">
        <v>81153.89</v>
      </c>
      <c r="J350" s="18">
        <v>4185.87</v>
      </c>
      <c r="K350" s="18"/>
      <c r="L350" s="13">
        <f>SUM(F350:K350)</f>
        <v>177784.33000000002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74539.240000000005</v>
      </c>
      <c r="G354" s="47">
        <f t="shared" si="22"/>
        <v>15322.48</v>
      </c>
      <c r="H354" s="47">
        <f t="shared" si="22"/>
        <v>2582.85</v>
      </c>
      <c r="I354" s="47">
        <f t="shared" si="22"/>
        <v>81153.89</v>
      </c>
      <c r="J354" s="47">
        <f t="shared" si="22"/>
        <v>4185.87</v>
      </c>
      <c r="K354" s="47">
        <f t="shared" si="22"/>
        <v>0</v>
      </c>
      <c r="L354" s="47">
        <f t="shared" si="22"/>
        <v>177784.33000000002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81153.89</v>
      </c>
      <c r="G359" s="18"/>
      <c r="H359" s="18"/>
      <c r="I359" s="56">
        <f>SUM(F359:H359)</f>
        <v>81153.89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81153.89</v>
      </c>
      <c r="G361" s="47">
        <f>SUM(G359:G360)</f>
        <v>0</v>
      </c>
      <c r="H361" s="47">
        <f>SUM(H359:H360)</f>
        <v>0</v>
      </c>
      <c r="I361" s="47">
        <f>SUM(I359:I360)</f>
        <v>81153.89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>
        <v>6566.19</v>
      </c>
      <c r="J421" s="18"/>
      <c r="K421" s="18"/>
      <c r="L421" s="56">
        <f>SUM(F421:K421)</f>
        <v>6566.19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6566.19</v>
      </c>
      <c r="J425" s="47">
        <f t="shared" si="31"/>
        <v>0</v>
      </c>
      <c r="K425" s="47">
        <f t="shared" si="31"/>
        <v>0</v>
      </c>
      <c r="L425" s="47">
        <f t="shared" si="31"/>
        <v>6566.19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6566.19</v>
      </c>
      <c r="J426" s="47">
        <f t="shared" si="32"/>
        <v>0</v>
      </c>
      <c r="K426" s="47">
        <f t="shared" si="32"/>
        <v>0</v>
      </c>
      <c r="L426" s="47">
        <f t="shared" si="32"/>
        <v>6566.19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>
        <v>52830.81</v>
      </c>
      <c r="I432" s="56">
        <f t="shared" si="33"/>
        <v>52830.81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52830.81</v>
      </c>
      <c r="I438" s="13">
        <f>SUM(I431:I437)</f>
        <v>52830.81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>
        <v>52830.81</v>
      </c>
      <c r="I449" s="56">
        <f>SUM(F449:H449)</f>
        <v>52830.81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52830.81</v>
      </c>
      <c r="I450" s="83">
        <f>SUM(I446:I449)</f>
        <v>52830.81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52830.81</v>
      </c>
      <c r="I451" s="42">
        <f>I444+I450</f>
        <v>52830.81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215055.4</v>
      </c>
      <c r="G455" s="18"/>
      <c r="H455" s="18"/>
      <c r="I455" s="18"/>
      <c r="J455" s="18">
        <v>59397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11159795.689999999</v>
      </c>
      <c r="G458" s="18">
        <v>176588.83</v>
      </c>
      <c r="H458" s="18">
        <v>582053.18000000005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11159795.689999999</v>
      </c>
      <c r="G460" s="53">
        <f>SUM(G458:G459)</f>
        <v>176588.83</v>
      </c>
      <c r="H460" s="53">
        <f>SUM(H458:H459)</f>
        <v>582053.18000000005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11040164.35</v>
      </c>
      <c r="G462" s="18">
        <v>177784.33</v>
      </c>
      <c r="H462" s="18">
        <v>572649.56000000006</v>
      </c>
      <c r="I462" s="18"/>
      <c r="J462" s="18">
        <v>6566.19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50000</v>
      </c>
      <c r="G463" s="18">
        <v>-1195.5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11090164.35</v>
      </c>
      <c r="G464" s="53">
        <f>SUM(G462:G463)</f>
        <v>176588.83</v>
      </c>
      <c r="H464" s="53">
        <f>SUM(H462:H463)</f>
        <v>572649.56000000006</v>
      </c>
      <c r="I464" s="53">
        <f>SUM(I462:I463)</f>
        <v>0</v>
      </c>
      <c r="J464" s="53">
        <f>SUM(J462:J463)</f>
        <v>6566.19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284686.74000000022</v>
      </c>
      <c r="G466" s="53">
        <f>(G455+G460)- G464</f>
        <v>0</v>
      </c>
      <c r="H466" s="53">
        <f>(H455+H460)- H464</f>
        <v>9403.6199999999953</v>
      </c>
      <c r="I466" s="53">
        <f>(I455+I460)- I464</f>
        <v>0</v>
      </c>
      <c r="J466" s="53">
        <f>(J455+J460)- J464</f>
        <v>52830.81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898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5982000</v>
      </c>
      <c r="G483" s="18">
        <v>2042521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4.68</v>
      </c>
      <c r="G484" s="18">
        <v>3.62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2982000</v>
      </c>
      <c r="G485" s="18">
        <v>815000</v>
      </c>
      <c r="H485" s="18"/>
      <c r="I485" s="18"/>
      <c r="J485" s="18"/>
      <c r="K485" s="53">
        <f>SUM(F485:J485)</f>
        <v>3797000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300000</v>
      </c>
      <c r="G487" s="18">
        <v>205000</v>
      </c>
      <c r="H487" s="18"/>
      <c r="I487" s="18"/>
      <c r="J487" s="18"/>
      <c r="K487" s="53">
        <f t="shared" si="34"/>
        <v>505000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2682000</v>
      </c>
      <c r="G488" s="205">
        <v>610000</v>
      </c>
      <c r="H488" s="205"/>
      <c r="I488" s="205"/>
      <c r="J488" s="205"/>
      <c r="K488" s="206">
        <f t="shared" si="34"/>
        <v>3292000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583357</v>
      </c>
      <c r="G489" s="18">
        <v>593865</v>
      </c>
      <c r="H489" s="18"/>
      <c r="I489" s="18"/>
      <c r="J489" s="18"/>
      <c r="K489" s="53">
        <f t="shared" si="34"/>
        <v>1177222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3265357</v>
      </c>
      <c r="G490" s="42">
        <f>SUM(G488:G489)</f>
        <v>1203865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4469222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300000</v>
      </c>
      <c r="G491" s="205">
        <v>205000</v>
      </c>
      <c r="H491" s="205"/>
      <c r="I491" s="205"/>
      <c r="J491" s="205"/>
      <c r="K491" s="206">
        <f t="shared" si="34"/>
        <v>505000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121893</v>
      </c>
      <c r="G492" s="18">
        <v>19382.5</v>
      </c>
      <c r="H492" s="18"/>
      <c r="I492" s="18"/>
      <c r="J492" s="18"/>
      <c r="K492" s="53">
        <f t="shared" si="34"/>
        <v>141275.5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421893</v>
      </c>
      <c r="G493" s="42">
        <f>SUM(G491:G492)</f>
        <v>224382.5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646275.5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715579.71</v>
      </c>
      <c r="G511" s="18">
        <v>150514.06</v>
      </c>
      <c r="H511" s="18">
        <v>232988.46</v>
      </c>
      <c r="I511" s="18">
        <v>5402.29</v>
      </c>
      <c r="J511" s="18"/>
      <c r="K511" s="18"/>
      <c r="L511" s="88">
        <f>SUM(F511:K511)</f>
        <v>1104484.52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69160.22</v>
      </c>
      <c r="G513" s="18"/>
      <c r="H513" s="18">
        <v>448395.9</v>
      </c>
      <c r="I513" s="18"/>
      <c r="J513" s="18"/>
      <c r="K513" s="18"/>
      <c r="L513" s="88">
        <f>SUM(F513:K513)</f>
        <v>517556.12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784739.92999999993</v>
      </c>
      <c r="G514" s="108">
        <f t="shared" ref="G514:L514" si="35">SUM(G511:G513)</f>
        <v>150514.06</v>
      </c>
      <c r="H514" s="108">
        <f t="shared" si="35"/>
        <v>681384.36</v>
      </c>
      <c r="I514" s="108">
        <f t="shared" si="35"/>
        <v>5402.29</v>
      </c>
      <c r="J514" s="108">
        <f t="shared" si="35"/>
        <v>0</v>
      </c>
      <c r="K514" s="108">
        <f t="shared" si="35"/>
        <v>0</v>
      </c>
      <c r="L514" s="89">
        <f t="shared" si="35"/>
        <v>1622040.6400000001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208597.78</v>
      </c>
      <c r="G516" s="18">
        <v>16930.3</v>
      </c>
      <c r="H516" s="18">
        <v>30157.14</v>
      </c>
      <c r="I516" s="18">
        <v>6569.05</v>
      </c>
      <c r="J516" s="18">
        <v>3474.94</v>
      </c>
      <c r="K516" s="18"/>
      <c r="L516" s="88">
        <f>SUM(F516:K516)</f>
        <v>265729.20999999996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20378.939999999999</v>
      </c>
      <c r="G518" s="18"/>
      <c r="H518" s="18">
        <v>3022.68</v>
      </c>
      <c r="I518" s="18"/>
      <c r="J518" s="18"/>
      <c r="K518" s="18"/>
      <c r="L518" s="88">
        <f>SUM(F518:K518)</f>
        <v>23401.62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228976.72</v>
      </c>
      <c r="G519" s="89">
        <f t="shared" ref="G519:L519" si="36">SUM(G516:G518)</f>
        <v>16930.3</v>
      </c>
      <c r="H519" s="89">
        <f t="shared" si="36"/>
        <v>33179.82</v>
      </c>
      <c r="I519" s="89">
        <f t="shared" si="36"/>
        <v>6569.05</v>
      </c>
      <c r="J519" s="89">
        <f t="shared" si="36"/>
        <v>3474.94</v>
      </c>
      <c r="K519" s="89">
        <f t="shared" si="36"/>
        <v>0</v>
      </c>
      <c r="L519" s="89">
        <f t="shared" si="36"/>
        <v>289130.82999999996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68052.740000000005</v>
      </c>
      <c r="G521" s="18">
        <v>8351.41</v>
      </c>
      <c r="H521" s="18">
        <v>1580.19</v>
      </c>
      <c r="I521" s="18">
        <v>887.26</v>
      </c>
      <c r="J521" s="18">
        <v>1693.31</v>
      </c>
      <c r="K521" s="18">
        <v>348</v>
      </c>
      <c r="L521" s="88">
        <f>SUM(F521:K521)</f>
        <v>80912.91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36162.26</v>
      </c>
      <c r="G523" s="18"/>
      <c r="H523" s="18"/>
      <c r="I523" s="18"/>
      <c r="J523" s="18"/>
      <c r="K523" s="18"/>
      <c r="L523" s="88">
        <f>SUM(F523:K523)</f>
        <v>36162.26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104215</v>
      </c>
      <c r="G524" s="89">
        <f t="shared" ref="G524:L524" si="37">SUM(G521:G523)</f>
        <v>8351.41</v>
      </c>
      <c r="H524" s="89">
        <f t="shared" si="37"/>
        <v>1580.19</v>
      </c>
      <c r="I524" s="89">
        <f t="shared" si="37"/>
        <v>887.26</v>
      </c>
      <c r="J524" s="89">
        <f t="shared" si="37"/>
        <v>1693.31</v>
      </c>
      <c r="K524" s="89">
        <f t="shared" si="37"/>
        <v>348</v>
      </c>
      <c r="L524" s="89">
        <f t="shared" si="37"/>
        <v>117075.17000000001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131022.13</v>
      </c>
      <c r="I531" s="18"/>
      <c r="J531" s="18"/>
      <c r="K531" s="18"/>
      <c r="L531" s="88">
        <f>SUM(F531:K531)</f>
        <v>131022.13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13132.48</v>
      </c>
      <c r="I533" s="18"/>
      <c r="J533" s="18"/>
      <c r="K533" s="18"/>
      <c r="L533" s="88">
        <f>SUM(F533:K533)</f>
        <v>13132.48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144154.61000000002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144154.61000000002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1117931.6499999999</v>
      </c>
      <c r="G535" s="89">
        <f t="shared" ref="G535:L535" si="40">G514+G519+G524+G529+G534</f>
        <v>175795.77</v>
      </c>
      <c r="H535" s="89">
        <f t="shared" si="40"/>
        <v>860298.97999999986</v>
      </c>
      <c r="I535" s="89">
        <f t="shared" si="40"/>
        <v>12858.6</v>
      </c>
      <c r="J535" s="89">
        <f t="shared" si="40"/>
        <v>5168.25</v>
      </c>
      <c r="K535" s="89">
        <f t="shared" si="40"/>
        <v>348</v>
      </c>
      <c r="L535" s="89">
        <f t="shared" si="40"/>
        <v>2172401.25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1104484.52</v>
      </c>
      <c r="G539" s="87">
        <f>L516</f>
        <v>265729.20999999996</v>
      </c>
      <c r="H539" s="87">
        <f>L521</f>
        <v>80912.91</v>
      </c>
      <c r="I539" s="87">
        <f>L526</f>
        <v>0</v>
      </c>
      <c r="J539" s="87">
        <f>L531</f>
        <v>131022.13</v>
      </c>
      <c r="K539" s="87">
        <f>SUM(F539:J539)</f>
        <v>1582148.77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517556.12</v>
      </c>
      <c r="G541" s="87">
        <f>L518</f>
        <v>23401.62</v>
      </c>
      <c r="H541" s="87">
        <f>L523</f>
        <v>36162.26</v>
      </c>
      <c r="I541" s="87">
        <f>L528</f>
        <v>0</v>
      </c>
      <c r="J541" s="87">
        <f>L533</f>
        <v>13132.48</v>
      </c>
      <c r="K541" s="87">
        <f>SUM(F541:J541)</f>
        <v>590252.48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1622040.6400000001</v>
      </c>
      <c r="G542" s="89">
        <f t="shared" si="41"/>
        <v>289130.82999999996</v>
      </c>
      <c r="H542" s="89">
        <f t="shared" si="41"/>
        <v>117075.17000000001</v>
      </c>
      <c r="I542" s="89">
        <f t="shared" si="41"/>
        <v>0</v>
      </c>
      <c r="J542" s="89">
        <f t="shared" si="41"/>
        <v>144154.61000000002</v>
      </c>
      <c r="K542" s="89">
        <f t="shared" si="41"/>
        <v>2172401.25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3137393.57</v>
      </c>
      <c r="I567" s="87">
        <f t="shared" si="46"/>
        <v>3137393.57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448395.9</v>
      </c>
      <c r="I571" s="87">
        <f t="shared" si="46"/>
        <v>448395.9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159205.72</v>
      </c>
      <c r="G572" s="18"/>
      <c r="H572" s="18">
        <v>49178.73</v>
      </c>
      <c r="I572" s="87">
        <f t="shared" si="46"/>
        <v>208384.45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221292.5</v>
      </c>
      <c r="I581" s="18"/>
      <c r="J581" s="18">
        <v>106025.02</v>
      </c>
      <c r="K581" s="104">
        <f t="shared" ref="K581:K587" si="47">SUM(H581:J581)</f>
        <v>327317.52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131022.13</v>
      </c>
      <c r="I582" s="18"/>
      <c r="J582" s="18">
        <v>13132.48</v>
      </c>
      <c r="K582" s="104">
        <f t="shared" si="47"/>
        <v>144154.61000000002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7002.65</v>
      </c>
      <c r="I584" s="18"/>
      <c r="J584" s="18"/>
      <c r="K584" s="104">
        <f t="shared" si="47"/>
        <v>7002.65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359317.28</v>
      </c>
      <c r="I588" s="108">
        <f>SUM(I581:I587)</f>
        <v>0</v>
      </c>
      <c r="J588" s="108">
        <f>SUM(J581:J587)</f>
        <v>119157.5</v>
      </c>
      <c r="K588" s="108">
        <f>SUM(K581:K587)</f>
        <v>478474.78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159196.49</v>
      </c>
      <c r="I594" s="18"/>
      <c r="J594" s="18"/>
      <c r="K594" s="104">
        <f>SUM(H594:J594)</f>
        <v>159196.49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159196.49</v>
      </c>
      <c r="I595" s="108">
        <f>SUM(I592:I594)</f>
        <v>0</v>
      </c>
      <c r="J595" s="108">
        <f>SUM(J592:J594)</f>
        <v>0</v>
      </c>
      <c r="K595" s="108">
        <f>SUM(K592:K594)</f>
        <v>159196.49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1820289.7</v>
      </c>
      <c r="H607" s="109">
        <f>SUM(F44)</f>
        <v>1820289.7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48766.95</v>
      </c>
      <c r="H608" s="109">
        <f>SUM(G44)</f>
        <v>48766.95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201662.85</v>
      </c>
      <c r="H609" s="109">
        <f>SUM(H44)</f>
        <v>201662.85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52830.81</v>
      </c>
      <c r="H611" s="109">
        <f>SUM(J44)</f>
        <v>52830.81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284686.74</v>
      </c>
      <c r="H612" s="109">
        <f>F466</f>
        <v>284686.74000000022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9403.6200000000008</v>
      </c>
      <c r="H614" s="109">
        <f>H466</f>
        <v>9403.6199999999953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52830.81</v>
      </c>
      <c r="H616" s="109">
        <f>J466</f>
        <v>52830.81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11159795.689999999</v>
      </c>
      <c r="H617" s="104">
        <f>SUM(F458)</f>
        <v>11159795.689999999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176588.83</v>
      </c>
      <c r="H618" s="104">
        <f>SUM(G458)</f>
        <v>176588.83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582053.17999999993</v>
      </c>
      <c r="H619" s="104">
        <f>SUM(H458)</f>
        <v>582053.18000000005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11040164.350000001</v>
      </c>
      <c r="H622" s="104">
        <f>SUM(F462)</f>
        <v>11040164.35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572649.55999999994</v>
      </c>
      <c r="H623" s="104">
        <f>SUM(H462)</f>
        <v>572649.56000000006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81153.89</v>
      </c>
      <c r="H624" s="104">
        <f>I361</f>
        <v>81153.89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177784.33000000002</v>
      </c>
      <c r="H625" s="104">
        <f>SUM(G462)</f>
        <v>177784.33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6566.19</v>
      </c>
      <c r="H628" s="164">
        <f>SUM(J462)</f>
        <v>6566.19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52830.81</v>
      </c>
      <c r="H631" s="104">
        <f>SUM(H451)</f>
        <v>52830.81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52830.81</v>
      </c>
      <c r="H632" s="104">
        <f>SUM(I451)</f>
        <v>52830.81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478474.78</v>
      </c>
      <c r="H637" s="104">
        <f>L200+L218+L236</f>
        <v>478474.78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159196.49</v>
      </c>
      <c r="H638" s="104">
        <f>(J249+J330)-(J247+J328)</f>
        <v>159196.49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359317.28</v>
      </c>
      <c r="H639" s="104">
        <f>H588</f>
        <v>359317.28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119157.5</v>
      </c>
      <c r="H641" s="104">
        <f>J588</f>
        <v>119157.5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7183265.6700000018</v>
      </c>
      <c r="G650" s="19">
        <f>(L221+L301+L351)</f>
        <v>0</v>
      </c>
      <c r="H650" s="19">
        <f>(L239+L320+L352)</f>
        <v>3940177.07</v>
      </c>
      <c r="I650" s="19">
        <f>SUM(F650:H650)</f>
        <v>11123442.740000002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119426.06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119426.06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361288.77</v>
      </c>
      <c r="G652" s="19">
        <f>(L218+L298)-(J218+J298)</f>
        <v>0</v>
      </c>
      <c r="H652" s="19">
        <f>(L236+L317)-(J236+J317)</f>
        <v>119157.5</v>
      </c>
      <c r="I652" s="19">
        <f>SUM(F652:H652)</f>
        <v>480446.27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318402.20999999996</v>
      </c>
      <c r="G653" s="200">
        <f>SUM(G565:G577)+SUM(I592:I594)+L602</f>
        <v>0</v>
      </c>
      <c r="H653" s="200">
        <f>SUM(H565:H577)+SUM(J592:J594)+L603</f>
        <v>3634968.1999999997</v>
      </c>
      <c r="I653" s="19">
        <f>SUM(F653:H653)</f>
        <v>3953370.4099999997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6384148.6300000018</v>
      </c>
      <c r="G654" s="19">
        <f>G650-SUM(G651:G653)</f>
        <v>0</v>
      </c>
      <c r="H654" s="19">
        <f>H650-SUM(H651:H653)</f>
        <v>186051.37000000011</v>
      </c>
      <c r="I654" s="19">
        <f>I650-SUM(I651:I653)</f>
        <v>6570200.0000000019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611.1</v>
      </c>
      <c r="G655" s="249"/>
      <c r="H655" s="249"/>
      <c r="I655" s="19">
        <f>SUM(F655:H655)</f>
        <v>611.1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10446.98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10751.43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-186051.37</v>
      </c>
      <c r="I659" s="19">
        <f>SUM(F659:H659)</f>
        <v>-186051.37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10446.98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10446.98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2A12-4A73-48C8-B311-9C09194AFB90}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Chester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2050046.37</v>
      </c>
      <c r="C9" s="230">
        <f>'DOE25'!G189+'DOE25'!G207+'DOE25'!G225+'DOE25'!G268+'DOE25'!G287+'DOE25'!G306</f>
        <v>788295.67</v>
      </c>
    </row>
    <row r="10" spans="1:3" x14ac:dyDescent="0.2">
      <c r="A10" t="s">
        <v>813</v>
      </c>
      <c r="B10" s="241">
        <v>1849704.19</v>
      </c>
      <c r="C10" s="241">
        <v>783288.41</v>
      </c>
    </row>
    <row r="11" spans="1:3" x14ac:dyDescent="0.2">
      <c r="A11" t="s">
        <v>814</v>
      </c>
      <c r="B11" s="241">
        <v>28579.7</v>
      </c>
      <c r="C11" s="241"/>
    </row>
    <row r="12" spans="1:3" x14ac:dyDescent="0.2">
      <c r="A12" t="s">
        <v>815</v>
      </c>
      <c r="B12" s="241">
        <v>171762.48</v>
      </c>
      <c r="C12" s="241">
        <v>5007.26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2050046.3699999999</v>
      </c>
      <c r="C13" s="232">
        <f>SUM(C10:C12)</f>
        <v>788295.67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873601.92999999993</v>
      </c>
      <c r="C18" s="230">
        <f>'DOE25'!G190+'DOE25'!G208+'DOE25'!G226+'DOE25'!G269+'DOE25'!G288+'DOE25'!G307</f>
        <v>150514.06</v>
      </c>
    </row>
    <row r="19" spans="1:3" x14ac:dyDescent="0.2">
      <c r="A19" t="s">
        <v>813</v>
      </c>
      <c r="B19" s="241">
        <v>292646.48</v>
      </c>
      <c r="C19" s="241">
        <v>150514.06</v>
      </c>
    </row>
    <row r="20" spans="1:3" x14ac:dyDescent="0.2">
      <c r="A20" t="s">
        <v>814</v>
      </c>
      <c r="B20" s="241">
        <v>399193.79</v>
      </c>
      <c r="C20" s="241"/>
    </row>
    <row r="21" spans="1:3" x14ac:dyDescent="0.2">
      <c r="A21" t="s">
        <v>815</v>
      </c>
      <c r="B21" s="241">
        <v>181761.66</v>
      </c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873601.93</v>
      </c>
      <c r="C22" s="232">
        <f>SUM(C19:C21)</f>
        <v>150514.06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37982.839999999997</v>
      </c>
      <c r="C36" s="236">
        <f>'DOE25'!G192+'DOE25'!G210+'DOE25'!G228+'DOE25'!G271+'DOE25'!G290+'DOE25'!G309</f>
        <v>3260.51</v>
      </c>
    </row>
    <row r="37" spans="1:3" x14ac:dyDescent="0.2">
      <c r="A37" t="s">
        <v>813</v>
      </c>
      <c r="B37" s="241">
        <v>28726.23</v>
      </c>
      <c r="C37" s="241">
        <v>2552.38</v>
      </c>
    </row>
    <row r="38" spans="1:3" x14ac:dyDescent="0.2">
      <c r="A38" t="s">
        <v>814</v>
      </c>
      <c r="B38" s="241">
        <v>1619.25</v>
      </c>
      <c r="C38" s="241">
        <v>123.87</v>
      </c>
    </row>
    <row r="39" spans="1:3" x14ac:dyDescent="0.2">
      <c r="A39" t="s">
        <v>815</v>
      </c>
      <c r="B39" s="241">
        <v>7637.36</v>
      </c>
      <c r="C39" s="241">
        <v>584.26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37982.839999999997</v>
      </c>
      <c r="C40" s="232">
        <f>SUM(C37:C39)</f>
        <v>3260.51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F9B-795D-42B7-8589-C452FA7AEA9C}">
  <sheetPr>
    <tabColor indexed="11"/>
  </sheetPr>
  <dimension ref="A1:I51"/>
  <sheetViews>
    <sheetView workbookViewId="0">
      <pane ySplit="4" topLeftCell="A5" activePane="bottomLeft" state="frozen"/>
      <selection pane="bottomLeft" activeCell="G38" sqref="G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Chester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7652366.7400000002</v>
      </c>
      <c r="D5" s="20">
        <f>SUM('DOE25'!L189:L192)+SUM('DOE25'!L207:L210)+SUM('DOE25'!L225:L228)-F5-G5</f>
        <v>7624176.8799999999</v>
      </c>
      <c r="E5" s="244"/>
      <c r="F5" s="256">
        <f>SUM('DOE25'!J189:J192)+SUM('DOE25'!J207:J210)+SUM('DOE25'!J225:J228)</f>
        <v>28189.86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473549.43999999994</v>
      </c>
      <c r="D6" s="20">
        <f>'DOE25'!L194+'DOE25'!L212+'DOE25'!L230-F6-G6</f>
        <v>470074.49999999994</v>
      </c>
      <c r="E6" s="244"/>
      <c r="F6" s="256">
        <f>'DOE25'!J194+'DOE25'!J212+'DOE25'!J230</f>
        <v>3474.94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264246.11</v>
      </c>
      <c r="D7" s="20">
        <f>'DOE25'!L195+'DOE25'!L213+'DOE25'!L231-F7-G7</f>
        <v>254342.28999999998</v>
      </c>
      <c r="E7" s="244"/>
      <c r="F7" s="256">
        <f>'DOE25'!J195+'DOE25'!J213+'DOE25'!J231</f>
        <v>9903.82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185571.16999999998</v>
      </c>
      <c r="D8" s="244"/>
      <c r="E8" s="20">
        <f>'DOE25'!L196+'DOE25'!L214+'DOE25'!L232-F8-G8-D9-D11</f>
        <v>163624.07</v>
      </c>
      <c r="F8" s="256">
        <f>'DOE25'!J196+'DOE25'!J214+'DOE25'!J232</f>
        <v>1937.21</v>
      </c>
      <c r="G8" s="53">
        <f>'DOE25'!K196+'DOE25'!K214+'DOE25'!K232</f>
        <v>20009.89</v>
      </c>
      <c r="H8" s="260"/>
    </row>
    <row r="9" spans="1:9" x14ac:dyDescent="0.2">
      <c r="A9" s="32">
        <v>2310</v>
      </c>
      <c r="B9" t="s">
        <v>852</v>
      </c>
      <c r="C9" s="246">
        <f t="shared" si="0"/>
        <v>53701.01</v>
      </c>
      <c r="D9" s="245">
        <v>53701.01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17496</v>
      </c>
      <c r="D10" s="244"/>
      <c r="E10" s="245">
        <v>17496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199340.18</v>
      </c>
      <c r="D11" s="245">
        <v>199340.18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589262.18999999994</v>
      </c>
      <c r="D12" s="20">
        <f>'DOE25'!L197+'DOE25'!L215+'DOE25'!L233-F12-G12</f>
        <v>575765.03999999992</v>
      </c>
      <c r="E12" s="244"/>
      <c r="F12" s="256">
        <f>'DOE25'!J197+'DOE25'!J215+'DOE25'!J233</f>
        <v>10570.5</v>
      </c>
      <c r="G12" s="53">
        <f>'DOE25'!K197+'DOE25'!K215+'DOE25'!K233</f>
        <v>2926.65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476497.23000000004</v>
      </c>
      <c r="D14" s="20">
        <f>'DOE25'!L199+'DOE25'!L217+'DOE25'!L235-F14-G14</f>
        <v>476344.32000000007</v>
      </c>
      <c r="E14" s="244"/>
      <c r="F14" s="256">
        <f>'DOE25'!J199+'DOE25'!J217+'DOE25'!J235</f>
        <v>152.91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478474.78</v>
      </c>
      <c r="D15" s="20">
        <f>'DOE25'!L200+'DOE25'!L218+'DOE25'!L236-F15-G15</f>
        <v>478474.78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667155.5</v>
      </c>
      <c r="D25" s="244"/>
      <c r="E25" s="244"/>
      <c r="F25" s="259"/>
      <c r="G25" s="257"/>
      <c r="H25" s="258">
        <f>'DOE25'!L252+'DOE25'!L253+'DOE25'!L333+'DOE25'!L334</f>
        <v>667155.5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96630.440000000017</v>
      </c>
      <c r="D29" s="20">
        <f>'DOE25'!L350+'DOE25'!L351+'DOE25'!L352-'DOE25'!I359-F29-G29</f>
        <v>92444.570000000022</v>
      </c>
      <c r="E29" s="244"/>
      <c r="F29" s="256">
        <f>'DOE25'!J350+'DOE25'!J351+'DOE25'!J352</f>
        <v>4185.87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572649.55999999994</v>
      </c>
      <c r="D31" s="20">
        <f>'DOE25'!L282+'DOE25'!L301+'DOE25'!L320+'DOE25'!L325+'DOE25'!L326+'DOE25'!L327-F31-G31</f>
        <v>463685.17999999993</v>
      </c>
      <c r="E31" s="244"/>
      <c r="F31" s="256">
        <f>'DOE25'!J282+'DOE25'!J301+'DOE25'!J320+'DOE25'!J325+'DOE25'!J326+'DOE25'!J327</f>
        <v>104967.25</v>
      </c>
      <c r="G31" s="53">
        <f>'DOE25'!K282+'DOE25'!K301+'DOE25'!K320+'DOE25'!K325+'DOE25'!K326+'DOE25'!K327</f>
        <v>3997.13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10688348.749999998</v>
      </c>
      <c r="E33" s="247">
        <f>SUM(E5:E31)</f>
        <v>181120.07</v>
      </c>
      <c r="F33" s="247">
        <f>SUM(F5:F31)</f>
        <v>163382.35999999999</v>
      </c>
      <c r="G33" s="247">
        <f>SUM(G5:G31)</f>
        <v>26933.670000000002</v>
      </c>
      <c r="H33" s="247">
        <f>SUM(H5:H31)</f>
        <v>667155.5</v>
      </c>
    </row>
    <row r="35" spans="2:8" ht="12" thickBot="1" x14ac:dyDescent="0.25">
      <c r="B35" s="254" t="s">
        <v>881</v>
      </c>
      <c r="D35" s="255">
        <f>E33</f>
        <v>181120.07</v>
      </c>
      <c r="E35" s="250"/>
    </row>
    <row r="36" spans="2:8" ht="12" thickTop="1" x14ac:dyDescent="0.2">
      <c r="B36" t="s">
        <v>849</v>
      </c>
      <c r="D36" s="20">
        <f>D33</f>
        <v>10688348.749999998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0D28-4FEC-48D0-B5C6-E56AF4E8C5E5}">
  <sheetPr transitionEvaluation="1" codeName="Sheet2">
    <tabColor indexed="10"/>
  </sheetPr>
  <dimension ref="A1:I156"/>
  <sheetViews>
    <sheetView zoomScale="75" workbookViewId="0">
      <pane ySplit="2" topLeftCell="A72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1488342.22</v>
      </c>
      <c r="D9" s="95">
        <f>'DOE25'!G9</f>
        <v>46552.28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97275.96</v>
      </c>
      <c r="D10" s="95">
        <f>'DOE25'!G10</f>
        <v>3410.17</v>
      </c>
      <c r="E10" s="95">
        <f>'DOE25'!H10</f>
        <v>0</v>
      </c>
      <c r="F10" s="95">
        <f>'DOE25'!I10</f>
        <v>0</v>
      </c>
      <c r="G10" s="95">
        <f>'DOE25'!J10</f>
        <v>52830.81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13468.77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46361.440000000002</v>
      </c>
      <c r="D12" s="95">
        <f>'DOE25'!G12</f>
        <v>0</v>
      </c>
      <c r="E12" s="95">
        <f>'DOE25'!H12</f>
        <v>192259.23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173722.38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1118.93</v>
      </c>
      <c r="D18" s="95">
        <f>'DOE25'!G18</f>
        <v>-1195.5</v>
      </c>
      <c r="E18" s="95">
        <f>'DOE25'!H18</f>
        <v>9403.6200000000008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1820289.7</v>
      </c>
      <c r="D19" s="41">
        <f>SUM(D9:D18)</f>
        <v>48766.95</v>
      </c>
      <c r="E19" s="41">
        <f>SUM(E9:E18)</f>
        <v>201662.85</v>
      </c>
      <c r="F19" s="41">
        <f>SUM(F9:F18)</f>
        <v>0</v>
      </c>
      <c r="G19" s="41">
        <f>SUM(G9:G18)</f>
        <v>52830.81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15723.59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26584.85</v>
      </c>
      <c r="E23" s="95">
        <f>'DOE25'!H24</f>
        <v>192259.23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35602.959999999999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4605.67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1500000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1852.84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1535602.96</v>
      </c>
      <c r="D32" s="41">
        <f>SUM(D22:D31)</f>
        <v>48766.95</v>
      </c>
      <c r="E32" s="41">
        <f>SUM(E22:E31)</f>
        <v>192259.23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9403.6200000000008</v>
      </c>
      <c r="F40" s="95">
        <f>'DOE25'!I41</f>
        <v>0</v>
      </c>
      <c r="G40" s="95">
        <f>'DOE25'!J41</f>
        <v>52830.81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234686.74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284686.74</v>
      </c>
      <c r="D42" s="41">
        <f>SUM(D34:D41)</f>
        <v>0</v>
      </c>
      <c r="E42" s="41">
        <f>SUM(E34:E41)</f>
        <v>9403.6200000000008</v>
      </c>
      <c r="F42" s="41">
        <f>SUM(F34:F41)</f>
        <v>0</v>
      </c>
      <c r="G42" s="41">
        <f>SUM(G34:G41)</f>
        <v>52830.81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1820289.7</v>
      </c>
      <c r="D43" s="41">
        <f>D42+D32</f>
        <v>48766.95</v>
      </c>
      <c r="E43" s="41">
        <f>E42+E32</f>
        <v>201662.85</v>
      </c>
      <c r="F43" s="41">
        <f>F42+F32</f>
        <v>0</v>
      </c>
      <c r="G43" s="41">
        <f>G42+G32</f>
        <v>52830.81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6399730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36360.960000000006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1003.12</v>
      </c>
      <c r="D51" s="95">
        <f>'DOE25'!G88</f>
        <v>34.79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119426.06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18643.86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56007.94000000001</v>
      </c>
      <c r="D54" s="130">
        <f>SUM(D49:D53)</f>
        <v>119460.84999999999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6455737.9400000004</v>
      </c>
      <c r="D55" s="22">
        <f>D48+D54</f>
        <v>119460.84999999999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2200768.5499999998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1158284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844366.45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4203419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146281.48000000001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82551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60375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109801.57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2237.35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399009.05</v>
      </c>
      <c r="D70" s="130">
        <f>SUM(D64:D69)</f>
        <v>2237.35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4602428.05</v>
      </c>
      <c r="D73" s="130">
        <f>SUM(D71:D72)+D70+D62</f>
        <v>2237.35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101629.70000000001</v>
      </c>
      <c r="D80" s="95">
        <f>SUM('DOE25'!G145:G153)</f>
        <v>54890.63</v>
      </c>
      <c r="E80" s="95">
        <f>SUM('DOE25'!H145:H153)</f>
        <v>582053.17999999993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101629.70000000001</v>
      </c>
      <c r="D83" s="131">
        <f>SUM(D77:D82)</f>
        <v>54890.63</v>
      </c>
      <c r="E83" s="131">
        <f>SUM(E77:E82)</f>
        <v>582053.17999999993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11159795.689999999</v>
      </c>
      <c r="D96" s="86">
        <f>D55+D73+D83+D95</f>
        <v>176588.83</v>
      </c>
      <c r="E96" s="86">
        <f>E55+E73+E83+E95</f>
        <v>582053.17999999993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5997146.4199999999</v>
      </c>
      <c r="D101" s="24" t="s">
        <v>312</v>
      </c>
      <c r="E101" s="95">
        <f>('DOE25'!L268)+('DOE25'!L287)+('DOE25'!L306)</f>
        <v>199936.09999999998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1603173.3599999999</v>
      </c>
      <c r="D102" s="24" t="s">
        <v>312</v>
      </c>
      <c r="E102" s="95">
        <f>('DOE25'!L269)+('DOE25'!L288)+('DOE25'!L307)</f>
        <v>211932.12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52046.96</v>
      </c>
      <c r="D104" s="24" t="s">
        <v>312</v>
      </c>
      <c r="E104" s="95">
        <f>+('DOE25'!L271)+('DOE25'!L290)+('DOE25'!L309)</f>
        <v>1837.07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7652366.7399999993</v>
      </c>
      <c r="D107" s="86">
        <f>SUM(D101:D106)</f>
        <v>0</v>
      </c>
      <c r="E107" s="86">
        <f>SUM(E101:E106)</f>
        <v>413705.29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473549.43999999994</v>
      </c>
      <c r="D110" s="24" t="s">
        <v>312</v>
      </c>
      <c r="E110" s="95">
        <f>+('DOE25'!L273)+('DOE25'!L292)+('DOE25'!L311)</f>
        <v>47883.5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264246.11</v>
      </c>
      <c r="D111" s="24" t="s">
        <v>312</v>
      </c>
      <c r="E111" s="95">
        <f>+('DOE25'!L274)+('DOE25'!L293)+('DOE25'!L312)</f>
        <v>70999.53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438612.36000000004</v>
      </c>
      <c r="D112" s="24" t="s">
        <v>312</v>
      </c>
      <c r="E112" s="95">
        <f>+('DOE25'!L275)+('DOE25'!L294)+('DOE25'!L313)</f>
        <v>3915.51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589262.18999999994</v>
      </c>
      <c r="D113" s="24" t="s">
        <v>312</v>
      </c>
      <c r="E113" s="95">
        <f>+('DOE25'!L276)+('DOE25'!L295)+('DOE25'!L314)</f>
        <v>6255.49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27918.75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476497.23000000004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478474.78</v>
      </c>
      <c r="D116" s="24" t="s">
        <v>312</v>
      </c>
      <c r="E116" s="95">
        <f>+('DOE25'!L279)+('DOE25'!L298)+('DOE25'!L317)</f>
        <v>1971.49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177784.33000000002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2720642.1100000003</v>
      </c>
      <c r="D120" s="86">
        <f>SUM(D110:D119)</f>
        <v>177784.33000000002</v>
      </c>
      <c r="E120" s="86">
        <f>SUM(E110:E119)</f>
        <v>158944.26999999999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505000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162155.5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667155.5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11040164.35</v>
      </c>
      <c r="D137" s="86">
        <f>(D107+D120+D136)</f>
        <v>177784.33000000002</v>
      </c>
      <c r="E137" s="86">
        <f>(E107+E120+E136)</f>
        <v>572649.55999999994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JUNE/98</v>
      </c>
      <c r="C144" s="152" t="str">
        <f>'DOE25'!G481</f>
        <v>JULY/02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08/19</v>
      </c>
      <c r="C145" s="152" t="str">
        <f>'DOE25'!G482</f>
        <v>07/12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5982000</v>
      </c>
      <c r="C146" s="137">
        <f>'DOE25'!G483</f>
        <v>2042521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4.68</v>
      </c>
      <c r="C147" s="137">
        <f>'DOE25'!G484</f>
        <v>3.62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2982000</v>
      </c>
      <c r="C148" s="137">
        <f>'DOE25'!G485</f>
        <v>815000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3797000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300000</v>
      </c>
      <c r="C150" s="137">
        <f>'DOE25'!G487</f>
        <v>205000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505000</v>
      </c>
    </row>
    <row r="151" spans="1:7" x14ac:dyDescent="0.2">
      <c r="A151" s="22" t="s">
        <v>35</v>
      </c>
      <c r="B151" s="137">
        <f>'DOE25'!F488</f>
        <v>2682000</v>
      </c>
      <c r="C151" s="137">
        <f>'DOE25'!G488</f>
        <v>610000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3292000</v>
      </c>
    </row>
    <row r="152" spans="1:7" x14ac:dyDescent="0.2">
      <c r="A152" s="22" t="s">
        <v>36</v>
      </c>
      <c r="B152" s="137">
        <f>'DOE25'!F489</f>
        <v>583357</v>
      </c>
      <c r="C152" s="137">
        <f>'DOE25'!G489</f>
        <v>593865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1177222</v>
      </c>
    </row>
    <row r="153" spans="1:7" x14ac:dyDescent="0.2">
      <c r="A153" s="22" t="s">
        <v>37</v>
      </c>
      <c r="B153" s="137">
        <f>'DOE25'!F490</f>
        <v>3265357</v>
      </c>
      <c r="C153" s="137">
        <f>'DOE25'!G490</f>
        <v>1203865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4469222</v>
      </c>
    </row>
    <row r="154" spans="1:7" x14ac:dyDescent="0.2">
      <c r="A154" s="22" t="s">
        <v>38</v>
      </c>
      <c r="B154" s="137">
        <f>'DOE25'!F491</f>
        <v>300000</v>
      </c>
      <c r="C154" s="137">
        <f>'DOE25'!G491</f>
        <v>205000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505000</v>
      </c>
    </row>
    <row r="155" spans="1:7" x14ac:dyDescent="0.2">
      <c r="A155" s="22" t="s">
        <v>39</v>
      </c>
      <c r="B155" s="137">
        <f>'DOE25'!F492</f>
        <v>121893</v>
      </c>
      <c r="C155" s="137">
        <f>'DOE25'!G492</f>
        <v>19382.5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141275.5</v>
      </c>
    </row>
    <row r="156" spans="1:7" x14ac:dyDescent="0.2">
      <c r="A156" s="22" t="s">
        <v>269</v>
      </c>
      <c r="B156" s="137">
        <f>'DOE25'!F493</f>
        <v>421893</v>
      </c>
      <c r="C156" s="137">
        <f>'DOE25'!G493</f>
        <v>224382.5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646275.5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2A54-37BE-4E13-B894-CC8C62C77D7E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Chester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10447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10447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6197083</v>
      </c>
      <c r="D10" s="182">
        <f>ROUND((C10/$C$28)*100,1)</f>
        <v>55.5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1815105</v>
      </c>
      <c r="D11" s="182">
        <f>ROUND((C11/$C$28)*100,1)</f>
        <v>16.3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53884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521433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335246</v>
      </c>
      <c r="D16" s="182">
        <f t="shared" si="0"/>
        <v>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442528</v>
      </c>
      <c r="D17" s="182">
        <f t="shared" si="0"/>
        <v>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595518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27919</v>
      </c>
      <c r="D19" s="182">
        <f t="shared" si="0"/>
        <v>0.3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476497</v>
      </c>
      <c r="D20" s="182">
        <f t="shared" si="0"/>
        <v>4.3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480446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162156</v>
      </c>
      <c r="D25" s="182">
        <f t="shared" si="0"/>
        <v>1.5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58357.94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11166172.939999999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11166172.939999999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505000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6399730</v>
      </c>
      <c r="D35" s="182">
        <f t="shared" ref="D35:D40" si="1">ROUND((C35/$C$41)*100,1)</f>
        <v>54.2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56042.730000000447</v>
      </c>
      <c r="D36" s="182">
        <f t="shared" si="1"/>
        <v>0.5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3359053</v>
      </c>
      <c r="D37" s="182">
        <f t="shared" si="1"/>
        <v>28.5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1245613</v>
      </c>
      <c r="D38" s="182">
        <f t="shared" si="1"/>
        <v>10.6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738574</v>
      </c>
      <c r="D39" s="182">
        <f t="shared" si="1"/>
        <v>6.3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11799012.73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A97F-7C6C-45C7-BC6A-889F554CD2E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Chester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2010-08-30T14:19:21Z</cp:lastPrinted>
  <dcterms:created xsi:type="dcterms:W3CDTF">1997-12-04T19:04:30Z</dcterms:created>
  <dcterms:modified xsi:type="dcterms:W3CDTF">2025-01-02T14:24:21Z</dcterms:modified>
</cp:coreProperties>
</file>