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C09FB60-31FC-4276-A517-3BB9F11EDA2D}" xr6:coauthVersionLast="47" xr6:coauthVersionMax="47" xr10:uidLastSave="{00000000-0000-0000-0000-000000000000}"/>
  <workbookProtection workbookPassword="B70A" lockStructure="1"/>
  <bookViews>
    <workbookView xWindow="3885" yWindow="3885" windowWidth="21600" windowHeight="11505" tabRatio="855" xr2:uid="{80C6AF61-7B4F-4B08-9879-28878BAA563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C112" i="2" s="1"/>
  <c r="E8" i="13"/>
  <c r="C8" i="13" s="1"/>
  <c r="D39" i="13"/>
  <c r="F13" i="13"/>
  <c r="G13" i="13"/>
  <c r="L198" i="1"/>
  <c r="E13" i="13" s="1"/>
  <c r="L216" i="1"/>
  <c r="L234" i="1"/>
  <c r="F16" i="13"/>
  <c r="G16" i="13"/>
  <c r="L201" i="1"/>
  <c r="L219" i="1"/>
  <c r="C117" i="2" s="1"/>
  <c r="L237" i="1"/>
  <c r="E16" i="13"/>
  <c r="C16" i="13" s="1"/>
  <c r="F5" i="13"/>
  <c r="D5" i="13" s="1"/>
  <c r="G5" i="13"/>
  <c r="L189" i="1"/>
  <c r="L190" i="1"/>
  <c r="L191" i="1"/>
  <c r="L192" i="1"/>
  <c r="L207" i="1"/>
  <c r="L208" i="1"/>
  <c r="C11" i="10" s="1"/>
  <c r="L209" i="1"/>
  <c r="C103" i="2" s="1"/>
  <c r="L210" i="1"/>
  <c r="C104" i="2" s="1"/>
  <c r="L225" i="1"/>
  <c r="L239" i="1" s="1"/>
  <c r="L226" i="1"/>
  <c r="L227" i="1"/>
  <c r="L228" i="1"/>
  <c r="F6" i="13"/>
  <c r="G6" i="13"/>
  <c r="L194" i="1"/>
  <c r="L212" i="1"/>
  <c r="L230" i="1"/>
  <c r="C110" i="2" s="1"/>
  <c r="D6" i="13"/>
  <c r="C6" i="13" s="1"/>
  <c r="F7" i="13"/>
  <c r="G7" i="13"/>
  <c r="L195" i="1"/>
  <c r="L213" i="1"/>
  <c r="D7" i="13" s="1"/>
  <c r="C7" i="13" s="1"/>
  <c r="L231" i="1"/>
  <c r="F12" i="13"/>
  <c r="G12" i="13"/>
  <c r="L197" i="1"/>
  <c r="L215" i="1"/>
  <c r="L233" i="1"/>
  <c r="D12" i="13"/>
  <c r="C12" i="13" s="1"/>
  <c r="F14" i="13"/>
  <c r="G14" i="13"/>
  <c r="L199" i="1"/>
  <c r="L217" i="1"/>
  <c r="D14" i="13" s="1"/>
  <c r="C14" i="13" s="1"/>
  <c r="L235" i="1"/>
  <c r="F15" i="13"/>
  <c r="G15" i="13"/>
  <c r="L200" i="1"/>
  <c r="L218" i="1"/>
  <c r="L236" i="1"/>
  <c r="C21" i="10" s="1"/>
  <c r="D15" i="13"/>
  <c r="C15" i="13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24" i="10" s="1"/>
  <c r="D19" i="13"/>
  <c r="C19" i="13" s="1"/>
  <c r="F29" i="13"/>
  <c r="G29" i="13"/>
  <c r="L350" i="1"/>
  <c r="L351" i="1"/>
  <c r="D29" i="13" s="1"/>
  <c r="C29" i="13" s="1"/>
  <c r="L352" i="1"/>
  <c r="I359" i="1"/>
  <c r="J282" i="1"/>
  <c r="J301" i="1"/>
  <c r="J320" i="1"/>
  <c r="F31" i="13"/>
  <c r="K282" i="1"/>
  <c r="G31" i="13" s="1"/>
  <c r="K301" i="1"/>
  <c r="K320" i="1"/>
  <c r="L268" i="1"/>
  <c r="L269" i="1"/>
  <c r="L270" i="1"/>
  <c r="L271" i="1"/>
  <c r="L273" i="1"/>
  <c r="L274" i="1"/>
  <c r="L275" i="1"/>
  <c r="L276" i="1"/>
  <c r="L277" i="1"/>
  <c r="E114" i="2" s="1"/>
  <c r="L278" i="1"/>
  <c r="E115" i="2" s="1"/>
  <c r="L279" i="1"/>
  <c r="E116" i="2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08" i="1"/>
  <c r="L309" i="1"/>
  <c r="L311" i="1"/>
  <c r="L312" i="1"/>
  <c r="L320" i="1" s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E123" i="2" s="1"/>
  <c r="L334" i="1"/>
  <c r="L247" i="1"/>
  <c r="L328" i="1"/>
  <c r="F22" i="13"/>
  <c r="C22" i="13"/>
  <c r="C11" i="13"/>
  <c r="C10" i="13"/>
  <c r="C9" i="13"/>
  <c r="L353" i="1"/>
  <c r="B4" i="12"/>
  <c r="B36" i="12"/>
  <c r="C36" i="12"/>
  <c r="B40" i="12"/>
  <c r="C40" i="12"/>
  <c r="A40" i="12"/>
  <c r="B27" i="12"/>
  <c r="C27" i="12"/>
  <c r="A31" i="12" s="1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F653" i="1"/>
  <c r="C40" i="10"/>
  <c r="F52" i="1"/>
  <c r="F104" i="1" s="1"/>
  <c r="G52" i="1"/>
  <c r="H52" i="1"/>
  <c r="E48" i="2" s="1"/>
  <c r="I52" i="1"/>
  <c r="F48" i="2" s="1"/>
  <c r="F55" i="2" s="1"/>
  <c r="C35" i="10"/>
  <c r="F71" i="1"/>
  <c r="C49" i="2" s="1"/>
  <c r="C54" i="2" s="1"/>
  <c r="C55" i="2" s="1"/>
  <c r="F86" i="1"/>
  <c r="F103" i="1"/>
  <c r="G103" i="1"/>
  <c r="G104" i="1"/>
  <c r="H71" i="1"/>
  <c r="H86" i="1"/>
  <c r="H103" i="1"/>
  <c r="H104" i="1"/>
  <c r="I103" i="1"/>
  <c r="I104" i="1"/>
  <c r="J103" i="1"/>
  <c r="C37" i="10"/>
  <c r="F113" i="1"/>
  <c r="F132" i="1" s="1"/>
  <c r="F128" i="1"/>
  <c r="G113" i="1"/>
  <c r="G128" i="1"/>
  <c r="G132" i="1"/>
  <c r="H113" i="1"/>
  <c r="H128" i="1"/>
  <c r="H132" i="1"/>
  <c r="I113" i="1"/>
  <c r="I128" i="1"/>
  <c r="I132" i="1" s="1"/>
  <c r="J113" i="1"/>
  <c r="J132" i="1" s="1"/>
  <c r="J128" i="1"/>
  <c r="F139" i="1"/>
  <c r="F154" i="1"/>
  <c r="F161" i="1"/>
  <c r="G139" i="1"/>
  <c r="D77" i="2" s="1"/>
  <c r="D83" i="2" s="1"/>
  <c r="G154" i="1"/>
  <c r="H139" i="1"/>
  <c r="H161" i="1" s="1"/>
  <c r="H154" i="1"/>
  <c r="I139" i="1"/>
  <c r="I161" i="1" s="1"/>
  <c r="I154" i="1"/>
  <c r="C15" i="10"/>
  <c r="C16" i="10"/>
  <c r="C17" i="10"/>
  <c r="C18" i="10"/>
  <c r="L242" i="1"/>
  <c r="C23" i="10" s="1"/>
  <c r="L324" i="1"/>
  <c r="L246" i="1"/>
  <c r="C25" i="10"/>
  <c r="L260" i="1"/>
  <c r="C134" i="2" s="1"/>
  <c r="L261" i="1"/>
  <c r="L341" i="1"/>
  <c r="L343" i="1" s="1"/>
  <c r="L342" i="1"/>
  <c r="I655" i="1"/>
  <c r="I660" i="1"/>
  <c r="L203" i="1"/>
  <c r="G652" i="1"/>
  <c r="H652" i="1"/>
  <c r="I659" i="1"/>
  <c r="C6" i="10"/>
  <c r="C5" i="10"/>
  <c r="C42" i="10"/>
  <c r="L366" i="1"/>
  <c r="L367" i="1"/>
  <c r="C29" i="10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K539" i="1" s="1"/>
  <c r="L512" i="1"/>
  <c r="F540" i="1"/>
  <c r="K540" i="1" s="1"/>
  <c r="L513" i="1"/>
  <c r="F541" i="1"/>
  <c r="F542" i="1"/>
  <c r="L516" i="1"/>
  <c r="G539" i="1"/>
  <c r="G542" i="1" s="1"/>
  <c r="L517" i="1"/>
  <c r="G540" i="1"/>
  <c r="L518" i="1"/>
  <c r="G541" i="1"/>
  <c r="L521" i="1"/>
  <c r="H539" i="1"/>
  <c r="L522" i="1"/>
  <c r="H540" i="1"/>
  <c r="L523" i="1"/>
  <c r="L524" i="1" s="1"/>
  <c r="H541" i="1"/>
  <c r="H542" i="1"/>
  <c r="L526" i="1"/>
  <c r="I539" i="1"/>
  <c r="L527" i="1"/>
  <c r="I540" i="1"/>
  <c r="L528" i="1"/>
  <c r="I541" i="1" s="1"/>
  <c r="L531" i="1"/>
  <c r="J539" i="1"/>
  <c r="L532" i="1"/>
  <c r="L534" i="1" s="1"/>
  <c r="J540" i="1"/>
  <c r="L533" i="1"/>
  <c r="J541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E19" i="2" s="1"/>
  <c r="F9" i="2"/>
  <c r="F19" i="2" s="1"/>
  <c r="I431" i="1"/>
  <c r="I438" i="1" s="1"/>
  <c r="G632" i="1" s="1"/>
  <c r="J9" i="1"/>
  <c r="C10" i="2"/>
  <c r="D10" i="2"/>
  <c r="E10" i="2"/>
  <c r="F10" i="2"/>
  <c r="I432" i="1"/>
  <c r="J10" i="1"/>
  <c r="G10" i="2" s="1"/>
  <c r="C11" i="2"/>
  <c r="C12" i="2"/>
  <c r="C19" i="2" s="1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C32" i="2" s="1"/>
  <c r="D23" i="2"/>
  <c r="D32" i="2" s="1"/>
  <c r="E23" i="2"/>
  <c r="F23" i="2"/>
  <c r="I441" i="1"/>
  <c r="J24" i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E34" i="2"/>
  <c r="E42" i="2" s="1"/>
  <c r="E43" i="2" s="1"/>
  <c r="F34" i="2"/>
  <c r="C35" i="2"/>
  <c r="D35" i="2"/>
  <c r="E35" i="2"/>
  <c r="F35" i="2"/>
  <c r="C36" i="2"/>
  <c r="D36" i="2"/>
  <c r="D42" i="2" s="1"/>
  <c r="D43" i="2" s="1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9" i="2"/>
  <c r="C50" i="2"/>
  <c r="E50" i="2"/>
  <c r="C51" i="2"/>
  <c r="D51" i="2"/>
  <c r="D54" i="2" s="1"/>
  <c r="D55" i="2" s="1"/>
  <c r="E51" i="2"/>
  <c r="E54" i="2" s="1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C70" i="2" s="1"/>
  <c r="C73" i="2" s="1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D95" i="2" s="1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7" i="2" s="1"/>
  <c r="E102" i="2"/>
  <c r="E103" i="2"/>
  <c r="E104" i="2"/>
  <c r="C105" i="2"/>
  <c r="E105" i="2"/>
  <c r="C106" i="2"/>
  <c r="E106" i="2"/>
  <c r="D107" i="2"/>
  <c r="F107" i="2"/>
  <c r="G107" i="2"/>
  <c r="E110" i="2"/>
  <c r="C113" i="2"/>
  <c r="E113" i="2"/>
  <c r="C114" i="2"/>
  <c r="C115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E127" i="2"/>
  <c r="L256" i="1"/>
  <c r="C128" i="2"/>
  <c r="L257" i="1"/>
  <c r="C129" i="2"/>
  <c r="E129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/>
  <c r="H490" i="1"/>
  <c r="K490" i="1" s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 s="1"/>
  <c r="H493" i="1"/>
  <c r="K493" i="1" s="1"/>
  <c r="D156" i="2"/>
  <c r="I493" i="1"/>
  <c r="E156" i="2"/>
  <c r="J493" i="1"/>
  <c r="F156" i="2"/>
  <c r="F19" i="1"/>
  <c r="G19" i="1"/>
  <c r="H19" i="1"/>
  <c r="I19" i="1"/>
  <c r="F33" i="1"/>
  <c r="G33" i="1"/>
  <c r="H33" i="1"/>
  <c r="H44" i="1" s="1"/>
  <c r="H609" i="1" s="1"/>
  <c r="I33" i="1"/>
  <c r="I44" i="1" s="1"/>
  <c r="H610" i="1" s="1"/>
  <c r="F43" i="1"/>
  <c r="F44" i="1" s="1"/>
  <c r="H607" i="1" s="1"/>
  <c r="J607" i="1" s="1"/>
  <c r="G43" i="1"/>
  <c r="G44" i="1" s="1"/>
  <c r="H608" i="1" s="1"/>
  <c r="J608" i="1" s="1"/>
  <c r="H43" i="1"/>
  <c r="I43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I184" i="1" s="1"/>
  <c r="G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G249" i="1"/>
  <c r="G263" i="1" s="1"/>
  <c r="H249" i="1"/>
  <c r="H263" i="1" s="1"/>
  <c r="J249" i="1"/>
  <c r="H638" i="1" s="1"/>
  <c r="J263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F450" i="1"/>
  <c r="F451" i="1" s="1"/>
  <c r="H629" i="1" s="1"/>
  <c r="G450" i="1"/>
  <c r="H450" i="1"/>
  <c r="H451" i="1" s="1"/>
  <c r="H631" i="1" s="1"/>
  <c r="J631" i="1" s="1"/>
  <c r="F460" i="1"/>
  <c r="G460" i="1"/>
  <c r="H460" i="1"/>
  <c r="I460" i="1"/>
  <c r="I466" i="1" s="1"/>
  <c r="H615" i="1" s="1"/>
  <c r="J615" i="1" s="1"/>
  <c r="J460" i="1"/>
  <c r="J466" i="1" s="1"/>
  <c r="H616" i="1" s="1"/>
  <c r="F464" i="1"/>
  <c r="F466" i="1" s="1"/>
  <c r="H612" i="1" s="1"/>
  <c r="J612" i="1" s="1"/>
  <c r="G464" i="1"/>
  <c r="G466" i="1" s="1"/>
  <c r="H613" i="1" s="1"/>
  <c r="H464" i="1"/>
  <c r="H466" i="1" s="1"/>
  <c r="H614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L547" i="1"/>
  <c r="L550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J609" i="1" s="1"/>
  <c r="G610" i="1"/>
  <c r="J610" i="1" s="1"/>
  <c r="G612" i="1"/>
  <c r="G613" i="1"/>
  <c r="J613" i="1" s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1" i="1"/>
  <c r="G633" i="1"/>
  <c r="G634" i="1"/>
  <c r="J634" i="1" s="1"/>
  <c r="G635" i="1"/>
  <c r="H637" i="1"/>
  <c r="G639" i="1"/>
  <c r="G640" i="1"/>
  <c r="H640" i="1"/>
  <c r="J640" i="1"/>
  <c r="H641" i="1"/>
  <c r="G642" i="1"/>
  <c r="J642" i="1" s="1"/>
  <c r="H642" i="1"/>
  <c r="G643" i="1"/>
  <c r="H643" i="1"/>
  <c r="J643" i="1"/>
  <c r="G644" i="1"/>
  <c r="H644" i="1"/>
  <c r="J644" i="1"/>
  <c r="G645" i="1"/>
  <c r="H645" i="1"/>
  <c r="J645" i="1" s="1"/>
  <c r="J638" i="1" l="1"/>
  <c r="L561" i="1"/>
  <c r="K541" i="1"/>
  <c r="C38" i="10"/>
  <c r="E33" i="13"/>
  <c r="D35" i="13" s="1"/>
  <c r="C13" i="13"/>
  <c r="D96" i="2"/>
  <c r="J542" i="1"/>
  <c r="C96" i="2"/>
  <c r="I185" i="1"/>
  <c r="G620" i="1" s="1"/>
  <c r="J620" i="1" s="1"/>
  <c r="F96" i="2"/>
  <c r="C5" i="13"/>
  <c r="L535" i="1"/>
  <c r="K542" i="1"/>
  <c r="E55" i="2"/>
  <c r="E96" i="2" s="1"/>
  <c r="G96" i="2"/>
  <c r="C133" i="2"/>
  <c r="J43" i="1"/>
  <c r="G36" i="2"/>
  <c r="G42" i="2" s="1"/>
  <c r="H185" i="1"/>
  <c r="G619" i="1" s="1"/>
  <c r="J619" i="1" s="1"/>
  <c r="L400" i="1"/>
  <c r="H650" i="1"/>
  <c r="H654" i="1" s="1"/>
  <c r="F185" i="1"/>
  <c r="G617" i="1" s="1"/>
  <c r="J617" i="1" s="1"/>
  <c r="G33" i="13"/>
  <c r="H33" i="13"/>
  <c r="C25" i="13"/>
  <c r="G32" i="2"/>
  <c r="J19" i="1"/>
  <c r="G611" i="1" s="1"/>
  <c r="I542" i="1"/>
  <c r="G185" i="1"/>
  <c r="G618" i="1" s="1"/>
  <c r="J618" i="1" s="1"/>
  <c r="J630" i="1"/>
  <c r="I451" i="1"/>
  <c r="H632" i="1" s="1"/>
  <c r="J632" i="1"/>
  <c r="I653" i="1"/>
  <c r="J614" i="1"/>
  <c r="G153" i="2"/>
  <c r="D137" i="2"/>
  <c r="E134" i="2"/>
  <c r="E136" i="2" s="1"/>
  <c r="C26" i="10"/>
  <c r="C20" i="10"/>
  <c r="L282" i="1"/>
  <c r="G641" i="1"/>
  <c r="J641" i="1" s="1"/>
  <c r="I450" i="1"/>
  <c r="K330" i="1"/>
  <c r="K344" i="1" s="1"/>
  <c r="J33" i="1"/>
  <c r="C102" i="2"/>
  <c r="G9" i="2"/>
  <c r="G19" i="2" s="1"/>
  <c r="L221" i="1"/>
  <c r="G650" i="1" s="1"/>
  <c r="C19" i="10"/>
  <c r="G161" i="1"/>
  <c r="C39" i="10" s="1"/>
  <c r="J104" i="1"/>
  <c r="J185" i="1" s="1"/>
  <c r="C101" i="2"/>
  <c r="F652" i="1"/>
  <c r="I652" i="1" s="1"/>
  <c r="F33" i="13"/>
  <c r="D119" i="2"/>
  <c r="D120" i="2" s="1"/>
  <c r="H651" i="1"/>
  <c r="C13" i="10"/>
  <c r="E111" i="2"/>
  <c r="E120" i="2" s="1"/>
  <c r="E137" i="2" s="1"/>
  <c r="C32" i="10"/>
  <c r="G651" i="1"/>
  <c r="C12" i="10"/>
  <c r="L604" i="1"/>
  <c r="C111" i="2"/>
  <c r="C120" i="2" s="1"/>
  <c r="F651" i="1"/>
  <c r="L354" i="1"/>
  <c r="C10" i="10"/>
  <c r="L374" i="1"/>
  <c r="G626" i="1" s="1"/>
  <c r="J626" i="1" s="1"/>
  <c r="F122" i="2"/>
  <c r="F136" i="2" s="1"/>
  <c r="F137" i="2" s="1"/>
  <c r="C116" i="2"/>
  <c r="C123" i="2"/>
  <c r="C136" i="2" s="1"/>
  <c r="G636" i="1" l="1"/>
  <c r="G621" i="1"/>
  <c r="J621" i="1" s="1"/>
  <c r="L249" i="1"/>
  <c r="L263" i="1" s="1"/>
  <c r="G622" i="1" s="1"/>
  <c r="J622" i="1" s="1"/>
  <c r="G627" i="1"/>
  <c r="J627" i="1" s="1"/>
  <c r="H636" i="1"/>
  <c r="C28" i="10"/>
  <c r="G43" i="2"/>
  <c r="G654" i="1"/>
  <c r="C27" i="10"/>
  <c r="G625" i="1"/>
  <c r="J625" i="1" s="1"/>
  <c r="J44" i="1"/>
  <c r="H611" i="1" s="1"/>
  <c r="J611" i="1" s="1"/>
  <c r="G616" i="1"/>
  <c r="J616" i="1" s="1"/>
  <c r="H662" i="1"/>
  <c r="H657" i="1"/>
  <c r="I651" i="1"/>
  <c r="F650" i="1"/>
  <c r="D31" i="13"/>
  <c r="L330" i="1"/>
  <c r="L344" i="1" s="1"/>
  <c r="G623" i="1" s="1"/>
  <c r="J623" i="1" s="1"/>
  <c r="C107" i="2"/>
  <c r="C137" i="2" s="1"/>
  <c r="C36" i="10"/>
  <c r="C30" i="10" l="1"/>
  <c r="D22" i="10"/>
  <c r="D24" i="10"/>
  <c r="D18" i="10"/>
  <c r="D15" i="10"/>
  <c r="D23" i="10"/>
  <c r="D21" i="10"/>
  <c r="D25" i="10"/>
  <c r="D16" i="10"/>
  <c r="D11" i="10"/>
  <c r="D17" i="10"/>
  <c r="C31" i="13"/>
  <c r="D33" i="13"/>
  <c r="D36" i="13" s="1"/>
  <c r="D19" i="10"/>
  <c r="D13" i="10"/>
  <c r="D36" i="10"/>
  <c r="C41" i="10"/>
  <c r="D27" i="10"/>
  <c r="D26" i="10"/>
  <c r="G662" i="1"/>
  <c r="G657" i="1"/>
  <c r="D12" i="10"/>
  <c r="H646" i="1"/>
  <c r="D20" i="10"/>
  <c r="D10" i="10"/>
  <c r="J636" i="1"/>
  <c r="I650" i="1"/>
  <c r="I654" i="1" s="1"/>
  <c r="F654" i="1"/>
  <c r="D40" i="10" l="1"/>
  <c r="D37" i="10"/>
  <c r="D35" i="10"/>
  <c r="D39" i="10"/>
  <c r="D38" i="10"/>
  <c r="F662" i="1"/>
  <c r="C4" i="10" s="1"/>
  <c r="F657" i="1"/>
  <c r="I662" i="1"/>
  <c r="C7" i="10" s="1"/>
  <c r="I657" i="1"/>
  <c r="D2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858E920-F04A-4429-AA0E-558651BA2B0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241F324-ABFA-4593-A42B-74880DF3624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6B99995-6DD3-4CDB-8F5F-C338C5DB1DA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C8633E5-6654-444F-8E9A-D79D0426F6F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BC75453-F57D-4F8D-809F-8A9ACA34FAE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C7940D3-2BCB-4BD1-9DDF-B65952B3079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2391263-DECA-4A31-AB8A-AF848C173BB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22DE0D0-58B8-4553-8B6A-DE161276A86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6F8029E-AB0D-4973-B92E-7DB6AA5474C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678330B-D933-4500-8A8B-BB46204580F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9A516FE-3AAB-49D1-A545-B6A145E7328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AB7D812-3479-4994-8948-5AF2DAD9CD5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<sst xmlns="http://schemas.openxmlformats.org/spreadsheetml/2006/main" count="3867" uniqueCount="899">
  <si>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</si>
  <si>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</si>
  <si>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</si>
  <si>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</si>
  <si>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</si>
  <si>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</si>
  <si>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</si>
  <si>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</si>
  <si>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</si>
  <si>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</si>
  <si>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</si>
  <si>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</si>
  <si>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</si>
  <si>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</si>
  <si>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</si>
  <si>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</si>
  <si>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</si>
  <si>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</si>
  <si>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</si>
  <si>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</si>
  <si>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</si>
  <si>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</si>
  <si>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</si>
  <si>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</si>
  <si>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</si>
  <si>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</si>
  <si>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</si>
  <si>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</si>
  <si>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</si>
  <si>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</si>
  <si>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</si>
  <si>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</si>
  <si>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</si>
  <si>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</si>
  <si>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</si>
  <si>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</si>
  <si>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</si>
  <si>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</si>
  <si>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</si>
  <si>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</si>
  <si>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</si>
  <si>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</si>
  <si>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</si>
  <si>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</si>
  <si>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</si>
  <si>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</si>
  <si>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</si>
  <si>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</si>
  <si>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</si>
  <si>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</si>
  <si>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</si>
  <si>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</si>
  <si>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</si>
  <si>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</si>
  <si>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</si>
  <si>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</si>
  <si>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</si>
  <si>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</si>
  <si>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</si>
  <si>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</si>
  <si>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</si>
  <si>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</si>
  <si>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</si>
  <si>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</si>
  <si>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</si>
  <si>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</si>
  <si>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</si>
  <si>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</si>
  <si>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</si>
  <si>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</si>
  <si>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</si>
  <si>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</si>
  <si>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</si>
  <si>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</si>
  <si>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</si>
  <si>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</si>
  <si>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</si>
  <si>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</si>
  <si>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</si>
  <si>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</si>
  <si>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</si>
  <si>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</si>
  <si>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</si>
  <si>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</si>
  <si>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</si>
  <si>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</si>
  <si>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</si>
  <si>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</si>
  <si>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</si>
  <si>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</si>
  <si>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</si>
  <si>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</si>
  <si>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</si>
  <si>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</si>
  <si>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</si>
  <si>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</si>
  <si>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</si>
  <si>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</si>
  <si>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</si>
  <si>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</si>
  <si>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</si>
  <si>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</si>
  <si>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</si>
  <si>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</si>
  <si>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</si>
  <si>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</si>
  <si>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</si>
  <si>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</si>
  <si>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</si>
  <si>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</si>
  <si>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</si>
  <si>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</si>
  <si>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</si>
  <si>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</si>
  <si>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</si>
  <si>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</si>
  <si>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</si>
  <si>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</si>
  <si>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</si>
  <si>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</si>
  <si>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</si>
  <si>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</si>
  <si>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</si>
  <si>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</si>
  <si>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</si>
  <si>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</si>
  <si>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</si>
  <si>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</si>
  <si>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</si>
  <si>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</si>
  <si>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</si>
  <si>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</si>
  <si>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</si>
  <si>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</si>
  <si>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</si>
  <si>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</si>
  <si>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</si>
  <si>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</si>
  <si>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</si>
  <si>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</si>
  <si>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</si>
  <si>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</si>
  <si>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</si>
  <si>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</si>
  <si>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</si>
  <si>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</si>
  <si>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</si>
  <si>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</si>
  <si>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</si>
  <si>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</si>
  <si>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</si>
  <si>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</si>
  <si>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</si>
  <si>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</si>
  <si>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</si>
  <si>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</si>
  <si>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</si>
  <si>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</si>
  <si>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</si>
  <si>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</si>
  <si>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</si>
  <si>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</si>
  <si>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</si>
  <si>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</si>
  <si>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</si>
  <si>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</si>
  <si>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</si>
  <si>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</si>
  <si>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</si>
  <si>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</si>
  <si>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</si>
  <si>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</si>
  <si>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</si>
  <si>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</si>
  <si>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</si>
  <si>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</si>
  <si>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</si>
  <si>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</si>
  <si>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</si>
  <si>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</si>
  <si>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</si>
  <si>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</si>
  <si>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</si>
  <si>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</si>
  <si>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</si>
  <si>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</si>
  <si>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</si>
  <si>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</si>
  <si>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</si>
  <si>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</si>
  <si>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</si>
  <si>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</si>
  <si>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</si>
  <si>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</si>
  <si>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</si>
  <si>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</si>
  <si>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</si>
  <si>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</si>
  <si>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</si>
  <si>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</si>
  <si>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</si>
  <si>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</si>
  <si>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</si>
  <si>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</si>
  <si>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</si>
  <si>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</si>
  <si>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</si>
  <si>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</si>
  <si>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</si>
  <si>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</si>
  <si>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</si>
  <si>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</si>
  <si>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</si>
  <si>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</si>
  <si>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</si>
  <si>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</si>
  <si>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</si>
  <si>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</si>
  <si>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</si>
  <si>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</si>
  <si>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</si>
  <si>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</si>
  <si>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</si>
  <si>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</si>
  <si>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</si>
  <si>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</si>
  <si>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</si>
  <si>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</si>
  <si>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</si>
  <si>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</si>
  <si>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</si>
  <si>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</si>
  <si>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</si>
  <si>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</si>
  <si>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</si>
  <si>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</si>
  <si>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</si>
  <si>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</si>
  <si>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</si>
  <si>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</si>
  <si>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</si>
  <si>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</si>
  <si>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</si>
  <si>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</si>
  <si>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</si>
  <si>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</si>
  <si>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</si>
  <si>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</si>
  <si>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</si>
  <si>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</si>
  <si>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</si>
  <si>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</si>
  <si>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</si>
  <si>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</si>
  <si>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</si>
  <si>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</si>
  <si>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</si>
  <si>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</si>
  <si>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</si>
  <si>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</si>
  <si>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</si>
  <si>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</si>
  <si>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</si>
  <si>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</si>
  <si>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</si>
  <si>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</si>
  <si>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</si>
  <si>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</si>
  <si>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</si>
  <si>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</si>
  <si>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</si>
  <si>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</si>
  <si>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</si>
  <si>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</si>
  <si>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</si>
  <si>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</si>
  <si>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</si>
  <si>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</si>
  <si>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</si>
  <si>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</si>
  <si>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</si>
  <si>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</si>
  <si>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</si>
  <si>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</si>
  <si>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</si>
  <si>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</si>
  <si>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</si>
  <si>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</si>
  <si>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</si>
  <si>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</si>
  <si>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</si>
  <si>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</si>
  <si>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</si>
  <si>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</si>
  <si>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</si>
  <si>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</si>
  <si>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</si>
  <si>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</si>
  <si>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</si>
  <si>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</si>
  <si>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</si>
  <si>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</si>
  <si>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</si>
  <si>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</si>
  <si>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</si>
  <si>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</si>
  <si>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</si>
  <si>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</si>
  <si>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</si>
  <si>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</si>
  <si>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</si>
  <si>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</si>
  <si>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</si>
  <si>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</si>
  <si>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</si>
  <si>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</si>
  <si>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</si>
  <si>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</si>
  <si>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</si>
  <si>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</si>
  <si>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</si>
  <si>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</si>
  <si>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</si>
  <si>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</si>
  <si>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</si>
  <si>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</si>
  <si>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</si>
  <si>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</si>
  <si>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</si>
  <si>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</si>
  <si>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</si>
  <si>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</si>
  <si>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</si>
  <si>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</si>
  <si>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</si>
  <si>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</si>
  <si>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</si>
  <si>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</si>
  <si>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</si>
  <si>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</si>
  <si>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</si>
  <si>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</si>
  <si>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</si>
  <si>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</si>
  <si>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</si>
  <si>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</si>
  <si>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</si>
  <si>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</si>
  <si>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</si>
  <si>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</si>
  <si>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</si>
  <si>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</si>
  <si>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</si>
  <si>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</si>
  <si>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</si>
  <si>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</si>
  <si>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</si>
  <si>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</si>
  <si>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</si>
  <si>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</si>
  <si>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</si>
  <si>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</si>
  <si>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</si>
  <si>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</si>
  <si>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</si>
  <si>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</si>
  <si>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</si>
  <si>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</si>
  <si>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</si>
  <si>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</si>
  <si>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</si>
  <si>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</si>
  <si>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</si>
  <si>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</si>
  <si>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</si>
  <si>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</si>
  <si>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</si>
  <si>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</si>
  <si>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</si>
  <si>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</si>
  <si>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</si>
  <si>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</si>
  <si>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</si>
  <si>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</si>
  <si>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</si>
  <si>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</si>
  <si>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</si>
  <si>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</si>
  <si>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</si>
  <si>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</si>
  <si>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</si>
  <si>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</si>
  <si>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</si>
  <si>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</si>
  <si>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</si>
  <si>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</si>
  <si>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</si>
  <si>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</si>
  <si>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</si>
  <si>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</si>
  <si>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</si>
  <si>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</si>
  <si>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</si>
  <si>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</si>
  <si>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</si>
  <si>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</si>
  <si>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</si>
  <si>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</si>
  <si>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</si>
  <si>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</si>
  <si>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</si>
  <si>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</si>
  <si>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</si>
  <si>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</si>
  <si>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</si>
  <si>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</si>
  <si>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</si>
  <si>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</si>
  <si>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</si>
  <si>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</si>
  <si>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</si>
  <si>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</si>
  <si>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</si>
  <si>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</si>
  <si>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</si>
  <si>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</si>
  <si>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</si>
  <si>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</si>
  <si>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</si>
  <si>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</si>
  <si>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</si>
  <si>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</si>
  <si>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</si>
  <si>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</si>
  <si>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</si>
  <si>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</si>
  <si>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</si>
  <si>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</si>
  <si>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</si>
  <si>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</si>
  <si>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</si>
  <si>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</si>
  <si>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</si>
  <si>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</si>
  <si>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</si>
  <si>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</si>
  <si>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</si>
  <si>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</si>
  <si>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</si>
  <si>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</si>
  <si>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</si>
  <si>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</si>
  <si>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</si>
  <si>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</si>
  <si>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</si>
  <si>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</si>
  <si>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</si>
  <si>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</si>
  <si>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</si>
  <si>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</si>
  <si>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</si>
  <si>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</si>
  <si>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</si>
  <si>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</si>
  <si>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</si>
  <si>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</si>
  <si>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</si>
  <si>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</si>
  <si>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</si>
  <si>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</si>
  <si>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</si>
  <si>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</si>
  <si>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</si>
  <si>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</si>
  <si>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</si>
  <si>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</si>
  <si>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</si>
  <si>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</si>
  <si>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</si>
  <si>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</si>
  <si>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</si>
  <si>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</si>
  <si>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</si>
  <si>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</si>
  <si>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</si>
  <si>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</si>
  <si>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</si>
  <si>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</si>
  <si>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</si>
  <si>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</si>
  <si>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</si>
  <si>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</si>
  <si>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</si>
  <si>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</si>
  <si>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</si>
  <si>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</si>
  <si>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</si>
  <si>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</si>
  <si>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</si>
  <si>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</si>
  <si>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</si>
  <si>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</si>
  <si>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</si>
  <si>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</si>
  <si>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</si>
  <si>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</si>
  <si>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</si>
  <si>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</si>
  <si>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</si>
  <si>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</si>
  <si>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</si>
  <si>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</si>
  <si>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</si>
  <si>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</si>
  <si>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</si>
  <si>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</si>
  <si>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</si>
  <si>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</si>
  <si>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</si>
  <si>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</si>
  <si>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</si>
  <si>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</si>
  <si>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</si>
  <si>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</si>
  <si>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</si>
  <si>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</si>
  <si>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</si>
  <si>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</si>
  <si>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</si>
  <si>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</si>
  <si>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</si>
  <si>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</si>
  <si>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</si>
  <si>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</si>
  <si>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</si>
  <si>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</si>
  <si>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</si>
  <si>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</si>
  <si>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</si>
  <si>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</si>
  <si>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</si>
  <si>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</si>
  <si>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</si>
  <si>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</si>
  <si>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</si>
  <si>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</si>
  <si>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</si>
  <si>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</si>
  <si>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</si>
  <si>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</si>
  <si>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</si>
  <si>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</si>
  <si>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</si>
  <si>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</si>
  <si>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</si>
  <si>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</si>
  <si>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</si>
  <si>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</si>
  <si>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</si>
  <si>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</si>
  <si>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</si>
  <si>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</si>
  <si>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</si>
  <si>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</si>
  <si>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</si>
  <si>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</si>
  <si>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</si>
  <si>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</si>
  <si>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</si>
  <si>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</si>
  <si>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</si>
  <si>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</si>
  <si>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</si>
  <si>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</si>
  <si>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</si>
  <si>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</si>
  <si>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</si>
  <si>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</si>
  <si>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</si>
  <si>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</si>
  <si>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</si>
  <si>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</si>
  <si>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</si>
  <si>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</si>
  <si>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</si>
  <si>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</si>
  <si>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</si>
  <si>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</si>
  <si>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</si>
  <si>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</si>
  <si>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</si>
  <si>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</si>
  <si>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</si>
  <si>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</si>
  <si>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</si>
  <si>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</si>
  <si>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</si>
  <si>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</si>
  <si>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</si>
  <si>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</si>
  <si>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</si>
  <si>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</si>
  <si>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</si>
  <si>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</si>
  <si>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</si>
  <si>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</si>
  <si>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</si>
  <si>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</si>
  <si>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</si>
  <si>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</si>
  <si>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</si>
  <si>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</si>
  <si>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</si>
  <si>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</si>
  <si>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</si>
  <si>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</si>
  <si>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</si>
  <si>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</si>
  <si>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</si>
  <si>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</si>
  <si>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</si>
  <si>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</si>
  <si>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</si>
  <si>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</si>
  <si>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</si>
  <si>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</si>
  <si>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</si>
  <si>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</si>
  <si>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</si>
  <si>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</si>
  <si>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</si>
  <si>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</si>
  <si>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</si>
  <si>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</si>
  <si>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</si>
  <si>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</si>
  <si>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</si>
  <si>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</si>
  <si>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</si>
  <si>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</si>
  <si>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</si>
  <si>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</si>
  <si>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</si>
  <si>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</si>
  <si>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</si>
  <si>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</si>
  <si>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</si>
  <si>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</si>
  <si>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</si>
  <si>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</si>
  <si>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</si>
  <si>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</si>
  <si>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</si>
  <si>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</si>
  <si>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</si>
  <si>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</si>
  <si>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</si>
  <si>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</si>
  <si>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</si>
  <si>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</si>
  <si>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</si>
  <si>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</si>
  <si>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</si>
  <si>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</si>
  <si>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</si>
  <si>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</si>
  <si>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</si>
  <si>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</si>
  <si>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</si>
  <si>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</si>
  <si>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</si>
  <si>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</si>
  <si>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</si>
  <si>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</si>
  <si>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</si>
  <si>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</si>
  <si>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</si>
  <si>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</si>
  <si>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</si>
  <si>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</si>
  <si>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</si>
  <si>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</si>
  <si>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</si>
  <si>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</si>
  <si>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</si>
  <si>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</si>
  <si>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</si>
  <si>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</si>
  <si>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</si>
  <si>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</si>
  <si>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</si>
  <si>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</si>
  <si>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</si>
  <si>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</si>
  <si>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</si>
  <si>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</si>
  <si>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</si>
  <si>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</si>
  <si>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</si>
  <si>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</si>
  <si>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</si>
  <si>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</si>
  <si>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</si>
  <si>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</si>
  <si>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</si>
  <si>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</si>
  <si>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</si>
  <si>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</si>
  <si>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</si>
  <si>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</si>
  <si>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</si>
  <si>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</si>
  <si>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</si>
  <si>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</si>
  <si>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</si>
  <si>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</si>
  <si>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</si>
  <si>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</si>
  <si>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</si>
  <si>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</si>
  <si>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</si>
  <si>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</si>
  <si>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</si>
  <si>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</si>
  <si>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</si>
  <si>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</si>
  <si>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</si>
  <si>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</si>
  <si>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</si>
  <si>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</si>
  <si>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</si>
  <si>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</si>
  <si>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</si>
  <si>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</si>
  <si>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</si>
  <si>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</si>
  <si>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</si>
  <si>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</si>
  <si>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</si>
  <si>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</si>
  <si>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</si>
  <si>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</si>
  <si>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</si>
  <si>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</si>
  <si>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</si>
  <si>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</si>
  <si>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</si>
  <si>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</si>
  <si>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</si>
  <si>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</si>
  <si>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</si>
  <si>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</si>
  <si>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</si>
  <si>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</si>
  <si>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</si>
  <si>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</si>
  <si>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</si>
  <si>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</si>
  <si>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</si>
  <si>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</si>
  <si>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</si>
  <si>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</si>
  <si>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</si>
  <si>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</si>
  <si>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</si>
  <si>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</si>
  <si>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</si>
  <si>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</si>
  <si>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</si>
  <si>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</si>
  <si>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</si>
  <si>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</si>
  <si>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</si>
  <si>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</si>
  <si>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</si>
  <si>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</si>
  <si>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</si>
  <si>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</si>
  <si>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</si>
  <si>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</si>
  <si>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</si>
  <si>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</si>
  <si>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</si>
  <si>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</si>
  <si>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</si>
  <si>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</si>
  <si>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</si>
  <si>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</si>
  <si>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</si>
  <si>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</si>
  <si>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</si>
  <si>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</si>
  <si>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</si>
  <si>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</si>
  <si>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</si>
  <si>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</si>
  <si>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</si>
  <si>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</si>
  <si>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</si>
  <si>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</si>
  <si>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</si>
  <si>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</si>
  <si>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</si>
  <si>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</si>
  <si>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</si>
  <si>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</si>
  <si>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</si>
  <si>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</si>
  <si>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</si>
  <si>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</si>
  <si>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</si>
  <si>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</si>
  <si>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</si>
  <si>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</si>
  <si>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</si>
  <si>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</si>
  <si>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</si>
  <si>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</si>
  <si>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</si>
  <si>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</si>
  <si>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</si>
  <si>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</si>
  <si>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</si>
  <si>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</si>
  <si>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</si>
  <si>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</si>
  <si>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</si>
  <si>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</si>
  <si>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</si>
  <si>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</si>
  <si>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</si>
  <si>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</si>
  <si>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</si>
  <si>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</si>
  <si>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</si>
  <si>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</si>
  <si>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</si>
  <si>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</si>
  <si>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</si>
  <si>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</si>
  <si>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</si>
  <si>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</si>
  <si>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</si>
  <si>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</si>
  <si>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</si>
  <si>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</si>
  <si>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</si>
  <si>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</si>
  <si>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</si>
  <si>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</si>
  <si>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</si>
  <si>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</si>
  <si>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</si>
  <si>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</si>
  <si>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</si>
  <si>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</si>
  <si>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</si>
  <si>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</si>
  <si>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</si>
  <si>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</si>
  <si>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</si>
  <si>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</si>
  <si>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</si>
  <si>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</si>
  <si>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</si>
  <si>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</si>
  <si>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</si>
  <si>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</si>
  <si>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</si>
  <si>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</si>
  <si>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</si>
  <si>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</si>
  <si>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</si>
  <si>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</si>
  <si>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</si>
  <si>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</si>
  <si>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</si>
  <si>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</si>
  <si>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</si>
  <si>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</si>
  <si>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</si>
  <si>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</si>
  <si>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</si>
  <si>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</si>
  <si>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</si>
  <si>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</si>
  <si>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</si>
  <si>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</si>
  <si>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</si>
  <si>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</si>
  <si>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</si>
  <si>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</si>
  <si>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</si>
  <si>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</si>
  <si>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06/99</t>
  </si>
  <si>
    <t>08/09</t>
  </si>
  <si>
    <t>08/03</t>
  </si>
  <si>
    <t>08/17</t>
  </si>
  <si>
    <t>CHICHESTER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</si>
</sst>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9587-5F35-4D7F-A958-EFC81447299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99</v>
      </c>
      <c r="C2" s="21">
        <v>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270375.37</v>
      </c>
      <c r="G9" s="18"/>
      <c r="H9" s="18"/>
      <c r="I9" s="18"/>
      <c r="J9" s="67">
        <f>SUM(I431)</f>
        <v>168950.55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21781.75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60374.8</v>
      </c>
      <c r="G13" s="18">
        <v>1309</v>
      </c>
      <c r="H13" s="18">
        <v>19904.12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3934.59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749.53</v>
      </c>
      <c r="G17" s="18">
        <v>6.47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353281.45</v>
      </c>
      <c r="G19" s="41">
        <f>SUM(G9:G18)</f>
        <v>5250.06</v>
      </c>
      <c r="H19" s="41">
        <f>SUM(H9:H18)</f>
        <v>19904.12</v>
      </c>
      <c r="I19" s="41">
        <f>SUM(I9:I18)</f>
        <v>0</v>
      </c>
      <c r="J19" s="41">
        <f>SUM(J9:J18)</f>
        <v>168950.55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>
        <v>5206.22</v>
      </c>
      <c r="H23" s="18">
        <v>16575.53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68641.14</v>
      </c>
      <c r="G24" s="18">
        <v>43.84</v>
      </c>
      <c r="H24" s="18">
        <v>3328.59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8159.77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43082.87</v>
      </c>
      <c r="G30" s="18"/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119883.78</v>
      </c>
      <c r="G33" s="41">
        <f>SUM(G23:G32)</f>
        <v>5250.06</v>
      </c>
      <c r="H33" s="41">
        <f>SUM(H23:H32)</f>
        <v>19904.12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/>
      <c r="I41" s="18"/>
      <c r="J41" s="13">
        <f>SUM(I449)</f>
        <v>168950.55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233397.67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233397.67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168950.55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353281.45</v>
      </c>
      <c r="G44" s="41">
        <f>G43+G33</f>
        <v>5250.06</v>
      </c>
      <c r="H44" s="41">
        <f>H43+H33</f>
        <v>19904.12</v>
      </c>
      <c r="I44" s="41">
        <f>I43+I33</f>
        <v>0</v>
      </c>
      <c r="J44" s="41">
        <f>J43+J33</f>
        <v>168950.55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3374569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3374569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1796.99</v>
      </c>
      <c r="G88" s="18"/>
      <c r="H88" s="18"/>
      <c r="I88" s="18"/>
      <c r="J88" s="18">
        <v>563.25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56506.87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25118.62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835.69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27751.3</v>
      </c>
      <c r="G103" s="41">
        <f>SUM(G88:G102)</f>
        <v>56506.87</v>
      </c>
      <c r="H103" s="41">
        <f>SUM(H88:H102)</f>
        <v>0</v>
      </c>
      <c r="I103" s="41">
        <f>SUM(I88:I102)</f>
        <v>0</v>
      </c>
      <c r="J103" s="41">
        <f>SUM(J88:J102)</f>
        <v>563.25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3402320.3</v>
      </c>
      <c r="G104" s="41">
        <f>G52+G103</f>
        <v>56506.87</v>
      </c>
      <c r="H104" s="41">
        <f>H52+H71+H86+H103</f>
        <v>0</v>
      </c>
      <c r="I104" s="41">
        <f>I52+I103</f>
        <v>0</v>
      </c>
      <c r="J104" s="41">
        <f>J52+J103</f>
        <v>563.25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656782.84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587483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251987.16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1496252.9999999998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34002.089999999997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125537.58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1011.53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159539.66999999998</v>
      </c>
      <c r="G128" s="41">
        <f>SUM(G115:G127)</f>
        <v>1011.53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1655792.6699999997</v>
      </c>
      <c r="G132" s="41">
        <f>G113+SUM(G128:G129)</f>
        <v>1011.53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25186.01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84521.64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24661.34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91651.83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91651.83</v>
      </c>
      <c r="G154" s="41">
        <f>SUM(G142:G153)</f>
        <v>24661.34</v>
      </c>
      <c r="H154" s="41">
        <f>SUM(H142:H153)</f>
        <v>109707.65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91651.83</v>
      </c>
      <c r="G161" s="41">
        <f>G139+G154+SUM(G155:G160)</f>
        <v>24661.34</v>
      </c>
      <c r="H161" s="41">
        <f>H139+H154+SUM(H155:H160)</f>
        <v>109707.65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59166.720000000001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59166.720000000001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59166.720000000001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5149764.8</v>
      </c>
      <c r="G185" s="47">
        <f>G104+G132+G161+G184</f>
        <v>141346.46000000002</v>
      </c>
      <c r="H185" s="47">
        <f>H104+H132+H161+H184</f>
        <v>109707.65</v>
      </c>
      <c r="I185" s="47">
        <f>I104+I132+I161+I184</f>
        <v>0</v>
      </c>
      <c r="J185" s="47">
        <f>J104+J132+J184</f>
        <v>563.25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1146314.67</v>
      </c>
      <c r="G189" s="18">
        <v>405694.5</v>
      </c>
      <c r="H189" s="18">
        <v>14405.07</v>
      </c>
      <c r="I189" s="18">
        <v>36499.370000000003</v>
      </c>
      <c r="J189" s="18">
        <v>16957.29</v>
      </c>
      <c r="K189" s="18"/>
      <c r="L189" s="19">
        <f>SUM(F189:K189)</f>
        <v>1619870.9000000001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338583.94</v>
      </c>
      <c r="G190" s="18">
        <v>119558.97</v>
      </c>
      <c r="H190" s="18">
        <v>270394.84000000003</v>
      </c>
      <c r="I190" s="18">
        <v>377.22</v>
      </c>
      <c r="J190" s="18">
        <v>155.85</v>
      </c>
      <c r="K190" s="18">
        <v>670</v>
      </c>
      <c r="L190" s="19">
        <f>SUM(F190:K190)</f>
        <v>729740.82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22940</v>
      </c>
      <c r="G192" s="18">
        <v>8060.16</v>
      </c>
      <c r="H192" s="18">
        <v>3200</v>
      </c>
      <c r="I192" s="18">
        <v>2145.25</v>
      </c>
      <c r="J192" s="18"/>
      <c r="K192" s="18">
        <v>815</v>
      </c>
      <c r="L192" s="19">
        <f>SUM(F192:K192)</f>
        <v>37160.410000000003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110408</v>
      </c>
      <c r="G194" s="18">
        <v>38957.42</v>
      </c>
      <c r="H194" s="18">
        <v>110358.6</v>
      </c>
      <c r="I194" s="18">
        <v>4167.6499999999996</v>
      </c>
      <c r="J194" s="18">
        <v>0</v>
      </c>
      <c r="K194" s="18">
        <v>2157</v>
      </c>
      <c r="L194" s="19">
        <f t="shared" ref="L194:L200" si="0">SUM(F194:K194)</f>
        <v>266048.67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85391.5</v>
      </c>
      <c r="G195" s="18">
        <v>34794.58</v>
      </c>
      <c r="H195" s="18">
        <v>10629.31</v>
      </c>
      <c r="I195" s="18">
        <v>4345.97</v>
      </c>
      <c r="J195" s="18"/>
      <c r="K195" s="18"/>
      <c r="L195" s="19">
        <f t="shared" si="0"/>
        <v>135161.35999999999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3745</v>
      </c>
      <c r="G196" s="18">
        <v>671.68</v>
      </c>
      <c r="H196" s="18">
        <v>128297.86</v>
      </c>
      <c r="I196" s="18">
        <v>397.39</v>
      </c>
      <c r="J196" s="18"/>
      <c r="K196" s="18">
        <v>3295.99</v>
      </c>
      <c r="L196" s="19">
        <f t="shared" si="0"/>
        <v>136407.92000000001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112465</v>
      </c>
      <c r="G197" s="18">
        <v>39629.1</v>
      </c>
      <c r="H197" s="18">
        <v>8152.02</v>
      </c>
      <c r="I197" s="18">
        <v>2872.47</v>
      </c>
      <c r="J197" s="18"/>
      <c r="K197" s="18">
        <v>891.71</v>
      </c>
      <c r="L197" s="19">
        <f t="shared" si="0"/>
        <v>164010.29999999999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81954</v>
      </c>
      <c r="G199" s="18">
        <v>28882.22</v>
      </c>
      <c r="H199" s="18">
        <v>65461.46</v>
      </c>
      <c r="I199" s="18">
        <v>79538.89</v>
      </c>
      <c r="J199" s="18">
        <v>499.1</v>
      </c>
      <c r="K199" s="18"/>
      <c r="L199" s="19">
        <f t="shared" si="0"/>
        <v>256335.67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142831.07</v>
      </c>
      <c r="I200" s="18"/>
      <c r="J200" s="18"/>
      <c r="K200" s="18"/>
      <c r="L200" s="19">
        <f t="shared" si="0"/>
        <v>142831.07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1901802.1099999999</v>
      </c>
      <c r="G203" s="41">
        <f t="shared" si="1"/>
        <v>676248.63</v>
      </c>
      <c r="H203" s="41">
        <f t="shared" si="1"/>
        <v>753730.23</v>
      </c>
      <c r="I203" s="41">
        <f t="shared" si="1"/>
        <v>130344.21</v>
      </c>
      <c r="J203" s="41">
        <f t="shared" si="1"/>
        <v>17612.239999999998</v>
      </c>
      <c r="K203" s="41">
        <f t="shared" si="1"/>
        <v>7829.7</v>
      </c>
      <c r="L203" s="41">
        <f t="shared" si="1"/>
        <v>3487567.1199999996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1004978.82</v>
      </c>
      <c r="I225" s="18"/>
      <c r="J225" s="18"/>
      <c r="K225" s="18"/>
      <c r="L225" s="19">
        <f>SUM(F225:K225)</f>
        <v>1004978.82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163713.35</v>
      </c>
      <c r="I226" s="18"/>
      <c r="J226" s="18"/>
      <c r="K226" s="18"/>
      <c r="L226" s="19">
        <f>SUM(F226:K226)</f>
        <v>163713.35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13028.96</v>
      </c>
      <c r="I230" s="18"/>
      <c r="J230" s="18"/>
      <c r="K230" s="18"/>
      <c r="L230" s="19">
        <f t="shared" ref="L230:L236" si="4">SUM(F230:K230)</f>
        <v>13028.96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120888.95</v>
      </c>
      <c r="I236" s="18"/>
      <c r="J236" s="18"/>
      <c r="K236" s="18"/>
      <c r="L236" s="19">
        <f t="shared" si="4"/>
        <v>120888.95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1302610.0799999998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1302610.0799999998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2849</v>
      </c>
      <c r="I247" s="18"/>
      <c r="J247" s="18"/>
      <c r="K247" s="18"/>
      <c r="L247" s="19">
        <f t="shared" si="6"/>
        <v>2849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2849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2849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1901802.1099999999</v>
      </c>
      <c r="G249" s="41">
        <f t="shared" si="8"/>
        <v>676248.63</v>
      </c>
      <c r="H249" s="41">
        <f t="shared" si="8"/>
        <v>2059189.3099999998</v>
      </c>
      <c r="I249" s="41">
        <f t="shared" si="8"/>
        <v>130344.21</v>
      </c>
      <c r="J249" s="41">
        <f t="shared" si="8"/>
        <v>17612.239999999998</v>
      </c>
      <c r="K249" s="41">
        <f t="shared" si="8"/>
        <v>7829.7</v>
      </c>
      <c r="L249" s="41">
        <f t="shared" si="8"/>
        <v>4793026.1999999993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125000</v>
      </c>
      <c r="L252" s="19">
        <f>SUM(F252:K252)</f>
        <v>125000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38115</v>
      </c>
      <c r="L253" s="19">
        <f>SUM(F253:K253)</f>
        <v>38115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59166.720000000001</v>
      </c>
      <c r="L255" s="19">
        <f>SUM(F255:K255)</f>
        <v>59166.720000000001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222281.72</v>
      </c>
      <c r="L262" s="41">
        <f t="shared" si="9"/>
        <v>222281.72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1901802.1099999999</v>
      </c>
      <c r="G263" s="42">
        <f t="shared" si="11"/>
        <v>676248.63</v>
      </c>
      <c r="H263" s="42">
        <f t="shared" si="11"/>
        <v>2059189.3099999998</v>
      </c>
      <c r="I263" s="42">
        <f t="shared" si="11"/>
        <v>130344.21</v>
      </c>
      <c r="J263" s="42">
        <f t="shared" si="11"/>
        <v>17612.239999999998</v>
      </c>
      <c r="K263" s="42">
        <f t="shared" si="11"/>
        <v>230111.42</v>
      </c>
      <c r="L263" s="42">
        <f t="shared" si="11"/>
        <v>5015307.919999999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57457.760000000002</v>
      </c>
      <c r="G268" s="18">
        <v>5156.67</v>
      </c>
      <c r="H268" s="18">
        <v>14791.59</v>
      </c>
      <c r="I268" s="18">
        <v>4434.78</v>
      </c>
      <c r="J268" s="18">
        <v>1281</v>
      </c>
      <c r="K268" s="18"/>
      <c r="L268" s="19">
        <f>SUM(F268:K268)</f>
        <v>83121.8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2602.9899999999998</v>
      </c>
      <c r="I269" s="18"/>
      <c r="J269" s="18">
        <v>18351.349999999999</v>
      </c>
      <c r="K269" s="18"/>
      <c r="L269" s="19">
        <f>SUM(F269:K269)</f>
        <v>20954.339999999997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3500</v>
      </c>
      <c r="G274" s="18"/>
      <c r="H274" s="18">
        <v>0</v>
      </c>
      <c r="I274" s="18">
        <v>0</v>
      </c>
      <c r="J274" s="18"/>
      <c r="K274" s="18"/>
      <c r="L274" s="19">
        <f t="shared" si="12"/>
        <v>3500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1381.04</v>
      </c>
      <c r="L275" s="19">
        <f t="shared" si="12"/>
        <v>1381.04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700</v>
      </c>
      <c r="G276" s="18">
        <v>50.47</v>
      </c>
      <c r="H276" s="18">
        <v>0</v>
      </c>
      <c r="I276" s="18"/>
      <c r="J276" s="18"/>
      <c r="K276" s="18">
        <v>0</v>
      </c>
      <c r="L276" s="19">
        <f t="shared" si="12"/>
        <v>750.47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0</v>
      </c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61657.760000000002</v>
      </c>
      <c r="G282" s="42">
        <f t="shared" si="13"/>
        <v>5207.1400000000003</v>
      </c>
      <c r="H282" s="42">
        <f t="shared" si="13"/>
        <v>17394.580000000002</v>
      </c>
      <c r="I282" s="42">
        <f t="shared" si="13"/>
        <v>4434.78</v>
      </c>
      <c r="J282" s="42">
        <f t="shared" si="13"/>
        <v>19632.349999999999</v>
      </c>
      <c r="K282" s="42">
        <f t="shared" si="13"/>
        <v>1381.04</v>
      </c>
      <c r="L282" s="41">
        <f t="shared" si="13"/>
        <v>109707.65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 t="s">
        <v>310</v>
      </c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61657.760000000002</v>
      </c>
      <c r="G330" s="41">
        <f t="shared" si="20"/>
        <v>5207.1400000000003</v>
      </c>
      <c r="H330" s="41">
        <f t="shared" si="20"/>
        <v>17394.580000000002</v>
      </c>
      <c r="I330" s="41">
        <f t="shared" si="20"/>
        <v>4434.78</v>
      </c>
      <c r="J330" s="41">
        <f t="shared" si="20"/>
        <v>19632.349999999999</v>
      </c>
      <c r="K330" s="41">
        <f t="shared" si="20"/>
        <v>1381.04</v>
      </c>
      <c r="L330" s="41">
        <f t="shared" si="20"/>
        <v>109707.65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61657.760000000002</v>
      </c>
      <c r="G344" s="41">
        <f>G330</f>
        <v>5207.1400000000003</v>
      </c>
      <c r="H344" s="41">
        <f>H330</f>
        <v>17394.580000000002</v>
      </c>
      <c r="I344" s="41">
        <f>I330</f>
        <v>4434.78</v>
      </c>
      <c r="J344" s="41">
        <f>J330</f>
        <v>19632.349999999999</v>
      </c>
      <c r="K344" s="47">
        <f>K330+K343</f>
        <v>1381.04</v>
      </c>
      <c r="L344" s="41">
        <f>L330+L343</f>
        <v>109707.65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50034.879999999997</v>
      </c>
      <c r="G350" s="18">
        <v>24632.23</v>
      </c>
      <c r="H350" s="18">
        <v>2318.4299999999998</v>
      </c>
      <c r="I350" s="18">
        <v>37340.71</v>
      </c>
      <c r="J350" s="18">
        <v>211.72</v>
      </c>
      <c r="K350" s="18"/>
      <c r="L350" s="13">
        <f>SUM(F350:K350)</f>
        <v>114537.97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50034.879999999997</v>
      </c>
      <c r="G354" s="47">
        <f t="shared" si="22"/>
        <v>24632.23</v>
      </c>
      <c r="H354" s="47">
        <f t="shared" si="22"/>
        <v>2318.4299999999998</v>
      </c>
      <c r="I354" s="47">
        <f t="shared" si="22"/>
        <v>37340.71</v>
      </c>
      <c r="J354" s="47">
        <f t="shared" si="22"/>
        <v>211.72</v>
      </c>
      <c r="K354" s="47">
        <f t="shared" si="22"/>
        <v>0</v>
      </c>
      <c r="L354" s="47">
        <f t="shared" si="22"/>
        <v>114537.97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32357.040000000001</v>
      </c>
      <c r="G359" s="18"/>
      <c r="H359" s="18"/>
      <c r="I359" s="56">
        <f>SUM(F359:H359)</f>
        <v>32357.040000000001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4983.67</v>
      </c>
      <c r="G360" s="63"/>
      <c r="H360" s="63"/>
      <c r="I360" s="56">
        <f>SUM(F360:H360)</f>
        <v>4983.67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37340.71</v>
      </c>
      <c r="G361" s="47">
        <f>SUM(G359:G360)</f>
        <v>0</v>
      </c>
      <c r="H361" s="47">
        <f>SUM(H359:H360)</f>
        <v>0</v>
      </c>
      <c r="I361" s="47">
        <f>SUM(I359:I360)</f>
        <v>37340.71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324.14</v>
      </c>
      <c r="I388" s="18"/>
      <c r="J388" s="24" t="s">
        <v>312</v>
      </c>
      <c r="K388" s="24" t="s">
        <v>312</v>
      </c>
      <c r="L388" s="56">
        <f t="shared" si="26"/>
        <v>324.14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175.3</v>
      </c>
      <c r="I389" s="18"/>
      <c r="J389" s="24" t="s">
        <v>312</v>
      </c>
      <c r="K389" s="24" t="s">
        <v>312</v>
      </c>
      <c r="L389" s="56">
        <f t="shared" si="26"/>
        <v>175.3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63.81</v>
      </c>
      <c r="I391" s="18"/>
      <c r="J391" s="24" t="s">
        <v>312</v>
      </c>
      <c r="K391" s="24" t="s">
        <v>312</v>
      </c>
      <c r="L391" s="56">
        <f t="shared" si="26"/>
        <v>63.81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563.25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563.25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563.25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563.25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168950.55</v>
      </c>
      <c r="H431" s="18"/>
      <c r="I431" s="56">
        <f t="shared" ref="I431:I437" si="33">SUM(F431:H431)</f>
        <v>168950.55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168950.55</v>
      </c>
      <c r="H438" s="13">
        <f>SUM(H431:H437)</f>
        <v>0</v>
      </c>
      <c r="I438" s="13">
        <f>SUM(I431:I437)</f>
        <v>168950.55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168950.55</v>
      </c>
      <c r="H449" s="18"/>
      <c r="I449" s="56">
        <f>SUM(F449:H449)</f>
        <v>168950.55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168950.55</v>
      </c>
      <c r="H450" s="83">
        <f>SUM(H446:H449)</f>
        <v>0</v>
      </c>
      <c r="I450" s="83">
        <f>SUM(I446:I449)</f>
        <v>168950.55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168950.55</v>
      </c>
      <c r="H451" s="42">
        <f>H444+H450</f>
        <v>0</v>
      </c>
      <c r="I451" s="42">
        <f>I444+I450</f>
        <v>168950.55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98940.79</v>
      </c>
      <c r="G455" s="18">
        <v>-26808.49</v>
      </c>
      <c r="H455" s="18">
        <v>0</v>
      </c>
      <c r="I455" s="18">
        <v>0</v>
      </c>
      <c r="J455" s="18">
        <v>168387.3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5149764.8</v>
      </c>
      <c r="G458" s="18">
        <v>141346.46</v>
      </c>
      <c r="H458" s="18">
        <v>109707.65</v>
      </c>
      <c r="I458" s="18"/>
      <c r="J458" s="18">
        <v>563.25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5149764.8</v>
      </c>
      <c r="G460" s="53">
        <f>SUM(G458:G459)</f>
        <v>141346.46</v>
      </c>
      <c r="H460" s="53">
        <f>SUM(H458:H459)</f>
        <v>109707.65</v>
      </c>
      <c r="I460" s="53">
        <f>SUM(I458:I459)</f>
        <v>0</v>
      </c>
      <c r="J460" s="53">
        <f>SUM(J458:J459)</f>
        <v>563.25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5015307.92</v>
      </c>
      <c r="G462" s="18">
        <v>114537.97</v>
      </c>
      <c r="H462" s="18">
        <v>109707.65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5015307.92</v>
      </c>
      <c r="G464" s="53">
        <f>SUM(G462:G463)</f>
        <v>114537.97</v>
      </c>
      <c r="H464" s="53">
        <f>SUM(H462:H463)</f>
        <v>109707.65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233397.66999999993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168950.55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300000</v>
      </c>
      <c r="G483" s="18">
        <v>1600000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>
        <v>4.08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30000</v>
      </c>
      <c r="G485" s="18">
        <v>945000</v>
      </c>
      <c r="H485" s="18"/>
      <c r="I485" s="18"/>
      <c r="J485" s="18"/>
      <c r="K485" s="53">
        <f>SUM(F485:J485)</f>
        <v>975000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30000</v>
      </c>
      <c r="G487" s="18">
        <v>105000</v>
      </c>
      <c r="H487" s="18"/>
      <c r="I487" s="18"/>
      <c r="J487" s="18"/>
      <c r="K487" s="53">
        <f t="shared" si="34"/>
        <v>135000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840000</v>
      </c>
      <c r="H488" s="205"/>
      <c r="I488" s="205"/>
      <c r="J488" s="205"/>
      <c r="K488" s="206">
        <f t="shared" si="34"/>
        <v>840000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144348.75</v>
      </c>
      <c r="H489" s="18"/>
      <c r="I489" s="18"/>
      <c r="J489" s="18"/>
      <c r="K489" s="53">
        <f t="shared" si="34"/>
        <v>144348.75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984348.75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984348.75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105000</v>
      </c>
      <c r="H491" s="205"/>
      <c r="I491" s="205"/>
      <c r="J491" s="205"/>
      <c r="K491" s="206">
        <f t="shared" si="34"/>
        <v>105000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33127.5</v>
      </c>
      <c r="H492" s="18"/>
      <c r="I492" s="18"/>
      <c r="J492" s="18"/>
      <c r="K492" s="53">
        <f t="shared" si="34"/>
        <v>33127.5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138127.5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138127.5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5717.87</v>
      </c>
      <c r="G497" s="144">
        <v>2441.9</v>
      </c>
      <c r="H497" s="144"/>
      <c r="I497" s="144">
        <v>8159.77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338583.94</v>
      </c>
      <c r="G511" s="18">
        <v>119558.97</v>
      </c>
      <c r="H511" s="18">
        <v>270394.84000000003</v>
      </c>
      <c r="I511" s="18">
        <v>377.22</v>
      </c>
      <c r="J511" s="18">
        <v>18507.2</v>
      </c>
      <c r="K511" s="18">
        <v>670</v>
      </c>
      <c r="L511" s="88">
        <f>SUM(F511:K511)</f>
        <v>748092.16999999993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163713.35</v>
      </c>
      <c r="I513" s="18"/>
      <c r="J513" s="18"/>
      <c r="K513" s="18"/>
      <c r="L513" s="88">
        <f>SUM(F513:K513)</f>
        <v>163713.35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338583.94</v>
      </c>
      <c r="G514" s="108">
        <f t="shared" ref="G514:L514" si="35">SUM(G511:G513)</f>
        <v>119558.97</v>
      </c>
      <c r="H514" s="108">
        <f t="shared" si="35"/>
        <v>434108.19000000006</v>
      </c>
      <c r="I514" s="108">
        <f t="shared" si="35"/>
        <v>377.22</v>
      </c>
      <c r="J514" s="108">
        <f t="shared" si="35"/>
        <v>18507.2</v>
      </c>
      <c r="K514" s="108">
        <f t="shared" si="35"/>
        <v>670</v>
      </c>
      <c r="L514" s="89">
        <f t="shared" si="35"/>
        <v>911805.5199999999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112490.59</v>
      </c>
      <c r="I516" s="18"/>
      <c r="J516" s="18"/>
      <c r="K516" s="18"/>
      <c r="L516" s="88">
        <f>SUM(F516:K516)</f>
        <v>112490.59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13028.96</v>
      </c>
      <c r="I518" s="18"/>
      <c r="J518" s="18"/>
      <c r="K518" s="18"/>
      <c r="L518" s="88">
        <f>SUM(F518:K518)</f>
        <v>13028.96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125519.54999999999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125519.54999999999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6402.43</v>
      </c>
      <c r="G521" s="18">
        <v>2929.11</v>
      </c>
      <c r="H521" s="18">
        <v>532.42999999999995</v>
      </c>
      <c r="I521" s="18"/>
      <c r="J521" s="18"/>
      <c r="K521" s="18" t="s">
        <v>310</v>
      </c>
      <c r="L521" s="88">
        <f>SUM(F521:K521)</f>
        <v>9863.9700000000012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1600.61</v>
      </c>
      <c r="G523" s="18">
        <v>732.28</v>
      </c>
      <c r="H523" s="18">
        <v>60.6</v>
      </c>
      <c r="I523" s="18"/>
      <c r="J523" s="18"/>
      <c r="K523" s="18"/>
      <c r="L523" s="88">
        <f>SUM(F523:K523)</f>
        <v>2393.4899999999998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8003.04</v>
      </c>
      <c r="G524" s="89">
        <f t="shared" ref="G524:L524" si="37">SUM(G521:G523)</f>
        <v>3661.3900000000003</v>
      </c>
      <c r="H524" s="89">
        <f t="shared" si="37"/>
        <v>593.03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12257.460000000001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16827.240000000002</v>
      </c>
      <c r="I531" s="18"/>
      <c r="J531" s="18"/>
      <c r="K531" s="18"/>
      <c r="L531" s="88">
        <f>SUM(F531:K531)</f>
        <v>16827.240000000002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89506.95</v>
      </c>
      <c r="I533" s="18"/>
      <c r="J533" s="18"/>
      <c r="K533" s="18"/>
      <c r="L533" s="88">
        <f>SUM(F533:K533)</f>
        <v>89506.95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106334.19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106334.19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346586.98</v>
      </c>
      <c r="G535" s="89">
        <f t="shared" ref="G535:L535" si="40">G514+G519+G524+G529+G534</f>
        <v>123220.36</v>
      </c>
      <c r="H535" s="89">
        <f t="shared" si="40"/>
        <v>666554.96</v>
      </c>
      <c r="I535" s="89">
        <f t="shared" si="40"/>
        <v>377.22</v>
      </c>
      <c r="J535" s="89">
        <f t="shared" si="40"/>
        <v>18507.2</v>
      </c>
      <c r="K535" s="89">
        <f t="shared" si="40"/>
        <v>670</v>
      </c>
      <c r="L535" s="89">
        <f t="shared" si="40"/>
        <v>1155916.7199999997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748092.16999999993</v>
      </c>
      <c r="G539" s="87">
        <f>L516</f>
        <v>112490.59</v>
      </c>
      <c r="H539" s="87">
        <f>L521</f>
        <v>9863.9700000000012</v>
      </c>
      <c r="I539" s="87">
        <f>L526</f>
        <v>0</v>
      </c>
      <c r="J539" s="87">
        <f>L531</f>
        <v>16827.240000000002</v>
      </c>
      <c r="K539" s="87">
        <f>SUM(F539:J539)</f>
        <v>887273.96999999986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163713.35</v>
      </c>
      <c r="G541" s="87">
        <f>L518</f>
        <v>13028.96</v>
      </c>
      <c r="H541" s="87">
        <f>L523</f>
        <v>2393.4899999999998</v>
      </c>
      <c r="I541" s="87">
        <f>L528</f>
        <v>0</v>
      </c>
      <c r="J541" s="87">
        <f>L533</f>
        <v>89506.95</v>
      </c>
      <c r="K541" s="87">
        <f>SUM(F541:J541)</f>
        <v>268642.75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911805.5199999999</v>
      </c>
      <c r="G542" s="89">
        <f t="shared" si="41"/>
        <v>125519.54999999999</v>
      </c>
      <c r="H542" s="89">
        <f t="shared" si="41"/>
        <v>12257.460000000001</v>
      </c>
      <c r="I542" s="89">
        <f t="shared" si="41"/>
        <v>0</v>
      </c>
      <c r="J542" s="89">
        <f t="shared" si="41"/>
        <v>106334.19</v>
      </c>
      <c r="K542" s="89">
        <f t="shared" si="41"/>
        <v>1155916.7199999997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3488.95</v>
      </c>
      <c r="I552" s="18"/>
      <c r="J552" s="18"/>
      <c r="K552" s="18"/>
      <c r="L552" s="88">
        <f>SUM(F552:K552)</f>
        <v>3488.95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3488.95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3488.95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3488.95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3488.95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1004978.82</v>
      </c>
      <c r="I565" s="87">
        <f>SUM(F565:H565)</f>
        <v>1004978.82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269984.89</v>
      </c>
      <c r="G569" s="18"/>
      <c r="H569" s="18">
        <v>118996.62</v>
      </c>
      <c r="I569" s="87">
        <f t="shared" si="46"/>
        <v>388981.51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 t="s">
        <v>310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44716.73</v>
      </c>
      <c r="I572" s="87">
        <f t="shared" si="46"/>
        <v>44716.73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117950</v>
      </c>
      <c r="I581" s="18"/>
      <c r="J581" s="18">
        <v>31382</v>
      </c>
      <c r="K581" s="104">
        <f t="shared" ref="K581:K587" si="47">SUM(H581:J581)</f>
        <v>149332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16827.240000000002</v>
      </c>
      <c r="I582" s="18"/>
      <c r="J582" s="18">
        <v>89506.95</v>
      </c>
      <c r="K582" s="104">
        <f t="shared" si="47"/>
        <v>106334.19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3427.98</v>
      </c>
      <c r="I584" s="18"/>
      <c r="J584" s="18"/>
      <c r="K584" s="104">
        <f t="shared" si="47"/>
        <v>3427.98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4625.8500000000004</v>
      </c>
      <c r="I585" s="18"/>
      <c r="J585" s="18"/>
      <c r="K585" s="104">
        <f t="shared" si="47"/>
        <v>4625.8500000000004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142831.07</v>
      </c>
      <c r="I588" s="108">
        <f>SUM(I581:I587)</f>
        <v>0</v>
      </c>
      <c r="J588" s="108">
        <f>SUM(J581:J587)</f>
        <v>120888.95</v>
      </c>
      <c r="K588" s="108">
        <f>SUM(K581:K587)</f>
        <v>263720.02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37244.589999999997</v>
      </c>
      <c r="I594" s="18"/>
      <c r="J594" s="18"/>
      <c r="K594" s="104">
        <f>SUM(H594:J594)</f>
        <v>37244.589999999997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37244.589999999997</v>
      </c>
      <c r="I595" s="108">
        <f>SUM(I592:I594)</f>
        <v>0</v>
      </c>
      <c r="J595" s="108">
        <f>SUM(J592:J594)</f>
        <v>0</v>
      </c>
      <c r="K595" s="108">
        <f>SUM(K592:K594)</f>
        <v>37244.589999999997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353281.45</v>
      </c>
      <c r="H607" s="109">
        <f>SUM(F44)</f>
        <v>353281.45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5250.06</v>
      </c>
      <c r="H608" s="109">
        <f>SUM(G44)</f>
        <v>5250.06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19904.12</v>
      </c>
      <c r="H609" s="109">
        <f>SUM(H44)</f>
        <v>19904.12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168950.55</v>
      </c>
      <c r="H611" s="109">
        <f>SUM(J44)</f>
        <v>168950.55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233397.67</v>
      </c>
      <c r="H612" s="109">
        <f>F466</f>
        <v>233397.66999999993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168950.55</v>
      </c>
      <c r="H616" s="109">
        <f>J466</f>
        <v>168950.55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5149764.8</v>
      </c>
      <c r="H617" s="104">
        <f>SUM(F458)</f>
        <v>5149764.8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141346.46000000002</v>
      </c>
      <c r="H618" s="104">
        <f>SUM(G458)</f>
        <v>141346.46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109707.65</v>
      </c>
      <c r="H619" s="104">
        <f>SUM(H458)</f>
        <v>109707.65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563.25</v>
      </c>
      <c r="H621" s="104">
        <f>SUM(J458)</f>
        <v>563.25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5015307.919999999</v>
      </c>
      <c r="H622" s="104">
        <f>SUM(F462)</f>
        <v>5015307.92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109707.65</v>
      </c>
      <c r="H623" s="104">
        <f>SUM(H462)</f>
        <v>109707.65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37340.71</v>
      </c>
      <c r="H624" s="104">
        <f>I361</f>
        <v>37340.71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114537.97</v>
      </c>
      <c r="H625" s="104">
        <f>SUM(G462)</f>
        <v>114537.97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563.25</v>
      </c>
      <c r="H627" s="164">
        <f>SUM(J458)</f>
        <v>563.25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168950.55</v>
      </c>
      <c r="H630" s="104">
        <f>SUM(G451)</f>
        <v>168950.55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168950.55</v>
      </c>
      <c r="H632" s="104">
        <f>SUM(I451)</f>
        <v>168950.55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563.25</v>
      </c>
      <c r="H634" s="104">
        <f>H400</f>
        <v>563.25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563.25</v>
      </c>
      <c r="H636" s="104">
        <f>L400</f>
        <v>563.25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263720.02</v>
      </c>
      <c r="H637" s="104">
        <f>L200+L218+L236</f>
        <v>263720.02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37244.589999999997</v>
      </c>
      <c r="H638" s="104">
        <f>(J249+J330)-(J247+J328)</f>
        <v>37244.589999999997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142831.07</v>
      </c>
      <c r="H639" s="104">
        <f>H588</f>
        <v>142831.07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120888.95</v>
      </c>
      <c r="H641" s="104">
        <f>J588</f>
        <v>120888.95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59166.720000000001</v>
      </c>
      <c r="H642" s="104">
        <f>K255+K337</f>
        <v>59166.720000000001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3711812.7399999998</v>
      </c>
      <c r="G650" s="19">
        <f>(L221+L301+L351)</f>
        <v>0</v>
      </c>
      <c r="H650" s="19">
        <f>(L239+L320+L352)</f>
        <v>1302610.0799999998</v>
      </c>
      <c r="I650" s="19">
        <f>SUM(F650:H650)</f>
        <v>5014422.8199999994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56506.87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56506.87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142831.07</v>
      </c>
      <c r="G652" s="19">
        <f>(L218+L298)-(J218+J298)</f>
        <v>0</v>
      </c>
      <c r="H652" s="19">
        <f>(L236+L317)-(J236+J317)</f>
        <v>120888.95</v>
      </c>
      <c r="I652" s="19">
        <f>SUM(F652:H652)</f>
        <v>263720.02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307229.48</v>
      </c>
      <c r="G653" s="200">
        <f>SUM(G565:G577)+SUM(I592:I594)+L602</f>
        <v>0</v>
      </c>
      <c r="H653" s="200">
        <f>SUM(H565:H577)+SUM(J592:J594)+L603</f>
        <v>1168692.17</v>
      </c>
      <c r="I653" s="19">
        <f>SUM(F653:H653)</f>
        <v>1475921.65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3205245.32</v>
      </c>
      <c r="G654" s="19">
        <f>G650-SUM(G651:G653)</f>
        <v>0</v>
      </c>
      <c r="H654" s="19">
        <f>H650-SUM(H651:H653)</f>
        <v>13028.959999999963</v>
      </c>
      <c r="I654" s="19">
        <f>I650-SUM(I651:I653)</f>
        <v>3218274.2799999993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244.49</v>
      </c>
      <c r="G655" s="249"/>
      <c r="H655" s="249"/>
      <c r="I655" s="19">
        <f>SUM(F655:H655)</f>
        <v>244.49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13109.92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13163.21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-13028.96</v>
      </c>
      <c r="I659" s="19">
        <f>SUM(F659:H659)</f>
        <v>-13028.96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13109.92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13109.92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B52F-615E-4985-B8D8-8717E09191F8}">
  <sheetPr>
    <tabColor indexed="20"/>
  </sheetPr>
  <dimension ref="A1:C52"/>
  <sheetViews>
    <sheetView workbookViewId="0">
      <selection activeCell="C51" sqref="C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CHICHESTER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1203772.43</v>
      </c>
      <c r="C9" s="230">
        <f>'DOE25'!G189+'DOE25'!G207+'DOE25'!G225+'DOE25'!G268+'DOE25'!G287+'DOE25'!G306</f>
        <v>410851.17</v>
      </c>
    </row>
    <row r="10" spans="1:3" x14ac:dyDescent="0.2">
      <c r="A10" t="s">
        <v>813</v>
      </c>
      <c r="B10" s="241">
        <v>1161167.46</v>
      </c>
      <c r="C10" s="241">
        <v>396309.97</v>
      </c>
    </row>
    <row r="11" spans="1:3" x14ac:dyDescent="0.2">
      <c r="A11" t="s">
        <v>814</v>
      </c>
      <c r="B11" s="241">
        <v>15497.9</v>
      </c>
      <c r="C11" s="241">
        <v>5289.48</v>
      </c>
    </row>
    <row r="12" spans="1:3" x14ac:dyDescent="0.2">
      <c r="A12" t="s">
        <v>815</v>
      </c>
      <c r="B12" s="241">
        <v>27107.07</v>
      </c>
      <c r="C12" s="241">
        <v>9251.7199999999993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1203772.43</v>
      </c>
      <c r="C13" s="232">
        <f>SUM(C10:C12)</f>
        <v>410851.16999999993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338583.94</v>
      </c>
      <c r="C18" s="230">
        <f>'DOE25'!G190+'DOE25'!G208+'DOE25'!G226+'DOE25'!G269+'DOE25'!G288+'DOE25'!G307</f>
        <v>119558.97</v>
      </c>
    </row>
    <row r="19" spans="1:3" x14ac:dyDescent="0.2">
      <c r="A19" t="s">
        <v>813</v>
      </c>
      <c r="B19" s="241">
        <v>165762.39000000001</v>
      </c>
      <c r="C19" s="241">
        <v>58533.14</v>
      </c>
    </row>
    <row r="20" spans="1:3" x14ac:dyDescent="0.2">
      <c r="A20" t="s">
        <v>814</v>
      </c>
      <c r="B20" s="241">
        <v>171321.55</v>
      </c>
      <c r="C20" s="241">
        <v>60496.160000000003</v>
      </c>
    </row>
    <row r="21" spans="1:3" x14ac:dyDescent="0.2">
      <c r="A21" t="s">
        <v>815</v>
      </c>
      <c r="B21" s="241">
        <v>1500</v>
      </c>
      <c r="C21" s="241">
        <v>529.66999999999996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338583.94</v>
      </c>
      <c r="C22" s="232">
        <f>SUM(C19:C21)</f>
        <v>119558.97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 t="s">
        <v>310</v>
      </c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22940</v>
      </c>
      <c r="C36" s="236">
        <f>'DOE25'!G192+'DOE25'!G210+'DOE25'!G228+'DOE25'!G271+'DOE25'!G290+'DOE25'!G309</f>
        <v>8060.16</v>
      </c>
    </row>
    <row r="37" spans="1:3" x14ac:dyDescent="0.2">
      <c r="A37" t="s">
        <v>813</v>
      </c>
      <c r="B37" s="241">
        <v>22940</v>
      </c>
      <c r="C37" s="241">
        <v>8060.16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22940</v>
      </c>
      <c r="C40" s="232">
        <f>SUM(C37:C39)</f>
        <v>8060.16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234E-AD19-45A8-BEA8-9408FB96F15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CHICHESTER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3555464.3000000003</v>
      </c>
      <c r="D5" s="20">
        <f>SUM('DOE25'!L189:L192)+SUM('DOE25'!L207:L210)+SUM('DOE25'!L225:L228)-F5-G5</f>
        <v>3536866.16</v>
      </c>
      <c r="E5" s="244"/>
      <c r="F5" s="256">
        <f>SUM('DOE25'!J189:J192)+SUM('DOE25'!J207:J210)+SUM('DOE25'!J225:J228)</f>
        <v>17113.14</v>
      </c>
      <c r="G5" s="53">
        <f>SUM('DOE25'!K189:K192)+SUM('DOE25'!K207:K210)+SUM('DOE25'!K225:K228)</f>
        <v>1485</v>
      </c>
      <c r="H5" s="260"/>
    </row>
    <row r="6" spans="1:9" x14ac:dyDescent="0.2">
      <c r="A6" s="32">
        <v>2100</v>
      </c>
      <c r="B6" t="s">
        <v>835</v>
      </c>
      <c r="C6" s="246">
        <f t="shared" si="0"/>
        <v>279077.63</v>
      </c>
      <c r="D6" s="20">
        <f>'DOE25'!L194+'DOE25'!L212+'DOE25'!L230-F6-G6</f>
        <v>276920.63</v>
      </c>
      <c r="E6" s="244"/>
      <c r="F6" s="256">
        <f>'DOE25'!J194+'DOE25'!J212+'DOE25'!J230</f>
        <v>0</v>
      </c>
      <c r="G6" s="53">
        <f>'DOE25'!K194+'DOE25'!K212+'DOE25'!K230</f>
        <v>2157</v>
      </c>
      <c r="H6" s="260"/>
    </row>
    <row r="7" spans="1:9" x14ac:dyDescent="0.2">
      <c r="A7" s="32">
        <v>2200</v>
      </c>
      <c r="B7" t="s">
        <v>868</v>
      </c>
      <c r="C7" s="246">
        <f t="shared" si="0"/>
        <v>135161.35999999999</v>
      </c>
      <c r="D7" s="20">
        <f>'DOE25'!L195+'DOE25'!L213+'DOE25'!L231-F7-G7</f>
        <v>135161.35999999999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113844.69000000002</v>
      </c>
      <c r="D8" s="244"/>
      <c r="E8" s="20">
        <f>'DOE25'!L196+'DOE25'!L214+'DOE25'!L232-F8-G8-D9-D11</f>
        <v>110548.70000000001</v>
      </c>
      <c r="F8" s="256">
        <f>'DOE25'!J196+'DOE25'!J214+'DOE25'!J232</f>
        <v>0</v>
      </c>
      <c r="G8" s="53">
        <f>'DOE25'!K196+'DOE25'!K214+'DOE25'!K232</f>
        <v>3295.99</v>
      </c>
      <c r="H8" s="260"/>
    </row>
    <row r="9" spans="1:9" x14ac:dyDescent="0.2">
      <c r="A9" s="32">
        <v>2310</v>
      </c>
      <c r="B9" t="s">
        <v>852</v>
      </c>
      <c r="C9" s="246">
        <f t="shared" si="0"/>
        <v>7558.88</v>
      </c>
      <c r="D9" s="245">
        <v>7558.88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2166</v>
      </c>
      <c r="D10" s="244"/>
      <c r="E10" s="245">
        <v>2166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15004.35</v>
      </c>
      <c r="D11" s="245">
        <v>15004.35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164010.29999999999</v>
      </c>
      <c r="D12" s="20">
        <f>'DOE25'!L197+'DOE25'!L215+'DOE25'!L233-F12-G12</f>
        <v>163118.59</v>
      </c>
      <c r="E12" s="244"/>
      <c r="F12" s="256">
        <f>'DOE25'!J197+'DOE25'!J215+'DOE25'!J233</f>
        <v>0</v>
      </c>
      <c r="G12" s="53">
        <f>'DOE25'!K197+'DOE25'!K215+'DOE25'!K233</f>
        <v>891.71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256335.67</v>
      </c>
      <c r="D14" s="20">
        <f>'DOE25'!L199+'DOE25'!L217+'DOE25'!L235-F14-G14</f>
        <v>255836.57</v>
      </c>
      <c r="E14" s="244"/>
      <c r="F14" s="256">
        <f>'DOE25'!J199+'DOE25'!J217+'DOE25'!J235</f>
        <v>499.1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263720.02</v>
      </c>
      <c r="D15" s="20">
        <f>'DOE25'!L200+'DOE25'!L218+'DOE25'!L236-F15-G15</f>
        <v>263720.02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2849</v>
      </c>
      <c r="D22" s="244"/>
      <c r="E22" s="244"/>
      <c r="F22" s="256">
        <f>'DOE25'!L247+'DOE25'!L328</f>
        <v>2849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163115</v>
      </c>
      <c r="D25" s="244"/>
      <c r="E25" s="244"/>
      <c r="F25" s="259"/>
      <c r="G25" s="257"/>
      <c r="H25" s="258">
        <f>'DOE25'!L252+'DOE25'!L253+'DOE25'!L333+'DOE25'!L334</f>
        <v>163115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82180.929999999993</v>
      </c>
      <c r="D29" s="20">
        <f>'DOE25'!L350+'DOE25'!L351+'DOE25'!L352-'DOE25'!I359-F29-G29</f>
        <v>81969.209999999992</v>
      </c>
      <c r="E29" s="244"/>
      <c r="F29" s="256">
        <f>'DOE25'!J350+'DOE25'!J351+'DOE25'!J352</f>
        <v>211.72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109707.64999999998</v>
      </c>
      <c r="D31" s="20">
        <f>'DOE25'!L282+'DOE25'!L301+'DOE25'!L320+'DOE25'!L325+'DOE25'!L326+'DOE25'!L327-F31-G31</f>
        <v>88694.26</v>
      </c>
      <c r="E31" s="244"/>
      <c r="F31" s="256">
        <f>'DOE25'!J282+'DOE25'!J301+'DOE25'!J320+'DOE25'!J325+'DOE25'!J326+'DOE25'!J327</f>
        <v>19632.349999999999</v>
      </c>
      <c r="G31" s="53">
        <f>'DOE25'!K282+'DOE25'!K301+'DOE25'!K320+'DOE25'!K325+'DOE25'!K326+'DOE25'!K327</f>
        <v>1381.04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4824850.03</v>
      </c>
      <c r="E33" s="247">
        <f>SUM(E5:E31)</f>
        <v>112714.70000000001</v>
      </c>
      <c r="F33" s="247">
        <f>SUM(F5:F31)</f>
        <v>40305.31</v>
      </c>
      <c r="G33" s="247">
        <f>SUM(G5:G31)</f>
        <v>9210.74</v>
      </c>
      <c r="H33" s="247">
        <f>SUM(H5:H31)</f>
        <v>163115</v>
      </c>
    </row>
    <row r="35" spans="2:8" ht="12" thickBot="1" x14ac:dyDescent="0.25">
      <c r="B35" s="254" t="s">
        <v>881</v>
      </c>
      <c r="D35" s="255">
        <f>E33</f>
        <v>112714.70000000001</v>
      </c>
      <c r="E35" s="250"/>
    </row>
    <row r="36" spans="2:8" ht="12" thickTop="1" x14ac:dyDescent="0.2">
      <c r="B36" t="s">
        <v>849</v>
      </c>
      <c r="D36" s="20">
        <f>D33</f>
        <v>4824850.03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B151-8782-4468-9721-B7FDDEF6227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270375.37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168950.55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21781.75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60374.8</v>
      </c>
      <c r="D13" s="95">
        <f>'DOE25'!G13</f>
        <v>1309</v>
      </c>
      <c r="E13" s="95">
        <f>'DOE25'!H13</f>
        <v>19904.12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3934.59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749.53</v>
      </c>
      <c r="D17" s="95">
        <f>'DOE25'!G17</f>
        <v>6.47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353281.45</v>
      </c>
      <c r="D19" s="41">
        <f>SUM(D9:D18)</f>
        <v>5250.06</v>
      </c>
      <c r="E19" s="41">
        <f>SUM(E9:E18)</f>
        <v>19904.12</v>
      </c>
      <c r="F19" s="41">
        <f>SUM(F9:F18)</f>
        <v>0</v>
      </c>
      <c r="G19" s="41">
        <f>SUM(G9:G18)</f>
        <v>168950.55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>
        <f>'DOE25'!G23</f>
        <v>5206.22</v>
      </c>
      <c r="E22" s="95">
        <f>'DOE25'!H23</f>
        <v>16575.53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68641.14</v>
      </c>
      <c r="D23" s="95">
        <f>'DOE25'!G24</f>
        <v>43.84</v>
      </c>
      <c r="E23" s="95">
        <f>'DOE25'!H24</f>
        <v>3328.59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8159.77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43082.87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119883.78</v>
      </c>
      <c r="D32" s="41">
        <f>SUM(D22:D31)</f>
        <v>5250.06</v>
      </c>
      <c r="E32" s="41">
        <f>SUM(E22:E31)</f>
        <v>19904.12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168950.55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233397.67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233397.67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168950.55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353281.45</v>
      </c>
      <c r="D43" s="41">
        <f>D42+D32</f>
        <v>5250.06</v>
      </c>
      <c r="E43" s="41">
        <f>E42+E32</f>
        <v>19904.12</v>
      </c>
      <c r="F43" s="41">
        <f>F42+F32</f>
        <v>0</v>
      </c>
      <c r="G43" s="41">
        <f>G42+G32</f>
        <v>168950.55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3374569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1796.99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563.25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56506.87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25954.309999999998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27751.3</v>
      </c>
      <c r="D54" s="130">
        <f>SUM(D49:D53)</f>
        <v>56506.87</v>
      </c>
      <c r="E54" s="130">
        <f>SUM(E49:E53)</f>
        <v>0</v>
      </c>
      <c r="F54" s="130">
        <f>SUM(F49:F53)</f>
        <v>0</v>
      </c>
      <c r="G54" s="130">
        <f>SUM(G49:G53)</f>
        <v>563.25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3402320.3</v>
      </c>
      <c r="D55" s="22">
        <f>D48+D54</f>
        <v>56506.87</v>
      </c>
      <c r="E55" s="22">
        <f>E48+E54</f>
        <v>0</v>
      </c>
      <c r="F55" s="22">
        <f>F48+F54</f>
        <v>0</v>
      </c>
      <c r="G55" s="22">
        <f>G48+G54</f>
        <v>563.25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656782.84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587483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251987.16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1496252.9999999998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34002.089999999997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125537.58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1011.53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159539.66999999998</v>
      </c>
      <c r="D70" s="130">
        <f>SUM(D64:D69)</f>
        <v>1011.53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1655792.6699999997</v>
      </c>
      <c r="D73" s="130">
        <f>SUM(D71:D72)+D70+D62</f>
        <v>1011.53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91651.83</v>
      </c>
      <c r="D80" s="95">
        <f>SUM('DOE25'!G145:G153)</f>
        <v>24661.34</v>
      </c>
      <c r="E80" s="95">
        <f>SUM('DOE25'!H145:H153)</f>
        <v>109707.65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91651.83</v>
      </c>
      <c r="D83" s="131">
        <f>SUM(D77:D82)</f>
        <v>24661.34</v>
      </c>
      <c r="E83" s="131">
        <f>SUM(E77:E82)</f>
        <v>109707.65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59166.720000000001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59166.720000000001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5149764.8</v>
      </c>
      <c r="D96" s="86">
        <f>D55+D73+D83+D95</f>
        <v>141346.46000000002</v>
      </c>
      <c r="E96" s="86">
        <f>E55+E73+E83+E95</f>
        <v>109707.65</v>
      </c>
      <c r="F96" s="86">
        <f>F55+F73+F83+F95</f>
        <v>0</v>
      </c>
      <c r="G96" s="86">
        <f>G55+G73+G95</f>
        <v>563.25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2624849.7200000002</v>
      </c>
      <c r="D101" s="24" t="s">
        <v>312</v>
      </c>
      <c r="E101" s="95">
        <f>('DOE25'!L268)+('DOE25'!L287)+('DOE25'!L306)</f>
        <v>83121.8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893454.16999999993</v>
      </c>
      <c r="D102" s="24" t="s">
        <v>312</v>
      </c>
      <c r="E102" s="95">
        <f>('DOE25'!L269)+('DOE25'!L288)+('DOE25'!L307)</f>
        <v>20954.339999999997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37160.410000000003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3555464.3000000003</v>
      </c>
      <c r="D107" s="86">
        <f>SUM(D101:D106)</f>
        <v>0</v>
      </c>
      <c r="E107" s="86">
        <f>SUM(E101:E106)</f>
        <v>104076.14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279077.63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135161.35999999999</v>
      </c>
      <c r="D111" s="24" t="s">
        <v>312</v>
      </c>
      <c r="E111" s="95">
        <f>+('DOE25'!L274)+('DOE25'!L293)+('DOE25'!L312)</f>
        <v>3500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136407.92000000001</v>
      </c>
      <c r="D112" s="24" t="s">
        <v>312</v>
      </c>
      <c r="E112" s="95">
        <f>+('DOE25'!L275)+('DOE25'!L294)+('DOE25'!L313)</f>
        <v>1381.04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164010.29999999999</v>
      </c>
      <c r="D113" s="24" t="s">
        <v>312</v>
      </c>
      <c r="E113" s="95">
        <f>+('DOE25'!L276)+('DOE25'!L295)+('DOE25'!L314)</f>
        <v>750.47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256335.67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263720.02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114537.97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1234712.8999999999</v>
      </c>
      <c r="D120" s="86">
        <f>SUM(D110:D119)</f>
        <v>114537.97</v>
      </c>
      <c r="E120" s="86">
        <f>SUM(E110:E119)</f>
        <v>5631.51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2849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125000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38115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59166.720000000001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563.25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-563.25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225130.72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5015307.92</v>
      </c>
      <c r="D137" s="86">
        <f>(D107+D120+D136)</f>
        <v>114537.97</v>
      </c>
      <c r="E137" s="86">
        <f>(E107+E120+E136)</f>
        <v>109707.65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06/99</v>
      </c>
      <c r="C144" s="152" t="str">
        <f>'DOE25'!G481</f>
        <v>08/03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08/09</v>
      </c>
      <c r="C145" s="152" t="str">
        <f>'DOE25'!G482</f>
        <v>08/17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300000</v>
      </c>
      <c r="C146" s="137">
        <f>'DOE25'!G483</f>
        <v>1600000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4.08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30000</v>
      </c>
      <c r="C148" s="137">
        <f>'DOE25'!G485</f>
        <v>945000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30000</v>
      </c>
      <c r="C150" s="137">
        <f>'DOE25'!G487</f>
        <v>105000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135000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840000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840000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144348.75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144348.75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984348.75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984348.75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105000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33127.5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33127.5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138127.5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138127.5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7F32-CA4E-4A13-9232-EFAD2EA51BB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CHICHESTER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13110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13110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2707972</v>
      </c>
      <c r="D10" s="182">
        <f>ROUND((C10/$C$28)*100,1)</f>
        <v>54.2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914409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37160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279078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138661</v>
      </c>
      <c r="D16" s="182">
        <f t="shared" si="0"/>
        <v>2.8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137789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164761</v>
      </c>
      <c r="D18" s="182">
        <f t="shared" si="0"/>
        <v>3.3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256336</v>
      </c>
      <c r="D20" s="182">
        <f t="shared" si="0"/>
        <v>5.0999999999999996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263720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38115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58031.13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4996032.13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2849</v>
      </c>
    </row>
    <row r="30" spans="1:4" x14ac:dyDescent="0.2">
      <c r="B30" s="187" t="s">
        <v>760</v>
      </c>
      <c r="C30" s="180">
        <f>SUM(C28:C29)</f>
        <v>4998881.13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125000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3374569</v>
      </c>
      <c r="D35" s="182">
        <f t="shared" ref="D35:D40" si="1">ROUND((C35/$C$41)*100,1)</f>
        <v>63.8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28314.549999999814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1244266</v>
      </c>
      <c r="D37" s="182">
        <f t="shared" si="1"/>
        <v>23.5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412538</v>
      </c>
      <c r="D38" s="182">
        <f t="shared" si="1"/>
        <v>7.8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226021</v>
      </c>
      <c r="D39" s="182">
        <f t="shared" si="1"/>
        <v>4.3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5285708.55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FB1A-9DC3-4F1D-AD31-5749A580D15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CHICHESTER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2010-09-09T13:09:00Z</cp:lastPrinted>
  <dcterms:created xsi:type="dcterms:W3CDTF">1997-12-04T19:04:30Z</dcterms:created>
  <dcterms:modified xsi:type="dcterms:W3CDTF">2025-01-02T14:23:54Z</dcterms:modified>
</cp:coreProperties>
</file>