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1E9E099-EF3B-416F-83D9-66A0E3B00F2B}" xr6:coauthVersionLast="47" xr6:coauthVersionMax="47" xr10:uidLastSave="{00000000-0000-0000-0000-000000000000}"/>
  <workbookProtection workbookPassword="B70A" lockStructure="1"/>
  <bookViews>
    <workbookView xWindow="2205" yWindow="2205" windowWidth="21600" windowHeight="11505" tabRatio="855" xr2:uid="{3B71062F-3D1F-404B-B713-9D7D74E25DD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3" i="1" l="1"/>
  <c r="H521" i="1"/>
  <c r="H516" i="1"/>
  <c r="E10" i="13"/>
  <c r="D9" i="13"/>
  <c r="F25" i="1"/>
  <c r="H225" i="1"/>
  <c r="H565" i="1"/>
  <c r="G516" i="1"/>
  <c r="F42" i="1"/>
  <c r="F9" i="1"/>
  <c r="C9" i="2" s="1"/>
  <c r="C19" i="2" s="1"/>
  <c r="H236" i="1"/>
  <c r="L236" i="1" s="1"/>
  <c r="H232" i="1"/>
  <c r="K232" i="1"/>
  <c r="G232" i="1"/>
  <c r="F232" i="1"/>
  <c r="H230" i="1"/>
  <c r="L230" i="1" s="1"/>
  <c r="G194" i="1"/>
  <c r="H200" i="1"/>
  <c r="H196" i="1"/>
  <c r="K196" i="1"/>
  <c r="G8" i="13" s="1"/>
  <c r="G196" i="1"/>
  <c r="F196" i="1"/>
  <c r="F203" i="1" s="1"/>
  <c r="F249" i="1" s="1"/>
  <c r="F263" i="1" s="1"/>
  <c r="H194" i="1"/>
  <c r="L194" i="1" s="1"/>
  <c r="K190" i="1"/>
  <c r="H190" i="1"/>
  <c r="H189" i="1"/>
  <c r="L189" i="1" s="1"/>
  <c r="C60" i="2"/>
  <c r="B2" i="13"/>
  <c r="F8" i="13"/>
  <c r="L214" i="1"/>
  <c r="L232" i="1"/>
  <c r="D39" i="13"/>
  <c r="F13" i="13"/>
  <c r="E13" i="13" s="1"/>
  <c r="C13" i="13" s="1"/>
  <c r="G13" i="13"/>
  <c r="L198" i="1"/>
  <c r="L216" i="1"/>
  <c r="L234" i="1"/>
  <c r="F16" i="13"/>
  <c r="G16" i="13"/>
  <c r="L201" i="1"/>
  <c r="L219" i="1"/>
  <c r="L237" i="1"/>
  <c r="E16" i="13"/>
  <c r="C16" i="13" s="1"/>
  <c r="F5" i="13"/>
  <c r="G5" i="13"/>
  <c r="L190" i="1"/>
  <c r="L191" i="1"/>
  <c r="L192" i="1"/>
  <c r="L207" i="1"/>
  <c r="L208" i="1"/>
  <c r="L209" i="1"/>
  <c r="L210" i="1"/>
  <c r="L225" i="1"/>
  <c r="L226" i="1"/>
  <c r="C11" i="10" s="1"/>
  <c r="L227" i="1"/>
  <c r="C12" i="10" s="1"/>
  <c r="L228" i="1"/>
  <c r="F6" i="13"/>
  <c r="G6" i="13"/>
  <c r="L212" i="1"/>
  <c r="F7" i="13"/>
  <c r="G7" i="13"/>
  <c r="L195" i="1"/>
  <c r="L213" i="1"/>
  <c r="L221" i="1" s="1"/>
  <c r="L231" i="1"/>
  <c r="F12" i="13"/>
  <c r="G12" i="13"/>
  <c r="L197" i="1"/>
  <c r="D12" i="13"/>
  <c r="C12" i="13" s="1"/>
  <c r="L215" i="1"/>
  <c r="L233" i="1"/>
  <c r="F14" i="13"/>
  <c r="G14" i="13"/>
  <c r="L199" i="1"/>
  <c r="C115" i="2" s="1"/>
  <c r="D14" i="13"/>
  <c r="C14" i="13" s="1"/>
  <c r="L217" i="1"/>
  <c r="L235" i="1"/>
  <c r="F15" i="13"/>
  <c r="G15" i="13"/>
  <c r="L200" i="1"/>
  <c r="L218" i="1"/>
  <c r="F17" i="13"/>
  <c r="G17" i="13"/>
  <c r="L243" i="1"/>
  <c r="C106" i="2" s="1"/>
  <c r="D17" i="13"/>
  <c r="C17" i="13" s="1"/>
  <c r="F18" i="13"/>
  <c r="G18" i="13"/>
  <c r="L244" i="1"/>
  <c r="D18" i="13"/>
  <c r="C18" i="13" s="1"/>
  <c r="F19" i="13"/>
  <c r="G19" i="13"/>
  <c r="L245" i="1"/>
  <c r="D19" i="13"/>
  <c r="C19" i="13"/>
  <c r="F29" i="13"/>
  <c r="G29" i="13"/>
  <c r="L350" i="1"/>
  <c r="L351" i="1"/>
  <c r="D29" i="13" s="1"/>
  <c r="C29" i="13" s="1"/>
  <c r="L352" i="1"/>
  <c r="I359" i="1"/>
  <c r="J282" i="1"/>
  <c r="J301" i="1"/>
  <c r="J320" i="1"/>
  <c r="F31" i="13"/>
  <c r="K282" i="1"/>
  <c r="G31" i="13" s="1"/>
  <c r="K301" i="1"/>
  <c r="K320" i="1"/>
  <c r="L268" i="1"/>
  <c r="L282" i="1" s="1"/>
  <c r="L269" i="1"/>
  <c r="L270" i="1"/>
  <c r="L271" i="1"/>
  <c r="L273" i="1"/>
  <c r="L274" i="1"/>
  <c r="L275" i="1"/>
  <c r="E112" i="2" s="1"/>
  <c r="L276" i="1"/>
  <c r="E113" i="2" s="1"/>
  <c r="L277" i="1"/>
  <c r="L278" i="1"/>
  <c r="L279" i="1"/>
  <c r="F652" i="1" s="1"/>
  <c r="L280" i="1"/>
  <c r="L287" i="1"/>
  <c r="L288" i="1"/>
  <c r="L289" i="1"/>
  <c r="L290" i="1"/>
  <c r="L292" i="1"/>
  <c r="L293" i="1"/>
  <c r="L301" i="1" s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E110" i="2" s="1"/>
  <c r="L312" i="1"/>
  <c r="L313" i="1"/>
  <c r="L314" i="1"/>
  <c r="L315" i="1"/>
  <c r="E114" i="2" s="1"/>
  <c r="L316" i="1"/>
  <c r="L317" i="1"/>
  <c r="L318" i="1"/>
  <c r="L325" i="1"/>
  <c r="L326" i="1"/>
  <c r="L327" i="1"/>
  <c r="L252" i="1"/>
  <c r="H25" i="13" s="1"/>
  <c r="L253" i="1"/>
  <c r="C25" i="10" s="1"/>
  <c r="L333" i="1"/>
  <c r="L334" i="1"/>
  <c r="E124" i="2" s="1"/>
  <c r="L247" i="1"/>
  <c r="L328" i="1"/>
  <c r="F22" i="13" s="1"/>
  <c r="C22" i="13" s="1"/>
  <c r="C11" i="13"/>
  <c r="C10" i="13"/>
  <c r="C9" i="13"/>
  <c r="L353" i="1"/>
  <c r="L354" i="1" s="1"/>
  <c r="B4" i="12"/>
  <c r="B36" i="12"/>
  <c r="C36" i="12"/>
  <c r="B40" i="12"/>
  <c r="A40" i="12" s="1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4" i="2" s="1"/>
  <c r="G53" i="2"/>
  <c r="F2" i="11"/>
  <c r="L603" i="1"/>
  <c r="H653" i="1" s="1"/>
  <c r="I653" i="1" s="1"/>
  <c r="L602" i="1"/>
  <c r="G653" i="1"/>
  <c r="L601" i="1"/>
  <c r="F653" i="1"/>
  <c r="C40" i="10"/>
  <c r="F52" i="1"/>
  <c r="C35" i="10" s="1"/>
  <c r="G52" i="1"/>
  <c r="H52" i="1"/>
  <c r="E48" i="2" s="1"/>
  <c r="I52" i="1"/>
  <c r="F103" i="1"/>
  <c r="J103" i="1"/>
  <c r="F71" i="1"/>
  <c r="C49" i="2" s="1"/>
  <c r="F86" i="1"/>
  <c r="C50" i="2" s="1"/>
  <c r="G103" i="1"/>
  <c r="G104" i="1" s="1"/>
  <c r="G185" i="1" s="1"/>
  <c r="G618" i="1" s="1"/>
  <c r="J618" i="1" s="1"/>
  <c r="H71" i="1"/>
  <c r="E49" i="2" s="1"/>
  <c r="E54" i="2" s="1"/>
  <c r="H86" i="1"/>
  <c r="H103" i="1"/>
  <c r="I103" i="1"/>
  <c r="I104" i="1"/>
  <c r="C37" i="10"/>
  <c r="F113" i="1"/>
  <c r="F128" i="1"/>
  <c r="F132" i="1"/>
  <c r="G113" i="1"/>
  <c r="G128" i="1"/>
  <c r="G132" i="1"/>
  <c r="H113" i="1"/>
  <c r="H132" i="1" s="1"/>
  <c r="H128" i="1"/>
  <c r="I113" i="1"/>
  <c r="I128" i="1"/>
  <c r="I132" i="1" s="1"/>
  <c r="I185" i="1" s="1"/>
  <c r="G620" i="1" s="1"/>
  <c r="J620" i="1" s="1"/>
  <c r="J113" i="1"/>
  <c r="J128" i="1"/>
  <c r="J132" i="1"/>
  <c r="F139" i="1"/>
  <c r="F154" i="1"/>
  <c r="F161" i="1"/>
  <c r="G139" i="1"/>
  <c r="G161" i="1" s="1"/>
  <c r="G154" i="1"/>
  <c r="H139" i="1"/>
  <c r="H154" i="1"/>
  <c r="H161" i="1" s="1"/>
  <c r="I139" i="1"/>
  <c r="I154" i="1"/>
  <c r="I161" i="1"/>
  <c r="C13" i="10"/>
  <c r="L242" i="1"/>
  <c r="C23" i="10" s="1"/>
  <c r="L324" i="1"/>
  <c r="L246" i="1"/>
  <c r="L260" i="1"/>
  <c r="L261" i="1"/>
  <c r="L341" i="1"/>
  <c r="L342" i="1"/>
  <c r="I655" i="1"/>
  <c r="I659" i="1"/>
  <c r="C7" i="10"/>
  <c r="I660" i="1"/>
  <c r="F651" i="1"/>
  <c r="G651" i="1"/>
  <c r="I651" i="1" s="1"/>
  <c r="H651" i="1"/>
  <c r="G652" i="1"/>
  <c r="C6" i="10"/>
  <c r="C5" i="10"/>
  <c r="C4" i="10"/>
  <c r="C42" i="10"/>
  <c r="C32" i="10"/>
  <c r="L366" i="1"/>
  <c r="L367" i="1"/>
  <c r="L368" i="1"/>
  <c r="L374" i="1" s="1"/>
  <c r="G626" i="1" s="1"/>
  <c r="J626" i="1" s="1"/>
  <c r="L369" i="1"/>
  <c r="L370" i="1"/>
  <c r="L371" i="1"/>
  <c r="L372" i="1"/>
  <c r="B2" i="10"/>
  <c r="L336" i="1"/>
  <c r="L337" i="1"/>
  <c r="E127" i="2" s="1"/>
  <c r="L343" i="1"/>
  <c r="L338" i="1"/>
  <c r="L339" i="1"/>
  <c r="K343" i="1"/>
  <c r="L511" i="1"/>
  <c r="F539" i="1"/>
  <c r="F542" i="1" s="1"/>
  <c r="L512" i="1"/>
  <c r="F540" i="1"/>
  <c r="L513" i="1"/>
  <c r="F541" i="1"/>
  <c r="K541" i="1" s="1"/>
  <c r="L516" i="1"/>
  <c r="L519" i="1" s="1"/>
  <c r="G539" i="1"/>
  <c r="L517" i="1"/>
  <c r="G540" i="1" s="1"/>
  <c r="L518" i="1"/>
  <c r="G541" i="1" s="1"/>
  <c r="L523" i="1"/>
  <c r="H541" i="1" s="1"/>
  <c r="L521" i="1"/>
  <c r="H539" i="1" s="1"/>
  <c r="H542" i="1" s="1"/>
  <c r="L522" i="1"/>
  <c r="L524" i="1" s="1"/>
  <c r="H540" i="1"/>
  <c r="L526" i="1"/>
  <c r="I539" i="1" s="1"/>
  <c r="I542" i="1" s="1"/>
  <c r="L527" i="1"/>
  <c r="I540" i="1" s="1"/>
  <c r="L528" i="1"/>
  <c r="I541" i="1" s="1"/>
  <c r="L531" i="1"/>
  <c r="J539" i="1"/>
  <c r="J542" i="1" s="1"/>
  <c r="L532" i="1"/>
  <c r="J540" i="1"/>
  <c r="L533" i="1"/>
  <c r="J541" i="1" s="1"/>
  <c r="E123" i="2"/>
  <c r="K262" i="1"/>
  <c r="J262" i="1"/>
  <c r="I262" i="1"/>
  <c r="H262" i="1"/>
  <c r="G262" i="1"/>
  <c r="F262" i="1"/>
  <c r="C123" i="2"/>
  <c r="A1" i="2"/>
  <c r="A2" i="2"/>
  <c r="C13" i="2"/>
  <c r="C10" i="2"/>
  <c r="C11" i="2"/>
  <c r="C12" i="2"/>
  <c r="C14" i="2"/>
  <c r="C16" i="2"/>
  <c r="C17" i="2"/>
  <c r="C18" i="2"/>
  <c r="D9" i="2"/>
  <c r="D19" i="2" s="1"/>
  <c r="E9" i="2"/>
  <c r="E19" i="2" s="1"/>
  <c r="E10" i="2"/>
  <c r="E12" i="2"/>
  <c r="E13" i="2"/>
  <c r="E14" i="2"/>
  <c r="E16" i="2"/>
  <c r="E17" i="2"/>
  <c r="E18" i="2"/>
  <c r="F9" i="2"/>
  <c r="I431" i="1"/>
  <c r="J9" i="1"/>
  <c r="G9" i="2" s="1"/>
  <c r="D10" i="2"/>
  <c r="F10" i="2"/>
  <c r="I432" i="1"/>
  <c r="J10" i="1" s="1"/>
  <c r="G10" i="2" s="1"/>
  <c r="D12" i="2"/>
  <c r="F12" i="2"/>
  <c r="I433" i="1"/>
  <c r="J12" i="1" s="1"/>
  <c r="G12" i="2" s="1"/>
  <c r="D13" i="2"/>
  <c r="F13" i="2"/>
  <c r="F19" i="2" s="1"/>
  <c r="I434" i="1"/>
  <c r="J13" i="1" s="1"/>
  <c r="G13" i="2" s="1"/>
  <c r="D14" i="2"/>
  <c r="F14" i="2"/>
  <c r="I435" i="1"/>
  <c r="J14" i="1" s="1"/>
  <c r="G14" i="2" s="1"/>
  <c r="F15" i="2"/>
  <c r="D16" i="2"/>
  <c r="F16" i="2"/>
  <c r="D17" i="2"/>
  <c r="F17" i="2"/>
  <c r="I436" i="1"/>
  <c r="J17" i="1"/>
  <c r="G17" i="2" s="1"/>
  <c r="D18" i="2"/>
  <c r="F18" i="2"/>
  <c r="I437" i="1"/>
  <c r="J18" i="1"/>
  <c r="G18" i="2" s="1"/>
  <c r="C22" i="2"/>
  <c r="C32" i="2" s="1"/>
  <c r="D22" i="2"/>
  <c r="D32" i="2" s="1"/>
  <c r="E22" i="2"/>
  <c r="F22" i="2"/>
  <c r="F32" i="2" s="1"/>
  <c r="I440" i="1"/>
  <c r="J23" i="1"/>
  <c r="C23" i="2"/>
  <c r="D23" i="2"/>
  <c r="D24" i="2"/>
  <c r="D25" i="2"/>
  <c r="D28" i="2"/>
  <c r="D29" i="2"/>
  <c r="D30" i="2"/>
  <c r="D31" i="2"/>
  <c r="E23" i="2"/>
  <c r="E32" i="2" s="1"/>
  <c r="F23" i="2"/>
  <c r="F24" i="2"/>
  <c r="F25" i="2"/>
  <c r="F26" i="2"/>
  <c r="F27" i="2"/>
  <c r="F28" i="2"/>
  <c r="F29" i="2"/>
  <c r="F30" i="2"/>
  <c r="F31" i="2"/>
  <c r="I441" i="1"/>
  <c r="J24" i="1"/>
  <c r="G23" i="2" s="1"/>
  <c r="G32" i="2" s="1"/>
  <c r="C24" i="2"/>
  <c r="E24" i="2"/>
  <c r="I442" i="1"/>
  <c r="J25" i="1"/>
  <c r="G24" i="2" s="1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/>
  <c r="J33" i="1" s="1"/>
  <c r="G31" i="2"/>
  <c r="C34" i="2"/>
  <c r="C42" i="2" s="1"/>
  <c r="C43" i="2" s="1"/>
  <c r="D34" i="2"/>
  <c r="E34" i="2"/>
  <c r="F34" i="2"/>
  <c r="C35" i="2"/>
  <c r="D35" i="2"/>
  <c r="D42" i="2" s="1"/>
  <c r="D43" i="2" s="1"/>
  <c r="E35" i="2"/>
  <c r="F35" i="2"/>
  <c r="C36" i="2"/>
  <c r="D36" i="2"/>
  <c r="E36" i="2"/>
  <c r="E42" i="2" s="1"/>
  <c r="F36" i="2"/>
  <c r="I446" i="1"/>
  <c r="J37" i="1" s="1"/>
  <c r="C37" i="2"/>
  <c r="C41" i="2"/>
  <c r="C38" i="2"/>
  <c r="C40" i="2"/>
  <c r="D37" i="2"/>
  <c r="E37" i="2"/>
  <c r="E38" i="2"/>
  <c r="E40" i="2"/>
  <c r="E41" i="2"/>
  <c r="F37" i="2"/>
  <c r="I447" i="1"/>
  <c r="J38" i="1" s="1"/>
  <c r="G37" i="2" s="1"/>
  <c r="D38" i="2"/>
  <c r="F38" i="2"/>
  <c r="I448" i="1"/>
  <c r="J40" i="1" s="1"/>
  <c r="G39" i="2" s="1"/>
  <c r="D40" i="2"/>
  <c r="F40" i="2"/>
  <c r="I449" i="1"/>
  <c r="J41" i="1"/>
  <c r="G40" i="2" s="1"/>
  <c r="D41" i="2"/>
  <c r="F41" i="2"/>
  <c r="F42" i="2"/>
  <c r="C48" i="2"/>
  <c r="D48" i="2"/>
  <c r="D55" i="2" s="1"/>
  <c r="F48" i="2"/>
  <c r="E50" i="2"/>
  <c r="C51" i="2"/>
  <c r="D51" i="2"/>
  <c r="D54" i="2" s="1"/>
  <c r="D52" i="2"/>
  <c r="D53" i="2"/>
  <c r="E51" i="2"/>
  <c r="F51" i="2"/>
  <c r="F53" i="2"/>
  <c r="F54" i="2"/>
  <c r="C53" i="2"/>
  <c r="E53" i="2"/>
  <c r="C58" i="2"/>
  <c r="C62" i="2" s="1"/>
  <c r="C59" i="2"/>
  <c r="C61" i="2"/>
  <c r="C71" i="2"/>
  <c r="C72" i="2"/>
  <c r="C64" i="2"/>
  <c r="C65" i="2"/>
  <c r="C70" i="2" s="1"/>
  <c r="C73" i="2" s="1"/>
  <c r="C66" i="2"/>
  <c r="C67" i="2"/>
  <c r="C68" i="2"/>
  <c r="C69" i="2"/>
  <c r="D61" i="2"/>
  <c r="D62" i="2" s="1"/>
  <c r="E61" i="2"/>
  <c r="E62" i="2"/>
  <c r="E71" i="2"/>
  <c r="E72" i="2"/>
  <c r="E68" i="2"/>
  <c r="E70" i="2" s="1"/>
  <c r="E73" i="2" s="1"/>
  <c r="E69" i="2"/>
  <c r="F61" i="2"/>
  <c r="F62" i="2" s="1"/>
  <c r="G61" i="2"/>
  <c r="G62" i="2" s="1"/>
  <c r="G69" i="2"/>
  <c r="G70" i="2" s="1"/>
  <c r="F64" i="2"/>
  <c r="F65" i="2"/>
  <c r="F68" i="2"/>
  <c r="F69" i="2"/>
  <c r="F70" i="2"/>
  <c r="D69" i="2"/>
  <c r="D70" i="2"/>
  <c r="D71" i="2"/>
  <c r="C77" i="2"/>
  <c r="C83" i="2" s="1"/>
  <c r="D77" i="2"/>
  <c r="E77" i="2"/>
  <c r="E83" i="2" s="1"/>
  <c r="F77" i="2"/>
  <c r="C79" i="2"/>
  <c r="E79" i="2"/>
  <c r="E80" i="2"/>
  <c r="E81" i="2"/>
  <c r="F79" i="2"/>
  <c r="F83" i="2" s="1"/>
  <c r="C80" i="2"/>
  <c r="C81" i="2"/>
  <c r="C82" i="2"/>
  <c r="D80" i="2"/>
  <c r="F80" i="2"/>
  <c r="D81" i="2"/>
  <c r="F81" i="2"/>
  <c r="D83" i="2"/>
  <c r="C85" i="2"/>
  <c r="F85" i="2"/>
  <c r="F86" i="2"/>
  <c r="F88" i="2"/>
  <c r="F89" i="2"/>
  <c r="F91" i="2"/>
  <c r="F92" i="2"/>
  <c r="F93" i="2"/>
  <c r="F94" i="2"/>
  <c r="F95" i="2"/>
  <c r="C86" i="2"/>
  <c r="C95" i="2" s="1"/>
  <c r="D88" i="2"/>
  <c r="E88" i="2"/>
  <c r="G88" i="2"/>
  <c r="C89" i="2"/>
  <c r="D89" i="2"/>
  <c r="D90" i="2"/>
  <c r="D91" i="2"/>
  <c r="D92" i="2"/>
  <c r="D93" i="2"/>
  <c r="D94" i="2"/>
  <c r="D95" i="2"/>
  <c r="E89" i="2"/>
  <c r="E95" i="2" s="1"/>
  <c r="G89" i="2"/>
  <c r="C90" i="2"/>
  <c r="E90" i="2"/>
  <c r="G90" i="2"/>
  <c r="C91" i="2"/>
  <c r="E91" i="2"/>
  <c r="C92" i="2"/>
  <c r="E92" i="2"/>
  <c r="C93" i="2"/>
  <c r="E93" i="2"/>
  <c r="C94" i="2"/>
  <c r="E94" i="2"/>
  <c r="G95" i="2"/>
  <c r="E101" i="2"/>
  <c r="E102" i="2"/>
  <c r="E103" i="2"/>
  <c r="C104" i="2"/>
  <c r="E104" i="2"/>
  <c r="E107" i="2" s="1"/>
  <c r="E105" i="2"/>
  <c r="E106" i="2"/>
  <c r="D107" i="2"/>
  <c r="F107" i="2"/>
  <c r="G107" i="2"/>
  <c r="G137" i="2" s="1"/>
  <c r="E111" i="2"/>
  <c r="C113" i="2"/>
  <c r="C114" i="2"/>
  <c r="E115" i="2"/>
  <c r="C117" i="2"/>
  <c r="E117" i="2"/>
  <c r="D119" i="2"/>
  <c r="D120" i="2"/>
  <c r="D137" i="2" s="1"/>
  <c r="F120" i="2"/>
  <c r="G120" i="2"/>
  <c r="C122" i="2"/>
  <c r="E122" i="2"/>
  <c r="E136" i="2" s="1"/>
  <c r="F126" i="2"/>
  <c r="D126" i="2"/>
  <c r="E126" i="2"/>
  <c r="E129" i="2"/>
  <c r="E134" i="2"/>
  <c r="E135" i="2"/>
  <c r="K411" i="1"/>
  <c r="K419" i="1"/>
  <c r="K425" i="1"/>
  <c r="K426" i="1" s="1"/>
  <c r="G126" i="2" s="1"/>
  <c r="G136" i="2" s="1"/>
  <c r="L255" i="1"/>
  <c r="C127" i="2"/>
  <c r="L256" i="1"/>
  <c r="C128" i="2" s="1"/>
  <c r="L257" i="1"/>
  <c r="C129" i="2" s="1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K490" i="1" s="1"/>
  <c r="C153" i="2"/>
  <c r="H490" i="1"/>
  <c r="D153" i="2" s="1"/>
  <c r="I490" i="1"/>
  <c r="E153" i="2" s="1"/>
  <c r="J490" i="1"/>
  <c r="F153" i="2"/>
  <c r="B154" i="2"/>
  <c r="C154" i="2"/>
  <c r="D154" i="2"/>
  <c r="E154" i="2"/>
  <c r="F154" i="2"/>
  <c r="G154" i="2"/>
  <c r="B155" i="2"/>
  <c r="C155" i="2"/>
  <c r="D155" i="2"/>
  <c r="G155" i="2" s="1"/>
  <c r="E155" i="2"/>
  <c r="F155" i="2"/>
  <c r="F493" i="1"/>
  <c r="B156" i="2"/>
  <c r="C156" i="2"/>
  <c r="E156" i="2"/>
  <c r="F156" i="2"/>
  <c r="G493" i="1"/>
  <c r="H493" i="1"/>
  <c r="D156" i="2" s="1"/>
  <c r="I493" i="1"/>
  <c r="J493" i="1"/>
  <c r="G19" i="1"/>
  <c r="H19" i="1"/>
  <c r="G609" i="1" s="1"/>
  <c r="J609" i="1" s="1"/>
  <c r="I19" i="1"/>
  <c r="G610" i="1" s="1"/>
  <c r="J610" i="1" s="1"/>
  <c r="F33" i="1"/>
  <c r="F44" i="1" s="1"/>
  <c r="H607" i="1" s="1"/>
  <c r="G33" i="1"/>
  <c r="H33" i="1"/>
  <c r="I33" i="1"/>
  <c r="F43" i="1"/>
  <c r="G43" i="1"/>
  <c r="H43" i="1"/>
  <c r="H44" i="1"/>
  <c r="H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H184" i="1"/>
  <c r="I175" i="1"/>
  <c r="J175" i="1"/>
  <c r="J184" i="1"/>
  <c r="F180" i="1"/>
  <c r="G180" i="1"/>
  <c r="H180" i="1"/>
  <c r="I180" i="1"/>
  <c r="G184" i="1"/>
  <c r="I184" i="1"/>
  <c r="G203" i="1"/>
  <c r="I203" i="1"/>
  <c r="J203" i="1"/>
  <c r="K203" i="1"/>
  <c r="K249" i="1" s="1"/>
  <c r="K263" i="1" s="1"/>
  <c r="F221" i="1"/>
  <c r="G221" i="1"/>
  <c r="H221" i="1"/>
  <c r="I221" i="1"/>
  <c r="I249" i="1" s="1"/>
  <c r="I263" i="1" s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J249" i="1" s="1"/>
  <c r="K248" i="1"/>
  <c r="L262" i="1"/>
  <c r="F282" i="1"/>
  <c r="G282" i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L329" i="1" s="1"/>
  <c r="G329" i="1"/>
  <c r="G330" i="1" s="1"/>
  <c r="G344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F399" i="1"/>
  <c r="G399" i="1"/>
  <c r="H399" i="1"/>
  <c r="H400" i="1" s="1"/>
  <c r="H634" i="1" s="1"/>
  <c r="I399" i="1"/>
  <c r="G400" i="1"/>
  <c r="H635" i="1" s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F426" i="1"/>
  <c r="G426" i="1"/>
  <c r="F438" i="1"/>
  <c r="G629" i="1"/>
  <c r="G438" i="1"/>
  <c r="H438" i="1"/>
  <c r="G631" i="1"/>
  <c r="J631" i="1" s="1"/>
  <c r="I438" i="1"/>
  <c r="G632" i="1" s="1"/>
  <c r="F444" i="1"/>
  <c r="F451" i="1" s="1"/>
  <c r="H629" i="1" s="1"/>
  <c r="J629" i="1" s="1"/>
  <c r="G444" i="1"/>
  <c r="H444" i="1"/>
  <c r="I444" i="1"/>
  <c r="F450" i="1"/>
  <c r="G450" i="1"/>
  <c r="H450" i="1"/>
  <c r="H451" i="1" s="1"/>
  <c r="H631" i="1" s="1"/>
  <c r="G451" i="1"/>
  <c r="H630" i="1" s="1"/>
  <c r="J630" i="1" s="1"/>
  <c r="F460" i="1"/>
  <c r="F466" i="1" s="1"/>
  <c r="H612" i="1" s="1"/>
  <c r="G460" i="1"/>
  <c r="G466" i="1" s="1"/>
  <c r="H613" i="1" s="1"/>
  <c r="J613" i="1" s="1"/>
  <c r="H460" i="1"/>
  <c r="I460" i="1"/>
  <c r="J460" i="1"/>
  <c r="F464" i="1"/>
  <c r="G464" i="1"/>
  <c r="H464" i="1"/>
  <c r="I464" i="1"/>
  <c r="I466" i="1"/>
  <c r="H615" i="1" s="1"/>
  <c r="J464" i="1"/>
  <c r="G612" i="1"/>
  <c r="H466" i="1"/>
  <c r="H614" i="1"/>
  <c r="J466" i="1"/>
  <c r="H616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H519" i="1"/>
  <c r="H534" i="1"/>
  <c r="H524" i="1"/>
  <c r="H535" i="1"/>
  <c r="I514" i="1"/>
  <c r="J514" i="1"/>
  <c r="J535" i="1"/>
  <c r="K514" i="1"/>
  <c r="K535" i="1" s="1"/>
  <c r="L514" i="1"/>
  <c r="F519" i="1"/>
  <c r="G519" i="1"/>
  <c r="G535" i="1" s="1"/>
  <c r="I519" i="1"/>
  <c r="I535" i="1" s="1"/>
  <c r="J519" i="1"/>
  <c r="K519" i="1"/>
  <c r="F524" i="1"/>
  <c r="F535" i="1" s="1"/>
  <c r="G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49" i="1"/>
  <c r="L550" i="1" s="1"/>
  <c r="F550" i="1"/>
  <c r="F561" i="1" s="1"/>
  <c r="G550" i="1"/>
  <c r="G561" i="1" s="1"/>
  <c r="H550" i="1"/>
  <c r="H561" i="1" s="1"/>
  <c r="I550" i="1"/>
  <c r="I561" i="1"/>
  <c r="J550" i="1"/>
  <c r="J561" i="1" s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13" i="1"/>
  <c r="G614" i="1"/>
  <c r="J614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G634" i="1"/>
  <c r="G639" i="1"/>
  <c r="J639" i="1" s="1"/>
  <c r="H639" i="1"/>
  <c r="G640" i="1"/>
  <c r="J640" i="1" s="1"/>
  <c r="G642" i="1"/>
  <c r="J642" i="1" s="1"/>
  <c r="H642" i="1"/>
  <c r="G643" i="1"/>
  <c r="H643" i="1"/>
  <c r="J643" i="1" s="1"/>
  <c r="G644" i="1"/>
  <c r="J644" i="1" s="1"/>
  <c r="H644" i="1"/>
  <c r="G645" i="1"/>
  <c r="J645" i="1" s="1"/>
  <c r="H645" i="1"/>
  <c r="C26" i="10"/>
  <c r="G249" i="1"/>
  <c r="G263" i="1" s="1"/>
  <c r="F55" i="2"/>
  <c r="G22" i="2"/>
  <c r="G635" i="1"/>
  <c r="J635" i="1" s="1"/>
  <c r="C36" i="10" l="1"/>
  <c r="C41" i="10" s="1"/>
  <c r="C27" i="10"/>
  <c r="G625" i="1"/>
  <c r="J625" i="1" s="1"/>
  <c r="L330" i="1"/>
  <c r="L344" i="1" s="1"/>
  <c r="G623" i="1" s="1"/>
  <c r="J623" i="1" s="1"/>
  <c r="D31" i="13"/>
  <c r="C31" i="13" s="1"/>
  <c r="D6" i="13"/>
  <c r="C6" i="13" s="1"/>
  <c r="C15" i="10"/>
  <c r="C110" i="2"/>
  <c r="H652" i="1"/>
  <c r="I652" i="1" s="1"/>
  <c r="H637" i="1"/>
  <c r="D15" i="13"/>
  <c r="C15" i="13" s="1"/>
  <c r="C21" i="10"/>
  <c r="C116" i="2"/>
  <c r="G641" i="1"/>
  <c r="J641" i="1" s="1"/>
  <c r="J634" i="1"/>
  <c r="E43" i="2"/>
  <c r="J633" i="1"/>
  <c r="G156" i="2"/>
  <c r="F43" i="2"/>
  <c r="J612" i="1"/>
  <c r="G73" i="2"/>
  <c r="K540" i="1"/>
  <c r="F33" i="13"/>
  <c r="G33" i="13"/>
  <c r="J637" i="1"/>
  <c r="K539" i="1"/>
  <c r="C130" i="2"/>
  <c r="C133" i="2" s="1"/>
  <c r="L400" i="1"/>
  <c r="C39" i="10"/>
  <c r="C54" i="2"/>
  <c r="C55" i="2" s="1"/>
  <c r="C96" i="2" s="1"/>
  <c r="J263" i="1"/>
  <c r="H638" i="1"/>
  <c r="J638" i="1" s="1"/>
  <c r="C38" i="10"/>
  <c r="D73" i="2"/>
  <c r="D96" i="2" s="1"/>
  <c r="G19" i="2"/>
  <c r="G650" i="1"/>
  <c r="G654" i="1" s="1"/>
  <c r="C25" i="13"/>
  <c r="H33" i="13"/>
  <c r="C10" i="10"/>
  <c r="C101" i="2"/>
  <c r="L561" i="1"/>
  <c r="F73" i="2"/>
  <c r="E55" i="2"/>
  <c r="E96" i="2" s="1"/>
  <c r="G55" i="2"/>
  <c r="G96" i="2" s="1"/>
  <c r="F96" i="2"/>
  <c r="J632" i="1"/>
  <c r="J43" i="1"/>
  <c r="G36" i="2"/>
  <c r="G42" i="2" s="1"/>
  <c r="G43" i="2" s="1"/>
  <c r="G636" i="1"/>
  <c r="G621" i="1"/>
  <c r="J621" i="1" s="1"/>
  <c r="G542" i="1"/>
  <c r="E116" i="2"/>
  <c r="E120" i="2" s="1"/>
  <c r="E137" i="2" s="1"/>
  <c r="C124" i="2"/>
  <c r="C136" i="2" s="1"/>
  <c r="C20" i="10"/>
  <c r="D7" i="13"/>
  <c r="C7" i="13" s="1"/>
  <c r="F122" i="2"/>
  <c r="F136" i="2" s="1"/>
  <c r="F137" i="2" s="1"/>
  <c r="C19" i="10"/>
  <c r="J19" i="1"/>
  <c r="G611" i="1" s="1"/>
  <c r="H239" i="1"/>
  <c r="C103" i="2"/>
  <c r="C29" i="10"/>
  <c r="L239" i="1"/>
  <c r="H650" i="1" s="1"/>
  <c r="C18" i="10"/>
  <c r="L196" i="1"/>
  <c r="C105" i="2"/>
  <c r="G615" i="1"/>
  <c r="J615" i="1" s="1"/>
  <c r="I450" i="1"/>
  <c r="I451" i="1" s="1"/>
  <c r="H632" i="1" s="1"/>
  <c r="F104" i="1"/>
  <c r="F185" i="1" s="1"/>
  <c r="G617" i="1" s="1"/>
  <c r="J617" i="1" s="1"/>
  <c r="H203" i="1"/>
  <c r="H249" i="1" s="1"/>
  <c r="H263" i="1" s="1"/>
  <c r="F19" i="1"/>
  <c r="G607" i="1" s="1"/>
  <c r="C102" i="2"/>
  <c r="C16" i="10"/>
  <c r="H104" i="1"/>
  <c r="H185" i="1" s="1"/>
  <c r="G619" i="1" s="1"/>
  <c r="J619" i="1" s="1"/>
  <c r="C111" i="2"/>
  <c r="D5" i="13"/>
  <c r="L534" i="1"/>
  <c r="L535" i="1" s="1"/>
  <c r="C24" i="10"/>
  <c r="K330" i="1"/>
  <c r="K344" i="1" s="1"/>
  <c r="D37" i="10" l="1"/>
  <c r="D35" i="10"/>
  <c r="D40" i="10"/>
  <c r="G657" i="1"/>
  <c r="G662" i="1"/>
  <c r="C120" i="2"/>
  <c r="D19" i="10"/>
  <c r="D15" i="10"/>
  <c r="H636" i="1"/>
  <c r="G627" i="1"/>
  <c r="J627" i="1" s="1"/>
  <c r="C112" i="2"/>
  <c r="C17" i="10"/>
  <c r="E8" i="13"/>
  <c r="C107" i="2"/>
  <c r="D38" i="10"/>
  <c r="K542" i="1"/>
  <c r="C5" i="13"/>
  <c r="D33" i="13"/>
  <c r="D36" i="13" s="1"/>
  <c r="L203" i="1"/>
  <c r="H654" i="1"/>
  <c r="C28" i="10"/>
  <c r="D24" i="10" s="1"/>
  <c r="J636" i="1"/>
  <c r="D21" i="10"/>
  <c r="D36" i="10"/>
  <c r="J44" i="1"/>
  <c r="H611" i="1" s="1"/>
  <c r="J611" i="1" s="1"/>
  <c r="G616" i="1"/>
  <c r="J616" i="1" s="1"/>
  <c r="D39" i="10"/>
  <c r="J607" i="1"/>
  <c r="D10" i="10" l="1"/>
  <c r="D13" i="10"/>
  <c r="D22" i="10"/>
  <c r="C30" i="10"/>
  <c r="D26" i="10"/>
  <c r="D23" i="10"/>
  <c r="D11" i="10"/>
  <c r="D12" i="10"/>
  <c r="D25" i="10"/>
  <c r="H657" i="1"/>
  <c r="H662" i="1"/>
  <c r="H646" i="1"/>
  <c r="L249" i="1"/>
  <c r="L263" i="1" s="1"/>
  <c r="G622" i="1" s="1"/>
  <c r="J622" i="1" s="1"/>
  <c r="F650" i="1"/>
  <c r="D18" i="10"/>
  <c r="D20" i="10"/>
  <c r="D16" i="10"/>
  <c r="C137" i="2"/>
  <c r="C8" i="13"/>
  <c r="E33" i="13"/>
  <c r="D35" i="13" s="1"/>
  <c r="D27" i="10"/>
  <c r="D17" i="10"/>
  <c r="D41" i="10"/>
  <c r="I650" i="1" l="1"/>
  <c r="I654" i="1" s="1"/>
  <c r="F654" i="1"/>
  <c r="D28" i="10"/>
  <c r="F657" i="1" l="1"/>
  <c r="F662" i="1"/>
  <c r="I657" i="1"/>
  <c r="I6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FF0F76B-3A4D-41D7-84F1-332F557CA9B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B8F928C-41E3-4050-8704-11E0EC98821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1807284-1064-4CFA-9146-934C43B19F3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04FCBEC-9BB4-4564-AEEA-1D1466AFE05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72EDEB1-E932-4F72-A4EB-A6959E0B5BC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7339732-1E96-4471-9157-44ED094C137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FA4CBDA-5392-463A-BA30-158D0F9CA93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473C2BF-14CC-4EA0-89B4-BDE52B715B8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E2D9897-714D-4B35-A26F-E536040D5CD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E71E68B-1760-46AE-84F4-44B8EC79C37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3086188-577D-41AD-87FE-0CF8E493B06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29D499B-BFA5-4A1B-BDD5-E3B5153C865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<sst xmlns="http://schemas.openxmlformats.org/spreadsheetml/2006/main" count="3858" uniqueCount="895">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</sst>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821D-FE39-41C5-8817-50CC37080D1D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152" sqref="F15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107</v>
      </c>
      <c r="C2" s="21">
        <v>107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11162.03+1036.29+168673.37</f>
        <v>180871.69</v>
      </c>
      <c r="G9" s="18"/>
      <c r="H9" s="18"/>
      <c r="I9" s="18"/>
      <c r="J9" s="67">
        <f>SUM(I431)</f>
        <v>117435.54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3086.35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183958.04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117435.54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10260.02</f>
        <v>10260.02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10260.02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117435.54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1373905.91+99349.67-1299557.56</f>
        <v>173698.01999999979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173698.01999999979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117435.54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183958.03999999978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117435.54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787929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787929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570.36</v>
      </c>
      <c r="G88" s="18"/>
      <c r="H88" s="18"/>
      <c r="I88" s="18"/>
      <c r="J88" s="18">
        <v>1031.6500000000001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570.36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1031.6500000000001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788499.36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1031.6500000000001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321337.71999999997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137225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123287.28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581850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581850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3556.55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3556.55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3556.55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1373905.91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1031.6500000000001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f>600911.78</f>
        <v>600911.78</v>
      </c>
      <c r="I189" s="18"/>
      <c r="J189" s="18"/>
      <c r="K189" s="18"/>
      <c r="L189" s="19">
        <f>SUM(F189:K189)</f>
        <v>600911.78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f>53285.56</f>
        <v>53285.56</v>
      </c>
      <c r="I190" s="18"/>
      <c r="J190" s="18"/>
      <c r="K190" s="18">
        <f>138.32</f>
        <v>138.32</v>
      </c>
      <c r="L190" s="19">
        <f>SUM(F190:K190)</f>
        <v>53423.88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>
        <f>54+126+100</f>
        <v>280</v>
      </c>
      <c r="H194" s="18">
        <f>13153.4+13477.48+301.12+151.45+7522.44+21450</f>
        <v>56055.89</v>
      </c>
      <c r="I194" s="18"/>
      <c r="J194" s="18"/>
      <c r="K194" s="18"/>
      <c r="L194" s="19">
        <f t="shared" ref="L194:L200" si="0">SUM(F194:K194)</f>
        <v>56335.89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650</f>
        <v>650</v>
      </c>
      <c r="G196" s="18">
        <f>49.73+25.76+80</f>
        <v>155.49</v>
      </c>
      <c r="H196" s="18">
        <f>2481.5+968.17+402.73+24385.96</f>
        <v>28238.36</v>
      </c>
      <c r="I196" s="18"/>
      <c r="J196" s="18"/>
      <c r="K196" s="18">
        <f>1303.58+5</f>
        <v>1308.58</v>
      </c>
      <c r="L196" s="19">
        <f t="shared" si="0"/>
        <v>30352.43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48819+28541.25</f>
        <v>77360.25</v>
      </c>
      <c r="I200" s="18"/>
      <c r="J200" s="18"/>
      <c r="K200" s="18"/>
      <c r="L200" s="19">
        <f t="shared" si="0"/>
        <v>77360.25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650</v>
      </c>
      <c r="G203" s="41">
        <f t="shared" si="1"/>
        <v>435.49</v>
      </c>
      <c r="H203" s="41">
        <f t="shared" si="1"/>
        <v>815851.84000000008</v>
      </c>
      <c r="I203" s="41">
        <f t="shared" si="1"/>
        <v>0</v>
      </c>
      <c r="J203" s="41">
        <f t="shared" si="1"/>
        <v>0</v>
      </c>
      <c r="K203" s="41">
        <f t="shared" si="1"/>
        <v>1446.8999999999999</v>
      </c>
      <c r="L203" s="41">
        <f t="shared" si="1"/>
        <v>818384.2300000001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425020.06-442.68</f>
        <v>424577.38</v>
      </c>
      <c r="I225" s="18"/>
      <c r="J225" s="18"/>
      <c r="K225" s="18"/>
      <c r="L225" s="19">
        <f>SUM(F225:K225)</f>
        <v>424577.38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442.68</v>
      </c>
      <c r="I227" s="18"/>
      <c r="J227" s="18"/>
      <c r="K227" s="18"/>
      <c r="L227" s="19">
        <f>SUM(F227:K227)</f>
        <v>442.68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960</f>
        <v>960</v>
      </c>
      <c r="I230" s="18"/>
      <c r="J230" s="18"/>
      <c r="K230" s="18"/>
      <c r="L230" s="19">
        <f t="shared" ref="L230:L236" si="4">SUM(F230:K230)</f>
        <v>960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450</f>
        <v>450</v>
      </c>
      <c r="G232" s="18">
        <f>34.43+40</f>
        <v>74.430000000000007</v>
      </c>
      <c r="H232" s="18">
        <f>1268.5+490.83+205.25+12192.98</f>
        <v>14157.56</v>
      </c>
      <c r="I232" s="18"/>
      <c r="J232" s="18"/>
      <c r="K232" s="18">
        <f>651.78</f>
        <v>651.78</v>
      </c>
      <c r="L232" s="19">
        <f t="shared" si="4"/>
        <v>15333.77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24409.5</f>
        <v>24409.5</v>
      </c>
      <c r="I236" s="18"/>
      <c r="J236" s="18"/>
      <c r="K236" s="18"/>
      <c r="L236" s="19">
        <f t="shared" si="4"/>
        <v>24409.5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450</v>
      </c>
      <c r="G239" s="41">
        <f t="shared" si="5"/>
        <v>74.430000000000007</v>
      </c>
      <c r="H239" s="41">
        <f t="shared" si="5"/>
        <v>464547.12</v>
      </c>
      <c r="I239" s="41">
        <f t="shared" si="5"/>
        <v>0</v>
      </c>
      <c r="J239" s="41">
        <f t="shared" si="5"/>
        <v>0</v>
      </c>
      <c r="K239" s="41">
        <f t="shared" si="5"/>
        <v>651.78</v>
      </c>
      <c r="L239" s="41">
        <f t="shared" si="5"/>
        <v>465723.33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1100</v>
      </c>
      <c r="G249" s="41">
        <f t="shared" si="8"/>
        <v>509.92</v>
      </c>
      <c r="H249" s="41">
        <f t="shared" si="8"/>
        <v>1280398.96</v>
      </c>
      <c r="I249" s="41">
        <f t="shared" si="8"/>
        <v>0</v>
      </c>
      <c r="J249" s="41">
        <f t="shared" si="8"/>
        <v>0</v>
      </c>
      <c r="K249" s="41">
        <f t="shared" si="8"/>
        <v>2098.6799999999998</v>
      </c>
      <c r="L249" s="41">
        <f t="shared" si="8"/>
        <v>1284107.56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15450</v>
      </c>
      <c r="L260" s="19">
        <f t="shared" si="9"/>
        <v>15450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15450</v>
      </c>
      <c r="L262" s="41">
        <f t="shared" si="9"/>
        <v>15450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1100</v>
      </c>
      <c r="G263" s="42">
        <f t="shared" si="11"/>
        <v>509.92</v>
      </c>
      <c r="H263" s="42">
        <f t="shared" si="11"/>
        <v>1280398.96</v>
      </c>
      <c r="I263" s="42">
        <f t="shared" si="11"/>
        <v>0</v>
      </c>
      <c r="J263" s="42">
        <f t="shared" si="11"/>
        <v>0</v>
      </c>
      <c r="K263" s="42">
        <f t="shared" si="11"/>
        <v>17548.68</v>
      </c>
      <c r="L263" s="42">
        <f t="shared" si="11"/>
        <v>1299557.56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1031.6500000000001</v>
      </c>
      <c r="I390" s="18"/>
      <c r="J390" s="24" t="s">
        <v>312</v>
      </c>
      <c r="K390" s="24" t="s">
        <v>312</v>
      </c>
      <c r="L390" s="56">
        <f t="shared" si="26"/>
        <v>1031.6500000000001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1031.6500000000001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1031.6500000000001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1031.6500000000001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1031.6500000000001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117435.54</v>
      </c>
      <c r="H431" s="18"/>
      <c r="I431" s="56">
        <f t="shared" ref="I431:I437" si="33">SUM(F431:H431)</f>
        <v>117435.54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117435.54</v>
      </c>
      <c r="H438" s="13">
        <f>SUM(H431:H437)</f>
        <v>0</v>
      </c>
      <c r="I438" s="13">
        <f>SUM(I431:I437)</f>
        <v>117435.54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117435.54</v>
      </c>
      <c r="H449" s="18"/>
      <c r="I449" s="56">
        <f>SUM(F449:H449)</f>
        <v>117435.54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117435.54</v>
      </c>
      <c r="H450" s="83">
        <f>SUM(H446:H449)</f>
        <v>0</v>
      </c>
      <c r="I450" s="83">
        <f>SUM(I446:I449)</f>
        <v>117435.54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117435.54</v>
      </c>
      <c r="H451" s="42">
        <f>H444+H450</f>
        <v>0</v>
      </c>
      <c r="I451" s="42">
        <f>I444+I450</f>
        <v>117435.54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99349.67</v>
      </c>
      <c r="G455" s="18"/>
      <c r="H455" s="18"/>
      <c r="I455" s="18"/>
      <c r="J455" s="18">
        <v>116403.89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1373905.91</v>
      </c>
      <c r="G458" s="18"/>
      <c r="H458" s="18"/>
      <c r="I458" s="18"/>
      <c r="J458" s="18">
        <v>1031.6500000000001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1373905.91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1031.6500000000001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1299557.56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1299557.56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173698.01999999979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117435.54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53285.56</v>
      </c>
      <c r="I511" s="18"/>
      <c r="J511" s="18">
        <v>138.32</v>
      </c>
      <c r="K511" s="18"/>
      <c r="L511" s="88">
        <f>SUM(F511:K511)</f>
        <v>53423.88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53285.56</v>
      </c>
      <c r="I514" s="108">
        <f t="shared" si="35"/>
        <v>0</v>
      </c>
      <c r="J514" s="108">
        <f t="shared" si="35"/>
        <v>138.32</v>
      </c>
      <c r="K514" s="108">
        <f t="shared" si="35"/>
        <v>0</v>
      </c>
      <c r="L514" s="89">
        <f t="shared" si="35"/>
        <v>53423.88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>
        <f>126</f>
        <v>126</v>
      </c>
      <c r="H516" s="18">
        <f>13447.48+301.12+100+7522.44+21450+6825.02</f>
        <v>49646.06</v>
      </c>
      <c r="I516" s="18"/>
      <c r="J516" s="18"/>
      <c r="K516" s="18"/>
      <c r="L516" s="88">
        <f>SUM(F516:K516)</f>
        <v>49772.06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960</v>
      </c>
      <c r="I518" s="18"/>
      <c r="J518" s="18"/>
      <c r="K518" s="18"/>
      <c r="L518" s="88">
        <f>SUM(F518:K518)</f>
        <v>960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126</v>
      </c>
      <c r="H519" s="89">
        <f t="shared" si="36"/>
        <v>50606.06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50732.06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8930.98*0.8</f>
        <v>7144.7839999999997</v>
      </c>
      <c r="I521" s="18"/>
      <c r="J521" s="18"/>
      <c r="K521" s="18"/>
      <c r="L521" s="88">
        <f>SUM(F521:K521)</f>
        <v>7144.7839999999997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8930.98*0.2</f>
        <v>1786.1959999999999</v>
      </c>
      <c r="I523" s="18"/>
      <c r="J523" s="18"/>
      <c r="K523" s="18"/>
      <c r="L523" s="88">
        <f>SUM(F523:K523)</f>
        <v>1786.1959999999999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8930.98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8930.98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28541.25</v>
      </c>
      <c r="I531" s="18"/>
      <c r="J531" s="18"/>
      <c r="K531" s="18"/>
      <c r="L531" s="88">
        <f>SUM(F531:K531)</f>
        <v>28541.25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28541.25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28541.25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126</v>
      </c>
      <c r="H535" s="89">
        <f t="shared" si="40"/>
        <v>141363.84999999998</v>
      </c>
      <c r="I535" s="89">
        <f t="shared" si="40"/>
        <v>0</v>
      </c>
      <c r="J535" s="89">
        <f t="shared" si="40"/>
        <v>138.32</v>
      </c>
      <c r="K535" s="89">
        <f t="shared" si="40"/>
        <v>0</v>
      </c>
      <c r="L535" s="89">
        <f t="shared" si="40"/>
        <v>141628.16999999998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53423.88</v>
      </c>
      <c r="G539" s="87">
        <f>L516</f>
        <v>49772.06</v>
      </c>
      <c r="H539" s="87">
        <f>L521</f>
        <v>7144.7839999999997</v>
      </c>
      <c r="I539" s="87">
        <f>L526</f>
        <v>0</v>
      </c>
      <c r="J539" s="87">
        <f>L531</f>
        <v>28541.25</v>
      </c>
      <c r="K539" s="87">
        <f>SUM(F539:J539)</f>
        <v>138881.97399999999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960</v>
      </c>
      <c r="H541" s="87">
        <f>L523</f>
        <v>1786.1959999999999</v>
      </c>
      <c r="I541" s="87">
        <f>L528</f>
        <v>0</v>
      </c>
      <c r="J541" s="87">
        <f>L533</f>
        <v>0</v>
      </c>
      <c r="K541" s="87">
        <f>SUM(F541:J541)</f>
        <v>2746.1959999999999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53423.88</v>
      </c>
      <c r="G542" s="89">
        <f t="shared" si="41"/>
        <v>50732.06</v>
      </c>
      <c r="H542" s="89">
        <f t="shared" si="41"/>
        <v>8930.98</v>
      </c>
      <c r="I542" s="89">
        <f t="shared" si="41"/>
        <v>0</v>
      </c>
      <c r="J542" s="89">
        <f t="shared" si="41"/>
        <v>28541.25</v>
      </c>
      <c r="K542" s="89">
        <f t="shared" si="41"/>
        <v>141628.16999999998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600911.78</v>
      </c>
      <c r="G565" s="18"/>
      <c r="H565" s="18">
        <f>425020.06-442.68</f>
        <v>424577.38</v>
      </c>
      <c r="I565" s="87">
        <f>SUM(F565:H565)</f>
        <v>1025489.16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442.68</v>
      </c>
      <c r="I574" s="87">
        <f t="shared" si="46"/>
        <v>442.68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48819</v>
      </c>
      <c r="I581" s="18"/>
      <c r="J581" s="18">
        <v>24409.5</v>
      </c>
      <c r="K581" s="104">
        <f t="shared" ref="K581:K587" si="47">SUM(H581:J581)</f>
        <v>73228.5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28541.25</v>
      </c>
      <c r="I582" s="18"/>
      <c r="J582" s="18"/>
      <c r="K582" s="104">
        <f t="shared" si="47"/>
        <v>28541.25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77360.25</v>
      </c>
      <c r="I588" s="108">
        <f>SUM(I581:I587)</f>
        <v>0</v>
      </c>
      <c r="J588" s="108">
        <f>SUM(J581:J587)</f>
        <v>24409.5</v>
      </c>
      <c r="K588" s="108">
        <f>SUM(K581:K587)</f>
        <v>101769.75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183958.04</v>
      </c>
      <c r="H607" s="109">
        <f>SUM(F44)</f>
        <v>183958.03999999978</v>
      </c>
      <c r="I607" s="121" t="s">
        <v>100</v>
      </c>
      <c r="J607" s="109">
        <f>G607-H607</f>
        <v>2.3283064365386963E-10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117435.54</v>
      </c>
      <c r="H611" s="109">
        <f>SUM(J44)</f>
        <v>117435.54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173698.01999999979</v>
      </c>
      <c r="H612" s="109">
        <f>F466</f>
        <v>173698.01999999979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117435.54</v>
      </c>
      <c r="H616" s="109">
        <f>J466</f>
        <v>117435.54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1373905.91</v>
      </c>
      <c r="H617" s="104">
        <f>SUM(F458)</f>
        <v>1373905.91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1031.6500000000001</v>
      </c>
      <c r="H621" s="104">
        <f>SUM(J458)</f>
        <v>1031.6500000000001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1299557.56</v>
      </c>
      <c r="H622" s="104">
        <f>SUM(F462)</f>
        <v>1299557.56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1031.6500000000001</v>
      </c>
      <c r="H627" s="164">
        <f>SUM(J458)</f>
        <v>1031.6500000000001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117435.54</v>
      </c>
      <c r="H630" s="104">
        <f>SUM(G451)</f>
        <v>117435.54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117435.54</v>
      </c>
      <c r="H632" s="104">
        <f>SUM(I451)</f>
        <v>117435.54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1031.6500000000001</v>
      </c>
      <c r="H634" s="104">
        <f>H400</f>
        <v>1031.6500000000001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1031.6500000000001</v>
      </c>
      <c r="H636" s="104">
        <f>L400</f>
        <v>1031.6500000000001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101769.75</v>
      </c>
      <c r="H637" s="104">
        <f>L200+L218+L236</f>
        <v>101769.75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77360.25</v>
      </c>
      <c r="H639" s="104">
        <f>H588</f>
        <v>77360.25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24409.5</v>
      </c>
      <c r="H641" s="104">
        <f>J588</f>
        <v>24409.5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818384.2300000001</v>
      </c>
      <c r="G650" s="19">
        <f>(L221+L301+L351)</f>
        <v>0</v>
      </c>
      <c r="H650" s="19">
        <f>(L239+L320+L352)</f>
        <v>465723.33</v>
      </c>
      <c r="I650" s="19">
        <f>SUM(F650:H650)</f>
        <v>1284107.56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77360.25</v>
      </c>
      <c r="G652" s="19">
        <f>(L218+L298)-(J218+J298)</f>
        <v>0</v>
      </c>
      <c r="H652" s="19">
        <f>(L236+L317)-(J236+J317)</f>
        <v>24409.5</v>
      </c>
      <c r="I652" s="19">
        <f>SUM(F652:H652)</f>
        <v>101769.75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600911.78</v>
      </c>
      <c r="G653" s="200">
        <f>SUM(G565:G577)+SUM(I592:I594)+L602</f>
        <v>0</v>
      </c>
      <c r="H653" s="200">
        <f>SUM(H565:H577)+SUM(J592:J594)+L603</f>
        <v>425020.06</v>
      </c>
      <c r="I653" s="19">
        <f>SUM(F653:H653)</f>
        <v>1025931.8400000001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140112.20000000007</v>
      </c>
      <c r="G654" s="19">
        <f>G650-SUM(G651:G653)</f>
        <v>0</v>
      </c>
      <c r="H654" s="19">
        <f>H650-SUM(H651:H653)</f>
        <v>16293.770000000019</v>
      </c>
      <c r="I654" s="19">
        <f>I650-SUM(I651:I653)</f>
        <v>156405.96999999997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-16293.77</v>
      </c>
      <c r="I659" s="19">
        <f>SUM(F659:H659)</f>
        <v>-16293.77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095F-9687-4357-8C43-12F3BFD984B5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Columbia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7BCC-C214-46EB-9914-D15AA66F24E6}">
  <sheetPr>
    <tabColor indexed="11"/>
  </sheetPr>
  <dimension ref="A1:I51"/>
  <sheetViews>
    <sheetView workbookViewId="0">
      <pane ySplit="4" topLeftCell="A3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Columbia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1079355.72</v>
      </c>
      <c r="D5" s="20">
        <f>SUM('DOE25'!L189:L192)+SUM('DOE25'!L207:L210)+SUM('DOE25'!L225:L228)-F5-G5</f>
        <v>1079217.3999999999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138.32</v>
      </c>
      <c r="H5" s="260"/>
    </row>
    <row r="6" spans="1:9" x14ac:dyDescent="0.2">
      <c r="A6" s="32">
        <v>2100</v>
      </c>
      <c r="B6" t="s">
        <v>835</v>
      </c>
      <c r="C6" s="246">
        <f t="shared" si="0"/>
        <v>57295.89</v>
      </c>
      <c r="D6" s="20">
        <f>'DOE25'!L194+'DOE25'!L212+'DOE25'!L230-F6-G6</f>
        <v>57295.89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24927.009999999995</v>
      </c>
      <c r="D8" s="244"/>
      <c r="E8" s="20">
        <f>'DOE25'!L196+'DOE25'!L214+'DOE25'!L232-F8-G8-D9-D11</f>
        <v>22966.649999999994</v>
      </c>
      <c r="F8" s="256">
        <f>'DOE25'!J196+'DOE25'!J214+'DOE25'!J232</f>
        <v>0</v>
      </c>
      <c r="G8" s="53">
        <f>'DOE25'!K196+'DOE25'!K214+'DOE25'!K232</f>
        <v>1960.36</v>
      </c>
      <c r="H8" s="260"/>
    </row>
    <row r="9" spans="1:9" x14ac:dyDescent="0.2">
      <c r="A9" s="32">
        <v>2310</v>
      </c>
      <c r="B9" t="s">
        <v>852</v>
      </c>
      <c r="C9" s="246">
        <f t="shared" si="0"/>
        <v>9107.26</v>
      </c>
      <c r="D9" s="245">
        <f>9107.26</f>
        <v>9107.26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3700</v>
      </c>
      <c r="D10" s="244"/>
      <c r="E10" s="245">
        <f>1831.5+617+943.5+308</f>
        <v>3700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11651.93</v>
      </c>
      <c r="D11" s="245">
        <v>11651.93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101769.75</v>
      </c>
      <c r="D15" s="20">
        <f>'DOE25'!L200+'DOE25'!L218+'DOE25'!L236-F15-G15</f>
        <v>101769.75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1259042.2299999997</v>
      </c>
      <c r="E33" s="247">
        <f>SUM(E5:E31)</f>
        <v>26666.649999999994</v>
      </c>
      <c r="F33" s="247">
        <f>SUM(F5:F31)</f>
        <v>0</v>
      </c>
      <c r="G33" s="247">
        <f>SUM(G5:G31)</f>
        <v>2098.6799999999998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26666.649999999994</v>
      </c>
      <c r="E35" s="250"/>
    </row>
    <row r="36" spans="2:8" ht="12" thickTop="1" x14ac:dyDescent="0.2">
      <c r="B36" t="s">
        <v>849</v>
      </c>
      <c r="D36" s="20">
        <f>D33</f>
        <v>1259042.2299999997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487-DFA8-4287-B55C-125C95C1FBB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180871.69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117435.54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3086.35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183958.04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117435.54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10260.02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10260.02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117435.54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173698.01999999979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173698.01999999979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117435.54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183958.03999999978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117435.54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787929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570.36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1031.6500000000001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570.36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1031.6500000000001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788499.36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1031.6500000000001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321337.71999999997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137225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123287.28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581850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581850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3556.55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3556.55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1373905.91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1031.6500000000001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1025489.16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53423.88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442.68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1079355.72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57295.89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45686.2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101769.75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204751.84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1031.6500000000001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-1031.6500000000001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15450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15450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1299557.56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452F-2D73-4B90-8CCF-486F29C807BA}">
  <sheetPr codeName="Sheet3">
    <tabColor indexed="43"/>
  </sheetPr>
  <dimension ref="A1:D42"/>
  <sheetViews>
    <sheetView topLeftCell="A9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Columbia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1025489</v>
      </c>
      <c r="D10" s="182">
        <f>ROUND((C10/$C$28)*100,1)</f>
        <v>78.900000000000006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53424</v>
      </c>
      <c r="D11" s="182">
        <f>ROUND((C11/$C$28)*100,1)</f>
        <v>4.0999999999999996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443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57296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45686</v>
      </c>
      <c r="D17" s="182">
        <f t="shared" si="0"/>
        <v>3.5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101770</v>
      </c>
      <c r="D21" s="182">
        <f t="shared" si="0"/>
        <v>7.8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15450</v>
      </c>
      <c r="D26" s="182">
        <f t="shared" si="0"/>
        <v>1.2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1299558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1299558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787929</v>
      </c>
      <c r="D35" s="182">
        <f t="shared" ref="D35:D40" si="1">ROUND((C35/$C$41)*100,1)</f>
        <v>57.3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1602.0100000000093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458563</v>
      </c>
      <c r="D37" s="182">
        <f t="shared" si="1"/>
        <v>33.4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123287</v>
      </c>
      <c r="D38" s="182">
        <f t="shared" si="1"/>
        <v>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3557</v>
      </c>
      <c r="D39" s="182">
        <f t="shared" si="1"/>
        <v>0.3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1374938.01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5CB3-C867-4422-81C3-E1AF64068AE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Columbia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70:M70"/>
    <mergeCell ref="A72:E72"/>
    <mergeCell ref="C27:M27"/>
    <mergeCell ref="C28:M28"/>
    <mergeCell ref="C21:M21"/>
    <mergeCell ref="C22:M2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30:Z30"/>
    <mergeCell ref="AC30:AM30"/>
    <mergeCell ref="AP30:AZ30"/>
    <mergeCell ref="C41:M41"/>
    <mergeCell ref="C33:M33"/>
    <mergeCell ref="BC30:BM30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BP30:BZ30"/>
    <mergeCell ref="GC29:GM29"/>
    <mergeCell ref="C37:M37"/>
    <mergeCell ref="C38:M38"/>
    <mergeCell ref="C39:M39"/>
    <mergeCell ref="C40:M40"/>
    <mergeCell ref="BP32:BZ32"/>
    <mergeCell ref="BC38:BM38"/>
    <mergeCell ref="P32:Z32"/>
    <mergeCell ref="AC32:AM32"/>
    <mergeCell ref="AP32:AZ32"/>
    <mergeCell ref="P38:Z38"/>
    <mergeCell ref="FC30:FM30"/>
    <mergeCell ref="CC30:CM30"/>
    <mergeCell ref="CP30:CZ30"/>
    <mergeCell ref="DC30:DM30"/>
    <mergeCell ref="DP30:DZ30"/>
    <mergeCell ref="EC30:EM30"/>
    <mergeCell ref="EP30:E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IC31:I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EC31:EM31"/>
    <mergeCell ref="EP31:EZ31"/>
    <mergeCell ref="FC31:FM31"/>
    <mergeCell ref="FC32:FM32"/>
    <mergeCell ref="GP32:GZ32"/>
    <mergeCell ref="HC32:HM32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DP31:DZ31"/>
    <mergeCell ref="CP38:CZ38"/>
    <mergeCell ref="DC38:DM38"/>
    <mergeCell ref="DP38:DZ38"/>
    <mergeCell ref="GC38:GM38"/>
    <mergeCell ref="EP32:EZ32"/>
    <mergeCell ref="FP32:FZ32"/>
    <mergeCell ref="GC32:GM32"/>
    <mergeCell ref="HP39:HZ39"/>
    <mergeCell ref="GC39:GM39"/>
    <mergeCell ref="GP39:GZ39"/>
    <mergeCell ref="GP38:GZ38"/>
    <mergeCell ref="BP38:BZ38"/>
    <mergeCell ref="CC38:CM38"/>
    <mergeCell ref="EC38:EM38"/>
    <mergeCell ref="EP38:EZ38"/>
    <mergeCell ref="FC38:FM38"/>
    <mergeCell ref="FP38:FZ38"/>
    <mergeCell ref="HC38:HM38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FP40:FZ40"/>
    <mergeCell ref="CC40:CM40"/>
    <mergeCell ref="CP40:CZ40"/>
    <mergeCell ref="DC40:DM40"/>
    <mergeCell ref="EP40:EZ40"/>
    <mergeCell ref="DP40:DZ40"/>
    <mergeCell ref="BC40:BM40"/>
    <mergeCell ref="BP40:BZ40"/>
    <mergeCell ref="FC40:FM40"/>
    <mergeCell ref="P40:Z40"/>
    <mergeCell ref="AC40:AM40"/>
    <mergeCell ref="C43:M43"/>
    <mergeCell ref="AP40:AZ40"/>
    <mergeCell ref="C42:M42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2010-09-08T18:54:50Z</cp:lastPrinted>
  <dcterms:created xsi:type="dcterms:W3CDTF">1997-12-04T19:04:30Z</dcterms:created>
  <dcterms:modified xsi:type="dcterms:W3CDTF">2025-01-02T14:23:08Z</dcterms:modified>
</cp:coreProperties>
</file>