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A3E72D2-2B99-4550-AAF7-77E7AC2F674D}" xr6:coauthVersionLast="47" xr6:coauthVersionMax="47" xr10:uidLastSave="{00000000-0000-0000-0000-000000000000}"/>
  <workbookProtection workbookPassword="B70A" lockStructure="1"/>
  <bookViews>
    <workbookView xWindow="2640" yWindow="2640" windowWidth="21600" windowHeight="11505" tabRatio="855" xr2:uid="{C35968EC-5B58-40BD-8F24-DE44D10822F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C16" i="13" s="1"/>
  <c r="F5" i="13"/>
  <c r="D5" i="13" s="1"/>
  <c r="G5" i="13"/>
  <c r="L189" i="1"/>
  <c r="L190" i="1"/>
  <c r="L191" i="1"/>
  <c r="L192" i="1"/>
  <c r="L207" i="1"/>
  <c r="L208" i="1"/>
  <c r="L209" i="1"/>
  <c r="L210" i="1"/>
  <c r="C104" i="2" s="1"/>
  <c r="L225" i="1"/>
  <c r="L239" i="1" s="1"/>
  <c r="H650" i="1" s="1"/>
  <c r="L226" i="1"/>
  <c r="C11" i="10" s="1"/>
  <c r="L227" i="1"/>
  <c r="C103" i="2" s="1"/>
  <c r="L228" i="1"/>
  <c r="F6" i="13"/>
  <c r="G6" i="13"/>
  <c r="L194" i="1"/>
  <c r="C15" i="10" s="1"/>
  <c r="L212" i="1"/>
  <c r="L230" i="1"/>
  <c r="F7" i="13"/>
  <c r="G7" i="13"/>
  <c r="G33" i="13" s="1"/>
  <c r="L195" i="1"/>
  <c r="D7" i="13" s="1"/>
  <c r="C7" i="13" s="1"/>
  <c r="L213" i="1"/>
  <c r="L221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D15" i="13" s="1"/>
  <c r="C15" i="13" s="1"/>
  <c r="L218" i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L282" i="1" s="1"/>
  <c r="L269" i="1"/>
  <c r="L270" i="1"/>
  <c r="L271" i="1"/>
  <c r="L273" i="1"/>
  <c r="L274" i="1"/>
  <c r="L275" i="1"/>
  <c r="L276" i="1"/>
  <c r="L277" i="1"/>
  <c r="L278" i="1"/>
  <c r="E115" i="2" s="1"/>
  <c r="L279" i="1"/>
  <c r="C21" i="10" s="1"/>
  <c r="L280" i="1"/>
  <c r="E117" i="2" s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L252" i="1"/>
  <c r="H25" i="13" s="1"/>
  <c r="L253" i="1"/>
  <c r="C124" i="2" s="1"/>
  <c r="L333" i="1"/>
  <c r="E123" i="2" s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L400" i="1" s="1"/>
  <c r="C130" i="2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C133" i="2" s="1"/>
  <c r="J52" i="1"/>
  <c r="G48" i="2"/>
  <c r="G55" i="2" s="1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F104" i="1" s="1"/>
  <c r="G52" i="1"/>
  <c r="G104" i="1" s="1"/>
  <c r="G185" i="1" s="1"/>
  <c r="G618" i="1" s="1"/>
  <c r="J618" i="1" s="1"/>
  <c r="H52" i="1"/>
  <c r="I52" i="1"/>
  <c r="C35" i="10"/>
  <c r="F71" i="1"/>
  <c r="C49" i="2" s="1"/>
  <c r="F86" i="1"/>
  <c r="C50" i="2" s="1"/>
  <c r="F103" i="1"/>
  <c r="G103" i="1"/>
  <c r="H71" i="1"/>
  <c r="E49" i="2" s="1"/>
  <c r="E54" i="2" s="1"/>
  <c r="E55" i="2" s="1"/>
  <c r="H86" i="1"/>
  <c r="H103" i="1"/>
  <c r="I103" i="1"/>
  <c r="I104" i="1"/>
  <c r="J103" i="1"/>
  <c r="J104" i="1"/>
  <c r="C37" i="10"/>
  <c r="F113" i="1"/>
  <c r="F128" i="1"/>
  <c r="F132" i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D77" i="2" s="1"/>
  <c r="D83" i="2" s="1"/>
  <c r="G154" i="1"/>
  <c r="G161" i="1"/>
  <c r="H139" i="1"/>
  <c r="H161" i="1" s="1"/>
  <c r="H154" i="1"/>
  <c r="I139" i="1"/>
  <c r="I154" i="1"/>
  <c r="I161" i="1" s="1"/>
  <c r="C18" i="10"/>
  <c r="L242" i="1"/>
  <c r="L324" i="1"/>
  <c r="C23" i="10"/>
  <c r="L246" i="1"/>
  <c r="L260" i="1"/>
  <c r="L261" i="1"/>
  <c r="L341" i="1"/>
  <c r="E134" i="2" s="1"/>
  <c r="L342" i="1"/>
  <c r="E135" i="2" s="1"/>
  <c r="C26" i="10"/>
  <c r="I655" i="1"/>
  <c r="I660" i="1"/>
  <c r="I659" i="1"/>
  <c r="C7" i="10"/>
  <c r="C6" i="10"/>
  <c r="C5" i="10"/>
  <c r="C4" i="10"/>
  <c r="C42" i="10"/>
  <c r="L366" i="1"/>
  <c r="C29" i="10" s="1"/>
  <c r="L367" i="1"/>
  <c r="L368" i="1"/>
  <c r="L369" i="1"/>
  <c r="F122" i="2" s="1"/>
  <c r="F136" i="2" s="1"/>
  <c r="L370" i="1"/>
  <c r="L371" i="1"/>
  <c r="L372" i="1"/>
  <c r="B2" i="10"/>
  <c r="L336" i="1"/>
  <c r="L337" i="1"/>
  <c r="L338" i="1"/>
  <c r="L339" i="1"/>
  <c r="K343" i="1"/>
  <c r="L511" i="1"/>
  <c r="F539" i="1"/>
  <c r="L512" i="1"/>
  <c r="L514" i="1" s="1"/>
  <c r="L513" i="1"/>
  <c r="F541" i="1" s="1"/>
  <c r="K541" i="1" s="1"/>
  <c r="L516" i="1"/>
  <c r="G539" i="1"/>
  <c r="L517" i="1"/>
  <c r="L519" i="1" s="1"/>
  <c r="G540" i="1"/>
  <c r="L518" i="1"/>
  <c r="G541" i="1" s="1"/>
  <c r="L521" i="1"/>
  <c r="H539" i="1" s="1"/>
  <c r="H542" i="1" s="1"/>
  <c r="L522" i="1"/>
  <c r="H540" i="1" s="1"/>
  <c r="L523" i="1"/>
  <c r="H541" i="1"/>
  <c r="L526" i="1"/>
  <c r="I539" i="1"/>
  <c r="L527" i="1"/>
  <c r="I540" i="1" s="1"/>
  <c r="L528" i="1"/>
  <c r="I541" i="1"/>
  <c r="L531" i="1"/>
  <c r="J539" i="1" s="1"/>
  <c r="J542" i="1" s="1"/>
  <c r="L532" i="1"/>
  <c r="J540" i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E9" i="2"/>
  <c r="F9" i="2"/>
  <c r="I431" i="1"/>
  <c r="I438" i="1" s="1"/>
  <c r="G632" i="1" s="1"/>
  <c r="J9" i="1"/>
  <c r="G9" i="2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I444" i="1" s="1"/>
  <c r="J23" i="1"/>
  <c r="G22" i="2"/>
  <c r="C23" i="2"/>
  <c r="C32" i="2" s="1"/>
  <c r="D23" i="2"/>
  <c r="E23" i="2"/>
  <c r="E32" i="2" s="1"/>
  <c r="F23" i="2"/>
  <c r="F32" i="2" s="1"/>
  <c r="I441" i="1"/>
  <c r="J24" i="1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D32" i="2" s="1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D42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F42" i="2" s="1"/>
  <c r="F43" i="2" s="1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F48" i="2"/>
  <c r="E50" i="2"/>
  <c r="C51" i="2"/>
  <c r="D51" i="2"/>
  <c r="D54" i="2" s="1"/>
  <c r="D55" i="2" s="1"/>
  <c r="D96" i="2" s="1"/>
  <c r="E51" i="2"/>
  <c r="F51" i="2"/>
  <c r="F54" i="2" s="1"/>
  <c r="F55" i="2" s="1"/>
  <c r="D52" i="2"/>
  <c r="C53" i="2"/>
  <c r="D53" i="2"/>
  <c r="E53" i="2"/>
  <c r="F53" i="2"/>
  <c r="C58" i="2"/>
  <c r="C62" i="2" s="1"/>
  <c r="C59" i="2"/>
  <c r="C61" i="2"/>
  <c r="D61" i="2"/>
  <c r="E61" i="2"/>
  <c r="F61" i="2"/>
  <c r="G61" i="2"/>
  <c r="D62" i="2"/>
  <c r="E62" i="2"/>
  <c r="F62" i="2"/>
  <c r="G62" i="2"/>
  <c r="C64" i="2"/>
  <c r="F64" i="2"/>
  <c r="C65" i="2"/>
  <c r="F65" i="2"/>
  <c r="F70" i="2" s="1"/>
  <c r="F73" i="2" s="1"/>
  <c r="C66" i="2"/>
  <c r="C70" i="2" s="1"/>
  <c r="C67" i="2"/>
  <c r="C68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F95" i="2" s="1"/>
  <c r="C86" i="2"/>
  <c r="F86" i="2"/>
  <c r="D88" i="2"/>
  <c r="E88" i="2"/>
  <c r="F88" i="2"/>
  <c r="G88" i="2"/>
  <c r="G95" i="2" s="1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102" i="2"/>
  <c r="E103" i="2"/>
  <c r="E104" i="2"/>
  <c r="C105" i="2"/>
  <c r="E105" i="2"/>
  <c r="E106" i="2"/>
  <c r="D107" i="2"/>
  <c r="F107" i="2"/>
  <c r="F137" i="2" s="1"/>
  <c r="G107" i="2"/>
  <c r="C110" i="2"/>
  <c r="E110" i="2"/>
  <c r="E111" i="2"/>
  <c r="C112" i="2"/>
  <c r="E112" i="2"/>
  <c r="C113" i="2"/>
  <c r="E113" i="2"/>
  <c r="E114" i="2"/>
  <c r="C116" i="2"/>
  <c r="C117" i="2"/>
  <c r="F120" i="2"/>
  <c r="G120" i="2"/>
  <c r="G137" i="2" s="1"/>
  <c r="C122" i="2"/>
  <c r="E122" i="2"/>
  <c r="D126" i="2"/>
  <c r="E126" i="2"/>
  <c r="F126" i="2"/>
  <c r="K411" i="1"/>
  <c r="K419" i="1"/>
  <c r="K425" i="1"/>
  <c r="K426" i="1"/>
  <c r="G126" i="2"/>
  <c r="G136" i="2" s="1"/>
  <c r="L255" i="1"/>
  <c r="C127" i="2"/>
  <c r="E127" i="2"/>
  <c r="L256" i="1"/>
  <c r="C128" i="2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 s="1"/>
  <c r="G153" i="2" s="1"/>
  <c r="G490" i="1"/>
  <c r="C153" i="2" s="1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156" i="2" s="1"/>
  <c r="G493" i="1"/>
  <c r="C156" i="2"/>
  <c r="H493" i="1"/>
  <c r="D156" i="2"/>
  <c r="I493" i="1"/>
  <c r="K493" i="1" s="1"/>
  <c r="E156" i="2"/>
  <c r="J493" i="1"/>
  <c r="F156" i="2"/>
  <c r="F19" i="1"/>
  <c r="G19" i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J610" i="1" s="1"/>
  <c r="G44" i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G203" i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49" i="1"/>
  <c r="G249" i="1"/>
  <c r="G263" i="1" s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F400" i="1" s="1"/>
  <c r="H633" i="1" s="1"/>
  <c r="G399" i="1"/>
  <c r="G400" i="1" s="1"/>
  <c r="H635" i="1" s="1"/>
  <c r="H399" i="1"/>
  <c r="I399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I426" i="1"/>
  <c r="J426" i="1"/>
  <c r="F438" i="1"/>
  <c r="G629" i="1" s="1"/>
  <c r="J629" i="1" s="1"/>
  <c r="G438" i="1"/>
  <c r="G630" i="1" s="1"/>
  <c r="J630" i="1" s="1"/>
  <c r="H438" i="1"/>
  <c r="F444" i="1"/>
  <c r="G444" i="1"/>
  <c r="H444" i="1"/>
  <c r="H451" i="1" s="1"/>
  <c r="H631" i="1" s="1"/>
  <c r="F450" i="1"/>
  <c r="G450" i="1"/>
  <c r="G451" i="1" s="1"/>
  <c r="H630" i="1" s="1"/>
  <c r="H450" i="1"/>
  <c r="F451" i="1"/>
  <c r="F460" i="1"/>
  <c r="F466" i="1" s="1"/>
  <c r="H612" i="1" s="1"/>
  <c r="G460" i="1"/>
  <c r="H460" i="1"/>
  <c r="I460" i="1"/>
  <c r="J460" i="1"/>
  <c r="F464" i="1"/>
  <c r="G464" i="1"/>
  <c r="G466" i="1" s="1"/>
  <c r="H613" i="1" s="1"/>
  <c r="H464" i="1"/>
  <c r="H466" i="1" s="1"/>
  <c r="H614" i="1" s="1"/>
  <c r="J614" i="1" s="1"/>
  <c r="I464" i="1"/>
  <c r="I466" i="1" s="1"/>
  <c r="H615" i="1" s="1"/>
  <c r="J464" i="1"/>
  <c r="J466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I535" i="1" s="1"/>
  <c r="J514" i="1"/>
  <c r="J535" i="1" s="1"/>
  <c r="K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H608" i="1"/>
  <c r="J608" i="1"/>
  <c r="G609" i="1"/>
  <c r="J609" i="1" s="1"/>
  <c r="G610" i="1"/>
  <c r="G613" i="1"/>
  <c r="G614" i="1"/>
  <c r="G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631" i="1"/>
  <c r="J631" i="1" s="1"/>
  <c r="G633" i="1"/>
  <c r="J633" i="1" s="1"/>
  <c r="G634" i="1"/>
  <c r="H637" i="1"/>
  <c r="G639" i="1"/>
  <c r="J639" i="1" s="1"/>
  <c r="G640" i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G627" i="1" l="1"/>
  <c r="J627" i="1" s="1"/>
  <c r="H636" i="1"/>
  <c r="J613" i="1"/>
  <c r="E120" i="2"/>
  <c r="G42" i="2"/>
  <c r="G23" i="2"/>
  <c r="J33" i="1"/>
  <c r="E96" i="2"/>
  <c r="J638" i="1"/>
  <c r="J43" i="1"/>
  <c r="D43" i="2"/>
  <c r="D31" i="13"/>
  <c r="C31" i="13" s="1"/>
  <c r="L330" i="1"/>
  <c r="C43" i="2"/>
  <c r="C38" i="10"/>
  <c r="C39" i="10"/>
  <c r="C5" i="13"/>
  <c r="C54" i="2"/>
  <c r="C55" i="2" s="1"/>
  <c r="C96" i="2" s="1"/>
  <c r="G32" i="2"/>
  <c r="G650" i="1"/>
  <c r="G654" i="1" s="1"/>
  <c r="L561" i="1"/>
  <c r="L426" i="1"/>
  <c r="G628" i="1" s="1"/>
  <c r="J628" i="1" s="1"/>
  <c r="F96" i="2"/>
  <c r="G542" i="1"/>
  <c r="J185" i="1"/>
  <c r="C8" i="13"/>
  <c r="E33" i="13"/>
  <c r="D35" i="13" s="1"/>
  <c r="G96" i="2"/>
  <c r="I185" i="1"/>
  <c r="G620" i="1" s="1"/>
  <c r="J620" i="1" s="1"/>
  <c r="E136" i="2"/>
  <c r="C73" i="2"/>
  <c r="G19" i="2"/>
  <c r="I542" i="1"/>
  <c r="L535" i="1"/>
  <c r="F185" i="1"/>
  <c r="G617" i="1" s="1"/>
  <c r="J617" i="1" s="1"/>
  <c r="C36" i="10"/>
  <c r="J615" i="1"/>
  <c r="D137" i="2"/>
  <c r="J19" i="1"/>
  <c r="G611" i="1" s="1"/>
  <c r="K539" i="1"/>
  <c r="H33" i="13"/>
  <c r="C25" i="13"/>
  <c r="C114" i="2"/>
  <c r="C120" i="2" s="1"/>
  <c r="E101" i="2"/>
  <c r="E107" i="2" s="1"/>
  <c r="C101" i="2"/>
  <c r="L203" i="1"/>
  <c r="C17" i="10"/>
  <c r="G612" i="1"/>
  <c r="J612" i="1" s="1"/>
  <c r="J263" i="1"/>
  <c r="E77" i="2"/>
  <c r="E83" i="2" s="1"/>
  <c r="L343" i="1"/>
  <c r="F652" i="1"/>
  <c r="I652" i="1" s="1"/>
  <c r="C16" i="10"/>
  <c r="D6" i="13"/>
  <c r="C6" i="13" s="1"/>
  <c r="C115" i="2"/>
  <c r="C102" i="2"/>
  <c r="J607" i="1"/>
  <c r="C106" i="2"/>
  <c r="C25" i="10"/>
  <c r="C41" i="10"/>
  <c r="D37" i="10" s="1"/>
  <c r="H104" i="1"/>
  <c r="H185" i="1" s="1"/>
  <c r="G619" i="1" s="1"/>
  <c r="J619" i="1" s="1"/>
  <c r="F33" i="13"/>
  <c r="I450" i="1"/>
  <c r="I451" i="1" s="1"/>
  <c r="H632" i="1" s="1"/>
  <c r="J632" i="1" s="1"/>
  <c r="C19" i="10"/>
  <c r="D119" i="2"/>
  <c r="D120" i="2" s="1"/>
  <c r="H651" i="1"/>
  <c r="H654" i="1" s="1"/>
  <c r="C13" i="10"/>
  <c r="G635" i="1"/>
  <c r="J635" i="1" s="1"/>
  <c r="F540" i="1"/>
  <c r="K540" i="1" s="1"/>
  <c r="C32" i="10"/>
  <c r="C12" i="10"/>
  <c r="L604" i="1"/>
  <c r="F263" i="1"/>
  <c r="C111" i="2"/>
  <c r="F651" i="1"/>
  <c r="L354" i="1"/>
  <c r="E116" i="2"/>
  <c r="C10" i="10"/>
  <c r="L374" i="1"/>
  <c r="G626" i="1" s="1"/>
  <c r="J626" i="1" s="1"/>
  <c r="C123" i="2"/>
  <c r="C136" i="2" s="1"/>
  <c r="H662" i="1" l="1"/>
  <c r="H657" i="1"/>
  <c r="G616" i="1"/>
  <c r="J616" i="1" s="1"/>
  <c r="J44" i="1"/>
  <c r="H611" i="1" s="1"/>
  <c r="G621" i="1"/>
  <c r="J621" i="1" s="1"/>
  <c r="G636" i="1"/>
  <c r="J636" i="1" s="1"/>
  <c r="D33" i="13"/>
  <c r="D36" i="13" s="1"/>
  <c r="F542" i="1"/>
  <c r="D40" i="10"/>
  <c r="D39" i="10"/>
  <c r="I651" i="1"/>
  <c r="K542" i="1"/>
  <c r="G43" i="2"/>
  <c r="J611" i="1"/>
  <c r="D38" i="10"/>
  <c r="C27" i="10"/>
  <c r="G625" i="1"/>
  <c r="J625" i="1" s="1"/>
  <c r="G657" i="1"/>
  <c r="G662" i="1"/>
  <c r="L249" i="1"/>
  <c r="L263" i="1" s="1"/>
  <c r="G622" i="1" s="1"/>
  <c r="J622" i="1" s="1"/>
  <c r="F650" i="1"/>
  <c r="D36" i="10"/>
  <c r="D35" i="10"/>
  <c r="L344" i="1"/>
  <c r="G623" i="1" s="1"/>
  <c r="J623" i="1" s="1"/>
  <c r="C107" i="2"/>
  <c r="C137" i="2" s="1"/>
  <c r="E137" i="2"/>
  <c r="D41" i="10" l="1"/>
  <c r="H646" i="1"/>
  <c r="I650" i="1"/>
  <c r="I654" i="1" s="1"/>
  <c r="F654" i="1"/>
  <c r="C28" i="10"/>
  <c r="D27" i="10" s="1"/>
  <c r="I662" i="1" l="1"/>
  <c r="I657" i="1"/>
  <c r="C30" i="10"/>
  <c r="D22" i="10"/>
  <c r="D18" i="10"/>
  <c r="D11" i="10"/>
  <c r="D26" i="10"/>
  <c r="D15" i="10"/>
  <c r="D20" i="10"/>
  <c r="D23" i="10"/>
  <c r="D21" i="10"/>
  <c r="D24" i="10"/>
  <c r="D17" i="10"/>
  <c r="D19" i="10"/>
  <c r="D10" i="10"/>
  <c r="D13" i="10"/>
  <c r="D16" i="10"/>
  <c r="D12" i="10"/>
  <c r="D25" i="10"/>
  <c r="F662" i="1"/>
  <c r="F657" i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62BBA53-944C-4104-A465-C726A8B9518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8D101D7-AE79-4DB5-8C1F-7948F39C82C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78BB250-3DCA-46DF-BEA5-BFC6BA4EA72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E449991-3697-44BD-BE60-D6B8736F010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EA4B150-777C-4183-88E7-3B66A50534A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9CBA7C2-ABB8-4D1C-AF74-513ACD7C23E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711A39B-D923-4625-8BBF-1149D7D9552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6BC2BAF-DEE2-47FF-BF6B-848035F0B80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23B375D-7C44-4AB4-8D2B-913E58DBA85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2BB2DA4-4B98-42F6-8ED0-F600241F178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9E83EC1-0411-4566-A6A5-8F43738535C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F2B56B9-0E21-4258-94DB-006189A6A6A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<sst xmlns="http://schemas.openxmlformats.org/spreadsheetml/2006/main" count="3858" uniqueCount="895">
  <si>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</si>
  <si>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</si>
  <si>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</si>
  <si>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</si>
  <si>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</si>
  <si>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</si>
  <si>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</si>
  <si>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</si>
  <si>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</si>
  <si>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</si>
  <si>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</si>
  <si>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</si>
  <si>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</si>
  <si>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</si>
  <si>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</si>
  <si>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</si>
  <si>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</si>
  <si>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</si>
  <si>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</si>
  <si>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</si>
  <si>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</si>
  <si>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</si>
  <si>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</si>
  <si>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</si>
  <si>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</si>
  <si>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</si>
  <si>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</si>
  <si>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</si>
  <si>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</si>
  <si>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</si>
  <si>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</si>
  <si>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</si>
  <si>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</si>
  <si>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</si>
  <si>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</si>
  <si>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</si>
  <si>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</si>
  <si>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</si>
  <si>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</si>
  <si>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</si>
  <si>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</si>
  <si>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</si>
  <si>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</si>
  <si>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</si>
  <si>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</si>
  <si>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</si>
  <si>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</si>
  <si>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</si>
  <si>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</si>
  <si>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</si>
  <si>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</si>
  <si>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</si>
  <si>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</si>
  <si>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</si>
  <si>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</si>
  <si>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</si>
  <si>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</si>
  <si>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</si>
  <si>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</si>
  <si>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</si>
  <si>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</si>
  <si>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</si>
  <si>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</si>
  <si>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</si>
  <si>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</si>
  <si>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</si>
  <si>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</si>
  <si>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</si>
  <si>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</si>
  <si>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</si>
  <si>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</si>
  <si>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</si>
  <si>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</si>
  <si>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</si>
  <si>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</si>
  <si>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</si>
  <si>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</si>
  <si>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</si>
  <si>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</si>
  <si>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</si>
  <si>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</si>
  <si>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</si>
  <si>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</si>
  <si>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</si>
  <si>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</si>
  <si>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</si>
  <si>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</si>
  <si>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</si>
  <si>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</si>
  <si>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</si>
  <si>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</si>
  <si>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</si>
  <si>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</si>
  <si>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</si>
  <si>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</si>
  <si>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</si>
  <si>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</si>
  <si>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</si>
  <si>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</si>
  <si>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</si>
  <si>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</si>
  <si>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</si>
  <si>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</si>
  <si>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</si>
  <si>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</si>
  <si>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</si>
  <si>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</si>
  <si>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</si>
  <si>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</si>
  <si>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</si>
  <si>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</si>
  <si>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</si>
  <si>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</si>
  <si>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</si>
  <si>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</si>
  <si>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</si>
  <si>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</si>
  <si>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</si>
  <si>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</si>
  <si>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</si>
  <si>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</si>
  <si>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</si>
  <si>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</si>
  <si>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</si>
  <si>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</si>
  <si>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</si>
  <si>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</si>
  <si>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</si>
  <si>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</si>
  <si>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</si>
  <si>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</si>
  <si>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</si>
  <si>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</si>
  <si>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</si>
  <si>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</si>
  <si>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</si>
  <si>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</si>
  <si>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</si>
  <si>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</si>
  <si>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</si>
  <si>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</si>
  <si>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</si>
  <si>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</si>
  <si>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</si>
  <si>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</si>
  <si>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</si>
  <si>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</si>
  <si>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</si>
  <si>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</si>
  <si>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</si>
  <si>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</si>
  <si>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</si>
  <si>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</si>
  <si>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</si>
  <si>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</si>
  <si>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</si>
  <si>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</si>
  <si>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</si>
  <si>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</si>
  <si>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</si>
  <si>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</si>
  <si>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</si>
  <si>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</si>
  <si>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</si>
  <si>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</si>
  <si>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</si>
  <si>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</si>
  <si>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</si>
  <si>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</si>
  <si>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</si>
  <si>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</si>
  <si>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</si>
  <si>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</si>
  <si>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</si>
  <si>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</si>
  <si>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</si>
  <si>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</si>
  <si>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</si>
  <si>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</si>
  <si>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</si>
  <si>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</si>
  <si>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</si>
  <si>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</si>
  <si>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</si>
  <si>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</si>
  <si>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</si>
  <si>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</si>
  <si>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</si>
  <si>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</si>
  <si>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</si>
  <si>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</si>
  <si>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</si>
  <si>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</si>
  <si>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</si>
  <si>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</si>
  <si>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</si>
  <si>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</si>
  <si>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</si>
  <si>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</si>
  <si>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</si>
  <si>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</si>
  <si>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</si>
  <si>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</si>
  <si>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</si>
  <si>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</si>
  <si>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</si>
  <si>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</si>
  <si>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</si>
  <si>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</si>
  <si>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</si>
  <si>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</si>
  <si>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</si>
  <si>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</si>
  <si>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</si>
  <si>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</si>
  <si>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</si>
  <si>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</si>
  <si>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</si>
  <si>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</si>
  <si>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</si>
  <si>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</si>
  <si>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</si>
  <si>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</si>
  <si>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</si>
  <si>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</si>
  <si>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</si>
  <si>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</si>
  <si>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</si>
  <si>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</si>
  <si>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</si>
  <si>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</si>
  <si>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</si>
  <si>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</si>
  <si>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</si>
  <si>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</si>
  <si>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</si>
  <si>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</si>
  <si>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</si>
  <si>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</si>
  <si>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</si>
  <si>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</si>
  <si>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</si>
  <si>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</si>
  <si>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</si>
  <si>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</si>
  <si>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</si>
  <si>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</si>
  <si>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</si>
  <si>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</si>
  <si>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</si>
  <si>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</si>
  <si>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</si>
  <si>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</si>
  <si>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</si>
  <si>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</si>
  <si>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</si>
  <si>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</si>
  <si>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</si>
  <si>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</si>
  <si>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</si>
  <si>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</si>
  <si>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</si>
  <si>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</si>
  <si>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</si>
  <si>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</si>
  <si>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</si>
  <si>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</si>
  <si>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</si>
  <si>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</si>
  <si>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</si>
  <si>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</si>
  <si>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</si>
  <si>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</si>
  <si>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</si>
  <si>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</si>
  <si>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</si>
  <si>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</si>
  <si>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</si>
  <si>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</si>
  <si>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</si>
  <si>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</si>
  <si>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</si>
  <si>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</si>
  <si>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</si>
  <si>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</si>
  <si>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</si>
  <si>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</si>
  <si>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</si>
  <si>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</si>
  <si>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</si>
  <si>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</si>
  <si>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</si>
  <si>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</si>
  <si>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</si>
  <si>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</si>
  <si>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</si>
  <si>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</si>
  <si>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</si>
  <si>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</si>
  <si>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</si>
  <si>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</si>
  <si>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</si>
  <si>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</si>
  <si>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</si>
  <si>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</si>
  <si>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</si>
  <si>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</si>
  <si>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</si>
  <si>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</si>
  <si>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</si>
  <si>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</si>
  <si>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</si>
  <si>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</si>
  <si>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</si>
  <si>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</si>
  <si>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</si>
  <si>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</si>
  <si>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</si>
  <si>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</si>
  <si>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</si>
  <si>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</si>
  <si>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</si>
  <si>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</si>
  <si>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</si>
  <si>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</si>
  <si>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</si>
  <si>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</si>
  <si>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</si>
  <si>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</si>
  <si>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</si>
  <si>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</si>
  <si>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</si>
  <si>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</si>
  <si>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</si>
  <si>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</si>
  <si>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</si>
  <si>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</si>
  <si>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</si>
  <si>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</si>
  <si>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</si>
  <si>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</si>
  <si>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</si>
  <si>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</si>
  <si>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</si>
  <si>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</si>
  <si>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</si>
  <si>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</si>
  <si>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</si>
  <si>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</si>
  <si>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</si>
  <si>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</si>
  <si>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</si>
  <si>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</si>
  <si>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</si>
  <si>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</si>
  <si>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</si>
  <si>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</si>
  <si>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</si>
  <si>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</si>
  <si>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</si>
  <si>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</si>
  <si>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</si>
  <si>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</si>
  <si>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</si>
  <si>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</si>
  <si>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</si>
  <si>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</si>
  <si>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</si>
  <si>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</si>
  <si>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</si>
  <si>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</si>
  <si>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</si>
  <si>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</si>
  <si>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</si>
  <si>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</si>
  <si>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</si>
  <si>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</si>
  <si>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</si>
  <si>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</si>
  <si>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</si>
  <si>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</si>
  <si>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</si>
  <si>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</si>
  <si>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</si>
  <si>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</si>
  <si>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</si>
  <si>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</si>
  <si>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</si>
  <si>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</si>
  <si>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</si>
  <si>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</si>
  <si>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</si>
  <si>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</si>
  <si>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</si>
  <si>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</si>
  <si>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</si>
  <si>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</si>
  <si>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</si>
  <si>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</si>
  <si>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</si>
  <si>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</si>
  <si>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</si>
  <si>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</si>
  <si>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</si>
  <si>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</si>
  <si>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</si>
  <si>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</si>
  <si>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</si>
  <si>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</si>
  <si>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</si>
  <si>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</si>
  <si>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</si>
  <si>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</si>
  <si>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</si>
  <si>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</si>
  <si>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</si>
  <si>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</si>
  <si>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</si>
  <si>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</si>
  <si>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</si>
  <si>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</si>
  <si>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</si>
  <si>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</si>
  <si>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</si>
  <si>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</si>
  <si>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</si>
  <si>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</si>
  <si>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</si>
  <si>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</si>
  <si>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</si>
  <si>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</si>
  <si>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</si>
  <si>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</si>
  <si>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</si>
  <si>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</si>
  <si>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</si>
  <si>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</si>
  <si>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</si>
  <si>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</si>
  <si>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</si>
  <si>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</si>
  <si>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</si>
  <si>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</si>
  <si>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</si>
  <si>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</si>
  <si>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</si>
  <si>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</si>
  <si>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</si>
  <si>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</si>
  <si>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</si>
  <si>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</si>
  <si>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</si>
  <si>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</si>
  <si>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</si>
  <si>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</si>
  <si>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</si>
  <si>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</si>
  <si>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</si>
  <si>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</si>
  <si>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</si>
  <si>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</si>
  <si>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</si>
  <si>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</si>
  <si>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</si>
  <si>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</si>
  <si>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</si>
  <si>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</si>
  <si>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</si>
  <si>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</si>
  <si>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</si>
  <si>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</si>
  <si>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</si>
  <si>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</si>
  <si>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</si>
  <si>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</si>
  <si>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</si>
  <si>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</si>
  <si>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</si>
  <si>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</si>
  <si>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</si>
  <si>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</si>
  <si>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</si>
  <si>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</si>
  <si>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</si>
  <si>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</si>
  <si>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</si>
  <si>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</si>
  <si>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</si>
  <si>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</si>
  <si>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</si>
  <si>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</si>
  <si>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</si>
  <si>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</si>
  <si>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</si>
  <si>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</si>
  <si>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</si>
  <si>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</si>
  <si>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</si>
  <si>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</si>
  <si>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</si>
  <si>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</si>
  <si>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</si>
  <si>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</si>
  <si>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</si>
  <si>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</si>
  <si>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</si>
  <si>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</si>
  <si>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</si>
  <si>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</si>
  <si>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</si>
  <si>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</si>
  <si>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</si>
  <si>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</si>
  <si>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</si>
  <si>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</si>
  <si>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</si>
  <si>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</si>
  <si>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</si>
  <si>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</si>
  <si>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</si>
  <si>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</si>
  <si>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</si>
  <si>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</si>
  <si>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</si>
  <si>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</si>
  <si>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</si>
  <si>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</si>
  <si>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</si>
  <si>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</si>
  <si>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</si>
  <si>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</si>
  <si>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</si>
  <si>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</si>
  <si>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</si>
  <si>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</si>
  <si>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</si>
  <si>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</si>
  <si>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</si>
  <si>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</si>
  <si>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</si>
  <si>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</si>
  <si>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</si>
  <si>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</si>
  <si>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</si>
  <si>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</si>
  <si>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</si>
  <si>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</si>
  <si>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</si>
  <si>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</si>
  <si>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</si>
  <si>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</si>
  <si>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</si>
  <si>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</si>
  <si>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</si>
  <si>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</si>
  <si>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</si>
  <si>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</si>
  <si>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</si>
  <si>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</si>
  <si>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</si>
  <si>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</si>
  <si>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</si>
  <si>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</si>
  <si>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</si>
  <si>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</si>
  <si>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</si>
  <si>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</si>
  <si>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</si>
  <si>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</si>
  <si>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</si>
  <si>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</si>
  <si>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</si>
  <si>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</si>
  <si>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</si>
  <si>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</si>
  <si>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</si>
  <si>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</si>
  <si>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</si>
  <si>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</si>
  <si>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</si>
  <si>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</si>
  <si>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</si>
  <si>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</si>
  <si>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</si>
  <si>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</si>
  <si>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</si>
  <si>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</si>
  <si>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</si>
  <si>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</si>
  <si>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</si>
  <si>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</si>
  <si>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</si>
  <si>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</si>
  <si>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</si>
  <si>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</si>
  <si>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</si>
  <si>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</si>
  <si>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</si>
  <si>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</si>
  <si>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</si>
  <si>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</si>
  <si>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</si>
  <si>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</si>
  <si>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</si>
  <si>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</si>
  <si>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</si>
  <si>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</si>
  <si>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</si>
  <si>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</si>
  <si>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</si>
  <si>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</si>
  <si>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</si>
  <si>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</si>
  <si>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</si>
  <si>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</si>
  <si>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</si>
  <si>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</si>
  <si>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</si>
  <si>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</si>
  <si>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</si>
  <si>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</si>
  <si>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</si>
  <si>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</si>
  <si>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</si>
  <si>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</si>
  <si>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</si>
  <si>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</si>
  <si>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</si>
  <si>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</si>
  <si>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</si>
  <si>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</si>
  <si>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</si>
  <si>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</si>
  <si>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</si>
  <si>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</si>
  <si>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</si>
  <si>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</si>
  <si>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</si>
  <si>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</si>
  <si>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</si>
  <si>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</si>
  <si>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</si>
  <si>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</si>
  <si>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</si>
  <si>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</si>
  <si>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</si>
  <si>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</si>
  <si>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</si>
  <si>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</si>
  <si>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</si>
  <si>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</si>
  <si>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</si>
  <si>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</si>
  <si>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</si>
  <si>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</si>
  <si>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</si>
  <si>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</si>
  <si>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</si>
  <si>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</si>
  <si>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</si>
  <si>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</si>
  <si>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</si>
  <si>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</si>
  <si>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</si>
  <si>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</si>
  <si>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</si>
  <si>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</si>
  <si>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</si>
  <si>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</si>
  <si>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</si>
  <si>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</si>
  <si>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</si>
  <si>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</si>
  <si>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</si>
  <si>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</si>
  <si>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</si>
  <si>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</si>
  <si>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</si>
  <si>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</si>
  <si>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</si>
  <si>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</si>
  <si>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</si>
  <si>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</si>
  <si>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</si>
  <si>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</si>
  <si>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</si>
  <si>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</si>
  <si>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</si>
  <si>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</si>
  <si>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</si>
  <si>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</si>
  <si>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</si>
  <si>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</si>
  <si>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</si>
  <si>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</si>
  <si>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</si>
  <si>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</si>
  <si>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</si>
  <si>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</si>
  <si>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</si>
  <si>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</si>
  <si>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</si>
  <si>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</si>
  <si>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</si>
  <si>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</si>
  <si>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</si>
  <si>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</si>
  <si>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</si>
  <si>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</si>
  <si>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</si>
  <si>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</si>
  <si>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</si>
  <si>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</si>
  <si>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</si>
  <si>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</si>
  <si>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</si>
  <si>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</si>
  <si>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</si>
  <si>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</si>
  <si>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</si>
  <si>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</si>
  <si>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</si>
  <si>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</si>
  <si>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</si>
  <si>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</si>
  <si>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</si>
  <si>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</si>
  <si>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</si>
  <si>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</si>
  <si>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</si>
  <si>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</si>
  <si>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</si>
  <si>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</si>
  <si>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</si>
  <si>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</si>
  <si>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</si>
  <si>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</si>
  <si>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</si>
  <si>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</si>
  <si>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</si>
  <si>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</si>
  <si>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</si>
  <si>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</si>
  <si>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</si>
  <si>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</si>
  <si>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</si>
  <si>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</si>
  <si>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</si>
  <si>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</si>
  <si>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</si>
  <si>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</si>
  <si>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</si>
  <si>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</si>
  <si>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</si>
  <si>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</si>
  <si>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</si>
  <si>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</si>
  <si>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</si>
  <si>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</si>
  <si>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</si>
  <si>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</si>
  <si>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</si>
  <si>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</si>
  <si>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</si>
  <si>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</si>
  <si>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</si>
  <si>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</si>
  <si>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</si>
  <si>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</si>
  <si>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</si>
  <si>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</si>
  <si>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</si>
  <si>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</si>
  <si>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</si>
  <si>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</si>
  <si>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</si>
  <si>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</si>
  <si>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</si>
  <si>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</si>
  <si>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</si>
  <si>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</si>
  <si>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</si>
  <si>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</si>
  <si>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</si>
  <si>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</si>
  <si>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</si>
  <si>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</si>
  <si>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</si>
  <si>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</si>
  <si>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</si>
  <si>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</si>
  <si>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</si>
  <si>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</si>
  <si>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</si>
  <si>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</si>
  <si>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</si>
  <si>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</si>
  <si>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</si>
  <si>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</si>
  <si>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</si>
  <si>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</si>
  <si>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</si>
  <si>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</si>
  <si>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</si>
  <si>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</si>
  <si>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</si>
  <si>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</si>
  <si>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</si>
  <si>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</si>
  <si>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</si>
  <si>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</si>
  <si>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</si>
  <si>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</si>
  <si>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</si>
  <si>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</si>
  <si>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</si>
  <si>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</si>
  <si>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</si>
  <si>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</si>
  <si>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</si>
  <si>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</si>
  <si>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</si>
  <si>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</si>
  <si>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</si>
  <si>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</si>
  <si>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</si>
  <si>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</si>
  <si>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</si>
  <si>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</si>
  <si>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</si>
  <si>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</si>
  <si>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</si>
  <si>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</si>
  <si>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</si>
  <si>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</si>
  <si>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</si>
  <si>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</si>
  <si>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</si>
  <si>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</si>
  <si>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</si>
  <si>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</si>
  <si>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</si>
  <si>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</si>
  <si>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</si>
  <si>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</si>
  <si>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</si>
  <si>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</si>
  <si>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</si>
  <si>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</si>
  <si>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</si>
  <si>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</si>
  <si>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</si>
  <si>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</si>
  <si>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</si>
  <si>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</si>
  <si>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</si>
  <si>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</si>
  <si>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</si>
  <si>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</si>
  <si>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</si>
  <si>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</si>
  <si>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</si>
  <si>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</si>
  <si>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</si>
  <si>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</si>
  <si>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</si>
  <si>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</si>
  <si>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</si>
  <si>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</si>
  <si>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</si>
  <si>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</si>
  <si>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</si>
  <si>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</si>
  <si>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</si>
  <si>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</si>
  <si>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</si>
  <si>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</si>
  <si>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</si>
  <si>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</si>
  <si>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</si>
  <si>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</si>
  <si>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</si>
  <si>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</si>
  <si>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</si>
  <si>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</si>
  <si>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</si>
  <si>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</si>
  <si>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</si>
  <si>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</si>
  <si>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</si>
  <si>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</si>
  <si>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</si>
  <si>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</si>
  <si>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</si>
  <si>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ELLSWORTH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</si>
</sst>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9E74-FCC9-4D57-A326-21475D6D249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0" sqref="F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162</v>
      </c>
      <c r="C2" s="21">
        <v>162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-34745.39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40617.410000000003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32801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1262.3399999999999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-682.0499999999995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40617.410000000003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40617.410000000003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-682.05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-682.05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40617.410000000003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-682.05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40617.410000000003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85347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85347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3.66</v>
      </c>
      <c r="G88" s="18"/>
      <c r="H88" s="18"/>
      <c r="I88" s="18"/>
      <c r="J88" s="18">
        <v>719.23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3.66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719.23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85350.66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719.23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9234.7000000000007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32454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3542.3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45231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45231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6.49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6.49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7982.88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7989.37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138571.03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719.23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61629.63</v>
      </c>
      <c r="I189" s="18"/>
      <c r="J189" s="18"/>
      <c r="K189" s="18"/>
      <c r="L189" s="19">
        <f>SUM(F189:K189)</f>
        <v>61629.63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825</v>
      </c>
      <c r="G196" s="18"/>
      <c r="H196" s="18">
        <v>8826.7000000000007</v>
      </c>
      <c r="I196" s="18">
        <v>8.8000000000000007</v>
      </c>
      <c r="J196" s="18"/>
      <c r="K196" s="18">
        <v>685.79</v>
      </c>
      <c r="L196" s="19">
        <f t="shared" si="0"/>
        <v>10346.290000000001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5480</v>
      </c>
      <c r="I200" s="18"/>
      <c r="J200" s="18"/>
      <c r="K200" s="18"/>
      <c r="L200" s="19">
        <f t="shared" si="0"/>
        <v>5480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825</v>
      </c>
      <c r="G203" s="41">
        <f t="shared" si="1"/>
        <v>0</v>
      </c>
      <c r="H203" s="41">
        <f t="shared" si="1"/>
        <v>75936.33</v>
      </c>
      <c r="I203" s="41">
        <f t="shared" si="1"/>
        <v>8.8000000000000007</v>
      </c>
      <c r="J203" s="41">
        <f t="shared" si="1"/>
        <v>0</v>
      </c>
      <c r="K203" s="41">
        <f t="shared" si="1"/>
        <v>685.79</v>
      </c>
      <c r="L203" s="41">
        <f t="shared" si="1"/>
        <v>77455.92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61827.69</v>
      </c>
      <c r="I225" s="18"/>
      <c r="J225" s="18"/>
      <c r="K225" s="18"/>
      <c r="L225" s="19">
        <f>SUM(F225:K225)</f>
        <v>61827.69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61827.69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61827.69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825</v>
      </c>
      <c r="G249" s="41">
        <f t="shared" si="8"/>
        <v>0</v>
      </c>
      <c r="H249" s="41">
        <f t="shared" si="8"/>
        <v>137764.02000000002</v>
      </c>
      <c r="I249" s="41">
        <f t="shared" si="8"/>
        <v>8.8000000000000007</v>
      </c>
      <c r="J249" s="41">
        <f t="shared" si="8"/>
        <v>0</v>
      </c>
      <c r="K249" s="41">
        <f t="shared" si="8"/>
        <v>685.79</v>
      </c>
      <c r="L249" s="41">
        <f t="shared" si="8"/>
        <v>139283.60999999999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825</v>
      </c>
      <c r="G263" s="42">
        <f t="shared" si="11"/>
        <v>0</v>
      </c>
      <c r="H263" s="42">
        <f t="shared" si="11"/>
        <v>137764.02000000002</v>
      </c>
      <c r="I263" s="42">
        <f t="shared" si="11"/>
        <v>8.8000000000000007</v>
      </c>
      <c r="J263" s="42">
        <f t="shared" si="11"/>
        <v>0</v>
      </c>
      <c r="K263" s="42">
        <f t="shared" si="11"/>
        <v>685.79</v>
      </c>
      <c r="L263" s="42">
        <f t="shared" si="11"/>
        <v>139283.60999999999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719.23</v>
      </c>
      <c r="I389" s="18"/>
      <c r="J389" s="24" t="s">
        <v>312</v>
      </c>
      <c r="K389" s="24" t="s">
        <v>312</v>
      </c>
      <c r="L389" s="56">
        <f t="shared" si="26"/>
        <v>719.23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719.23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719.23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719.23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719.23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40617.410000000003</v>
      </c>
      <c r="G432" s="18"/>
      <c r="H432" s="18"/>
      <c r="I432" s="56">
        <f t="shared" si="33"/>
        <v>40617.410000000003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40617.410000000003</v>
      </c>
      <c r="G438" s="13">
        <f>SUM(G431:G437)</f>
        <v>0</v>
      </c>
      <c r="H438" s="13">
        <f>SUM(H431:H437)</f>
        <v>0</v>
      </c>
      <c r="I438" s="13">
        <f>SUM(I431:I437)</f>
        <v>40617.410000000003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40617.410000000003</v>
      </c>
      <c r="G449" s="18"/>
      <c r="H449" s="18"/>
      <c r="I449" s="56">
        <f>SUM(F449:H449)</f>
        <v>40617.410000000003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40617.410000000003</v>
      </c>
      <c r="G450" s="83">
        <f>SUM(G446:G449)</f>
        <v>0</v>
      </c>
      <c r="H450" s="83">
        <f>SUM(H446:H449)</f>
        <v>0</v>
      </c>
      <c r="I450" s="83">
        <f>SUM(I446:I449)</f>
        <v>40617.410000000003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40617.410000000003</v>
      </c>
      <c r="G451" s="42">
        <f>G444+G450</f>
        <v>0</v>
      </c>
      <c r="H451" s="42">
        <f>H444+H450</f>
        <v>0</v>
      </c>
      <c r="I451" s="42">
        <f>I444+I450</f>
        <v>40617.410000000003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30.53</v>
      </c>
      <c r="G455" s="18"/>
      <c r="H455" s="18"/>
      <c r="I455" s="18"/>
      <c r="J455" s="18">
        <v>39898.18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138571.03</v>
      </c>
      <c r="G458" s="18"/>
      <c r="H458" s="18"/>
      <c r="I458" s="18"/>
      <c r="J458" s="18">
        <v>719.23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138571.03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719.23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139283.60999999999</v>
      </c>
      <c r="G462" s="18"/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139283.60999999999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-682.04999999998836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40617.410000000003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0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0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470.52</v>
      </c>
      <c r="G521" s="18">
        <v>112.76</v>
      </c>
      <c r="H521" s="18">
        <v>5.3</v>
      </c>
      <c r="I521" s="18"/>
      <c r="J521" s="18"/>
      <c r="K521" s="18">
        <v>0.78</v>
      </c>
      <c r="L521" s="88">
        <f>SUM(F521:K521)</f>
        <v>589.3599999999999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470.52</v>
      </c>
      <c r="G524" s="89">
        <f t="shared" ref="G524:L524" si="37">SUM(G521:G523)</f>
        <v>112.76</v>
      </c>
      <c r="H524" s="89">
        <f t="shared" si="37"/>
        <v>5.3</v>
      </c>
      <c r="I524" s="89">
        <f t="shared" si="37"/>
        <v>0</v>
      </c>
      <c r="J524" s="89">
        <f t="shared" si="37"/>
        <v>0</v>
      </c>
      <c r="K524" s="89">
        <f t="shared" si="37"/>
        <v>0.78</v>
      </c>
      <c r="L524" s="89">
        <f t="shared" si="37"/>
        <v>589.3599999999999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470.52</v>
      </c>
      <c r="G535" s="89">
        <f t="shared" ref="G535:L535" si="40">G514+G519+G524+G529+G534</f>
        <v>112.76</v>
      </c>
      <c r="H535" s="89">
        <f t="shared" si="40"/>
        <v>5.3</v>
      </c>
      <c r="I535" s="89">
        <f t="shared" si="40"/>
        <v>0</v>
      </c>
      <c r="J535" s="89">
        <f t="shared" si="40"/>
        <v>0</v>
      </c>
      <c r="K535" s="89">
        <f t="shared" si="40"/>
        <v>0.78</v>
      </c>
      <c r="L535" s="89">
        <f t="shared" si="40"/>
        <v>589.3599999999999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589.3599999999999</v>
      </c>
      <c r="I539" s="87">
        <f>L526</f>
        <v>0</v>
      </c>
      <c r="J539" s="87">
        <f>L531</f>
        <v>0</v>
      </c>
      <c r="K539" s="87">
        <f>SUM(F539:J539)</f>
        <v>589.3599999999999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0</v>
      </c>
      <c r="G542" s="89">
        <f t="shared" si="41"/>
        <v>0</v>
      </c>
      <c r="H542" s="89">
        <f t="shared" si="41"/>
        <v>589.3599999999999</v>
      </c>
      <c r="I542" s="89">
        <f t="shared" si="41"/>
        <v>0</v>
      </c>
      <c r="J542" s="89">
        <f t="shared" si="41"/>
        <v>0</v>
      </c>
      <c r="K542" s="89">
        <f t="shared" si="41"/>
        <v>589.3599999999999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61629.63</v>
      </c>
      <c r="G565" s="18"/>
      <c r="H565" s="18">
        <v>61827.69</v>
      </c>
      <c r="I565" s="87">
        <f>SUM(F565:H565)</f>
        <v>123457.32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5480</v>
      </c>
      <c r="I581" s="18"/>
      <c r="J581" s="18"/>
      <c r="K581" s="104">
        <f t="shared" ref="K581:K587" si="47">SUM(H581:J581)</f>
        <v>5480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5480</v>
      </c>
      <c r="I588" s="108">
        <f>SUM(I581:I587)</f>
        <v>0</v>
      </c>
      <c r="J588" s="108">
        <f>SUM(J581:J587)</f>
        <v>0</v>
      </c>
      <c r="K588" s="108">
        <f>SUM(K581:K587)</f>
        <v>5480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-682.0499999999995</v>
      </c>
      <c r="H607" s="109">
        <f>SUM(F44)</f>
        <v>-682.05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40617.410000000003</v>
      </c>
      <c r="H611" s="109">
        <f>SUM(J44)</f>
        <v>40617.410000000003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-682.05</v>
      </c>
      <c r="H612" s="109">
        <f>F466</f>
        <v>-682.04999999998836</v>
      </c>
      <c r="I612" s="121" t="s">
        <v>106</v>
      </c>
      <c r="J612" s="109">
        <f t="shared" ref="J612:J645" si="49">G612-H612</f>
        <v>-1.1596057447604835E-11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40617.410000000003</v>
      </c>
      <c r="H616" s="109">
        <f>J466</f>
        <v>40617.410000000003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138571.03</v>
      </c>
      <c r="H617" s="104">
        <f>SUM(F458)</f>
        <v>138571.03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719.23</v>
      </c>
      <c r="H621" s="104">
        <f>SUM(J458)</f>
        <v>719.23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139283.60999999999</v>
      </c>
      <c r="H622" s="104">
        <f>SUM(F462)</f>
        <v>139283.60999999999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719.23</v>
      </c>
      <c r="H627" s="164">
        <f>SUM(J458)</f>
        <v>719.23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40617.410000000003</v>
      </c>
      <c r="H629" s="104">
        <f>SUM(F451)</f>
        <v>40617.410000000003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40617.410000000003</v>
      </c>
      <c r="H632" s="104">
        <f>SUM(I451)</f>
        <v>40617.410000000003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719.23</v>
      </c>
      <c r="H634" s="104">
        <f>H400</f>
        <v>719.23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719.23</v>
      </c>
      <c r="H636" s="104">
        <f>L400</f>
        <v>719.23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5480</v>
      </c>
      <c r="H637" s="104">
        <f>L200+L218+L236</f>
        <v>5480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5480</v>
      </c>
      <c r="H639" s="104">
        <f>H588</f>
        <v>5480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77455.92</v>
      </c>
      <c r="G650" s="19">
        <f>(L221+L301+L351)</f>
        <v>0</v>
      </c>
      <c r="H650" s="19">
        <f>(L239+L320+L352)</f>
        <v>61827.69</v>
      </c>
      <c r="I650" s="19">
        <f>SUM(F650:H650)</f>
        <v>139283.60999999999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5480</v>
      </c>
      <c r="G652" s="19">
        <f>(L218+L298)-(J218+J298)</f>
        <v>0</v>
      </c>
      <c r="H652" s="19">
        <f>(L236+L317)-(J236+J317)</f>
        <v>0</v>
      </c>
      <c r="I652" s="19">
        <f>SUM(F652:H652)</f>
        <v>5480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61629.63</v>
      </c>
      <c r="G653" s="200">
        <f>SUM(G565:G577)+SUM(I592:I594)+L602</f>
        <v>0</v>
      </c>
      <c r="H653" s="200">
        <f>SUM(H565:H577)+SUM(J592:J594)+L603</f>
        <v>61827.69</v>
      </c>
      <c r="I653" s="19">
        <f>SUM(F653:H653)</f>
        <v>123457.32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10346.289999999994</v>
      </c>
      <c r="G654" s="19">
        <f>G650-SUM(G651:G653)</f>
        <v>0</v>
      </c>
      <c r="H654" s="19">
        <f>H650-SUM(H651:H653)</f>
        <v>0</v>
      </c>
      <c r="I654" s="19">
        <f>I650-SUM(I651:I653)</f>
        <v>10346.289999999979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-10346.290000000001</v>
      </c>
      <c r="G659" s="18"/>
      <c r="H659" s="18"/>
      <c r="I659" s="19">
        <f>SUM(F659:H659)</f>
        <v>-10346.290000000001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D855-1B63-4EBA-B928-BB1523FF3999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ELLSWORTH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D7C3-6E0B-4E44-ABEE-D16966896834}">
  <sheetPr>
    <tabColor indexed="11"/>
  </sheetPr>
  <dimension ref="A1:I51"/>
  <sheetViews>
    <sheetView workbookViewId="0">
      <pane ySplit="4" topLeftCell="A5" activePane="bottomLeft" state="frozen"/>
      <selection pane="bottomLeft" activeCell="C11" sqref="C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ELLSWORTH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123457.32</v>
      </c>
      <c r="D5" s="20">
        <f>SUM('DOE25'!L189:L192)+SUM('DOE25'!L207:L210)+SUM('DOE25'!L225:L228)-F5-G5</f>
        <v>123457.32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3992.56</v>
      </c>
      <c r="D8" s="244"/>
      <c r="E8" s="20">
        <f>'DOE25'!L196+'DOE25'!L214+'DOE25'!L232-F8-G8-D9-D11</f>
        <v>3306.77</v>
      </c>
      <c r="F8" s="256">
        <f>'DOE25'!J196+'DOE25'!J214+'DOE25'!J232</f>
        <v>0</v>
      </c>
      <c r="G8" s="53">
        <f>'DOE25'!K196+'DOE25'!K214+'DOE25'!K232</f>
        <v>685.79</v>
      </c>
      <c r="H8" s="260"/>
    </row>
    <row r="9" spans="1:9" x14ac:dyDescent="0.2">
      <c r="A9" s="32">
        <v>2310</v>
      </c>
      <c r="B9" t="s">
        <v>852</v>
      </c>
      <c r="C9" s="246">
        <f t="shared" si="0"/>
        <v>5393.29</v>
      </c>
      <c r="D9" s="245">
        <v>5393.29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2750</v>
      </c>
      <c r="D10" s="244"/>
      <c r="E10" s="245">
        <v>2750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960.44</v>
      </c>
      <c r="D11" s="245">
        <v>960.44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5480</v>
      </c>
      <c r="D15" s="20">
        <f>'DOE25'!L200+'DOE25'!L218+'DOE25'!L236-F15-G15</f>
        <v>5480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135291.04999999999</v>
      </c>
      <c r="E33" s="247">
        <f>SUM(E5:E31)</f>
        <v>6056.77</v>
      </c>
      <c r="F33" s="247">
        <f>SUM(F5:F31)</f>
        <v>0</v>
      </c>
      <c r="G33" s="247">
        <f>SUM(G5:G31)</f>
        <v>685.79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6056.77</v>
      </c>
      <c r="E35" s="250"/>
    </row>
    <row r="36" spans="2:8" ht="12" thickTop="1" x14ac:dyDescent="0.2">
      <c r="B36" t="s">
        <v>849</v>
      </c>
      <c r="D36" s="20">
        <f>D33</f>
        <v>135291.04999999999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A4DF-C1C7-44E4-BAEF-86FB5105DCF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ELLSWORTH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-34745.39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40617.410000000003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32801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1262.3399999999999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-682.0499999999995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40617.410000000003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40617.410000000003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-682.05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-682.05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40617.410000000003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-682.05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40617.410000000003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85347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3.66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719.23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3.66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719.23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85350.66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719.23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9234.7000000000007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32454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3542.3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45231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45231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6.49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7982.88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7989.37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138571.03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719.23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123457.32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0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123457.32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10346.290000000001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5480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15826.29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719.23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-719.23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139283.61000000002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DD3E-C8B2-48C2-9D88-7605F3264955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ELLSWORTH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123457</v>
      </c>
      <c r="D10" s="182">
        <f>ROUND((C10/$C$28)*100,1)</f>
        <v>88.6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0</v>
      </c>
      <c r="D11" s="182">
        <f>ROUND((C11/$C$28)*100,1)</f>
        <v>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10346</v>
      </c>
      <c r="D17" s="182">
        <f t="shared" si="0"/>
        <v>7.4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5480</v>
      </c>
      <c r="D21" s="182">
        <f t="shared" si="0"/>
        <v>3.9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139283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139283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85347</v>
      </c>
      <c r="D35" s="182">
        <f t="shared" ref="D35:D40" si="1">ROUND((C35/$C$41)*100,1)</f>
        <v>61.3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722.88999999999942</v>
      </c>
      <c r="D36" s="182">
        <f t="shared" si="1"/>
        <v>0.5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41689</v>
      </c>
      <c r="D37" s="182">
        <f t="shared" si="1"/>
        <v>29.9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3542</v>
      </c>
      <c r="D38" s="182">
        <f t="shared" si="1"/>
        <v>2.5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7989</v>
      </c>
      <c r="D39" s="182">
        <f t="shared" si="1"/>
        <v>5.7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139289.89000000001</v>
      </c>
      <c r="D41" s="184">
        <f>SUM(D35:D40)</f>
        <v>99.899999999999991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6859-F51C-44EA-9903-C9C05773463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ELLSWORTH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P32:Z32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FP31:FZ31"/>
    <mergeCell ref="GC31:GM31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BP38:BZ38"/>
    <mergeCell ref="CC38:CM38"/>
    <mergeCell ref="CC32:CM32"/>
    <mergeCell ref="CP38:CZ38"/>
    <mergeCell ref="AC38:AM38"/>
    <mergeCell ref="AP38:AZ38"/>
    <mergeCell ref="FP38:FZ38"/>
    <mergeCell ref="GC38:GM38"/>
    <mergeCell ref="GP38:GZ38"/>
    <mergeCell ref="DC38:DM38"/>
    <mergeCell ref="DP38:DZ38"/>
    <mergeCell ref="EC38:EM38"/>
    <mergeCell ref="EP38:EZ38"/>
    <mergeCell ref="IP39:IV39"/>
    <mergeCell ref="EP39:EZ39"/>
    <mergeCell ref="FC39:FM39"/>
    <mergeCell ref="FP39:FZ39"/>
    <mergeCell ref="IC39:IM39"/>
    <mergeCell ref="HC38:HM38"/>
    <mergeCell ref="HP38:HZ38"/>
    <mergeCell ref="IC38:IM38"/>
    <mergeCell ref="IP38:IV38"/>
    <mergeCell ref="FC38:FM38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BP39:BZ39"/>
    <mergeCell ref="BC40:BM40"/>
    <mergeCell ref="BP40:BZ40"/>
    <mergeCell ref="FC40:FM40"/>
    <mergeCell ref="CC39:CM39"/>
    <mergeCell ref="CP39:CZ39"/>
    <mergeCell ref="FP40:FZ40"/>
    <mergeCell ref="CC40:CM40"/>
    <mergeCell ref="CP40:CZ40"/>
    <mergeCell ref="DC40:DM40"/>
    <mergeCell ref="EP40:EZ40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52:M52"/>
    <mergeCell ref="C50:M50"/>
    <mergeCell ref="C47:M47"/>
    <mergeCell ref="C48:M48"/>
    <mergeCell ref="C49:M49"/>
    <mergeCell ref="C51:M51"/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2010-12-02T13:35:38Z</cp:lastPrinted>
  <dcterms:created xsi:type="dcterms:W3CDTF">1997-12-04T19:04:30Z</dcterms:created>
  <dcterms:modified xsi:type="dcterms:W3CDTF">2025-01-02T14:18:24Z</dcterms:modified>
</cp:coreProperties>
</file>