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C601D91-E7D4-4140-895E-1154F83468C7}" xr6:coauthVersionLast="47" xr6:coauthVersionMax="47" xr10:uidLastSave="{00000000-0000-0000-0000-000000000000}"/>
  <workbookProtection workbookPassword="B70A" lockStructure="1"/>
  <bookViews>
    <workbookView xWindow="3330" yWindow="3330" windowWidth="21600" windowHeight="11505" tabRatio="855" xr2:uid="{71964276-5A8A-4323-9807-32ED0B266D5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D5" i="13" s="1"/>
  <c r="G5" i="13"/>
  <c r="L189" i="1"/>
  <c r="L190" i="1"/>
  <c r="L191" i="1"/>
  <c r="L192" i="1"/>
  <c r="L207" i="1"/>
  <c r="L208" i="1"/>
  <c r="L209" i="1"/>
  <c r="L210" i="1"/>
  <c r="C13" i="10" s="1"/>
  <c r="L225" i="1"/>
  <c r="L239" i="1" s="1"/>
  <c r="L226" i="1"/>
  <c r="L227" i="1"/>
  <c r="C103" i="2" s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L213" i="1"/>
  <c r="D7" i="13" s="1"/>
  <c r="C7" i="13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J301" i="1"/>
  <c r="J320" i="1"/>
  <c r="F31" i="13"/>
  <c r="K282" i="1"/>
  <c r="K301" i="1"/>
  <c r="G31" i="13" s="1"/>
  <c r="K320" i="1"/>
  <c r="K330" i="1" s="1"/>
  <c r="K344" i="1" s="1"/>
  <c r="L268" i="1"/>
  <c r="L282" i="1" s="1"/>
  <c r="L269" i="1"/>
  <c r="L270" i="1"/>
  <c r="L271" i="1"/>
  <c r="L273" i="1"/>
  <c r="L274" i="1"/>
  <c r="L275" i="1"/>
  <c r="L276" i="1"/>
  <c r="L277" i="1"/>
  <c r="L278" i="1"/>
  <c r="L279" i="1"/>
  <c r="C21" i="10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L299" i="1"/>
  <c r="E117" i="2" s="1"/>
  <c r="L306" i="1"/>
  <c r="L307" i="1"/>
  <c r="L308" i="1"/>
  <c r="L309" i="1"/>
  <c r="L311" i="1"/>
  <c r="L312" i="1"/>
  <c r="L313" i="1"/>
  <c r="L314" i="1"/>
  <c r="L320" i="1" s="1"/>
  <c r="L315" i="1"/>
  <c r="E114" i="2" s="1"/>
  <c r="L316" i="1"/>
  <c r="L317" i="1"/>
  <c r="H652" i="1" s="1"/>
  <c r="L318" i="1"/>
  <c r="L325" i="1"/>
  <c r="L326" i="1"/>
  <c r="L327" i="1"/>
  <c r="L252" i="1"/>
  <c r="H25" i="13" s="1"/>
  <c r="L253" i="1"/>
  <c r="L333" i="1"/>
  <c r="E123" i="2" s="1"/>
  <c r="E136" i="2" s="1"/>
  <c r="L334" i="1"/>
  <c r="L247" i="1"/>
  <c r="L328" i="1"/>
  <c r="F22" i="13"/>
  <c r="C22" i="13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93" i="1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F653" i="1" s="1"/>
  <c r="C40" i="10"/>
  <c r="F52" i="1"/>
  <c r="F104" i="1" s="1"/>
  <c r="G52" i="1"/>
  <c r="G104" i="1" s="1"/>
  <c r="H52" i="1"/>
  <c r="I52" i="1"/>
  <c r="C35" i="10"/>
  <c r="F71" i="1"/>
  <c r="C49" i="2" s="1"/>
  <c r="C54" i="2" s="1"/>
  <c r="F86" i="1"/>
  <c r="F103" i="1"/>
  <c r="G103" i="1"/>
  <c r="H71" i="1"/>
  <c r="H86" i="1"/>
  <c r="H103" i="1"/>
  <c r="H104" i="1"/>
  <c r="I103" i="1"/>
  <c r="I104" i="1"/>
  <c r="J103" i="1"/>
  <c r="C37" i="10"/>
  <c r="F113" i="1"/>
  <c r="F128" i="1"/>
  <c r="F132" i="1"/>
  <c r="G113" i="1"/>
  <c r="G128" i="1"/>
  <c r="G132" i="1"/>
  <c r="H113" i="1"/>
  <c r="H128" i="1"/>
  <c r="H132" i="1"/>
  <c r="I113" i="1"/>
  <c r="I128" i="1"/>
  <c r="I132" i="1" s="1"/>
  <c r="I185" i="1" s="1"/>
  <c r="G620" i="1" s="1"/>
  <c r="J620" i="1" s="1"/>
  <c r="J113" i="1"/>
  <c r="J128" i="1"/>
  <c r="J132" i="1"/>
  <c r="F139" i="1"/>
  <c r="F154" i="1"/>
  <c r="F161" i="1" s="1"/>
  <c r="G139" i="1"/>
  <c r="G161" i="1" s="1"/>
  <c r="G154" i="1"/>
  <c r="H139" i="1"/>
  <c r="H161" i="1" s="1"/>
  <c r="H154" i="1"/>
  <c r="I139" i="1"/>
  <c r="I154" i="1"/>
  <c r="I161" i="1" s="1"/>
  <c r="C11" i="10"/>
  <c r="C15" i="10"/>
  <c r="C18" i="10"/>
  <c r="C20" i="10"/>
  <c r="L242" i="1"/>
  <c r="C23" i="10" s="1"/>
  <c r="L324" i="1"/>
  <c r="L246" i="1"/>
  <c r="C24" i="10" s="1"/>
  <c r="C25" i="10"/>
  <c r="L260" i="1"/>
  <c r="L261" i="1"/>
  <c r="L341" i="1"/>
  <c r="E134" i="2" s="1"/>
  <c r="L342" i="1"/>
  <c r="C26" i="10"/>
  <c r="I655" i="1"/>
  <c r="I660" i="1"/>
  <c r="G652" i="1"/>
  <c r="I659" i="1"/>
  <c r="C6" i="10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 s="1"/>
  <c r="L513" i="1"/>
  <c r="L514" i="1" s="1"/>
  <c r="L516" i="1"/>
  <c r="G539" i="1"/>
  <c r="G542" i="1" s="1"/>
  <c r="L517" i="1"/>
  <c r="G540" i="1"/>
  <c r="L518" i="1"/>
  <c r="G541" i="1"/>
  <c r="L521" i="1"/>
  <c r="H539" i="1" s="1"/>
  <c r="L522" i="1"/>
  <c r="L524" i="1" s="1"/>
  <c r="L523" i="1"/>
  <c r="H541" i="1"/>
  <c r="L526" i="1"/>
  <c r="I539" i="1"/>
  <c r="I542" i="1" s="1"/>
  <c r="L527" i="1"/>
  <c r="I540" i="1"/>
  <c r="L528" i="1"/>
  <c r="I541" i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D19" i="2" s="1"/>
  <c r="E9" i="2"/>
  <c r="E19" i="2" s="1"/>
  <c r="F9" i="2"/>
  <c r="F19" i="2" s="1"/>
  <c r="I431" i="1"/>
  <c r="I438" i="1" s="1"/>
  <c r="G632" i="1" s="1"/>
  <c r="J9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I444" i="1" s="1"/>
  <c r="J23" i="1"/>
  <c r="G22" i="2" s="1"/>
  <c r="C23" i="2"/>
  <c r="C32" i="2" s="1"/>
  <c r="D23" i="2"/>
  <c r="E23" i="2"/>
  <c r="F23" i="2"/>
  <c r="I441" i="1"/>
  <c r="J24" i="1" s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D32" i="2"/>
  <c r="C34" i="2"/>
  <c r="C42" i="2" s="1"/>
  <c r="C43" i="2" s="1"/>
  <c r="D34" i="2"/>
  <c r="E34" i="2"/>
  <c r="E42" i="2" s="1"/>
  <c r="F34" i="2"/>
  <c r="C35" i="2"/>
  <c r="D35" i="2"/>
  <c r="E35" i="2"/>
  <c r="F35" i="2"/>
  <c r="C36" i="2"/>
  <c r="D36" i="2"/>
  <c r="D42" i="2" s="1"/>
  <c r="D43" i="2" s="1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C96" i="2" s="1"/>
  <c r="D48" i="2"/>
  <c r="E48" i="2"/>
  <c r="E55" i="2" s="1"/>
  <c r="F48" i="2"/>
  <c r="E49" i="2"/>
  <c r="C50" i="2"/>
  <c r="E50" i="2"/>
  <c r="C51" i="2"/>
  <c r="D51" i="2"/>
  <c r="E51" i="2"/>
  <c r="E54" i="2" s="1"/>
  <c r="F51" i="2"/>
  <c r="D52" i="2"/>
  <c r="D54" i="2" s="1"/>
  <c r="D55" i="2" s="1"/>
  <c r="C53" i="2"/>
  <c r="D53" i="2"/>
  <c r="E53" i="2"/>
  <c r="F53" i="2"/>
  <c r="F54" i="2" s="1"/>
  <c r="F55" i="2" s="1"/>
  <c r="C58" i="2"/>
  <c r="C59" i="2"/>
  <c r="C61" i="2"/>
  <c r="D61" i="2"/>
  <c r="E61" i="2"/>
  <c r="F61" i="2"/>
  <c r="F62" i="2" s="1"/>
  <c r="G61" i="2"/>
  <c r="C62" i="2"/>
  <c r="D62" i="2"/>
  <c r="E62" i="2"/>
  <c r="G62" i="2"/>
  <c r="C64" i="2"/>
  <c r="F64" i="2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E69" i="2"/>
  <c r="F69" i="2"/>
  <c r="G69" i="2"/>
  <c r="D70" i="2"/>
  <c r="D73" i="2" s="1"/>
  <c r="F70" i="2"/>
  <c r="F73" i="2" s="1"/>
  <c r="G70" i="2"/>
  <c r="G73" i="2" s="1"/>
  <c r="C71" i="2"/>
  <c r="D71" i="2"/>
  <c r="E71" i="2"/>
  <c r="C72" i="2"/>
  <c r="E72" i="2"/>
  <c r="C77" i="2"/>
  <c r="D77" i="2"/>
  <c r="D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C86" i="2"/>
  <c r="F86" i="2"/>
  <c r="D88" i="2"/>
  <c r="E88" i="2"/>
  <c r="E95" i="2" s="1"/>
  <c r="F88" i="2"/>
  <c r="F95" i="2" s="1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C102" i="2"/>
  <c r="E102" i="2"/>
  <c r="E103" i="2"/>
  <c r="C104" i="2"/>
  <c r="E104" i="2"/>
  <c r="C105" i="2"/>
  <c r="E105" i="2"/>
  <c r="C106" i="2"/>
  <c r="E106" i="2"/>
  <c r="D107" i="2"/>
  <c r="F107" i="2"/>
  <c r="G107" i="2"/>
  <c r="C110" i="2"/>
  <c r="E110" i="2"/>
  <c r="E111" i="2"/>
  <c r="C112" i="2"/>
  <c r="E112" i="2"/>
  <c r="C113" i="2"/>
  <c r="E113" i="2"/>
  <c r="C115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/>
  <c r="I490" i="1"/>
  <c r="E153" i="2" s="1"/>
  <c r="J490" i="1"/>
  <c r="F153" i="2" s="1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F493" i="1"/>
  <c r="B156" i="2"/>
  <c r="G493" i="1"/>
  <c r="C156" i="2"/>
  <c r="H493" i="1"/>
  <c r="K493" i="1" s="1"/>
  <c r="I493" i="1"/>
  <c r="E156" i="2"/>
  <c r="J493" i="1"/>
  <c r="F156" i="2"/>
  <c r="F19" i="1"/>
  <c r="G19" i="1"/>
  <c r="H19" i="1"/>
  <c r="G609" i="1" s="1"/>
  <c r="J609" i="1" s="1"/>
  <c r="I19" i="1"/>
  <c r="F33" i="1"/>
  <c r="G33" i="1"/>
  <c r="H33" i="1"/>
  <c r="H44" i="1" s="1"/>
  <c r="H609" i="1" s="1"/>
  <c r="I33" i="1"/>
  <c r="I44" i="1" s="1"/>
  <c r="H610" i="1" s="1"/>
  <c r="J610" i="1" s="1"/>
  <c r="F43" i="1"/>
  <c r="F44" i="1" s="1"/>
  <c r="H607" i="1" s="1"/>
  <c r="J607" i="1" s="1"/>
  <c r="G43" i="1"/>
  <c r="H43" i="1"/>
  <c r="I43" i="1"/>
  <c r="G44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F249" i="1"/>
  <c r="F263" i="1" s="1"/>
  <c r="G249" i="1"/>
  <c r="G263" i="1" s="1"/>
  <c r="H249" i="1"/>
  <c r="H263" i="1" s="1"/>
  <c r="J249" i="1"/>
  <c r="H638" i="1" s="1"/>
  <c r="F282" i="1"/>
  <c r="G282" i="1"/>
  <c r="G330" i="1" s="1"/>
  <c r="G344" i="1" s="1"/>
  <c r="H282" i="1"/>
  <c r="I282" i="1"/>
  <c r="F301" i="1"/>
  <c r="G301" i="1"/>
  <c r="H301" i="1"/>
  <c r="I301" i="1"/>
  <c r="I330" i="1" s="1"/>
  <c r="I344" i="1" s="1"/>
  <c r="F320" i="1"/>
  <c r="G320" i="1"/>
  <c r="H320" i="1"/>
  <c r="H330" i="1" s="1"/>
  <c r="H344" i="1" s="1"/>
  <c r="I320" i="1"/>
  <c r="F329" i="1"/>
  <c r="G329" i="1"/>
  <c r="L329" i="1" s="1"/>
  <c r="H329" i="1"/>
  <c r="I329" i="1"/>
  <c r="J329" i="1"/>
  <c r="K329" i="1"/>
  <c r="F330" i="1"/>
  <c r="F344" i="1" s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G631" i="1" s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615" i="1" s="1"/>
  <c r="J460" i="1"/>
  <c r="F464" i="1"/>
  <c r="G464" i="1"/>
  <c r="H464" i="1"/>
  <c r="I464" i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J514" i="1"/>
  <c r="J535" i="1" s="1"/>
  <c r="K514" i="1"/>
  <c r="F519" i="1"/>
  <c r="G519" i="1"/>
  <c r="H519" i="1"/>
  <c r="I519" i="1"/>
  <c r="J519" i="1"/>
  <c r="K519" i="1"/>
  <c r="L519" i="1"/>
  <c r="F524" i="1"/>
  <c r="F535" i="1" s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50" i="1" s="1"/>
  <c r="L561" i="1" s="1"/>
  <c r="L548" i="1"/>
  <c r="L549" i="1"/>
  <c r="F550" i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G607" i="1"/>
  <c r="G608" i="1"/>
  <c r="H608" i="1"/>
  <c r="J608" i="1"/>
  <c r="G610" i="1"/>
  <c r="G613" i="1"/>
  <c r="J613" i="1" s="1"/>
  <c r="G614" i="1"/>
  <c r="G615" i="1"/>
  <c r="H617" i="1"/>
  <c r="H618" i="1"/>
  <c r="H619" i="1"/>
  <c r="H620" i="1"/>
  <c r="H621" i="1"/>
  <c r="H622" i="1"/>
  <c r="H623" i="1"/>
  <c r="G624" i="1"/>
  <c r="H624" i="1"/>
  <c r="J624" i="1"/>
  <c r="H625" i="1"/>
  <c r="H626" i="1"/>
  <c r="H627" i="1"/>
  <c r="H628" i="1"/>
  <c r="H629" i="1"/>
  <c r="G630" i="1"/>
  <c r="G633" i="1"/>
  <c r="J633" i="1" s="1"/>
  <c r="G634" i="1"/>
  <c r="G635" i="1"/>
  <c r="H637" i="1"/>
  <c r="G639" i="1"/>
  <c r="H639" i="1"/>
  <c r="J639" i="1" s="1"/>
  <c r="G640" i="1"/>
  <c r="G641" i="1"/>
  <c r="J641" i="1" s="1"/>
  <c r="H641" i="1"/>
  <c r="G642" i="1"/>
  <c r="H642" i="1"/>
  <c r="J642" i="1"/>
  <c r="G643" i="1"/>
  <c r="H643" i="1"/>
  <c r="J643" i="1" s="1"/>
  <c r="G644" i="1"/>
  <c r="H644" i="1"/>
  <c r="J644" i="1"/>
  <c r="G645" i="1"/>
  <c r="J645" i="1" s="1"/>
  <c r="H645" i="1"/>
  <c r="F96" i="2" l="1"/>
  <c r="J43" i="1"/>
  <c r="G36" i="2"/>
  <c r="G42" i="2" s="1"/>
  <c r="G43" i="2" s="1"/>
  <c r="K539" i="1"/>
  <c r="F185" i="1"/>
  <c r="G617" i="1" s="1"/>
  <c r="J617" i="1" s="1"/>
  <c r="G32" i="2"/>
  <c r="I653" i="1"/>
  <c r="D31" i="13"/>
  <c r="C31" i="13" s="1"/>
  <c r="L330" i="1"/>
  <c r="L344" i="1" s="1"/>
  <c r="G623" i="1" s="1"/>
  <c r="J623" i="1" s="1"/>
  <c r="F137" i="2"/>
  <c r="D96" i="2"/>
  <c r="C39" i="10"/>
  <c r="C5" i="13"/>
  <c r="G153" i="2"/>
  <c r="C38" i="10"/>
  <c r="H650" i="1"/>
  <c r="J631" i="1"/>
  <c r="L426" i="1"/>
  <c r="G628" i="1" s="1"/>
  <c r="J628" i="1" s="1"/>
  <c r="E33" i="13"/>
  <c r="D35" i="13" s="1"/>
  <c r="C8" i="13"/>
  <c r="C131" i="2"/>
  <c r="L400" i="1"/>
  <c r="G96" i="2"/>
  <c r="C133" i="2"/>
  <c r="E43" i="2"/>
  <c r="J19" i="1"/>
  <c r="G611" i="1" s="1"/>
  <c r="L535" i="1"/>
  <c r="H185" i="1"/>
  <c r="G619" i="1" s="1"/>
  <c r="J619" i="1" s="1"/>
  <c r="G185" i="1"/>
  <c r="G618" i="1" s="1"/>
  <c r="J618" i="1" s="1"/>
  <c r="H33" i="13"/>
  <c r="C25" i="13"/>
  <c r="I450" i="1"/>
  <c r="I451" i="1" s="1"/>
  <c r="H632" i="1" s="1"/>
  <c r="J632" i="1" s="1"/>
  <c r="J33" i="1"/>
  <c r="G9" i="2"/>
  <c r="G19" i="2" s="1"/>
  <c r="J541" i="1"/>
  <c r="J542" i="1" s="1"/>
  <c r="L221" i="1"/>
  <c r="G650" i="1" s="1"/>
  <c r="C19" i="10"/>
  <c r="J104" i="1"/>
  <c r="J185" i="1" s="1"/>
  <c r="C114" i="2"/>
  <c r="E101" i="2"/>
  <c r="E107" i="2" s="1"/>
  <c r="C101" i="2"/>
  <c r="C107" i="2" s="1"/>
  <c r="L203" i="1"/>
  <c r="C17" i="10"/>
  <c r="G612" i="1"/>
  <c r="J612" i="1" s="1"/>
  <c r="J263" i="1"/>
  <c r="D156" i="2"/>
  <c r="G156" i="2" s="1"/>
  <c r="E77" i="2"/>
  <c r="E83" i="2" s="1"/>
  <c r="E96" i="2" s="1"/>
  <c r="L343" i="1"/>
  <c r="F652" i="1"/>
  <c r="I652" i="1" s="1"/>
  <c r="C16" i="10"/>
  <c r="H540" i="1"/>
  <c r="K540" i="1" s="1"/>
  <c r="F541" i="1"/>
  <c r="F542" i="1" s="1"/>
  <c r="F33" i="13"/>
  <c r="D119" i="2"/>
  <c r="D120" i="2" s="1"/>
  <c r="D137" i="2" s="1"/>
  <c r="H651" i="1"/>
  <c r="C32" i="10"/>
  <c r="G651" i="1"/>
  <c r="C12" i="10"/>
  <c r="L604" i="1"/>
  <c r="C111" i="2"/>
  <c r="F651" i="1"/>
  <c r="I651" i="1" s="1"/>
  <c r="L354" i="1"/>
  <c r="E116" i="2"/>
  <c r="E120" i="2" s="1"/>
  <c r="C10" i="10"/>
  <c r="L374" i="1"/>
  <c r="G626" i="1" s="1"/>
  <c r="J626" i="1" s="1"/>
  <c r="F122" i="2"/>
  <c r="F136" i="2" s="1"/>
  <c r="C123" i="2"/>
  <c r="C136" i="2" s="1"/>
  <c r="H654" i="1" l="1"/>
  <c r="C36" i="10"/>
  <c r="L249" i="1"/>
  <c r="L263" i="1" s="1"/>
  <c r="G622" i="1" s="1"/>
  <c r="J622" i="1" s="1"/>
  <c r="F650" i="1"/>
  <c r="G627" i="1"/>
  <c r="J627" i="1" s="1"/>
  <c r="H636" i="1"/>
  <c r="C137" i="2"/>
  <c r="H542" i="1"/>
  <c r="K541" i="1"/>
  <c r="K542" i="1" s="1"/>
  <c r="E137" i="2"/>
  <c r="C27" i="10"/>
  <c r="C28" i="10" s="1"/>
  <c r="G625" i="1"/>
  <c r="J625" i="1" s="1"/>
  <c r="G636" i="1"/>
  <c r="J636" i="1" s="1"/>
  <c r="G621" i="1"/>
  <c r="J621" i="1" s="1"/>
  <c r="G616" i="1"/>
  <c r="J616" i="1" s="1"/>
  <c r="J44" i="1"/>
  <c r="H611" i="1" s="1"/>
  <c r="H646" i="1" s="1"/>
  <c r="C120" i="2"/>
  <c r="G654" i="1"/>
  <c r="D33" i="13"/>
  <c r="D36" i="13" s="1"/>
  <c r="D15" i="10" l="1"/>
  <c r="C30" i="10"/>
  <c r="D22" i="10"/>
  <c r="D13" i="10"/>
  <c r="D23" i="10"/>
  <c r="D20" i="10"/>
  <c r="D24" i="10"/>
  <c r="D26" i="10"/>
  <c r="D11" i="10"/>
  <c r="D21" i="10"/>
  <c r="D25" i="10"/>
  <c r="D18" i="10"/>
  <c r="D19" i="10"/>
  <c r="D17" i="10"/>
  <c r="D10" i="10"/>
  <c r="D16" i="10"/>
  <c r="D12" i="10"/>
  <c r="I650" i="1"/>
  <c r="I654" i="1" s="1"/>
  <c r="F654" i="1"/>
  <c r="D27" i="10"/>
  <c r="C41" i="10"/>
  <c r="J611" i="1"/>
  <c r="H662" i="1"/>
  <c r="H657" i="1"/>
  <c r="G662" i="1"/>
  <c r="G657" i="1"/>
  <c r="D40" i="10" l="1"/>
  <c r="D37" i="10"/>
  <c r="D35" i="10"/>
  <c r="D39" i="10"/>
  <c r="D38" i="10"/>
  <c r="D36" i="10"/>
  <c r="F662" i="1"/>
  <c r="C4" i="10" s="1"/>
  <c r="F657" i="1"/>
  <c r="I662" i="1"/>
  <c r="C7" i="10" s="1"/>
  <c r="I657" i="1"/>
  <c r="D2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879D30F-329E-4E4E-ADBE-470EA71D67C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59BC459-F69E-4143-BF90-F0A75B886DC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25A1C3F-365F-460C-935C-944FB73758F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AF61256-EE58-4307-970A-5C3728199EA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40728E2-8F10-42AC-B4AF-6B440B01359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E82E5F5-F621-4F60-B7F5-B7A5274145D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909D5DA-8B26-4A6E-9BDB-B76478C48F5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632EDB0-2BCF-4497-849D-B38838CB4EA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C863761-E9AB-4B4C-9805-2B58FA48F00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5032526-1FE8-4415-BE89-B99FE429B26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20BB9A2-ACA8-4371-8F30-229247F141E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9DD8416-4DB9-4D06-95F0-DF8D2E35F96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<sst xmlns="http://schemas.openxmlformats.org/spreadsheetml/2006/main" count="3865" uniqueCount="895">
  <si>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</si>
  <si>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</si>
  <si>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</si>
  <si>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</si>
  <si>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</si>
  <si>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</si>
  <si>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</si>
  <si>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</si>
  <si>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</si>
  <si>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</si>
  <si>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</si>
  <si>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</si>
  <si>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</si>
  <si>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</si>
  <si>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</si>
  <si>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</si>
  <si>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</si>
  <si>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</si>
  <si>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</si>
  <si>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</si>
  <si>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</si>
  <si>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</si>
  <si>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</si>
  <si>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</si>
  <si>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</si>
  <si>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</si>
  <si>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</si>
  <si>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</si>
  <si>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</si>
  <si>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</si>
  <si>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</si>
  <si>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</si>
  <si>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</si>
  <si>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</si>
  <si>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</si>
  <si>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</si>
  <si>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</si>
  <si>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</si>
  <si>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</si>
  <si>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</si>
  <si>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</si>
  <si>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</si>
  <si>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</si>
  <si>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</si>
  <si>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</si>
  <si>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</si>
  <si>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</si>
  <si>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</si>
  <si>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</si>
  <si>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</si>
  <si>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</si>
  <si>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</si>
  <si>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</si>
  <si>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</si>
  <si>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</si>
  <si>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</si>
  <si>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</si>
  <si>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</si>
  <si>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</si>
  <si>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</si>
  <si>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</si>
  <si>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</si>
  <si>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</si>
  <si>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</si>
  <si>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</si>
  <si>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</si>
  <si>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</si>
  <si>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</si>
  <si>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</si>
  <si>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</si>
  <si>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</si>
  <si>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</si>
  <si>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</si>
  <si>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</si>
  <si>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</si>
  <si>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</si>
  <si>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</si>
  <si>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</si>
  <si>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</si>
  <si>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</si>
  <si>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</si>
  <si>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</si>
  <si>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</si>
  <si>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</si>
  <si>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</si>
  <si>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</si>
  <si>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</si>
  <si>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</si>
  <si>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</si>
  <si>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</si>
  <si>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</si>
  <si>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</si>
  <si>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</si>
  <si>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</si>
  <si>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</si>
  <si>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</si>
  <si>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</si>
  <si>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</si>
  <si>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</si>
  <si>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</si>
  <si>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</si>
  <si>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</si>
  <si>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</si>
  <si>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</si>
  <si>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</si>
  <si>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</si>
  <si>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</si>
  <si>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</si>
  <si>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</si>
  <si>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</si>
  <si>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</si>
  <si>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</si>
  <si>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</si>
  <si>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</si>
  <si>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</si>
  <si>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</si>
  <si>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</si>
  <si>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</si>
  <si>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</si>
  <si>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</si>
  <si>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</si>
  <si>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</si>
  <si>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</si>
  <si>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</si>
  <si>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</si>
  <si>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</si>
  <si>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</si>
  <si>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</si>
  <si>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</si>
  <si>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</si>
  <si>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</si>
  <si>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</si>
  <si>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</si>
  <si>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</si>
  <si>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</si>
  <si>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</si>
  <si>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</si>
  <si>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</si>
  <si>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</si>
  <si>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</si>
  <si>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</si>
  <si>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</si>
  <si>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</si>
  <si>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</si>
  <si>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</si>
  <si>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</si>
  <si>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</si>
  <si>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</si>
  <si>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</si>
  <si>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</si>
  <si>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</si>
  <si>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</si>
  <si>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</si>
  <si>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</si>
  <si>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</si>
  <si>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</si>
  <si>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</si>
  <si>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</si>
  <si>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</si>
  <si>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</si>
  <si>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</si>
  <si>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</si>
  <si>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</si>
  <si>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</si>
  <si>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</si>
  <si>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</si>
  <si>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</si>
  <si>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</si>
  <si>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</si>
  <si>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</si>
  <si>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</si>
  <si>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</si>
  <si>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</si>
  <si>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</si>
  <si>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</si>
  <si>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</si>
  <si>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</si>
  <si>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</si>
  <si>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</si>
  <si>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</si>
  <si>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</si>
  <si>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</si>
  <si>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</si>
  <si>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</si>
  <si>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</si>
  <si>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</si>
  <si>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</si>
  <si>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</si>
  <si>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</si>
  <si>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</si>
  <si>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</si>
  <si>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</si>
  <si>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</si>
  <si>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</si>
  <si>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</si>
  <si>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</si>
  <si>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</si>
  <si>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</si>
  <si>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</si>
  <si>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</si>
  <si>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</si>
  <si>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</si>
  <si>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</si>
  <si>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</si>
  <si>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</si>
  <si>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</si>
  <si>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</si>
  <si>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</si>
  <si>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</si>
  <si>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</si>
  <si>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</si>
  <si>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</si>
  <si>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</si>
  <si>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</si>
  <si>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</si>
  <si>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</si>
  <si>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</si>
  <si>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</si>
  <si>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</si>
  <si>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</si>
  <si>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</si>
  <si>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</si>
  <si>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</si>
  <si>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</si>
  <si>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</si>
  <si>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</si>
  <si>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</si>
  <si>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</si>
  <si>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</si>
  <si>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</si>
  <si>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</si>
  <si>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</si>
  <si>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</si>
  <si>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</si>
  <si>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</si>
  <si>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</si>
  <si>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</si>
  <si>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</si>
  <si>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</si>
  <si>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</si>
  <si>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</si>
  <si>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</si>
  <si>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</si>
  <si>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</si>
  <si>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</si>
  <si>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</si>
  <si>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</si>
  <si>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</si>
  <si>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</si>
  <si>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</si>
  <si>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</si>
  <si>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</si>
  <si>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</si>
  <si>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</si>
  <si>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</si>
  <si>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</si>
  <si>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</si>
  <si>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</si>
  <si>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</si>
  <si>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</si>
  <si>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</si>
  <si>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</si>
  <si>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</si>
  <si>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</si>
  <si>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</si>
  <si>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</si>
  <si>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</si>
  <si>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</si>
  <si>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</si>
  <si>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</si>
  <si>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</si>
  <si>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</si>
  <si>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</si>
  <si>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</si>
  <si>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</si>
  <si>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</si>
  <si>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</si>
  <si>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</si>
  <si>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</si>
  <si>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</si>
  <si>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</si>
  <si>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</si>
  <si>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</si>
  <si>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</si>
  <si>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</si>
  <si>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</si>
  <si>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</si>
  <si>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</si>
  <si>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</si>
  <si>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</si>
  <si>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</si>
  <si>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</si>
  <si>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</si>
  <si>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</si>
  <si>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</si>
  <si>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</si>
  <si>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</si>
  <si>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</si>
  <si>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</si>
  <si>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</si>
  <si>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</si>
  <si>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</si>
  <si>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</si>
  <si>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</si>
  <si>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</si>
  <si>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</si>
  <si>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</si>
  <si>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</si>
  <si>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</si>
  <si>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</si>
  <si>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</si>
  <si>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</si>
  <si>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</si>
  <si>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</si>
  <si>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</si>
  <si>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</si>
  <si>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</si>
  <si>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</si>
  <si>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</si>
  <si>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</si>
  <si>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</si>
  <si>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</si>
  <si>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</si>
  <si>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</si>
  <si>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</si>
  <si>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</si>
  <si>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</si>
  <si>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</si>
  <si>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</si>
  <si>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</si>
  <si>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</si>
  <si>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</si>
  <si>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</si>
  <si>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</si>
  <si>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</si>
  <si>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</si>
  <si>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</si>
  <si>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</si>
  <si>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</si>
  <si>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</si>
  <si>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</si>
  <si>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</si>
  <si>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</si>
  <si>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</si>
  <si>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</si>
  <si>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</si>
  <si>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</si>
  <si>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</si>
  <si>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</si>
  <si>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</si>
  <si>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</si>
  <si>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</si>
  <si>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</si>
  <si>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</si>
  <si>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</si>
  <si>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</si>
  <si>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</si>
  <si>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</si>
  <si>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</si>
  <si>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</si>
  <si>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</si>
  <si>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</si>
  <si>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</si>
  <si>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</si>
  <si>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</si>
  <si>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</si>
  <si>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</si>
  <si>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</si>
  <si>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</si>
  <si>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</si>
  <si>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</si>
  <si>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</si>
  <si>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</si>
  <si>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</si>
  <si>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</si>
  <si>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</si>
  <si>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</si>
  <si>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</si>
  <si>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</si>
  <si>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</si>
  <si>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</si>
  <si>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</si>
  <si>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</si>
  <si>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</si>
  <si>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</si>
  <si>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</si>
  <si>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</si>
  <si>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</si>
  <si>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</si>
  <si>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</si>
  <si>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</si>
  <si>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</si>
  <si>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</si>
  <si>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</si>
  <si>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</si>
  <si>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</si>
  <si>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</si>
  <si>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</si>
  <si>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</si>
  <si>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</si>
  <si>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</si>
  <si>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</si>
  <si>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</si>
  <si>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</si>
  <si>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</si>
  <si>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</si>
  <si>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</si>
  <si>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</si>
  <si>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</si>
  <si>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</si>
  <si>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</si>
  <si>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</si>
  <si>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</si>
  <si>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</si>
  <si>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</si>
  <si>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</si>
  <si>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</si>
  <si>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</si>
  <si>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</si>
  <si>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</si>
  <si>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</si>
  <si>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</si>
  <si>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</si>
  <si>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</si>
  <si>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</si>
  <si>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</si>
  <si>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</si>
  <si>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</si>
  <si>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</si>
  <si>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</si>
  <si>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</si>
  <si>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</si>
  <si>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</si>
  <si>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</si>
  <si>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</si>
  <si>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</si>
  <si>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</si>
  <si>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</si>
  <si>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</si>
  <si>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</si>
  <si>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</si>
  <si>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</si>
  <si>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</si>
  <si>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</si>
  <si>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</si>
  <si>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</si>
  <si>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</si>
  <si>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</si>
  <si>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</si>
  <si>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</si>
  <si>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</si>
  <si>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</si>
  <si>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</si>
  <si>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</si>
  <si>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</si>
  <si>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</si>
  <si>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</si>
  <si>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</si>
  <si>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</si>
  <si>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</si>
  <si>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</si>
  <si>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</si>
  <si>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</si>
  <si>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</si>
  <si>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</si>
  <si>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</si>
  <si>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</si>
  <si>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</si>
  <si>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</si>
  <si>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</si>
  <si>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</si>
  <si>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</si>
  <si>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</si>
  <si>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</si>
  <si>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</si>
  <si>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</si>
  <si>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</si>
  <si>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</si>
  <si>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</si>
  <si>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</si>
  <si>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</si>
  <si>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</si>
  <si>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</si>
  <si>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</si>
  <si>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</si>
  <si>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</si>
  <si>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</si>
  <si>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</si>
  <si>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</si>
  <si>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</si>
  <si>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</si>
  <si>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</si>
  <si>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</si>
  <si>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</si>
  <si>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</si>
  <si>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</si>
  <si>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</si>
  <si>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</si>
  <si>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</si>
  <si>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</si>
  <si>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</si>
  <si>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</si>
  <si>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</si>
  <si>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</si>
  <si>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</si>
  <si>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</si>
  <si>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</si>
  <si>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</si>
  <si>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</si>
  <si>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</si>
  <si>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</si>
  <si>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</si>
  <si>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</si>
  <si>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</si>
  <si>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</si>
  <si>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</si>
  <si>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</si>
  <si>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</si>
  <si>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</si>
  <si>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</si>
  <si>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</si>
  <si>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</si>
  <si>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</si>
  <si>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</si>
  <si>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</si>
  <si>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</si>
  <si>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</si>
  <si>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</si>
  <si>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</si>
  <si>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</si>
  <si>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</si>
  <si>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</si>
  <si>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</si>
  <si>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</si>
  <si>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</si>
  <si>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</si>
  <si>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</si>
  <si>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</si>
  <si>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</si>
  <si>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</si>
  <si>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</si>
  <si>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</si>
  <si>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</si>
  <si>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</si>
  <si>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</si>
  <si>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</si>
  <si>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</si>
  <si>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</si>
  <si>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</si>
  <si>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</si>
  <si>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</si>
  <si>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</si>
  <si>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</si>
  <si>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</si>
  <si>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</si>
  <si>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</si>
  <si>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</si>
  <si>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</si>
  <si>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</si>
  <si>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</si>
  <si>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</si>
  <si>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</si>
  <si>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</si>
  <si>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</si>
  <si>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</si>
  <si>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</si>
  <si>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</si>
  <si>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</si>
  <si>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</si>
  <si>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</si>
  <si>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</si>
  <si>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</si>
  <si>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</si>
  <si>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</si>
  <si>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</si>
  <si>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</si>
  <si>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</si>
  <si>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</si>
  <si>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</si>
  <si>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</si>
  <si>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</si>
  <si>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</si>
  <si>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</si>
  <si>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</si>
  <si>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</si>
  <si>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</si>
  <si>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</si>
  <si>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</si>
  <si>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</si>
  <si>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</si>
  <si>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</si>
  <si>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</si>
  <si>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</si>
  <si>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</si>
  <si>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</si>
  <si>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</si>
  <si>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</si>
  <si>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</si>
  <si>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</si>
  <si>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</si>
  <si>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</si>
  <si>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</si>
  <si>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</si>
  <si>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</si>
  <si>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</si>
  <si>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</si>
  <si>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</si>
  <si>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</si>
  <si>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</si>
  <si>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</si>
  <si>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</si>
  <si>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</si>
  <si>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</si>
  <si>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</si>
  <si>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</si>
  <si>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</si>
  <si>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</si>
  <si>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</si>
  <si>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</si>
  <si>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</si>
  <si>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</si>
  <si>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</si>
  <si>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</si>
  <si>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</si>
  <si>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</si>
  <si>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</si>
  <si>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</si>
  <si>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</si>
  <si>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</si>
  <si>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</si>
  <si>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</si>
  <si>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</si>
  <si>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</si>
  <si>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</si>
  <si>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</si>
  <si>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</si>
  <si>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</si>
  <si>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</si>
  <si>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</si>
  <si>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</si>
  <si>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</si>
  <si>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</si>
  <si>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</si>
  <si>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</si>
  <si>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</si>
  <si>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</si>
  <si>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</si>
  <si>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</si>
  <si>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</si>
  <si>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</si>
  <si>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</si>
  <si>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</si>
  <si>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</si>
  <si>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</si>
  <si>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</si>
  <si>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</si>
  <si>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</si>
  <si>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</si>
  <si>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</si>
  <si>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</si>
  <si>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</si>
  <si>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</si>
  <si>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</si>
  <si>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</si>
  <si>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</si>
  <si>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</si>
  <si>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</si>
  <si>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</si>
  <si>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</si>
  <si>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</si>
  <si>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</si>
  <si>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</si>
  <si>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</si>
  <si>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</si>
  <si>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</si>
  <si>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</si>
  <si>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</si>
  <si>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</si>
  <si>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</si>
  <si>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</si>
  <si>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</si>
  <si>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</si>
  <si>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</si>
  <si>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</si>
  <si>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</si>
  <si>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</si>
  <si>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</si>
  <si>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</si>
  <si>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</si>
  <si>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</si>
  <si>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</si>
  <si>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</si>
  <si>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</si>
  <si>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</si>
  <si>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</si>
  <si>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</si>
  <si>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</si>
  <si>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</si>
  <si>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</si>
  <si>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</si>
  <si>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</si>
  <si>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</si>
  <si>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</si>
  <si>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</si>
  <si>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</si>
  <si>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</si>
  <si>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</si>
  <si>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</si>
  <si>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</si>
  <si>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</si>
  <si>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</si>
  <si>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</si>
  <si>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</si>
  <si>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</si>
  <si>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</si>
  <si>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</si>
  <si>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</si>
  <si>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</si>
  <si>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</si>
  <si>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</si>
  <si>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</si>
  <si>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</si>
  <si>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</si>
  <si>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</si>
  <si>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</si>
  <si>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</si>
  <si>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</si>
  <si>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</si>
  <si>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</si>
  <si>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</si>
  <si>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</si>
  <si>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</si>
  <si>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</si>
  <si>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</si>
  <si>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</si>
  <si>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</si>
  <si>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</si>
  <si>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</si>
  <si>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</si>
  <si>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</si>
  <si>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</si>
  <si>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</si>
  <si>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</si>
  <si>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</si>
  <si>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</si>
  <si>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</si>
  <si>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</si>
  <si>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</si>
  <si>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</si>
  <si>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</si>
  <si>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</si>
  <si>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</si>
  <si>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</si>
  <si>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</si>
  <si>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</si>
  <si>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</si>
  <si>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</si>
  <si>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</si>
  <si>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</si>
  <si>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</si>
  <si>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</si>
  <si>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</si>
  <si>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</si>
  <si>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</si>
  <si>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</si>
  <si>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</si>
  <si>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</si>
  <si>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</si>
  <si>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</si>
  <si>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</si>
  <si>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</si>
  <si>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</si>
  <si>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</si>
  <si>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</si>
  <si>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</si>
  <si>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</si>
  <si>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</si>
  <si>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</si>
  <si>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</si>
  <si>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</si>
  <si>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</si>
  <si>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</si>
  <si>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</si>
  <si>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</si>
  <si>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</si>
  <si>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</si>
  <si>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</si>
  <si>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</si>
  <si>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</si>
  <si>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</si>
  <si>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</si>
  <si>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</si>
  <si>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</si>
  <si>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</si>
  <si>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</si>
  <si>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</si>
  <si>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</si>
  <si>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</si>
  <si>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</si>
  <si>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</si>
  <si>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</si>
  <si>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</si>
  <si>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</si>
  <si>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</si>
  <si>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</si>
  <si>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</si>
  <si>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</si>
  <si>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</si>
  <si>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</si>
  <si>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</si>
  <si>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</si>
  <si>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</si>
  <si>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</si>
  <si>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</si>
  <si>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</si>
  <si>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</si>
  <si>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</si>
  <si>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</si>
  <si>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</si>
  <si>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</si>
  <si>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</si>
  <si>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</si>
  <si>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</si>
  <si>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</si>
  <si>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</si>
  <si>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</si>
  <si>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</si>
  <si>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</si>
  <si>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</si>
  <si>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</si>
  <si>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</si>
  <si>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</si>
  <si>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</si>
  <si>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</si>
  <si>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</si>
  <si>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</si>
  <si>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</si>
  <si>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</si>
  <si>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</si>
  <si>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</si>
  <si>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</si>
  <si>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</si>
  <si>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</si>
  <si>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</si>
  <si>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</si>
  <si>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</si>
  <si>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</si>
  <si>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</si>
  <si>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</si>
  <si>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</si>
  <si>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</si>
  <si>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</si>
  <si>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</si>
  <si>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</si>
  <si>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</si>
  <si>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</si>
  <si>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</si>
  <si>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</si>
  <si>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</si>
  <si>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</si>
  <si>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</si>
  <si>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</si>
  <si>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</si>
  <si>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</si>
  <si>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</si>
  <si>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</si>
  <si>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</si>
  <si>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</si>
  <si>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</si>
  <si>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</si>
  <si>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</si>
  <si>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</si>
  <si>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</si>
  <si>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</si>
  <si>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</si>
  <si>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</si>
  <si>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</si>
  <si>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</si>
  <si>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</si>
  <si>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</si>
  <si>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</si>
  <si>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</si>
  <si>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</si>
  <si>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</si>
  <si>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</si>
  <si>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</si>
  <si>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</si>
  <si>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</si>
  <si>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</si>
  <si>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</si>
  <si>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</si>
  <si>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</si>
  <si>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</si>
  <si>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</si>
  <si>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EPSOM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</si>
</sst>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1F6E-512C-4F0F-A35D-006C25282FC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167</v>
      </c>
      <c r="C2" s="21">
        <v>167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398003.77</v>
      </c>
      <c r="G9" s="18"/>
      <c r="H9" s="18"/>
      <c r="I9" s="18"/>
      <c r="J9" s="67">
        <f>SUM(I431)</f>
        <v>226079.01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31678.06</v>
      </c>
      <c r="G12" s="18">
        <v>2118.21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107221.98</v>
      </c>
      <c r="G13" s="18">
        <v>3408.98</v>
      </c>
      <c r="H13" s="18">
        <v>40478.54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2648.31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1547.5</v>
      </c>
      <c r="G17" s="18">
        <v>14.5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538451.31000000006</v>
      </c>
      <c r="G19" s="41">
        <f>SUM(G9:G18)</f>
        <v>8190</v>
      </c>
      <c r="H19" s="41">
        <f>SUM(H9:H18)</f>
        <v>40478.54</v>
      </c>
      <c r="I19" s="41">
        <f>SUM(I9:I18)</f>
        <v>0</v>
      </c>
      <c r="J19" s="41">
        <f>SUM(J9:J18)</f>
        <v>226079.01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 t="s">
        <v>310</v>
      </c>
      <c r="H23" s="18">
        <v>33796.269999999997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216871.96</v>
      </c>
      <c r="G24" s="18">
        <v>8190</v>
      </c>
      <c r="H24" s="18">
        <v>1080.02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212128.95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2594.35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33732.019999999997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5602.25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465327.28</v>
      </c>
      <c r="G33" s="41">
        <f>SUM(G23:G32)</f>
        <v>8190</v>
      </c>
      <c r="H33" s="41">
        <f>SUM(H23:H32)</f>
        <v>40478.539999999994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0</v>
      </c>
      <c r="I41" s="18"/>
      <c r="J41" s="13">
        <f>SUM(I449)</f>
        <v>226079.01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73124.03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73124.03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226079.01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538451.31000000006</v>
      </c>
      <c r="G44" s="41">
        <f>G43+G33</f>
        <v>8190</v>
      </c>
      <c r="H44" s="41">
        <f>H43+H33</f>
        <v>40478.539999999994</v>
      </c>
      <c r="I44" s="41">
        <f>I43+I33</f>
        <v>0</v>
      </c>
      <c r="J44" s="41">
        <f>J43+J33</f>
        <v>226079.01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4122078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4122078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2683.25</v>
      </c>
      <c r="G88" s="18"/>
      <c r="H88" s="18"/>
      <c r="I88" s="18"/>
      <c r="J88" s="18">
        <v>2189.94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80453.52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4428.96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29333.54</v>
      </c>
      <c r="G102" s="18">
        <v>45.61</v>
      </c>
      <c r="H102" s="18" t="s">
        <v>310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36445.75</v>
      </c>
      <c r="G103" s="41">
        <f>SUM(G88:G102)</f>
        <v>80499.13</v>
      </c>
      <c r="H103" s="41">
        <f>SUM(H88:H102)</f>
        <v>0</v>
      </c>
      <c r="I103" s="41">
        <f>SUM(I88:I102)</f>
        <v>0</v>
      </c>
      <c r="J103" s="41">
        <f>SUM(J88:J102)</f>
        <v>2189.94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4160023.75</v>
      </c>
      <c r="G104" s="41">
        <f>G52+G103</f>
        <v>80499.13</v>
      </c>
      <c r="H104" s="41">
        <f>H52+H71+H86+H103</f>
        <v>0</v>
      </c>
      <c r="I104" s="41">
        <f>I52+I103</f>
        <v>0</v>
      </c>
      <c r="J104" s="41">
        <f>J52+J103</f>
        <v>2189.94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1848388.54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966264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709168.46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3523821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115721.22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1943.56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115721.22</v>
      </c>
      <c r="G128" s="41">
        <f>SUM(G115:G127)</f>
        <v>1943.56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3639542.22</v>
      </c>
      <c r="G132" s="41">
        <f>G113+SUM(G128:G129)</f>
        <v>1943.56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59906.400000000001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139216.39000000001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53624.77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49082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49082</v>
      </c>
      <c r="G154" s="41">
        <f>SUM(G142:G153)</f>
        <v>53624.77</v>
      </c>
      <c r="H154" s="41">
        <f>SUM(H142:H153)</f>
        <v>199122.79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49082</v>
      </c>
      <c r="G161" s="41">
        <f>G139+G154+SUM(G155:G160)</f>
        <v>53624.77</v>
      </c>
      <c r="H161" s="41">
        <f>H139+H154+SUM(H155:H160)</f>
        <v>199122.79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16295.29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16295.29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16295.29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7848647.9700000007</v>
      </c>
      <c r="G185" s="47">
        <f>G104+G132+G161+G184</f>
        <v>152362.75</v>
      </c>
      <c r="H185" s="47">
        <f>H104+H132+H161+H184</f>
        <v>199122.79</v>
      </c>
      <c r="I185" s="47">
        <f>I104+I132+I161+I184</f>
        <v>0</v>
      </c>
      <c r="J185" s="47">
        <f>J104+J132+J184</f>
        <v>2189.94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1770957.34</v>
      </c>
      <c r="G189" s="18">
        <v>688536.95</v>
      </c>
      <c r="H189" s="18">
        <v>2600.87</v>
      </c>
      <c r="I189" s="18">
        <v>63614.33</v>
      </c>
      <c r="J189" s="18">
        <v>88915.93</v>
      </c>
      <c r="K189" s="18"/>
      <c r="L189" s="19">
        <f>SUM(F189:K189)</f>
        <v>2614625.4200000004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391806.2</v>
      </c>
      <c r="G190" s="18">
        <v>152168.82999999999</v>
      </c>
      <c r="H190" s="18">
        <v>359344.17</v>
      </c>
      <c r="I190" s="18">
        <v>4525.93</v>
      </c>
      <c r="J190" s="18">
        <v>9317.2900000000009</v>
      </c>
      <c r="K190" s="18"/>
      <c r="L190" s="19">
        <f>SUM(F190:K190)</f>
        <v>917162.42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23129.51</v>
      </c>
      <c r="G192" s="18">
        <v>8633.69</v>
      </c>
      <c r="H192" s="18">
        <v>4700</v>
      </c>
      <c r="I192" s="18">
        <v>3387.38</v>
      </c>
      <c r="J192" s="18"/>
      <c r="K192" s="18"/>
      <c r="L192" s="19">
        <f>SUM(F192:K192)</f>
        <v>39850.579999999994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115336.2</v>
      </c>
      <c r="G194" s="18">
        <v>44247.67</v>
      </c>
      <c r="H194" s="18">
        <v>368170.52</v>
      </c>
      <c r="I194" s="18">
        <v>6878.71</v>
      </c>
      <c r="J194" s="18">
        <v>893.18</v>
      </c>
      <c r="K194" s="18">
        <v>793</v>
      </c>
      <c r="L194" s="19">
        <f t="shared" ref="L194:L200" si="0">SUM(F194:K194)</f>
        <v>536319.28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47843</v>
      </c>
      <c r="G195" s="18">
        <v>22398.639999999999</v>
      </c>
      <c r="H195" s="18">
        <v>13776.82</v>
      </c>
      <c r="I195" s="18">
        <v>2975.4</v>
      </c>
      <c r="J195" s="18">
        <v>0</v>
      </c>
      <c r="K195" s="18"/>
      <c r="L195" s="19">
        <f t="shared" si="0"/>
        <v>86993.859999999986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14500</v>
      </c>
      <c r="G196" s="18">
        <v>5396.06</v>
      </c>
      <c r="H196" s="18">
        <v>209338.94</v>
      </c>
      <c r="I196" s="18">
        <v>1593.57</v>
      </c>
      <c r="J196" s="18"/>
      <c r="K196" s="18">
        <v>3466.35</v>
      </c>
      <c r="L196" s="19">
        <f t="shared" si="0"/>
        <v>234294.92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291053.7</v>
      </c>
      <c r="G197" s="18">
        <v>113317.21</v>
      </c>
      <c r="H197" s="18">
        <v>23404.32</v>
      </c>
      <c r="I197" s="18">
        <v>7548.9</v>
      </c>
      <c r="J197" s="18"/>
      <c r="K197" s="18">
        <v>1446.58</v>
      </c>
      <c r="L197" s="19">
        <f t="shared" si="0"/>
        <v>436770.71000000008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124815.33</v>
      </c>
      <c r="G199" s="18">
        <v>48564.52</v>
      </c>
      <c r="H199" s="18">
        <v>217333.63</v>
      </c>
      <c r="I199" s="18">
        <v>87722.02</v>
      </c>
      <c r="J199" s="18">
        <v>9089.4500000000007</v>
      </c>
      <c r="K199" s="18"/>
      <c r="L199" s="19">
        <f t="shared" si="0"/>
        <v>487524.95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345366.04</v>
      </c>
      <c r="I200" s="18"/>
      <c r="J200" s="18"/>
      <c r="K200" s="18"/>
      <c r="L200" s="19">
        <f t="shared" si="0"/>
        <v>345366.04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2779441.2800000003</v>
      </c>
      <c r="G203" s="41">
        <f t="shared" si="1"/>
        <v>1083263.5699999998</v>
      </c>
      <c r="H203" s="41">
        <f t="shared" si="1"/>
        <v>1544035.31</v>
      </c>
      <c r="I203" s="41">
        <f t="shared" si="1"/>
        <v>178246.24000000002</v>
      </c>
      <c r="J203" s="41">
        <f t="shared" si="1"/>
        <v>108215.84999999999</v>
      </c>
      <c r="K203" s="41">
        <f t="shared" si="1"/>
        <v>5705.93</v>
      </c>
      <c r="L203" s="41">
        <f t="shared" si="1"/>
        <v>5698908.1800000006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 t="s">
        <v>310</v>
      </c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 t="s">
        <v>310</v>
      </c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 t="s">
        <v>310</v>
      </c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1829424.31</v>
      </c>
      <c r="I225" s="18"/>
      <c r="J225" s="18"/>
      <c r="K225" s="18"/>
      <c r="L225" s="19">
        <f>SUM(F225:K225)</f>
        <v>1829424.31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246238.69</v>
      </c>
      <c r="I226" s="18"/>
      <c r="J226" s="18"/>
      <c r="K226" s="18"/>
      <c r="L226" s="19">
        <f>SUM(F226:K226)</f>
        <v>246238.69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781.05</v>
      </c>
      <c r="I230" s="18"/>
      <c r="J230" s="18"/>
      <c r="K230" s="18"/>
      <c r="L230" s="19">
        <f t="shared" ref="L230:L236" si="4">SUM(F230:K230)</f>
        <v>781.05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47439.8</v>
      </c>
      <c r="I236" s="18"/>
      <c r="J236" s="18"/>
      <c r="K236" s="18"/>
      <c r="L236" s="19">
        <f t="shared" si="4"/>
        <v>47439.8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2123883.85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2123883.85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31392</v>
      </c>
      <c r="I247" s="18"/>
      <c r="J247" s="18"/>
      <c r="K247" s="18"/>
      <c r="L247" s="19">
        <f t="shared" si="6"/>
        <v>31392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31392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31392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2779441.2800000003</v>
      </c>
      <c r="G249" s="41">
        <f t="shared" si="8"/>
        <v>1083263.5699999998</v>
      </c>
      <c r="H249" s="41">
        <f t="shared" si="8"/>
        <v>3699311.16</v>
      </c>
      <c r="I249" s="41">
        <f t="shared" si="8"/>
        <v>178246.24000000002</v>
      </c>
      <c r="J249" s="41">
        <f t="shared" si="8"/>
        <v>108215.84999999999</v>
      </c>
      <c r="K249" s="41">
        <f t="shared" si="8"/>
        <v>5705.93</v>
      </c>
      <c r="L249" s="41">
        <f t="shared" si="8"/>
        <v>7854184.0300000012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16295.29</v>
      </c>
      <c r="L255" s="19">
        <f>SUM(F255:K255)</f>
        <v>16295.29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16295.29</v>
      </c>
      <c r="L262" s="41">
        <f t="shared" si="9"/>
        <v>16295.29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2779441.2800000003</v>
      </c>
      <c r="G263" s="42">
        <f t="shared" si="11"/>
        <v>1083263.5699999998</v>
      </c>
      <c r="H263" s="42">
        <f t="shared" si="11"/>
        <v>3699311.16</v>
      </c>
      <c r="I263" s="42">
        <f t="shared" si="11"/>
        <v>178246.24000000002</v>
      </c>
      <c r="J263" s="42">
        <f t="shared" si="11"/>
        <v>108215.84999999999</v>
      </c>
      <c r="K263" s="42">
        <f t="shared" si="11"/>
        <v>22001.22</v>
      </c>
      <c r="L263" s="42">
        <f t="shared" si="11"/>
        <v>7870479.3200000012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61899</v>
      </c>
      <c r="G268" s="18">
        <v>5237.57</v>
      </c>
      <c r="H268" s="18">
        <v>6019.47</v>
      </c>
      <c r="I268" s="18">
        <v>21702.23</v>
      </c>
      <c r="J268" s="18">
        <v>6629.6</v>
      </c>
      <c r="K268" s="18"/>
      <c r="L268" s="19">
        <f>SUM(F268:K268)</f>
        <v>101487.87000000001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>
        <v>85776.78</v>
      </c>
      <c r="K269" s="18"/>
      <c r="L269" s="19">
        <f>SUM(F269:K269)</f>
        <v>85776.78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/>
      <c r="H273" s="18">
        <v>0</v>
      </c>
      <c r="I273" s="18">
        <v>6372.64</v>
      </c>
      <c r="J273" s="18">
        <v>1076</v>
      </c>
      <c r="K273" s="18"/>
      <c r="L273" s="19">
        <f t="shared" ref="L273:L279" si="12">SUM(F273:K273)</f>
        <v>7448.64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225</v>
      </c>
      <c r="I274" s="18">
        <v>1511.95</v>
      </c>
      <c r="J274" s="18"/>
      <c r="K274" s="18"/>
      <c r="L274" s="19">
        <f t="shared" si="12"/>
        <v>1736.95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/>
      <c r="H275" s="18"/>
      <c r="I275" s="18"/>
      <c r="J275" s="18"/>
      <c r="K275" s="18">
        <v>2340.4499999999998</v>
      </c>
      <c r="L275" s="19">
        <f t="shared" si="12"/>
        <v>2340.4499999999998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250</v>
      </c>
      <c r="G276" s="18"/>
      <c r="H276" s="18"/>
      <c r="I276" s="18"/>
      <c r="J276" s="18"/>
      <c r="K276" s="18"/>
      <c r="L276" s="19">
        <f t="shared" si="12"/>
        <v>250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82.1</v>
      </c>
      <c r="I279" s="18"/>
      <c r="J279" s="18"/>
      <c r="K279" s="18"/>
      <c r="L279" s="19">
        <f t="shared" si="12"/>
        <v>82.1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62149</v>
      </c>
      <c r="G282" s="42">
        <f t="shared" si="13"/>
        <v>5237.57</v>
      </c>
      <c r="H282" s="42">
        <f t="shared" si="13"/>
        <v>6326.5700000000006</v>
      </c>
      <c r="I282" s="42">
        <f t="shared" si="13"/>
        <v>29586.82</v>
      </c>
      <c r="J282" s="42">
        <f t="shared" si="13"/>
        <v>93482.38</v>
      </c>
      <c r="K282" s="42">
        <f t="shared" si="13"/>
        <v>2340.4499999999998</v>
      </c>
      <c r="L282" s="41">
        <f t="shared" si="13"/>
        <v>199122.79000000007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62149</v>
      </c>
      <c r="G330" s="41">
        <f t="shared" si="20"/>
        <v>5237.57</v>
      </c>
      <c r="H330" s="41">
        <f t="shared" si="20"/>
        <v>6326.5700000000006</v>
      </c>
      <c r="I330" s="41">
        <f t="shared" si="20"/>
        <v>29586.82</v>
      </c>
      <c r="J330" s="41">
        <f t="shared" si="20"/>
        <v>93482.38</v>
      </c>
      <c r="K330" s="41">
        <f t="shared" si="20"/>
        <v>2340.4499999999998</v>
      </c>
      <c r="L330" s="41">
        <f t="shared" si="20"/>
        <v>199122.79000000007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62149</v>
      </c>
      <c r="G344" s="41">
        <f>G330</f>
        <v>5237.57</v>
      </c>
      <c r="H344" s="41">
        <f>H330</f>
        <v>6326.5700000000006</v>
      </c>
      <c r="I344" s="41">
        <f>I330</f>
        <v>29586.82</v>
      </c>
      <c r="J344" s="41">
        <f>J330</f>
        <v>93482.38</v>
      </c>
      <c r="K344" s="47">
        <f>K330+K343</f>
        <v>2340.4499999999998</v>
      </c>
      <c r="L344" s="41">
        <f>L330+L343</f>
        <v>199122.79000000007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57237.69</v>
      </c>
      <c r="G350" s="18">
        <v>22647.87</v>
      </c>
      <c r="H350" s="18">
        <v>6432.6</v>
      </c>
      <c r="I350" s="18">
        <v>56943.67</v>
      </c>
      <c r="J350" s="18">
        <v>7806.72</v>
      </c>
      <c r="K350" s="18">
        <v>0</v>
      </c>
      <c r="L350" s="13">
        <f>SUM(F350:K350)</f>
        <v>151068.55000000002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57237.69</v>
      </c>
      <c r="G354" s="47">
        <f t="shared" si="22"/>
        <v>22647.87</v>
      </c>
      <c r="H354" s="47">
        <f t="shared" si="22"/>
        <v>6432.6</v>
      </c>
      <c r="I354" s="47">
        <f t="shared" si="22"/>
        <v>56943.67</v>
      </c>
      <c r="J354" s="47">
        <f t="shared" si="22"/>
        <v>7806.72</v>
      </c>
      <c r="K354" s="47">
        <f t="shared" si="22"/>
        <v>0</v>
      </c>
      <c r="L354" s="47">
        <f t="shared" si="22"/>
        <v>151068.55000000002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48161.71</v>
      </c>
      <c r="G359" s="18"/>
      <c r="H359" s="18"/>
      <c r="I359" s="56">
        <f>SUM(F359:H359)</f>
        <v>48161.71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8781.9599999999991</v>
      </c>
      <c r="G360" s="63"/>
      <c r="H360" s="63"/>
      <c r="I360" s="56">
        <f>SUM(F360:H360)</f>
        <v>8781.9599999999991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56943.67</v>
      </c>
      <c r="G361" s="47">
        <f>SUM(G359:G360)</f>
        <v>0</v>
      </c>
      <c r="H361" s="47">
        <f>SUM(H359:H360)</f>
        <v>0</v>
      </c>
      <c r="I361" s="47">
        <f>SUM(I359:I360)</f>
        <v>56943.67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1702.52</v>
      </c>
      <c r="I380" s="18"/>
      <c r="J380" s="24" t="s">
        <v>312</v>
      </c>
      <c r="K380" s="24" t="s">
        <v>312</v>
      </c>
      <c r="L380" s="56">
        <f t="shared" si="25"/>
        <v>1702.52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1702.52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1702.52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487.05</v>
      </c>
      <c r="I388" s="18"/>
      <c r="J388" s="24" t="s">
        <v>312</v>
      </c>
      <c r="K388" s="24" t="s">
        <v>312</v>
      </c>
      <c r="L388" s="56">
        <f t="shared" si="26"/>
        <v>487.05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0.37</v>
      </c>
      <c r="I391" s="18"/>
      <c r="J391" s="24" t="s">
        <v>312</v>
      </c>
      <c r="K391" s="24" t="s">
        <v>312</v>
      </c>
      <c r="L391" s="56">
        <f t="shared" si="26"/>
        <v>0.37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487.42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487.42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2189.94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2189.94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175769.32</v>
      </c>
      <c r="G431" s="18">
        <v>50309.69</v>
      </c>
      <c r="H431" s="18"/>
      <c r="I431" s="56">
        <f t="shared" ref="I431:I437" si="33">SUM(F431:H431)</f>
        <v>226079.01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175769.32</v>
      </c>
      <c r="G438" s="13">
        <f>SUM(G431:G437)</f>
        <v>50309.69</v>
      </c>
      <c r="H438" s="13">
        <f>SUM(H431:H437)</f>
        <v>0</v>
      </c>
      <c r="I438" s="13">
        <f>SUM(I431:I437)</f>
        <v>226079.01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175769.32</v>
      </c>
      <c r="G449" s="18">
        <v>50309.69</v>
      </c>
      <c r="H449" s="18"/>
      <c r="I449" s="56">
        <f>SUM(F449:H449)</f>
        <v>226079.01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175769.32</v>
      </c>
      <c r="G450" s="83">
        <f>SUM(G446:G449)</f>
        <v>50309.69</v>
      </c>
      <c r="H450" s="83">
        <f>SUM(H446:H449)</f>
        <v>0</v>
      </c>
      <c r="I450" s="83">
        <f>SUM(I446:I449)</f>
        <v>226079.01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175769.32</v>
      </c>
      <c r="G451" s="42">
        <f>G444+G450</f>
        <v>50309.69</v>
      </c>
      <c r="H451" s="42">
        <f>H444+H450</f>
        <v>0</v>
      </c>
      <c r="I451" s="42">
        <f>I444+I450</f>
        <v>226079.01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94955.38</v>
      </c>
      <c r="G455" s="18">
        <v>-1294.2</v>
      </c>
      <c r="H455" s="18">
        <v>0</v>
      </c>
      <c r="I455" s="18"/>
      <c r="J455" s="18">
        <v>223889.07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7848647.9699999997</v>
      </c>
      <c r="G458" s="18">
        <v>152362.75</v>
      </c>
      <c r="H458" s="18">
        <v>199122.79</v>
      </c>
      <c r="I458" s="18"/>
      <c r="J458" s="18">
        <v>2189.94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7848647.9699999997</v>
      </c>
      <c r="G460" s="53">
        <f>SUM(G458:G459)</f>
        <v>152362.75</v>
      </c>
      <c r="H460" s="53">
        <f>SUM(H458:H459)</f>
        <v>199122.79</v>
      </c>
      <c r="I460" s="53">
        <f>SUM(I458:I459)</f>
        <v>0</v>
      </c>
      <c r="J460" s="53">
        <f>SUM(J458:J459)</f>
        <v>2189.94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7870479.3200000003</v>
      </c>
      <c r="G462" s="18">
        <v>151068.54999999999</v>
      </c>
      <c r="H462" s="18">
        <v>199122.79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7870479.3200000003</v>
      </c>
      <c r="G464" s="53">
        <f>SUM(G462:G463)</f>
        <v>151068.54999999999</v>
      </c>
      <c r="H464" s="53">
        <f>SUM(H462:H463)</f>
        <v>199122.79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73124.029999999329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226079.01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 t="s">
        <v>310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3613.3</v>
      </c>
      <c r="G497" s="144"/>
      <c r="H497" s="144">
        <v>-1018.95</v>
      </c>
      <c r="I497" s="144">
        <v>2594.35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391806.2</v>
      </c>
      <c r="G511" s="18">
        <v>152168.82999999999</v>
      </c>
      <c r="H511" s="18">
        <v>359344.17</v>
      </c>
      <c r="I511" s="18">
        <v>4525.93</v>
      </c>
      <c r="J511" s="18">
        <v>95094.07</v>
      </c>
      <c r="K511" s="18"/>
      <c r="L511" s="88">
        <f>SUM(F511:K511)</f>
        <v>1002939.2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246238.69</v>
      </c>
      <c r="I513" s="18"/>
      <c r="J513" s="18"/>
      <c r="K513" s="18"/>
      <c r="L513" s="88">
        <f>SUM(F513:K513)</f>
        <v>246238.69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391806.2</v>
      </c>
      <c r="G514" s="108">
        <f t="shared" ref="G514:L514" si="35">SUM(G511:G513)</f>
        <v>152168.82999999999</v>
      </c>
      <c r="H514" s="108">
        <f t="shared" si="35"/>
        <v>605582.86</v>
      </c>
      <c r="I514" s="108">
        <f t="shared" si="35"/>
        <v>4525.93</v>
      </c>
      <c r="J514" s="108">
        <f t="shared" si="35"/>
        <v>95094.07</v>
      </c>
      <c r="K514" s="108">
        <f t="shared" si="35"/>
        <v>0</v>
      </c>
      <c r="L514" s="89">
        <f t="shared" si="35"/>
        <v>1249177.8899999999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368083.32</v>
      </c>
      <c r="I516" s="18"/>
      <c r="J516" s="18"/>
      <c r="K516" s="18"/>
      <c r="L516" s="88">
        <f>SUM(F516:K516)</f>
        <v>368083.32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781.05</v>
      </c>
      <c r="I518" s="18"/>
      <c r="J518" s="18"/>
      <c r="K518" s="18"/>
      <c r="L518" s="88">
        <f>SUM(F518:K518)</f>
        <v>781.05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368864.37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368864.37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10269.24</v>
      </c>
      <c r="G521" s="18">
        <v>4698.17</v>
      </c>
      <c r="H521" s="18">
        <v>388.8</v>
      </c>
      <c r="I521" s="18"/>
      <c r="J521" s="18"/>
      <c r="K521" s="18"/>
      <c r="L521" s="88">
        <f>SUM(F521:K521)</f>
        <v>15356.21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2567.31</v>
      </c>
      <c r="G523" s="18">
        <v>1174.54</v>
      </c>
      <c r="H523" s="18">
        <v>97.2</v>
      </c>
      <c r="I523" s="18"/>
      <c r="J523" s="18"/>
      <c r="K523" s="18"/>
      <c r="L523" s="88">
        <f>SUM(F523:K523)</f>
        <v>3839.0499999999997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12836.55</v>
      </c>
      <c r="G524" s="89">
        <f t="shared" ref="G524:L524" si="37">SUM(G521:G523)</f>
        <v>5872.71</v>
      </c>
      <c r="H524" s="89">
        <f t="shared" si="37"/>
        <v>486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19195.259999999998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88749.15</v>
      </c>
      <c r="I531" s="18"/>
      <c r="J531" s="18"/>
      <c r="K531" s="18"/>
      <c r="L531" s="88">
        <f>SUM(F531:K531)</f>
        <v>88749.15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47439.8</v>
      </c>
      <c r="I533" s="18"/>
      <c r="J533" s="18"/>
      <c r="K533" s="18"/>
      <c r="L533" s="88">
        <f>SUM(F533:K533)</f>
        <v>47439.8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136188.95000000001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136188.95000000001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404642.75</v>
      </c>
      <c r="G535" s="89">
        <f t="shared" ref="G535:L535" si="40">G514+G519+G524+G529+G534</f>
        <v>158041.53999999998</v>
      </c>
      <c r="H535" s="89">
        <f t="shared" si="40"/>
        <v>1111122.18</v>
      </c>
      <c r="I535" s="89">
        <f t="shared" si="40"/>
        <v>4525.93</v>
      </c>
      <c r="J535" s="89">
        <f t="shared" si="40"/>
        <v>95094.07</v>
      </c>
      <c r="K535" s="89">
        <f t="shared" si="40"/>
        <v>0</v>
      </c>
      <c r="L535" s="89">
        <f t="shared" si="40"/>
        <v>1773426.4699999997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1002939.2</v>
      </c>
      <c r="G539" s="87">
        <f>L516</f>
        <v>368083.32</v>
      </c>
      <c r="H539" s="87">
        <f>L521</f>
        <v>15356.21</v>
      </c>
      <c r="I539" s="87">
        <f>L526</f>
        <v>0</v>
      </c>
      <c r="J539" s="87">
        <f>L531</f>
        <v>88749.15</v>
      </c>
      <c r="K539" s="87">
        <f>SUM(F539:J539)</f>
        <v>1475127.88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246238.69</v>
      </c>
      <c r="G541" s="87">
        <f>L518</f>
        <v>781.05</v>
      </c>
      <c r="H541" s="87">
        <f>L523</f>
        <v>3839.0499999999997</v>
      </c>
      <c r="I541" s="87">
        <f>L528</f>
        <v>0</v>
      </c>
      <c r="J541" s="87">
        <f>L533</f>
        <v>47439.8</v>
      </c>
      <c r="K541" s="87">
        <f>SUM(F541:J541)</f>
        <v>298298.58999999997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1249177.8899999999</v>
      </c>
      <c r="G542" s="89">
        <f t="shared" si="41"/>
        <v>368864.37</v>
      </c>
      <c r="H542" s="89">
        <f t="shared" si="41"/>
        <v>19195.259999999998</v>
      </c>
      <c r="I542" s="89">
        <f t="shared" si="41"/>
        <v>0</v>
      </c>
      <c r="J542" s="89">
        <f t="shared" si="41"/>
        <v>136188.95000000001</v>
      </c>
      <c r="K542" s="89">
        <f t="shared" si="41"/>
        <v>1773426.4699999997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20020.89</v>
      </c>
      <c r="G552" s="18">
        <v>7783.99</v>
      </c>
      <c r="H552" s="18"/>
      <c r="I552" s="18"/>
      <c r="J552" s="18"/>
      <c r="K552" s="18"/>
      <c r="L552" s="88">
        <f>SUM(F552:K552)</f>
        <v>27804.879999999997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20020.89</v>
      </c>
      <c r="G555" s="89">
        <f t="shared" si="43"/>
        <v>7783.99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27804.879999999997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20020.89</v>
      </c>
      <c r="G561" s="89">
        <f t="shared" ref="G561:L561" si="45">G550+G555+G560</f>
        <v>7783.99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27804.879999999997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1829424.31</v>
      </c>
      <c r="I565" s="87">
        <f>SUM(F565:H565)</f>
        <v>1829424.31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358744.69</v>
      </c>
      <c r="G569" s="18"/>
      <c r="H569" s="18">
        <v>164132.22</v>
      </c>
      <c r="I569" s="87">
        <f t="shared" si="46"/>
        <v>522876.91000000003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82106.47</v>
      </c>
      <c r="I572" s="87">
        <f t="shared" si="46"/>
        <v>82106.47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252504</v>
      </c>
      <c r="I581" s="18"/>
      <c r="J581" s="18"/>
      <c r="K581" s="104">
        <f t="shared" ref="K581:K587" si="47">SUM(H581:J581)</f>
        <v>252504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88749.15</v>
      </c>
      <c r="I582" s="18"/>
      <c r="J582" s="18">
        <v>47439.8</v>
      </c>
      <c r="K582" s="104">
        <f t="shared" si="47"/>
        <v>136188.95000000001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2994.07</v>
      </c>
      <c r="I584" s="18"/>
      <c r="J584" s="18"/>
      <c r="K584" s="104">
        <f t="shared" si="47"/>
        <v>2994.07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1118.82</v>
      </c>
      <c r="I585" s="18"/>
      <c r="J585" s="18"/>
      <c r="K585" s="104">
        <f t="shared" si="47"/>
        <v>1118.82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345366.04000000004</v>
      </c>
      <c r="I588" s="108">
        <f>SUM(I581:I587)</f>
        <v>0</v>
      </c>
      <c r="J588" s="108">
        <f>SUM(J581:J587)</f>
        <v>47439.8</v>
      </c>
      <c r="K588" s="108">
        <f>SUM(K581:K587)</f>
        <v>392805.84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201698.23</v>
      </c>
      <c r="I594" s="18"/>
      <c r="J594" s="18"/>
      <c r="K594" s="104">
        <f>SUM(H594:J594)</f>
        <v>201698.23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201698.23</v>
      </c>
      <c r="I595" s="108">
        <f>SUM(I592:I594)</f>
        <v>0</v>
      </c>
      <c r="J595" s="108">
        <f>SUM(J592:J594)</f>
        <v>0</v>
      </c>
      <c r="K595" s="108">
        <f>SUM(K592:K594)</f>
        <v>201698.23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538451.31000000006</v>
      </c>
      <c r="H607" s="109">
        <f>SUM(F44)</f>
        <v>538451.31000000006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8190</v>
      </c>
      <c r="H608" s="109">
        <f>SUM(G44)</f>
        <v>8190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40478.54</v>
      </c>
      <c r="H609" s="109">
        <f>SUM(H44)</f>
        <v>40478.539999999994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226079.01</v>
      </c>
      <c r="H611" s="109">
        <f>SUM(J44)</f>
        <v>226079.01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73124.03</v>
      </c>
      <c r="H612" s="109">
        <f>F466</f>
        <v>73124.029999999329</v>
      </c>
      <c r="I612" s="121" t="s">
        <v>106</v>
      </c>
      <c r="J612" s="109">
        <f t="shared" ref="J612:J645" si="49">G612-H612</f>
        <v>6.6938810050487518E-10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226079.01</v>
      </c>
      <c r="H616" s="109">
        <f>J466</f>
        <v>226079.01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7848647.9700000007</v>
      </c>
      <c r="H617" s="104">
        <f>SUM(F458)</f>
        <v>7848647.9699999997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152362.75</v>
      </c>
      <c r="H618" s="104">
        <f>SUM(G458)</f>
        <v>152362.75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199122.79</v>
      </c>
      <c r="H619" s="104">
        <f>SUM(H458)</f>
        <v>199122.79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2189.94</v>
      </c>
      <c r="H621" s="104">
        <f>SUM(J458)</f>
        <v>2189.94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7870479.3200000012</v>
      </c>
      <c r="H622" s="104">
        <f>SUM(F462)</f>
        <v>7870479.3200000003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199122.79000000007</v>
      </c>
      <c r="H623" s="104">
        <f>SUM(H462)</f>
        <v>199122.79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56943.67</v>
      </c>
      <c r="H624" s="104">
        <f>I361</f>
        <v>56943.67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151068.55000000002</v>
      </c>
      <c r="H625" s="104">
        <f>SUM(G462)</f>
        <v>151068.54999999999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2189.94</v>
      </c>
      <c r="H627" s="164">
        <f>SUM(J458)</f>
        <v>2189.94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175769.32</v>
      </c>
      <c r="H629" s="104">
        <f>SUM(F451)</f>
        <v>175769.32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50309.69</v>
      </c>
      <c r="H630" s="104">
        <f>SUM(G451)</f>
        <v>50309.69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226079.01</v>
      </c>
      <c r="H632" s="104">
        <f>SUM(I451)</f>
        <v>226079.01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2189.94</v>
      </c>
      <c r="H634" s="104">
        <f>H400</f>
        <v>2189.94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2189.94</v>
      </c>
      <c r="H636" s="104">
        <f>L400</f>
        <v>2189.94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392805.84</v>
      </c>
      <c r="H637" s="104">
        <f>L200+L218+L236</f>
        <v>392805.83999999997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201698.23</v>
      </c>
      <c r="H638" s="104">
        <f>(J249+J330)-(J247+J328)</f>
        <v>201698.22999999998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345366.04</v>
      </c>
      <c r="H639" s="104">
        <f>H588</f>
        <v>345366.04000000004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47439.8</v>
      </c>
      <c r="H641" s="104">
        <f>J588</f>
        <v>47439.8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16295.29</v>
      </c>
      <c r="H642" s="104">
        <f>K255+K337</f>
        <v>16295.29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6049099.5200000005</v>
      </c>
      <c r="G650" s="19">
        <f>(L221+L301+L351)</f>
        <v>0</v>
      </c>
      <c r="H650" s="19">
        <f>(L239+L320+L352)</f>
        <v>2123883.85</v>
      </c>
      <c r="I650" s="19">
        <f>SUM(F650:H650)</f>
        <v>8172983.370000001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80499.13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80499.13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345448.13999999996</v>
      </c>
      <c r="G652" s="19">
        <f>(L218+L298)-(J218+J298)</f>
        <v>0</v>
      </c>
      <c r="H652" s="19">
        <f>(L236+L317)-(J236+J317)</f>
        <v>47439.8</v>
      </c>
      <c r="I652" s="19">
        <f>SUM(F652:H652)</f>
        <v>392887.93999999994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560442.92000000004</v>
      </c>
      <c r="G653" s="200">
        <f>SUM(G565:G577)+SUM(I592:I594)+L602</f>
        <v>0</v>
      </c>
      <c r="H653" s="200">
        <f>SUM(H565:H577)+SUM(J592:J594)+L603</f>
        <v>2075663</v>
      </c>
      <c r="I653" s="19">
        <f>SUM(F653:H653)</f>
        <v>2636105.92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5062709.33</v>
      </c>
      <c r="G654" s="19">
        <f>G650-SUM(G651:G653)</f>
        <v>0</v>
      </c>
      <c r="H654" s="19">
        <f>H650-SUM(H651:H653)</f>
        <v>781.0500000002794</v>
      </c>
      <c r="I654" s="19">
        <f>I650-SUM(I651:I653)</f>
        <v>5063490.3800000008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426.3</v>
      </c>
      <c r="G655" s="249"/>
      <c r="H655" s="249"/>
      <c r="I655" s="19">
        <f>SUM(F655:H655)</f>
        <v>426.3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11875.93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11877.76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-781.05</v>
      </c>
      <c r="I659" s="19">
        <f>SUM(F659:H659)</f>
        <v>-781.05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11875.93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11875.93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05BF-551F-4C12-9729-B0A89954C71C}">
  <sheetPr>
    <tabColor indexed="20"/>
  </sheetPr>
  <dimension ref="A1:C52"/>
  <sheetViews>
    <sheetView topLeftCell="A13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EPSOM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1832856.34</v>
      </c>
      <c r="C9" s="230">
        <f>'DOE25'!G189+'DOE25'!G207+'DOE25'!G225+'DOE25'!G268+'DOE25'!G287+'DOE25'!G306</f>
        <v>693774.5199999999</v>
      </c>
    </row>
    <row r="10" spans="1:3" x14ac:dyDescent="0.2">
      <c r="A10" t="s">
        <v>813</v>
      </c>
      <c r="B10" s="241">
        <v>1681622.89</v>
      </c>
      <c r="C10" s="241">
        <v>636191.23</v>
      </c>
    </row>
    <row r="11" spans="1:3" x14ac:dyDescent="0.2">
      <c r="A11" t="s">
        <v>814</v>
      </c>
      <c r="B11" s="241">
        <v>72535.06</v>
      </c>
      <c r="C11" s="241">
        <v>27750.98</v>
      </c>
    </row>
    <row r="12" spans="1:3" x14ac:dyDescent="0.2">
      <c r="A12" t="s">
        <v>815</v>
      </c>
      <c r="B12" s="241">
        <v>78698.39</v>
      </c>
      <c r="C12" s="241">
        <v>29832.31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1832856.3399999999</v>
      </c>
      <c r="C13" s="232">
        <f>SUM(C10:C12)</f>
        <v>693774.52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391806.2</v>
      </c>
      <c r="C18" s="230">
        <f>'DOE25'!G190+'DOE25'!G208+'DOE25'!G226+'DOE25'!G269+'DOE25'!G288+'DOE25'!G307</f>
        <v>152168.82999999999</v>
      </c>
    </row>
    <row r="19" spans="1:3" x14ac:dyDescent="0.2">
      <c r="A19" t="s">
        <v>813</v>
      </c>
      <c r="B19" s="241">
        <v>90099.06</v>
      </c>
      <c r="C19" s="241">
        <v>34992.480000000003</v>
      </c>
    </row>
    <row r="20" spans="1:3" x14ac:dyDescent="0.2">
      <c r="A20" t="s">
        <v>814</v>
      </c>
      <c r="B20" s="241">
        <v>242999.14</v>
      </c>
      <c r="C20" s="241">
        <v>94375.47</v>
      </c>
    </row>
    <row r="21" spans="1:3" x14ac:dyDescent="0.2">
      <c r="A21" t="s">
        <v>815</v>
      </c>
      <c r="B21" s="241">
        <v>58708</v>
      </c>
      <c r="C21" s="241">
        <v>22800.880000000001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391806.2</v>
      </c>
      <c r="C22" s="232">
        <f>SUM(C19:C21)</f>
        <v>152168.83000000002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23129.51</v>
      </c>
      <c r="C36" s="236">
        <f>'DOE25'!G192+'DOE25'!G210+'DOE25'!G228+'DOE25'!G271+'DOE25'!G290+'DOE25'!G309</f>
        <v>8633.69</v>
      </c>
    </row>
    <row r="37" spans="1:3" x14ac:dyDescent="0.2">
      <c r="A37" t="s">
        <v>813</v>
      </c>
      <c r="B37" s="241">
        <v>23129.51</v>
      </c>
      <c r="C37" s="241">
        <v>8633.69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23129.51</v>
      </c>
      <c r="C40" s="232">
        <f>SUM(C37:C39)</f>
        <v>8633.69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D4BB-F450-4F92-8BF1-38FE62A5E3E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EPSOM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5647301.4199999999</v>
      </c>
      <c r="D5" s="20">
        <f>SUM('DOE25'!L189:L192)+SUM('DOE25'!L207:L210)+SUM('DOE25'!L225:L228)-F5-G5</f>
        <v>5549068.2000000002</v>
      </c>
      <c r="E5" s="244"/>
      <c r="F5" s="256">
        <f>SUM('DOE25'!J189:J192)+SUM('DOE25'!J207:J210)+SUM('DOE25'!J225:J228)</f>
        <v>98233.22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537100.33000000007</v>
      </c>
      <c r="D6" s="20">
        <f>'DOE25'!L194+'DOE25'!L212+'DOE25'!L230-F6-G6</f>
        <v>535414.15</v>
      </c>
      <c r="E6" s="244"/>
      <c r="F6" s="256">
        <f>'DOE25'!J194+'DOE25'!J212+'DOE25'!J230</f>
        <v>893.18</v>
      </c>
      <c r="G6" s="53">
        <f>'DOE25'!K194+'DOE25'!K212+'DOE25'!K230</f>
        <v>793</v>
      </c>
      <c r="H6" s="260"/>
    </row>
    <row r="7" spans="1:9" x14ac:dyDescent="0.2">
      <c r="A7" s="32">
        <v>2200</v>
      </c>
      <c r="B7" t="s">
        <v>868</v>
      </c>
      <c r="C7" s="246">
        <f t="shared" si="0"/>
        <v>86993.859999999986</v>
      </c>
      <c r="D7" s="20">
        <f>'DOE25'!L195+'DOE25'!L213+'DOE25'!L231-F7-G7</f>
        <v>86993.859999999986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191705.23</v>
      </c>
      <c r="D8" s="244"/>
      <c r="E8" s="20">
        <f>'DOE25'!L196+'DOE25'!L214+'DOE25'!L232-F8-G8-D9-D11</f>
        <v>188238.88</v>
      </c>
      <c r="F8" s="256">
        <f>'DOE25'!J196+'DOE25'!J214+'DOE25'!J232</f>
        <v>0</v>
      </c>
      <c r="G8" s="53">
        <f>'DOE25'!K196+'DOE25'!K214+'DOE25'!K232</f>
        <v>3466.35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18523.3</v>
      </c>
      <c r="D9" s="245">
        <v>18523.3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2901</v>
      </c>
      <c r="D10" s="244"/>
      <c r="E10" s="245">
        <v>2901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24066.39</v>
      </c>
      <c r="D11" s="245">
        <v>24066.39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436770.71000000008</v>
      </c>
      <c r="D12" s="20">
        <f>'DOE25'!L197+'DOE25'!L215+'DOE25'!L233-F12-G12</f>
        <v>435324.13000000006</v>
      </c>
      <c r="E12" s="244"/>
      <c r="F12" s="256">
        <f>'DOE25'!J197+'DOE25'!J215+'DOE25'!J233</f>
        <v>0</v>
      </c>
      <c r="G12" s="53">
        <f>'DOE25'!K197+'DOE25'!K215+'DOE25'!K233</f>
        <v>1446.58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487524.95</v>
      </c>
      <c r="D14" s="20">
        <f>'DOE25'!L199+'DOE25'!L217+'DOE25'!L235-F14-G14</f>
        <v>478435.5</v>
      </c>
      <c r="E14" s="244"/>
      <c r="F14" s="256">
        <f>'DOE25'!J199+'DOE25'!J217+'DOE25'!J235</f>
        <v>9089.4500000000007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392805.83999999997</v>
      </c>
      <c r="D15" s="20">
        <f>'DOE25'!L200+'DOE25'!L218+'DOE25'!L236-F15-G15</f>
        <v>392805.83999999997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31392</v>
      </c>
      <c r="D22" s="244"/>
      <c r="E22" s="244"/>
      <c r="F22" s="256">
        <f>'DOE25'!L247+'DOE25'!L328</f>
        <v>31392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102906.84000000003</v>
      </c>
      <c r="D29" s="20">
        <f>'DOE25'!L350+'DOE25'!L351+'DOE25'!L352-'DOE25'!I359-F29-G29</f>
        <v>95100.120000000024</v>
      </c>
      <c r="E29" s="244"/>
      <c r="F29" s="256">
        <f>'DOE25'!J350+'DOE25'!J351+'DOE25'!J352</f>
        <v>7806.72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199122.7900000001</v>
      </c>
      <c r="D31" s="20">
        <f>'DOE25'!L282+'DOE25'!L301+'DOE25'!L320+'DOE25'!L325+'DOE25'!L326+'DOE25'!L327-F31-G31</f>
        <v>103299.96000000006</v>
      </c>
      <c r="E31" s="244"/>
      <c r="F31" s="256">
        <f>'DOE25'!J282+'DOE25'!J301+'DOE25'!J320+'DOE25'!J325+'DOE25'!J326+'DOE25'!J327</f>
        <v>93482.38</v>
      </c>
      <c r="G31" s="53">
        <f>'DOE25'!K282+'DOE25'!K301+'DOE25'!K320+'DOE25'!K325+'DOE25'!K326+'DOE25'!K327</f>
        <v>2340.4499999999998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7719031.4500000002</v>
      </c>
      <c r="E33" s="247">
        <f>SUM(E5:E31)</f>
        <v>191139.88</v>
      </c>
      <c r="F33" s="247">
        <f>SUM(F5:F31)</f>
        <v>240896.94999999998</v>
      </c>
      <c r="G33" s="247">
        <f>SUM(G5:G31)</f>
        <v>8046.38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191139.88</v>
      </c>
      <c r="E35" s="250"/>
    </row>
    <row r="36" spans="2:8" ht="12" thickTop="1" x14ac:dyDescent="0.2">
      <c r="B36" t="s">
        <v>849</v>
      </c>
      <c r="D36" s="20">
        <f>D33</f>
        <v>7719031.4500000002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E0D0-67D6-4179-846A-862183A6F33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398003.77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226079.01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31678.06</v>
      </c>
      <c r="D12" s="95">
        <f>'DOE25'!G12</f>
        <v>2118.21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107221.98</v>
      </c>
      <c r="D13" s="95">
        <f>'DOE25'!G13</f>
        <v>3408.98</v>
      </c>
      <c r="E13" s="95">
        <f>'DOE25'!H13</f>
        <v>40478.54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2648.31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1547.5</v>
      </c>
      <c r="D17" s="95">
        <f>'DOE25'!G17</f>
        <v>14.5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538451.31000000006</v>
      </c>
      <c r="D19" s="41">
        <f>SUM(D9:D18)</f>
        <v>8190</v>
      </c>
      <c r="E19" s="41">
        <f>SUM(E9:E18)</f>
        <v>40478.54</v>
      </c>
      <c r="F19" s="41">
        <f>SUM(F9:F18)</f>
        <v>0</v>
      </c>
      <c r="G19" s="41">
        <f>SUM(G9:G18)</f>
        <v>226079.01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 t="str">
        <f>'DOE25'!G23</f>
        <v xml:space="preserve"> </v>
      </c>
      <c r="E22" s="95">
        <f>'DOE25'!H23</f>
        <v>33796.269999999997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216871.96</v>
      </c>
      <c r="D23" s="95">
        <f>'DOE25'!G24</f>
        <v>8190</v>
      </c>
      <c r="E23" s="95">
        <f>'DOE25'!H24</f>
        <v>1080.02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212128.95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2594.35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33732.019999999997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5602.25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465327.28</v>
      </c>
      <c r="D32" s="41">
        <f>SUM(D22:D31)</f>
        <v>8190</v>
      </c>
      <c r="E32" s="41">
        <f>SUM(E22:E31)</f>
        <v>40478.539999999994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226079.01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73124.03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73124.03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226079.01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538451.31000000006</v>
      </c>
      <c r="D43" s="41">
        <f>D42+D32</f>
        <v>8190</v>
      </c>
      <c r="E43" s="41">
        <f>E42+E32</f>
        <v>40478.539999999994</v>
      </c>
      <c r="F43" s="41">
        <f>F42+F32</f>
        <v>0</v>
      </c>
      <c r="G43" s="41">
        <f>G42+G32</f>
        <v>226079.01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4122078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2683.25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2189.94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80453.52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33762.5</v>
      </c>
      <c r="D53" s="95">
        <f>SUM('DOE25'!G90:G102)</f>
        <v>45.61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37945.75</v>
      </c>
      <c r="D54" s="130">
        <f>SUM(D49:D53)</f>
        <v>80499.13</v>
      </c>
      <c r="E54" s="130">
        <f>SUM(E49:E53)</f>
        <v>0</v>
      </c>
      <c r="F54" s="130">
        <f>SUM(F49:F53)</f>
        <v>0</v>
      </c>
      <c r="G54" s="130">
        <f>SUM(G49:G53)</f>
        <v>2189.94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4160023.75</v>
      </c>
      <c r="D55" s="22">
        <f>D48+D54</f>
        <v>80499.13</v>
      </c>
      <c r="E55" s="22">
        <f>E48+E54</f>
        <v>0</v>
      </c>
      <c r="F55" s="22">
        <f>F48+F54</f>
        <v>0</v>
      </c>
      <c r="G55" s="22">
        <f>G48+G54</f>
        <v>2189.94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1848388.54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966264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709168.46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3523821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115721.22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1943.56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115721.22</v>
      </c>
      <c r="D70" s="130">
        <f>SUM(D64:D69)</f>
        <v>1943.56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3639542.22</v>
      </c>
      <c r="D73" s="130">
        <f>SUM(D71:D72)+D70+D62</f>
        <v>1943.56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49082</v>
      </c>
      <c r="D80" s="95">
        <f>SUM('DOE25'!G145:G153)</f>
        <v>53624.77</v>
      </c>
      <c r="E80" s="95">
        <f>SUM('DOE25'!H145:H153)</f>
        <v>199122.79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49082</v>
      </c>
      <c r="D83" s="131">
        <f>SUM(D77:D82)</f>
        <v>53624.77</v>
      </c>
      <c r="E83" s="131">
        <f>SUM(E77:E82)</f>
        <v>199122.79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16295.29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16295.29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7848647.9700000007</v>
      </c>
      <c r="D96" s="86">
        <f>D55+D73+D83+D95</f>
        <v>152362.75</v>
      </c>
      <c r="E96" s="86">
        <f>E55+E73+E83+E95</f>
        <v>199122.79</v>
      </c>
      <c r="F96" s="86">
        <f>F55+F73+F83+F95</f>
        <v>0</v>
      </c>
      <c r="G96" s="86">
        <f>G55+G73+G95</f>
        <v>2189.94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4444049.7300000004</v>
      </c>
      <c r="D101" s="24" t="s">
        <v>312</v>
      </c>
      <c r="E101" s="95">
        <f>('DOE25'!L268)+('DOE25'!L287)+('DOE25'!L306)</f>
        <v>101487.87000000001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1163401.1100000001</v>
      </c>
      <c r="D102" s="24" t="s">
        <v>312</v>
      </c>
      <c r="E102" s="95">
        <f>('DOE25'!L269)+('DOE25'!L288)+('DOE25'!L307)</f>
        <v>85776.78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39850.579999999994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5647301.4200000009</v>
      </c>
      <c r="D107" s="86">
        <f>SUM(D101:D106)</f>
        <v>0</v>
      </c>
      <c r="E107" s="86">
        <f>SUM(E101:E106)</f>
        <v>187264.65000000002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537100.33000000007</v>
      </c>
      <c r="D110" s="24" t="s">
        <v>312</v>
      </c>
      <c r="E110" s="95">
        <f>+('DOE25'!L273)+('DOE25'!L292)+('DOE25'!L311)</f>
        <v>7448.64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86993.859999999986</v>
      </c>
      <c r="D111" s="24" t="s">
        <v>312</v>
      </c>
      <c r="E111" s="95">
        <f>+('DOE25'!L274)+('DOE25'!L293)+('DOE25'!L312)</f>
        <v>1736.95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234294.92</v>
      </c>
      <c r="D112" s="24" t="s">
        <v>312</v>
      </c>
      <c r="E112" s="95">
        <f>+('DOE25'!L275)+('DOE25'!L294)+('DOE25'!L313)</f>
        <v>2340.4499999999998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436770.71000000008</v>
      </c>
      <c r="D113" s="24" t="s">
        <v>312</v>
      </c>
      <c r="E113" s="95">
        <f>+('DOE25'!L276)+('DOE25'!L295)+('DOE25'!L314)</f>
        <v>250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487524.95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392805.83999999997</v>
      </c>
      <c r="D116" s="24" t="s">
        <v>312</v>
      </c>
      <c r="E116" s="95">
        <f>+('DOE25'!L279)+('DOE25'!L298)+('DOE25'!L317)</f>
        <v>82.1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151068.55000000002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2175490.6100000003</v>
      </c>
      <c r="D120" s="86">
        <f>SUM(D110:D119)</f>
        <v>151068.55000000002</v>
      </c>
      <c r="E120" s="86">
        <f>SUM(E110:E119)</f>
        <v>11858.140000000001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31392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16295.29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1702.52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487.42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-2189.94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47687.289999999994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7870479.3200000012</v>
      </c>
      <c r="D137" s="86">
        <f>(D107+D120+D136)</f>
        <v>151068.55000000002</v>
      </c>
      <c r="E137" s="86">
        <f>(E107+E120+E136)</f>
        <v>199122.79000000004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 t="str">
        <f>'DOE25'!H480</f>
        <v xml:space="preserve"> 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0C9D-CE73-47E1-83FB-7BB40B9B153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EPSOM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11876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11876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4545538</v>
      </c>
      <c r="D10" s="182">
        <f>ROUND((C10/$C$28)*100,1)</f>
        <v>56.2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1249178</v>
      </c>
      <c r="D11" s="182">
        <f>ROUND((C11/$C$28)*100,1)</f>
        <v>15.4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39851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544549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88731</v>
      </c>
      <c r="D16" s="182">
        <f t="shared" si="0"/>
        <v>1.1000000000000001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236635</v>
      </c>
      <c r="D17" s="182">
        <f t="shared" si="0"/>
        <v>2.9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437021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487525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392888</v>
      </c>
      <c r="D21" s="182">
        <f t="shared" si="0"/>
        <v>4.9000000000000004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70569.87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8092485.8700000001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31392</v>
      </c>
    </row>
    <row r="30" spans="1:4" x14ac:dyDescent="0.2">
      <c r="B30" s="187" t="s">
        <v>760</v>
      </c>
      <c r="C30" s="180">
        <f>SUM(C28:C29)</f>
        <v>8123877.8700000001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4122078</v>
      </c>
      <c r="D35" s="182">
        <f t="shared" ref="D35:D40" si="1">ROUND((C35/$C$41)*100,1)</f>
        <v>50.9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40135.69000000041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2814653</v>
      </c>
      <c r="D37" s="182">
        <f t="shared" si="1"/>
        <v>34.700000000000003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826833</v>
      </c>
      <c r="D38" s="182">
        <f t="shared" si="1"/>
        <v>10.199999999999999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301830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8105529.6900000004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DB44-0FED-46CB-B389-3D56D65C0BA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EPSOM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2010-09-13T17:51:43Z</cp:lastPrinted>
  <dcterms:created xsi:type="dcterms:W3CDTF">1997-12-04T19:04:30Z</dcterms:created>
  <dcterms:modified xsi:type="dcterms:W3CDTF">2025-01-02T14:16:29Z</dcterms:modified>
</cp:coreProperties>
</file>