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362BA2F-DB05-4CF6-8C9F-30F827EC30B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AB51B937-F837-449A-8E9E-99415531075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2" l="1"/>
  <c r="B10" i="12" s="1"/>
  <c r="B13" i="12" s="1"/>
  <c r="B19" i="12"/>
  <c r="B21" i="12"/>
  <c r="B20" i="12"/>
  <c r="F178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F33" i="13" s="1"/>
  <c r="G5" i="13"/>
  <c r="L189" i="1"/>
  <c r="L190" i="1"/>
  <c r="L191" i="1"/>
  <c r="L192" i="1"/>
  <c r="L203" i="1" s="1"/>
  <c r="L207" i="1"/>
  <c r="C101" i="2" s="1"/>
  <c r="L208" i="1"/>
  <c r="L209" i="1"/>
  <c r="L210" i="1"/>
  <c r="L225" i="1"/>
  <c r="L226" i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L213" i="1"/>
  <c r="D7" i="13" s="1"/>
  <c r="C7" i="13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F652" i="1" s="1"/>
  <c r="L218" i="1"/>
  <c r="G640" i="1" s="1"/>
  <c r="J640" i="1" s="1"/>
  <c r="L236" i="1"/>
  <c r="F17" i="13"/>
  <c r="G17" i="13"/>
  <c r="L243" i="1"/>
  <c r="D17" i="13"/>
  <c r="F18" i="13"/>
  <c r="G18" i="13"/>
  <c r="D18" i="13" s="1"/>
  <c r="C18" i="13" s="1"/>
  <c r="L244" i="1"/>
  <c r="F19" i="13"/>
  <c r="G19" i="13"/>
  <c r="L245" i="1"/>
  <c r="D19" i="13" s="1"/>
  <c r="C19" i="13" s="1"/>
  <c r="F29" i="13"/>
  <c r="G29" i="13"/>
  <c r="L350" i="1"/>
  <c r="L351" i="1"/>
  <c r="D29" i="13" s="1"/>
  <c r="C29" i="13" s="1"/>
  <c r="L352" i="1"/>
  <c r="I359" i="1"/>
  <c r="J282" i="1"/>
  <c r="J301" i="1"/>
  <c r="F31" i="13" s="1"/>
  <c r="J320" i="1"/>
  <c r="K282" i="1"/>
  <c r="K301" i="1"/>
  <c r="K320" i="1"/>
  <c r="G31" i="13"/>
  <c r="L268" i="1"/>
  <c r="L269" i="1"/>
  <c r="L270" i="1"/>
  <c r="L271" i="1"/>
  <c r="L282" i="1" s="1"/>
  <c r="L273" i="1"/>
  <c r="L274" i="1"/>
  <c r="C16" i="10" s="1"/>
  <c r="L275" i="1"/>
  <c r="E112" i="2" s="1"/>
  <c r="L276" i="1"/>
  <c r="L277" i="1"/>
  <c r="L278" i="1"/>
  <c r="L279" i="1"/>
  <c r="L280" i="1"/>
  <c r="L287" i="1"/>
  <c r="L288" i="1"/>
  <c r="L301" i="1" s="1"/>
  <c r="L289" i="1"/>
  <c r="L290" i="1"/>
  <c r="L292" i="1"/>
  <c r="E110" i="2" s="1"/>
  <c r="L293" i="1"/>
  <c r="E111" i="2" s="1"/>
  <c r="L294" i="1"/>
  <c r="L295" i="1"/>
  <c r="L296" i="1"/>
  <c r="L297" i="1"/>
  <c r="L298" i="1"/>
  <c r="L299" i="1"/>
  <c r="L306" i="1"/>
  <c r="L307" i="1"/>
  <c r="L320" i="1" s="1"/>
  <c r="H650" i="1" s="1"/>
  <c r="L308" i="1"/>
  <c r="L309" i="1"/>
  <c r="E104" i="2" s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E106" i="2" s="1"/>
  <c r="L252" i="1"/>
  <c r="L253" i="1"/>
  <c r="L333" i="1"/>
  <c r="H25" i="13" s="1"/>
  <c r="L334" i="1"/>
  <c r="L247" i="1"/>
  <c r="L328" i="1"/>
  <c r="C29" i="10" s="1"/>
  <c r="F22" i="13"/>
  <c r="C22" i="13" s="1"/>
  <c r="C17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/>
  <c r="B9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J104" i="1" s="1"/>
  <c r="G51" i="2"/>
  <c r="G54" i="2" s="1"/>
  <c r="G53" i="2"/>
  <c r="F2" i="11"/>
  <c r="L603" i="1"/>
  <c r="H653" i="1"/>
  <c r="L602" i="1"/>
  <c r="G653" i="1" s="1"/>
  <c r="L601" i="1"/>
  <c r="F653" i="1"/>
  <c r="I653" i="1" s="1"/>
  <c r="C40" i="10"/>
  <c r="F52" i="1"/>
  <c r="C35" i="10" s="1"/>
  <c r="G52" i="1"/>
  <c r="D48" i="2" s="1"/>
  <c r="D55" i="2" s="1"/>
  <c r="H52" i="1"/>
  <c r="I52" i="1"/>
  <c r="I104" i="1" s="1"/>
  <c r="F71" i="1"/>
  <c r="F86" i="1"/>
  <c r="F103" i="1"/>
  <c r="G103" i="1"/>
  <c r="H71" i="1"/>
  <c r="H104" i="1" s="1"/>
  <c r="H86" i="1"/>
  <c r="E50" i="2" s="1"/>
  <c r="H103" i="1"/>
  <c r="I103" i="1"/>
  <c r="J103" i="1"/>
  <c r="C37" i="10"/>
  <c r="F113" i="1"/>
  <c r="F128" i="1"/>
  <c r="F132" i="1" s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 s="1"/>
  <c r="F139" i="1"/>
  <c r="F161" i="1" s="1"/>
  <c r="C39" i="10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2" i="10"/>
  <c r="C13" i="10"/>
  <c r="C19" i="10"/>
  <c r="C20" i="10"/>
  <c r="L242" i="1"/>
  <c r="L324" i="1"/>
  <c r="C23" i="10" s="1"/>
  <c r="L246" i="1"/>
  <c r="C24" i="10"/>
  <c r="C25" i="10"/>
  <c r="L260" i="1"/>
  <c r="C134" i="2" s="1"/>
  <c r="L261" i="1"/>
  <c r="L341" i="1"/>
  <c r="L342" i="1"/>
  <c r="I655" i="1"/>
  <c r="I660" i="1"/>
  <c r="L239" i="1"/>
  <c r="F651" i="1"/>
  <c r="I651" i="1" s="1"/>
  <c r="G651" i="1"/>
  <c r="H651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43" i="1" s="1"/>
  <c r="L338" i="1"/>
  <c r="L339" i="1"/>
  <c r="K343" i="1"/>
  <c r="L511" i="1"/>
  <c r="F539" i="1"/>
  <c r="K539" i="1" s="1"/>
  <c r="L512" i="1"/>
  <c r="F540" i="1"/>
  <c r="F542" i="1" s="1"/>
  <c r="L513" i="1"/>
  <c r="F541" i="1" s="1"/>
  <c r="L516" i="1"/>
  <c r="G539" i="1"/>
  <c r="L517" i="1"/>
  <c r="G540" i="1"/>
  <c r="L518" i="1"/>
  <c r="G541" i="1"/>
  <c r="G542" i="1"/>
  <c r="L521" i="1"/>
  <c r="H539" i="1"/>
  <c r="H542" i="1" s="1"/>
  <c r="L522" i="1"/>
  <c r="H540" i="1" s="1"/>
  <c r="L523" i="1"/>
  <c r="H541" i="1" s="1"/>
  <c r="L526" i="1"/>
  <c r="I539" i="1"/>
  <c r="L527" i="1"/>
  <c r="I540" i="1"/>
  <c r="L528" i="1"/>
  <c r="L529" i="1" s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F9" i="2"/>
  <c r="F19" i="2" s="1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C13" i="2"/>
  <c r="D13" i="2"/>
  <c r="E13" i="2"/>
  <c r="E19" i="2" s="1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 s="1"/>
  <c r="C23" i="2"/>
  <c r="D23" i="2"/>
  <c r="E23" i="2"/>
  <c r="E32" i="2" s="1"/>
  <c r="F23" i="2"/>
  <c r="I441" i="1"/>
  <c r="I444" i="1" s="1"/>
  <c r="J24" i="1"/>
  <c r="J33" i="1" s="1"/>
  <c r="G23" i="2"/>
  <c r="C24" i="2"/>
  <c r="D24" i="2"/>
  <c r="E24" i="2"/>
  <c r="F24" i="2"/>
  <c r="I442" i="1"/>
  <c r="J25" i="1"/>
  <c r="G24" i="2" s="1"/>
  <c r="C25" i="2"/>
  <c r="D25" i="2"/>
  <c r="E25" i="2"/>
  <c r="F25" i="2"/>
  <c r="F32" i="2" s="1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D32" i="2"/>
  <c r="D43" i="2" s="1"/>
  <c r="C34" i="2"/>
  <c r="D34" i="2"/>
  <c r="E34" i="2"/>
  <c r="F34" i="2"/>
  <c r="C35" i="2"/>
  <c r="D35" i="2"/>
  <c r="E35" i="2"/>
  <c r="F35" i="2"/>
  <c r="C36" i="2"/>
  <c r="C42" i="2" s="1"/>
  <c r="D36" i="2"/>
  <c r="E36" i="2"/>
  <c r="E42" i="2" s="1"/>
  <c r="E43" i="2" s="1"/>
  <c r="F36" i="2"/>
  <c r="I446" i="1"/>
  <c r="J37" i="1"/>
  <c r="G36" i="2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F42" i="2" s="1"/>
  <c r="I449" i="1"/>
  <c r="J41" i="1"/>
  <c r="G40" i="2" s="1"/>
  <c r="C41" i="2"/>
  <c r="D41" i="2"/>
  <c r="E41" i="2"/>
  <c r="F41" i="2"/>
  <c r="D42" i="2"/>
  <c r="E48" i="2"/>
  <c r="F48" i="2"/>
  <c r="F55" i="2" s="1"/>
  <c r="C49" i="2"/>
  <c r="E49" i="2"/>
  <c r="E54" i="2" s="1"/>
  <c r="C50" i="2"/>
  <c r="C54" i="2" s="1"/>
  <c r="C51" i="2"/>
  <c r="D51" i="2"/>
  <c r="E51" i="2"/>
  <c r="F51" i="2"/>
  <c r="D52" i="2"/>
  <c r="C53" i="2"/>
  <c r="D53" i="2"/>
  <c r="E53" i="2"/>
  <c r="F53" i="2"/>
  <c r="D54" i="2"/>
  <c r="F54" i="2"/>
  <c r="C58" i="2"/>
  <c r="C59" i="2"/>
  <c r="C61" i="2"/>
  <c r="D61" i="2"/>
  <c r="D62" i="2" s="1"/>
  <c r="E61" i="2"/>
  <c r="E62" i="2" s="1"/>
  <c r="F61" i="2"/>
  <c r="F62" i="2" s="1"/>
  <c r="G61" i="2"/>
  <c r="C62" i="2"/>
  <c r="G62" i="2"/>
  <c r="C64" i="2"/>
  <c r="F64" i="2"/>
  <c r="C65" i="2"/>
  <c r="F65" i="2"/>
  <c r="C66" i="2"/>
  <c r="C70" i="2" s="1"/>
  <c r="C73" i="2" s="1"/>
  <c r="C67" i="2"/>
  <c r="C68" i="2"/>
  <c r="E68" i="2"/>
  <c r="F68" i="2"/>
  <c r="C69" i="2"/>
  <c r="D69" i="2"/>
  <c r="E69" i="2"/>
  <c r="F69" i="2"/>
  <c r="G69" i="2"/>
  <c r="G70" i="2" s="1"/>
  <c r="G73" i="2" s="1"/>
  <c r="D70" i="2"/>
  <c r="D73" i="2" s="1"/>
  <c r="E70" i="2"/>
  <c r="E73" i="2" s="1"/>
  <c r="F70" i="2"/>
  <c r="F73" i="2" s="1"/>
  <c r="C71" i="2"/>
  <c r="D71" i="2"/>
  <c r="E71" i="2"/>
  <c r="C72" i="2"/>
  <c r="E72" i="2"/>
  <c r="C77" i="2"/>
  <c r="C83" i="2" s="1"/>
  <c r="D77" i="2"/>
  <c r="E77" i="2"/>
  <c r="E83" i="2" s="1"/>
  <c r="C79" i="2"/>
  <c r="E79" i="2"/>
  <c r="F79" i="2"/>
  <c r="C80" i="2"/>
  <c r="D80" i="2"/>
  <c r="E80" i="2"/>
  <c r="F80" i="2"/>
  <c r="C81" i="2"/>
  <c r="D81" i="2"/>
  <c r="D83" i="2" s="1"/>
  <c r="E81" i="2"/>
  <c r="F81" i="2"/>
  <c r="C82" i="2"/>
  <c r="C85" i="2"/>
  <c r="F85" i="2"/>
  <c r="F95" i="2" s="1"/>
  <c r="C86" i="2"/>
  <c r="C95" i="2" s="1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C102" i="2"/>
  <c r="E102" i="2"/>
  <c r="C103" i="2"/>
  <c r="E103" i="2"/>
  <c r="C105" i="2"/>
  <c r="E105" i="2"/>
  <c r="C106" i="2"/>
  <c r="D107" i="2"/>
  <c r="F107" i="2"/>
  <c r="G107" i="2"/>
  <c r="C111" i="2"/>
  <c r="C112" i="2"/>
  <c r="E113" i="2"/>
  <c r="C114" i="2"/>
  <c r="E114" i="2"/>
  <c r="C115" i="2"/>
  <c r="E115" i="2"/>
  <c r="E116" i="2"/>
  <c r="E117" i="2"/>
  <c r="D119" i="2"/>
  <c r="D120" i="2" s="1"/>
  <c r="F120" i="2"/>
  <c r="G120" i="2"/>
  <c r="C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/>
  <c r="G153" i="2" s="1"/>
  <c r="G490" i="1"/>
  <c r="C153" i="2" s="1"/>
  <c r="H490" i="1"/>
  <c r="D153" i="2" s="1"/>
  <c r="I490" i="1"/>
  <c r="E153" i="2"/>
  <c r="J490" i="1"/>
  <c r="F153" i="2" s="1"/>
  <c r="B154" i="2"/>
  <c r="C154" i="2"/>
  <c r="D154" i="2"/>
  <c r="G154" i="2" s="1"/>
  <c r="E154" i="2"/>
  <c r="F154" i="2"/>
  <c r="B155" i="2"/>
  <c r="C155" i="2"/>
  <c r="D155" i="2"/>
  <c r="E155" i="2"/>
  <c r="G155" i="2" s="1"/>
  <c r="F155" i="2"/>
  <c r="F493" i="1"/>
  <c r="B156" i="2" s="1"/>
  <c r="G156" i="2" s="1"/>
  <c r="G493" i="1"/>
  <c r="K493" i="1" s="1"/>
  <c r="C156" i="2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H33" i="1"/>
  <c r="I33" i="1"/>
  <c r="F43" i="1"/>
  <c r="G43" i="1"/>
  <c r="H43" i="1"/>
  <c r="H44" i="1" s="1"/>
  <c r="H609" i="1" s="1"/>
  <c r="I43" i="1"/>
  <c r="F44" i="1"/>
  <c r="G44" i="1"/>
  <c r="H608" i="1" s="1"/>
  <c r="I44" i="1"/>
  <c r="H610" i="1" s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G184" i="1" s="1"/>
  <c r="H180" i="1"/>
  <c r="I180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H249" i="1" s="1"/>
  <c r="H263" i="1" s="1"/>
  <c r="I221" i="1"/>
  <c r="I249" i="1" s="1"/>
  <c r="I263" i="1" s="1"/>
  <c r="J221" i="1"/>
  <c r="J249" i="1" s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F263" i="1" s="1"/>
  <c r="L262" i="1"/>
  <c r="F282" i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L329" i="1"/>
  <c r="F330" i="1"/>
  <c r="F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G393" i="1"/>
  <c r="G400" i="1" s="1"/>
  <c r="H635" i="1" s="1"/>
  <c r="H393" i="1"/>
  <c r="I393" i="1"/>
  <c r="F399" i="1"/>
  <c r="G399" i="1"/>
  <c r="H399" i="1"/>
  <c r="I399" i="1"/>
  <c r="F400" i="1"/>
  <c r="H633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H426" i="1"/>
  <c r="F438" i="1"/>
  <c r="G438" i="1"/>
  <c r="H438" i="1"/>
  <c r="I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J460" i="1"/>
  <c r="F464" i="1"/>
  <c r="G464" i="1"/>
  <c r="H464" i="1"/>
  <c r="I464" i="1"/>
  <c r="J464" i="1"/>
  <c r="I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G535" i="1" s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H607" i="1"/>
  <c r="G608" i="1"/>
  <c r="G609" i="1"/>
  <c r="J609" i="1" s="1"/>
  <c r="G612" i="1"/>
  <c r="J612" i="1" s="1"/>
  <c r="G613" i="1"/>
  <c r="G614" i="1"/>
  <c r="G615" i="1"/>
  <c r="J615" i="1" s="1"/>
  <c r="H615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J629" i="1" s="1"/>
  <c r="G630" i="1"/>
  <c r="G631" i="1"/>
  <c r="G632" i="1"/>
  <c r="G633" i="1"/>
  <c r="J633" i="1" s="1"/>
  <c r="G634" i="1"/>
  <c r="G635" i="1"/>
  <c r="G639" i="1"/>
  <c r="J639" i="1" s="1"/>
  <c r="H639" i="1"/>
  <c r="G641" i="1"/>
  <c r="J641" i="1" s="1"/>
  <c r="H641" i="1"/>
  <c r="G642" i="1"/>
  <c r="H642" i="1"/>
  <c r="J642" i="1" s="1"/>
  <c r="G643" i="1"/>
  <c r="J643" i="1" s="1"/>
  <c r="H643" i="1"/>
  <c r="G644" i="1"/>
  <c r="J644" i="1" s="1"/>
  <c r="H644" i="1"/>
  <c r="G645" i="1"/>
  <c r="J645" i="1" s="1"/>
  <c r="H645" i="1"/>
  <c r="J613" i="1" l="1"/>
  <c r="F43" i="2"/>
  <c r="L400" i="1"/>
  <c r="C130" i="2"/>
  <c r="C133" i="2" s="1"/>
  <c r="E33" i="13"/>
  <c r="D35" i="13" s="1"/>
  <c r="C8" i="13"/>
  <c r="J635" i="1"/>
  <c r="K541" i="1"/>
  <c r="C38" i="10"/>
  <c r="I185" i="1"/>
  <c r="G620" i="1" s="1"/>
  <c r="J620" i="1" s="1"/>
  <c r="J608" i="1"/>
  <c r="J610" i="1"/>
  <c r="E107" i="2"/>
  <c r="F96" i="2"/>
  <c r="J185" i="1"/>
  <c r="E55" i="2"/>
  <c r="E96" i="2" s="1"/>
  <c r="G19" i="2"/>
  <c r="D96" i="2"/>
  <c r="C25" i="13"/>
  <c r="H33" i="13"/>
  <c r="I451" i="1"/>
  <c r="H632" i="1" s="1"/>
  <c r="J632" i="1" s="1"/>
  <c r="E120" i="2"/>
  <c r="J631" i="1"/>
  <c r="J263" i="1"/>
  <c r="H638" i="1"/>
  <c r="J638" i="1" s="1"/>
  <c r="L330" i="1"/>
  <c r="L344" i="1" s="1"/>
  <c r="G623" i="1" s="1"/>
  <c r="J623" i="1" s="1"/>
  <c r="D31" i="13"/>
  <c r="C31" i="13" s="1"/>
  <c r="F650" i="1"/>
  <c r="L249" i="1"/>
  <c r="L263" i="1" s="1"/>
  <c r="G622" i="1" s="1"/>
  <c r="J622" i="1" s="1"/>
  <c r="L561" i="1"/>
  <c r="F137" i="2"/>
  <c r="A13" i="12"/>
  <c r="H654" i="1"/>
  <c r="D137" i="2"/>
  <c r="G42" i="2"/>
  <c r="C43" i="2"/>
  <c r="J542" i="1"/>
  <c r="H185" i="1"/>
  <c r="G619" i="1" s="1"/>
  <c r="J619" i="1" s="1"/>
  <c r="G32" i="2"/>
  <c r="J19" i="1"/>
  <c r="G611" i="1" s="1"/>
  <c r="G12" i="2"/>
  <c r="L524" i="1"/>
  <c r="J43" i="1"/>
  <c r="C117" i="2"/>
  <c r="I541" i="1"/>
  <c r="I542" i="1" s="1"/>
  <c r="C11" i="10"/>
  <c r="G48" i="2"/>
  <c r="G55" i="2" s="1"/>
  <c r="G96" i="2" s="1"/>
  <c r="L354" i="1"/>
  <c r="C104" i="2"/>
  <c r="C107" i="2" s="1"/>
  <c r="C10" i="10"/>
  <c r="G104" i="1"/>
  <c r="G185" i="1" s="1"/>
  <c r="G618" i="1" s="1"/>
  <c r="J618" i="1" s="1"/>
  <c r="L514" i="1"/>
  <c r="L535" i="1" s="1"/>
  <c r="L374" i="1"/>
  <c r="G626" i="1" s="1"/>
  <c r="J626" i="1" s="1"/>
  <c r="C116" i="2"/>
  <c r="C110" i="2"/>
  <c r="K540" i="1"/>
  <c r="K542" i="1" s="1"/>
  <c r="D5" i="13"/>
  <c r="E127" i="2"/>
  <c r="E122" i="2"/>
  <c r="E136" i="2" s="1"/>
  <c r="C21" i="10"/>
  <c r="F104" i="1"/>
  <c r="F185" i="1" s="1"/>
  <c r="G617" i="1" s="1"/>
  <c r="J617" i="1" s="1"/>
  <c r="H637" i="1"/>
  <c r="J637" i="1" s="1"/>
  <c r="K490" i="1"/>
  <c r="C48" i="2"/>
  <c r="C55" i="2" s="1"/>
  <c r="C96" i="2" s="1"/>
  <c r="C26" i="10"/>
  <c r="L221" i="1"/>
  <c r="G650" i="1" s="1"/>
  <c r="J330" i="1"/>
  <c r="J344" i="1" s="1"/>
  <c r="C18" i="10"/>
  <c r="G652" i="1"/>
  <c r="I652" i="1" s="1"/>
  <c r="C17" i="10"/>
  <c r="C113" i="2"/>
  <c r="D15" i="13"/>
  <c r="C15" i="13" s="1"/>
  <c r="D6" i="13"/>
  <c r="C6" i="13" s="1"/>
  <c r="C137" i="2" l="1"/>
  <c r="G625" i="1"/>
  <c r="J625" i="1" s="1"/>
  <c r="C27" i="10"/>
  <c r="G43" i="2"/>
  <c r="F654" i="1"/>
  <c r="I650" i="1"/>
  <c r="I654" i="1" s="1"/>
  <c r="H662" i="1"/>
  <c r="H657" i="1"/>
  <c r="E137" i="2"/>
  <c r="G636" i="1"/>
  <c r="G621" i="1"/>
  <c r="J621" i="1" s="1"/>
  <c r="G616" i="1"/>
  <c r="J44" i="1"/>
  <c r="H611" i="1" s="1"/>
  <c r="J611" i="1"/>
  <c r="C136" i="2"/>
  <c r="C120" i="2"/>
  <c r="C36" i="10"/>
  <c r="D33" i="13"/>
  <c r="D36" i="13" s="1"/>
  <c r="C5" i="13"/>
  <c r="H636" i="1"/>
  <c r="G627" i="1"/>
  <c r="J627" i="1" s="1"/>
  <c r="G654" i="1"/>
  <c r="I657" i="1" l="1"/>
  <c r="I662" i="1"/>
  <c r="C7" i="10" s="1"/>
  <c r="G662" i="1"/>
  <c r="G657" i="1"/>
  <c r="C28" i="10"/>
  <c r="F662" i="1"/>
  <c r="C4" i="10" s="1"/>
  <c r="F657" i="1"/>
  <c r="J616" i="1"/>
  <c r="H646" i="1"/>
  <c r="J636" i="1"/>
  <c r="D36" i="10"/>
  <c r="C41" i="10"/>
  <c r="D22" i="10" l="1"/>
  <c r="C30" i="10"/>
  <c r="D25" i="10"/>
  <c r="D16" i="10"/>
  <c r="D15" i="10"/>
  <c r="D20" i="10"/>
  <c r="D24" i="10"/>
  <c r="D19" i="10"/>
  <c r="D13" i="10"/>
  <c r="D12" i="10"/>
  <c r="D23" i="10"/>
  <c r="D10" i="10"/>
  <c r="D28" i="10" s="1"/>
  <c r="D26" i="10"/>
  <c r="D21" i="10"/>
  <c r="D18" i="10"/>
  <c r="D17" i="10"/>
  <c r="D11" i="10"/>
  <c r="D27" i="10"/>
  <c r="D40" i="10"/>
  <c r="D37" i="10"/>
  <c r="D39" i="10"/>
  <c r="D35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EE38957-87CD-4D5B-8023-F323703A0F8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4ABFADC-C05F-45B9-A050-3C5769A8048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52553EF-A29E-49D1-A472-71BAFA96242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A12AF2F-0537-4DF7-8053-1C3766FA699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478EC6E-7BE6-4CBA-BE37-0F0B8FCB8BE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95077F4-E7E9-413B-8167-0F57C19F63C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4CB0437-6A39-4554-9428-F5190A84EF7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64936E6-3879-4B01-BDC7-6ED10BCB1D3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4CC8ECB-FCDF-4232-AEE1-DE772A938C6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CF93E9E-D536-48C8-A8EA-140F5A8A56C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0ADAD2D-320A-4080-BE3C-DC477E8F89B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104CC3F-B975-47C8-9948-0DEF94E14DA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<sst xmlns="http://schemas.openxmlformats.org/spreadsheetml/2006/main" count="3871" uniqueCount="895">
  <si>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</si>
  <si>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</si>
  <si>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</si>
  <si>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</si>
  <si>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</si>
  <si>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</si>
  <si>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</si>
  <si>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</si>
  <si>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</si>
  <si>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</si>
  <si>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</si>
  <si>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</si>
  <si>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</si>
  <si>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</si>
  <si>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</si>
  <si>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</si>
  <si>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</si>
  <si>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</si>
  <si>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</si>
  <si>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</si>
  <si>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</si>
  <si>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</si>
  <si>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</si>
  <si>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</si>
  <si>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</si>
  <si>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</si>
  <si>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</si>
  <si>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</si>
  <si>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</si>
  <si>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</si>
  <si>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</si>
  <si>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</si>
  <si>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</si>
  <si>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</si>
  <si>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</si>
  <si>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</si>
  <si>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</si>
  <si>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</si>
  <si>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</si>
  <si>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</si>
  <si>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</si>
  <si>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</si>
  <si>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</si>
  <si>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</si>
  <si>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</si>
  <si>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</si>
  <si>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</si>
  <si>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</si>
  <si>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</si>
  <si>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</si>
  <si>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</si>
  <si>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</si>
  <si>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</si>
  <si>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</si>
  <si>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</si>
  <si>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</si>
  <si>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</si>
  <si>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</si>
  <si>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</si>
  <si>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</si>
  <si>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</si>
  <si>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</si>
  <si>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</si>
  <si>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</si>
  <si>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</si>
  <si>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</si>
  <si>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</si>
  <si>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</si>
  <si>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</si>
  <si>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</si>
  <si>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</si>
  <si>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</si>
  <si>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</si>
  <si>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</si>
  <si>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</si>
  <si>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</si>
  <si>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</si>
  <si>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</si>
  <si>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</si>
  <si>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</si>
  <si>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</si>
  <si>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</si>
  <si>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</si>
  <si>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</si>
  <si>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</si>
  <si>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</si>
  <si>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</si>
  <si>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</si>
  <si>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</si>
  <si>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</si>
  <si>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</si>
  <si>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</si>
  <si>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</si>
  <si>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</si>
  <si>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</si>
  <si>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</si>
  <si>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</si>
  <si>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</si>
  <si>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</si>
  <si>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</si>
  <si>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</si>
  <si>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</si>
  <si>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</si>
  <si>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</si>
  <si>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</si>
  <si>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</si>
  <si>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</si>
  <si>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</si>
  <si>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</si>
  <si>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</si>
  <si>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</si>
  <si>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</si>
  <si>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</si>
  <si>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</si>
  <si>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</si>
  <si>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</si>
  <si>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</si>
  <si>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</si>
  <si>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</si>
  <si>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</si>
  <si>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</si>
  <si>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</si>
  <si>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</si>
  <si>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</si>
  <si>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</si>
  <si>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</si>
  <si>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</si>
  <si>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</si>
  <si>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</si>
  <si>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</si>
  <si>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</si>
  <si>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</si>
  <si>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</si>
  <si>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</si>
  <si>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</si>
  <si>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</si>
  <si>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</si>
  <si>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</si>
  <si>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</si>
  <si>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</si>
  <si>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</si>
  <si>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</si>
  <si>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</si>
  <si>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</si>
  <si>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</si>
  <si>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</si>
  <si>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</si>
  <si>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</si>
  <si>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</si>
  <si>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</si>
  <si>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</si>
  <si>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</si>
  <si>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</si>
  <si>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</si>
  <si>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</si>
  <si>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</si>
  <si>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</si>
  <si>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</si>
  <si>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</si>
  <si>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</si>
  <si>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</si>
  <si>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</si>
  <si>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</si>
  <si>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</si>
  <si>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</si>
  <si>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</si>
  <si>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</si>
  <si>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</si>
  <si>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</si>
  <si>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</si>
  <si>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</si>
  <si>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</si>
  <si>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</si>
  <si>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</si>
  <si>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</si>
  <si>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</si>
  <si>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</si>
  <si>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</si>
  <si>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</si>
  <si>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</si>
  <si>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</si>
  <si>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</si>
  <si>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</si>
  <si>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</si>
  <si>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</si>
  <si>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</si>
  <si>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</si>
  <si>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</si>
  <si>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</si>
  <si>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</si>
  <si>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</si>
  <si>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</si>
  <si>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</si>
  <si>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</si>
  <si>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</si>
  <si>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</si>
  <si>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</si>
  <si>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</si>
  <si>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</si>
  <si>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</si>
  <si>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</si>
  <si>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</si>
  <si>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</si>
  <si>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</si>
  <si>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</si>
  <si>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</si>
  <si>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</si>
  <si>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</si>
  <si>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</si>
  <si>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</si>
  <si>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</si>
  <si>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</si>
  <si>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</si>
  <si>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</si>
  <si>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</si>
  <si>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</si>
  <si>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</si>
  <si>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</si>
  <si>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</si>
  <si>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</si>
  <si>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</si>
  <si>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</si>
  <si>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</si>
  <si>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</si>
  <si>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</si>
  <si>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</si>
  <si>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</si>
  <si>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</si>
  <si>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</si>
  <si>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</si>
  <si>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</si>
  <si>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</si>
  <si>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</si>
  <si>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</si>
  <si>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</si>
  <si>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</si>
  <si>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</si>
  <si>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</si>
  <si>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</si>
  <si>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</si>
  <si>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</si>
  <si>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</si>
  <si>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</si>
  <si>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</si>
  <si>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</si>
  <si>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</si>
  <si>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</si>
  <si>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</si>
  <si>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</si>
  <si>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</si>
  <si>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</si>
  <si>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</si>
  <si>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</si>
  <si>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</si>
  <si>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</si>
  <si>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</si>
  <si>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</si>
  <si>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</si>
  <si>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</si>
  <si>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</si>
  <si>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</si>
  <si>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</si>
  <si>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</si>
  <si>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</si>
  <si>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</si>
  <si>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</si>
  <si>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</si>
  <si>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</si>
  <si>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</si>
  <si>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</si>
  <si>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</si>
  <si>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</si>
  <si>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</si>
  <si>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</si>
  <si>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</si>
  <si>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</si>
  <si>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</si>
  <si>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</si>
  <si>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</si>
  <si>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</si>
  <si>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</si>
  <si>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</si>
  <si>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</si>
  <si>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</si>
  <si>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</si>
  <si>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</si>
  <si>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</si>
  <si>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</si>
  <si>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</si>
  <si>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</si>
  <si>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</si>
  <si>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</si>
  <si>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</si>
  <si>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</si>
  <si>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</si>
  <si>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</si>
  <si>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</si>
  <si>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</si>
  <si>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</si>
  <si>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</si>
  <si>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</si>
  <si>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</si>
  <si>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</si>
  <si>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</si>
  <si>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</si>
  <si>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</si>
  <si>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</si>
  <si>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</si>
  <si>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</si>
  <si>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</si>
  <si>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</si>
  <si>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</si>
  <si>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</si>
  <si>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</si>
  <si>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</si>
  <si>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</si>
  <si>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</si>
  <si>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</si>
  <si>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</si>
  <si>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</si>
  <si>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</si>
  <si>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</si>
  <si>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</si>
  <si>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</si>
  <si>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</si>
  <si>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</si>
  <si>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</si>
  <si>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</si>
  <si>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</si>
  <si>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</si>
  <si>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</si>
  <si>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</si>
  <si>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</si>
  <si>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</si>
  <si>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</si>
  <si>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</si>
  <si>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</si>
  <si>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</si>
  <si>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</si>
  <si>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</si>
  <si>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</si>
  <si>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</si>
  <si>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</si>
  <si>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</si>
  <si>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</si>
  <si>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</si>
  <si>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</si>
  <si>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</si>
  <si>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</si>
  <si>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</si>
  <si>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</si>
  <si>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</si>
  <si>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</si>
  <si>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</si>
  <si>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</si>
  <si>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</si>
  <si>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</si>
  <si>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</si>
  <si>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</si>
  <si>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</si>
  <si>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</si>
  <si>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</si>
  <si>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</si>
  <si>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</si>
  <si>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</si>
  <si>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</si>
  <si>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</si>
  <si>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</si>
  <si>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</si>
  <si>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</si>
  <si>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</si>
  <si>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</si>
  <si>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</si>
  <si>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</si>
  <si>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</si>
  <si>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</si>
  <si>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</si>
  <si>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</si>
  <si>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</si>
  <si>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</si>
  <si>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</si>
  <si>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</si>
  <si>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</si>
  <si>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</si>
  <si>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</si>
  <si>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</si>
  <si>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</si>
  <si>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</si>
  <si>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</si>
  <si>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</si>
  <si>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</si>
  <si>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</si>
  <si>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</si>
  <si>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</si>
  <si>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</si>
  <si>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</si>
  <si>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</si>
  <si>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</si>
  <si>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</si>
  <si>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</si>
  <si>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</si>
  <si>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</si>
  <si>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</si>
  <si>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</si>
  <si>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</si>
  <si>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</si>
  <si>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</si>
  <si>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</si>
  <si>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</si>
  <si>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</si>
  <si>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</si>
  <si>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</si>
  <si>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</si>
  <si>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</si>
  <si>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</si>
  <si>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</si>
  <si>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</si>
  <si>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</si>
  <si>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</si>
  <si>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</si>
  <si>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</si>
  <si>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</si>
  <si>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</si>
  <si>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</si>
  <si>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</si>
  <si>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</si>
  <si>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</si>
  <si>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</si>
  <si>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</si>
  <si>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</si>
  <si>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</si>
  <si>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</si>
  <si>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</si>
  <si>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</si>
  <si>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</si>
  <si>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</si>
  <si>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</si>
  <si>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</si>
  <si>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</si>
  <si>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</si>
  <si>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</si>
  <si>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</si>
  <si>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</si>
  <si>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</si>
  <si>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</si>
  <si>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</si>
  <si>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</si>
  <si>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</si>
  <si>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</si>
  <si>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</si>
  <si>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</si>
  <si>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</si>
  <si>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</si>
  <si>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</si>
  <si>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</si>
  <si>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</si>
  <si>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</si>
  <si>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</si>
  <si>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</si>
  <si>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</si>
  <si>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</si>
  <si>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</si>
  <si>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</si>
  <si>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</si>
  <si>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</si>
  <si>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</si>
  <si>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</si>
  <si>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</si>
  <si>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</si>
  <si>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</si>
  <si>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</si>
  <si>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</si>
  <si>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</si>
  <si>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</si>
  <si>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</si>
  <si>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</si>
  <si>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</si>
  <si>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</si>
  <si>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</si>
  <si>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</si>
  <si>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</si>
  <si>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</si>
  <si>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</si>
  <si>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</si>
  <si>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</si>
  <si>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</si>
  <si>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</si>
  <si>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</si>
  <si>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</si>
  <si>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</si>
  <si>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</si>
  <si>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</si>
  <si>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</si>
  <si>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</si>
  <si>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</si>
  <si>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</si>
  <si>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</si>
  <si>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</si>
  <si>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</si>
  <si>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</si>
  <si>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</si>
  <si>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</si>
  <si>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</si>
  <si>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</si>
  <si>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</si>
  <si>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</si>
  <si>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</si>
  <si>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</si>
  <si>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</si>
  <si>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</si>
  <si>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</si>
  <si>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</si>
  <si>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</si>
  <si>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</si>
  <si>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</si>
  <si>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</si>
  <si>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</si>
  <si>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</si>
  <si>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</si>
  <si>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</si>
  <si>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</si>
  <si>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</si>
  <si>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</si>
  <si>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</si>
  <si>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</si>
  <si>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</si>
  <si>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</si>
  <si>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</si>
  <si>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</si>
  <si>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</si>
  <si>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</si>
  <si>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</si>
  <si>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</si>
  <si>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</si>
  <si>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</si>
  <si>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</si>
  <si>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</si>
  <si>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</si>
  <si>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</si>
  <si>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</si>
  <si>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</si>
  <si>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</si>
  <si>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</si>
  <si>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</si>
  <si>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</si>
  <si>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</si>
  <si>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</si>
  <si>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</si>
  <si>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</si>
  <si>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</si>
  <si>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</si>
  <si>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</si>
  <si>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</si>
  <si>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</si>
  <si>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</si>
  <si>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</si>
  <si>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</si>
  <si>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</si>
  <si>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</si>
  <si>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</si>
  <si>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</si>
  <si>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</si>
  <si>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</si>
  <si>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</si>
  <si>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</si>
  <si>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</si>
  <si>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</si>
  <si>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</si>
  <si>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</si>
  <si>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</si>
  <si>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</si>
  <si>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</si>
  <si>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</si>
  <si>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</si>
  <si>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</si>
  <si>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</si>
  <si>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</si>
  <si>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</si>
  <si>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</si>
  <si>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</si>
  <si>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</si>
  <si>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</si>
  <si>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</si>
  <si>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</si>
  <si>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</si>
  <si>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</si>
  <si>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</si>
  <si>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</si>
  <si>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</si>
  <si>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</si>
  <si>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</si>
  <si>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</si>
  <si>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</si>
  <si>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</si>
  <si>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</si>
  <si>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</si>
  <si>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</si>
  <si>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</si>
  <si>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</si>
  <si>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</si>
  <si>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</si>
  <si>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</si>
  <si>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</si>
  <si>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</si>
  <si>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</si>
  <si>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</si>
  <si>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</si>
  <si>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</si>
  <si>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</si>
  <si>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</si>
  <si>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</si>
  <si>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</si>
  <si>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</si>
  <si>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</si>
  <si>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</si>
  <si>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</si>
  <si>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</si>
  <si>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</si>
  <si>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</si>
  <si>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</si>
  <si>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</si>
  <si>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</si>
  <si>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</si>
  <si>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</si>
  <si>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</si>
  <si>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</si>
  <si>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</si>
  <si>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</si>
  <si>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</si>
  <si>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</si>
  <si>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</si>
  <si>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</si>
  <si>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</si>
  <si>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</si>
  <si>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</si>
  <si>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</si>
  <si>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</si>
  <si>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</si>
  <si>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</si>
  <si>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</si>
  <si>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</si>
  <si>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</si>
  <si>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</si>
  <si>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</si>
  <si>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</si>
  <si>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</si>
  <si>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</si>
  <si>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</si>
  <si>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</si>
  <si>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</si>
  <si>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</si>
  <si>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</si>
  <si>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</si>
  <si>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</si>
  <si>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</si>
  <si>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</si>
  <si>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</si>
  <si>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</si>
  <si>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</si>
  <si>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</si>
  <si>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</si>
  <si>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</si>
  <si>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</si>
  <si>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</si>
  <si>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</si>
  <si>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</si>
  <si>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</si>
  <si>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</si>
  <si>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</si>
  <si>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</si>
  <si>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</si>
  <si>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</si>
  <si>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</si>
  <si>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</si>
  <si>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</si>
  <si>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</si>
  <si>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</si>
  <si>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</si>
  <si>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</si>
  <si>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</si>
  <si>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</si>
  <si>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</si>
  <si>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</si>
  <si>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</si>
  <si>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</si>
  <si>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</si>
  <si>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</si>
  <si>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</si>
  <si>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</si>
  <si>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</si>
  <si>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</si>
  <si>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</si>
  <si>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</si>
  <si>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</si>
  <si>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</si>
  <si>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</si>
  <si>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</si>
  <si>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</si>
  <si>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</si>
  <si>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</si>
  <si>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</si>
  <si>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</si>
  <si>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</si>
  <si>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</si>
  <si>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</si>
  <si>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</si>
  <si>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</si>
  <si>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</si>
  <si>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</si>
  <si>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</si>
  <si>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</si>
  <si>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</si>
  <si>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</si>
  <si>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</si>
  <si>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</si>
  <si>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</si>
  <si>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</si>
  <si>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</si>
  <si>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</si>
  <si>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</si>
  <si>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</si>
  <si>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</si>
  <si>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</si>
  <si>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</si>
  <si>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</si>
  <si>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</si>
  <si>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</si>
  <si>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</si>
  <si>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</si>
  <si>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</si>
  <si>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</si>
  <si>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</si>
  <si>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</si>
  <si>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</si>
  <si>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</si>
  <si>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</si>
  <si>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</si>
  <si>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</si>
  <si>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</si>
  <si>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</si>
  <si>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</si>
  <si>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</si>
  <si>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</si>
  <si>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</si>
  <si>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</si>
  <si>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</si>
  <si>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</si>
  <si>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</si>
  <si>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</si>
  <si>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</si>
  <si>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</si>
  <si>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</si>
  <si>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</si>
  <si>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</si>
  <si>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</si>
  <si>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</si>
  <si>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</si>
  <si>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</si>
  <si>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</si>
  <si>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</si>
  <si>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</si>
  <si>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</si>
  <si>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</si>
  <si>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</si>
  <si>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</si>
  <si>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</si>
  <si>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</si>
  <si>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</si>
  <si>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</si>
  <si>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</si>
  <si>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</si>
  <si>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</si>
  <si>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</si>
  <si>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</si>
  <si>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</si>
  <si>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</si>
  <si>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</si>
  <si>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</si>
  <si>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</si>
  <si>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</si>
  <si>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</si>
  <si>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</si>
  <si>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</si>
  <si>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</si>
  <si>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</si>
  <si>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</si>
  <si>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</si>
  <si>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</si>
  <si>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</si>
  <si>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</si>
  <si>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</si>
  <si>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</si>
  <si>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</si>
  <si>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</si>
  <si>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</si>
  <si>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</si>
  <si>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</si>
  <si>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</si>
  <si>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</si>
  <si>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</si>
  <si>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</si>
  <si>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</si>
  <si>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</si>
  <si>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</si>
  <si>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</si>
  <si>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</si>
  <si>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</si>
  <si>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</si>
  <si>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</si>
  <si>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</si>
  <si>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</si>
  <si>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</si>
  <si>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</si>
  <si>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</si>
  <si>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</si>
  <si>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</si>
  <si>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</si>
  <si>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</si>
  <si>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</si>
  <si>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</si>
  <si>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</si>
  <si>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</si>
  <si>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</si>
  <si>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</si>
  <si>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</si>
  <si>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</si>
  <si>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</si>
  <si>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</si>
  <si>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</si>
  <si>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</si>
  <si>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</si>
  <si>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</si>
  <si>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</si>
  <si>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</si>
  <si>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</si>
  <si>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</si>
  <si>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</si>
  <si>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</si>
  <si>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</si>
  <si>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</si>
  <si>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</si>
  <si>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</si>
  <si>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</si>
  <si>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</si>
  <si>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</si>
  <si>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</si>
  <si>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</si>
  <si>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</si>
  <si>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</si>
  <si>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</si>
  <si>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</si>
  <si>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</si>
  <si>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</si>
  <si>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</si>
  <si>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</si>
  <si>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</si>
  <si>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</si>
  <si>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</si>
  <si>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</si>
  <si>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</si>
  <si>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</si>
  <si>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</si>
  <si>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</si>
  <si>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</si>
  <si>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</si>
  <si>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</si>
  <si>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</si>
  <si>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</si>
  <si>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</si>
  <si>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</si>
  <si>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</si>
  <si>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</si>
  <si>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</si>
  <si>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</si>
  <si>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</si>
  <si>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</si>
  <si>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</si>
  <si>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</si>
  <si>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</si>
  <si>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</si>
  <si>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</si>
  <si>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</si>
  <si>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</si>
  <si>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</si>
  <si>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</si>
  <si>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</si>
  <si>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</si>
  <si>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</si>
  <si>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</si>
  <si>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</si>
  <si>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</si>
  <si>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</si>
  <si>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</si>
  <si>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</si>
  <si>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Exeter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</si>
</sst>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EB26-6BDC-4D67-B24E-3FCC682C13B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173</v>
      </c>
      <c r="C2" s="21">
        <v>173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435205.4</v>
      </c>
      <c r="G9" s="18"/>
      <c r="H9" s="18" t="s">
        <v>310</v>
      </c>
      <c r="I9" s="18"/>
      <c r="J9" s="67">
        <f>SUM(I431)</f>
        <v>3325743.09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116570.49</v>
      </c>
      <c r="G10" s="18"/>
      <c r="H10" s="18" t="s">
        <v>310</v>
      </c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258086.32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134750.41</v>
      </c>
      <c r="G14" s="18"/>
      <c r="H14" s="18" t="s">
        <v>310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774.95</v>
      </c>
      <c r="G17" s="18"/>
      <c r="H17" s="18" t="s">
        <v>310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687301.25</v>
      </c>
      <c r="G19" s="41">
        <f>SUM(G9:G18)</f>
        <v>258086.32</v>
      </c>
      <c r="H19" s="41">
        <f>SUM(H9:H18)</f>
        <v>0</v>
      </c>
      <c r="I19" s="41">
        <f>SUM(I9:I18)</f>
        <v>0</v>
      </c>
      <c r="J19" s="41">
        <f>SUM(J9:J18)</f>
        <v>3325743.09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178460.18</v>
      </c>
      <c r="G24" s="18">
        <v>258086.32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188697.18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21041.8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3825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392024.16</v>
      </c>
      <c r="G33" s="41">
        <f>SUM(G23:G32)</f>
        <v>258086.32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3325743.09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295277.09000000003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295277.09000000003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3325743.09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687301.25</v>
      </c>
      <c r="G44" s="41">
        <f>G43+G33</f>
        <v>258086.32</v>
      </c>
      <c r="H44" s="41">
        <f>H43+H33</f>
        <v>0</v>
      </c>
      <c r="I44" s="41">
        <f>I43+I33</f>
        <v>0</v>
      </c>
      <c r="J44" s="41">
        <f>J43+J33</f>
        <v>3325743.09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9135310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9135310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6525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6525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7547.98</v>
      </c>
      <c r="G88" s="18"/>
      <c r="H88" s="18"/>
      <c r="I88" s="18"/>
      <c r="J88" s="18">
        <v>36498.870000000003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154338.54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29892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30618.5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16575.95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84634.43</v>
      </c>
      <c r="G103" s="41">
        <f>SUM(G88:G102)</f>
        <v>154338.54</v>
      </c>
      <c r="H103" s="41">
        <f>SUM(H88:H102)</f>
        <v>0</v>
      </c>
      <c r="I103" s="41">
        <f>SUM(I88:I102)</f>
        <v>0</v>
      </c>
      <c r="J103" s="41">
        <f>SUM(J88:J102)</f>
        <v>36498.870000000003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9226469.4299999997</v>
      </c>
      <c r="G104" s="41">
        <f>G52+G103</f>
        <v>154338.54</v>
      </c>
      <c r="H104" s="41">
        <f>H52+H71+H86+H103</f>
        <v>0</v>
      </c>
      <c r="I104" s="41">
        <f>I52+I103</f>
        <v>0</v>
      </c>
      <c r="J104" s="41">
        <f>J52+J103</f>
        <v>36498.870000000003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1628128.92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1648954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624662.07999999996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3901745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21769.5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25553.13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3636.53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47322.630000000005</v>
      </c>
      <c r="G128" s="41">
        <f>SUM(G115:G127)</f>
        <v>3636.53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3949067.63</v>
      </c>
      <c r="G132" s="41">
        <f>G113+SUM(G128:G129)</f>
        <v>3636.53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100111.25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69921.31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69921.31</v>
      </c>
      <c r="G154" s="41">
        <f>SUM(G142:G153)</f>
        <v>100111.25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69921.31</v>
      </c>
      <c r="G161" s="41">
        <f>G139+G154+SUM(G155:G160)</f>
        <v>100111.25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4500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f>373673</f>
        <v>373673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378173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378173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13623631.369999999</v>
      </c>
      <c r="G185" s="47">
        <f>G104+G132+G161+G184</f>
        <v>258086.32</v>
      </c>
      <c r="H185" s="47">
        <f>H104+H132+H161+H184</f>
        <v>0</v>
      </c>
      <c r="I185" s="47">
        <f>I104+I132+I161+I184</f>
        <v>0</v>
      </c>
      <c r="J185" s="47">
        <f>J104+J132+J184</f>
        <v>36498.870000000003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4393451.28</v>
      </c>
      <c r="G189" s="18">
        <v>1441053.65</v>
      </c>
      <c r="H189" s="18">
        <v>42009.83</v>
      </c>
      <c r="I189" s="18">
        <v>177784.63</v>
      </c>
      <c r="J189" s="18"/>
      <c r="K189" s="18"/>
      <c r="L189" s="19">
        <f>SUM(F189:K189)</f>
        <v>6054299.3899999997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2002568.08</v>
      </c>
      <c r="G190" s="18">
        <v>656842.32999999996</v>
      </c>
      <c r="H190" s="18">
        <v>133441.32</v>
      </c>
      <c r="I190" s="18">
        <v>20048.580000000002</v>
      </c>
      <c r="J190" s="18">
        <v>9535.19</v>
      </c>
      <c r="K190" s="18"/>
      <c r="L190" s="19">
        <f>SUM(F190:K190)</f>
        <v>2822435.5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 t="s">
        <v>310</v>
      </c>
      <c r="G191" s="18" t="s">
        <v>310</v>
      </c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33451.53</v>
      </c>
      <c r="G192" s="18">
        <v>3194.62</v>
      </c>
      <c r="H192" s="18"/>
      <c r="I192" s="18">
        <v>1587.22</v>
      </c>
      <c r="J192" s="18"/>
      <c r="K192" s="18"/>
      <c r="L192" s="19">
        <f>SUM(F192:K192)</f>
        <v>38233.370000000003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820233.2</v>
      </c>
      <c r="G194" s="18">
        <v>269036.49</v>
      </c>
      <c r="H194" s="18">
        <v>132564.38</v>
      </c>
      <c r="I194" s="18">
        <v>15195.08</v>
      </c>
      <c r="J194" s="18"/>
      <c r="K194" s="18"/>
      <c r="L194" s="19">
        <f t="shared" ref="L194:L200" si="0">SUM(F194:K194)</f>
        <v>1237029.1499999999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440156.8</v>
      </c>
      <c r="G195" s="18">
        <v>144371.43</v>
      </c>
      <c r="H195" s="18"/>
      <c r="I195" s="18">
        <v>20171.43</v>
      </c>
      <c r="J195" s="18"/>
      <c r="K195" s="18"/>
      <c r="L195" s="19">
        <f t="shared" si="0"/>
        <v>604699.66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54320</v>
      </c>
      <c r="G196" s="18">
        <v>17816.96</v>
      </c>
      <c r="H196" s="18">
        <v>343936.24</v>
      </c>
      <c r="I196" s="18"/>
      <c r="J196" s="18"/>
      <c r="K196" s="18"/>
      <c r="L196" s="19">
        <f t="shared" si="0"/>
        <v>416073.19999999995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526156.69999999995</v>
      </c>
      <c r="G197" s="18">
        <v>172579.4</v>
      </c>
      <c r="H197" s="18">
        <v>50233.84</v>
      </c>
      <c r="I197" s="18">
        <v>17380.64</v>
      </c>
      <c r="J197" s="18">
        <v>719.26</v>
      </c>
      <c r="K197" s="18">
        <v>2410</v>
      </c>
      <c r="L197" s="19">
        <f t="shared" si="0"/>
        <v>769479.84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 t="s">
        <v>310</v>
      </c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345333.72</v>
      </c>
      <c r="G199" s="18">
        <v>113269.46</v>
      </c>
      <c r="H199" s="18">
        <v>229299.89</v>
      </c>
      <c r="I199" s="18">
        <v>306551.87</v>
      </c>
      <c r="J199" s="18">
        <v>6972.78</v>
      </c>
      <c r="K199" s="18"/>
      <c r="L199" s="19">
        <f t="shared" si="0"/>
        <v>1001427.7200000001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436438.06</v>
      </c>
      <c r="I200" s="18"/>
      <c r="J200" s="18"/>
      <c r="K200" s="18"/>
      <c r="L200" s="19">
        <f t="shared" si="0"/>
        <v>436438.06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>
        <v>70000</v>
      </c>
      <c r="K201" s="18"/>
      <c r="L201" s="19">
        <f>SUM(F201:K201)</f>
        <v>70000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8615671.3100000005</v>
      </c>
      <c r="G203" s="41">
        <f t="shared" si="1"/>
        <v>2818164.34</v>
      </c>
      <c r="H203" s="41">
        <f t="shared" si="1"/>
        <v>1367923.56</v>
      </c>
      <c r="I203" s="41">
        <f t="shared" si="1"/>
        <v>558719.44999999995</v>
      </c>
      <c r="J203" s="41">
        <f t="shared" si="1"/>
        <v>87227.23</v>
      </c>
      <c r="K203" s="41">
        <f t="shared" si="1"/>
        <v>2410</v>
      </c>
      <c r="L203" s="41">
        <f t="shared" si="1"/>
        <v>13450115.890000001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 t="s">
        <v>310</v>
      </c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8615671.3100000005</v>
      </c>
      <c r="G249" s="41">
        <f t="shared" si="8"/>
        <v>2818164.34</v>
      </c>
      <c r="H249" s="41">
        <f t="shared" si="8"/>
        <v>1367923.56</v>
      </c>
      <c r="I249" s="41">
        <f t="shared" si="8"/>
        <v>558719.44999999995</v>
      </c>
      <c r="J249" s="41">
        <f t="shared" si="8"/>
        <v>87227.23</v>
      </c>
      <c r="K249" s="41">
        <f t="shared" si="8"/>
        <v>2410</v>
      </c>
      <c r="L249" s="41">
        <f t="shared" si="8"/>
        <v>13450115.890000001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8615671.3100000005</v>
      </c>
      <c r="G263" s="42">
        <f t="shared" si="11"/>
        <v>2818164.34</v>
      </c>
      <c r="H263" s="42">
        <f t="shared" si="11"/>
        <v>1367923.56</v>
      </c>
      <c r="I263" s="42">
        <f t="shared" si="11"/>
        <v>558719.44999999995</v>
      </c>
      <c r="J263" s="42">
        <f t="shared" si="11"/>
        <v>87227.23</v>
      </c>
      <c r="K263" s="42">
        <f t="shared" si="11"/>
        <v>2410</v>
      </c>
      <c r="L263" s="42">
        <f t="shared" si="11"/>
        <v>13450115.890000001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 t="s">
        <v>310</v>
      </c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97042.26</v>
      </c>
      <c r="G350" s="18">
        <v>31972.75</v>
      </c>
      <c r="H350" s="18">
        <v>2163.6999999999998</v>
      </c>
      <c r="I350" s="18">
        <v>91747.83</v>
      </c>
      <c r="J350" s="18">
        <v>21714.68</v>
      </c>
      <c r="K350" s="18">
        <v>13445.1</v>
      </c>
      <c r="L350" s="13">
        <f>SUM(F350:K350)</f>
        <v>258086.31999999998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97042.26</v>
      </c>
      <c r="G354" s="47">
        <f t="shared" si="22"/>
        <v>31972.75</v>
      </c>
      <c r="H354" s="47">
        <f t="shared" si="22"/>
        <v>2163.6999999999998</v>
      </c>
      <c r="I354" s="47">
        <f t="shared" si="22"/>
        <v>91747.83</v>
      </c>
      <c r="J354" s="47">
        <f t="shared" si="22"/>
        <v>21714.68</v>
      </c>
      <c r="K354" s="47">
        <f t="shared" si="22"/>
        <v>13445.1</v>
      </c>
      <c r="L354" s="47">
        <f t="shared" si="22"/>
        <v>258086.31999999998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88593.84</v>
      </c>
      <c r="G359" s="18"/>
      <c r="H359" s="18"/>
      <c r="I359" s="56">
        <f>SUM(F359:H359)</f>
        <v>88593.84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3153.99</v>
      </c>
      <c r="G360" s="63"/>
      <c r="H360" s="63"/>
      <c r="I360" s="56">
        <f>SUM(F360:H360)</f>
        <v>3153.99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91747.83</v>
      </c>
      <c r="G361" s="47">
        <f>SUM(G359:G360)</f>
        <v>0</v>
      </c>
      <c r="H361" s="47">
        <f>SUM(H359:H360)</f>
        <v>0</v>
      </c>
      <c r="I361" s="47">
        <f>SUM(I359:I360)</f>
        <v>91747.83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4766.29</v>
      </c>
      <c r="I379" s="18"/>
      <c r="J379" s="24" t="s">
        <v>312</v>
      </c>
      <c r="K379" s="24" t="s">
        <v>312</v>
      </c>
      <c r="L379" s="56">
        <f t="shared" ref="L379:L384" si="25">SUM(F379:K379)</f>
        <v>4766.29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2184.1999999999998</v>
      </c>
      <c r="I380" s="18"/>
      <c r="J380" s="24" t="s">
        <v>312</v>
      </c>
      <c r="K380" s="24" t="s">
        <v>312</v>
      </c>
      <c r="L380" s="56">
        <f t="shared" si="25"/>
        <v>2184.1999999999998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2831.65</v>
      </c>
      <c r="I381" s="18"/>
      <c r="J381" s="24" t="s">
        <v>312</v>
      </c>
      <c r="K381" s="24" t="s">
        <v>312</v>
      </c>
      <c r="L381" s="56">
        <f t="shared" si="25"/>
        <v>2831.65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24573.94</v>
      </c>
      <c r="I384" s="18"/>
      <c r="J384" s="24" t="s">
        <v>312</v>
      </c>
      <c r="K384" s="24" t="s">
        <v>312</v>
      </c>
      <c r="L384" s="56">
        <f t="shared" si="25"/>
        <v>24573.94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34356.080000000002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34356.080000000002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1127.77</v>
      </c>
      <c r="I387" s="18"/>
      <c r="J387" s="24" t="s">
        <v>312</v>
      </c>
      <c r="K387" s="24" t="s">
        <v>312</v>
      </c>
      <c r="L387" s="56">
        <f t="shared" ref="L387:L392" si="26">SUM(F387:K387)</f>
        <v>1127.77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1015.02</v>
      </c>
      <c r="I392" s="18"/>
      <c r="J392" s="24" t="s">
        <v>312</v>
      </c>
      <c r="K392" s="24" t="s">
        <v>312</v>
      </c>
      <c r="L392" s="56">
        <f t="shared" si="26"/>
        <v>1015.02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2142.79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2142.79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36498.870000000003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36498.870000000003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4500</v>
      </c>
      <c r="L410" s="56">
        <f t="shared" si="27"/>
        <v>4500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4500</v>
      </c>
      <c r="L411" s="47">
        <f t="shared" si="28"/>
        <v>4500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373673</v>
      </c>
      <c r="L418" s="56">
        <f t="shared" si="29"/>
        <v>373673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373673</v>
      </c>
      <c r="L419" s="47">
        <f t="shared" si="30"/>
        <v>373673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378173</v>
      </c>
      <c r="L426" s="47">
        <f t="shared" si="32"/>
        <v>378173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3119274.29</v>
      </c>
      <c r="G431" s="18">
        <v>206468.8</v>
      </c>
      <c r="H431" s="18" t="s">
        <v>310</v>
      </c>
      <c r="I431" s="56">
        <f t="shared" ref="I431:I437" si="33">SUM(F431:H431)</f>
        <v>3325743.09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3119274.29</v>
      </c>
      <c r="G438" s="13">
        <f>SUM(G431:G437)</f>
        <v>206468.8</v>
      </c>
      <c r="H438" s="13">
        <f>SUM(H431:H437)</f>
        <v>0</v>
      </c>
      <c r="I438" s="13">
        <f>SUM(I431:I437)</f>
        <v>3325743.09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3119274.29</v>
      </c>
      <c r="G449" s="18">
        <v>206468.8</v>
      </c>
      <c r="H449" s="18"/>
      <c r="I449" s="56">
        <f>SUM(F449:H449)</f>
        <v>3325743.09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3119274.29</v>
      </c>
      <c r="G450" s="83">
        <f>SUM(G446:G449)</f>
        <v>206468.8</v>
      </c>
      <c r="H450" s="83">
        <f>SUM(H446:H449)</f>
        <v>0</v>
      </c>
      <c r="I450" s="83">
        <f>SUM(I446:I449)</f>
        <v>3325743.09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3119274.29</v>
      </c>
      <c r="G451" s="42">
        <f>G444+G450</f>
        <v>206468.8</v>
      </c>
      <c r="H451" s="42">
        <f>H444+H450</f>
        <v>0</v>
      </c>
      <c r="I451" s="42">
        <f>I444+I450</f>
        <v>3325743.09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121761.61</v>
      </c>
      <c r="G455" s="18">
        <v>0</v>
      </c>
      <c r="H455" s="18"/>
      <c r="I455" s="18"/>
      <c r="J455" s="18">
        <v>3667417.22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13623631.369999999</v>
      </c>
      <c r="G458" s="18">
        <v>258086.32</v>
      </c>
      <c r="H458" s="18"/>
      <c r="I458" s="18"/>
      <c r="J458" s="18">
        <v>36498.870000000003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 t="s">
        <v>310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13623631.369999999</v>
      </c>
      <c r="G460" s="53">
        <f>SUM(G458:G459)</f>
        <v>258086.32</v>
      </c>
      <c r="H460" s="53">
        <f>SUM(H458:H459)</f>
        <v>0</v>
      </c>
      <c r="I460" s="53">
        <f>SUM(I458:I459)</f>
        <v>0</v>
      </c>
      <c r="J460" s="53">
        <f>SUM(J458:J459)</f>
        <v>36498.870000000003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13450115.890000001</v>
      </c>
      <c r="G462" s="18">
        <v>258086.32</v>
      </c>
      <c r="H462" s="18"/>
      <c r="I462" s="18"/>
      <c r="J462" s="18">
        <v>378173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13450115.890000001</v>
      </c>
      <c r="G464" s="53">
        <f>SUM(G462:G463)</f>
        <v>258086.32</v>
      </c>
      <c r="H464" s="53">
        <f>SUM(H462:H463)</f>
        <v>0</v>
      </c>
      <c r="I464" s="53">
        <f>SUM(I462:I463)</f>
        <v>0</v>
      </c>
      <c r="J464" s="53">
        <f>SUM(J462:J463)</f>
        <v>378173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295277.08999999799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3325743.0900000003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2002568.08</v>
      </c>
      <c r="G511" s="18">
        <v>656842.32999999996</v>
      </c>
      <c r="H511" s="18">
        <v>133441.32</v>
      </c>
      <c r="I511" s="18">
        <v>20048.580000000002</v>
      </c>
      <c r="J511" s="18">
        <v>9535.19</v>
      </c>
      <c r="K511" s="18"/>
      <c r="L511" s="88">
        <f>SUM(F511:K511)</f>
        <v>2822435.5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2002568.08</v>
      </c>
      <c r="G514" s="108">
        <f t="shared" ref="G514:L514" si="35">SUM(G511:G513)</f>
        <v>656842.32999999996</v>
      </c>
      <c r="H514" s="108">
        <f t="shared" si="35"/>
        <v>133441.32</v>
      </c>
      <c r="I514" s="108">
        <f t="shared" si="35"/>
        <v>20048.580000000002</v>
      </c>
      <c r="J514" s="108">
        <f t="shared" si="35"/>
        <v>9535.19</v>
      </c>
      <c r="K514" s="108">
        <f t="shared" si="35"/>
        <v>0</v>
      </c>
      <c r="L514" s="89">
        <f t="shared" si="35"/>
        <v>2822435.5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491994</v>
      </c>
      <c r="G516" s="18"/>
      <c r="H516" s="18">
        <v>114104.82</v>
      </c>
      <c r="I516" s="18"/>
      <c r="J516" s="18"/>
      <c r="K516" s="18"/>
      <c r="L516" s="88">
        <f>SUM(F516:K516)</f>
        <v>606098.82000000007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491994</v>
      </c>
      <c r="G519" s="89">
        <f t="shared" ref="G519:L519" si="36">SUM(G516:G518)</f>
        <v>0</v>
      </c>
      <c r="H519" s="89">
        <f t="shared" si="36"/>
        <v>114104.82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606098.82000000007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47020</v>
      </c>
      <c r="I521" s="18"/>
      <c r="J521" s="18"/>
      <c r="K521" s="18"/>
      <c r="L521" s="88">
        <f>SUM(F521:K521)</f>
        <v>47020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47020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47020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136040.34</v>
      </c>
      <c r="I531" s="18"/>
      <c r="J531" s="18"/>
      <c r="K531" s="18"/>
      <c r="L531" s="88">
        <f>SUM(F531:K531)</f>
        <v>136040.34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136040.34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136040.34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2494562.08</v>
      </c>
      <c r="G535" s="89">
        <f t="shared" ref="G535:L535" si="40">G514+G519+G524+G529+G534</f>
        <v>656842.32999999996</v>
      </c>
      <c r="H535" s="89">
        <f t="shared" si="40"/>
        <v>430606.48</v>
      </c>
      <c r="I535" s="89">
        <f t="shared" si="40"/>
        <v>20048.580000000002</v>
      </c>
      <c r="J535" s="89">
        <f t="shared" si="40"/>
        <v>9535.19</v>
      </c>
      <c r="K535" s="89">
        <f t="shared" si="40"/>
        <v>0</v>
      </c>
      <c r="L535" s="89">
        <f t="shared" si="40"/>
        <v>3611594.66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2822435.5</v>
      </c>
      <c r="G539" s="87">
        <f>L516</f>
        <v>606098.82000000007</v>
      </c>
      <c r="H539" s="87">
        <f>L521</f>
        <v>47020</v>
      </c>
      <c r="I539" s="87">
        <f>L526</f>
        <v>0</v>
      </c>
      <c r="J539" s="87">
        <f>L531</f>
        <v>136040.34</v>
      </c>
      <c r="K539" s="87">
        <f>SUM(F539:J539)</f>
        <v>3611594.66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2822435.5</v>
      </c>
      <c r="G542" s="89">
        <f t="shared" si="41"/>
        <v>606098.82000000007</v>
      </c>
      <c r="H542" s="89">
        <f t="shared" si="41"/>
        <v>47020</v>
      </c>
      <c r="I542" s="89">
        <f t="shared" si="41"/>
        <v>0</v>
      </c>
      <c r="J542" s="89">
        <f t="shared" si="41"/>
        <v>136040.34</v>
      </c>
      <c r="K542" s="89">
        <f t="shared" si="41"/>
        <v>3611594.66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122513.1</v>
      </c>
      <c r="G572" s="18"/>
      <c r="H572" s="18"/>
      <c r="I572" s="87">
        <f t="shared" si="46"/>
        <v>122513.1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300397.71999999997</v>
      </c>
      <c r="I581" s="18"/>
      <c r="J581" s="18"/>
      <c r="K581" s="104">
        <f t="shared" ref="K581:K587" si="47">SUM(H581:J581)</f>
        <v>300397.71999999997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136040.34</v>
      </c>
      <c r="I582" s="18"/>
      <c r="J582" s="18"/>
      <c r="K582" s="104">
        <f t="shared" si="47"/>
        <v>136040.34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436438.05999999994</v>
      </c>
      <c r="I588" s="108">
        <f>SUM(I581:I587)</f>
        <v>0</v>
      </c>
      <c r="J588" s="108">
        <f>SUM(J581:J587)</f>
        <v>0</v>
      </c>
      <c r="K588" s="108">
        <f>SUM(K581:K587)</f>
        <v>436438.05999999994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87227.23</v>
      </c>
      <c r="I594" s="18"/>
      <c r="J594" s="18"/>
      <c r="K594" s="104">
        <f>SUM(H594:J594)</f>
        <v>87227.23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87227.23</v>
      </c>
      <c r="I595" s="108">
        <f>SUM(I592:I594)</f>
        <v>0</v>
      </c>
      <c r="J595" s="108">
        <f>SUM(J592:J594)</f>
        <v>0</v>
      </c>
      <c r="K595" s="108">
        <f>SUM(K592:K594)</f>
        <v>87227.23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33451.53</v>
      </c>
      <c r="G601" s="18">
        <v>3194.62</v>
      </c>
      <c r="H601" s="18"/>
      <c r="I601" s="18"/>
      <c r="J601" s="18"/>
      <c r="K601" s="18"/>
      <c r="L601" s="88">
        <f>SUM(F601:K601)</f>
        <v>36646.15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33451.53</v>
      </c>
      <c r="G604" s="108">
        <f t="shared" si="48"/>
        <v>3194.62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36646.15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687301.25</v>
      </c>
      <c r="H607" s="109">
        <f>SUM(F44)</f>
        <v>687301.25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258086.32</v>
      </c>
      <c r="H608" s="109">
        <f>SUM(G44)</f>
        <v>258086.32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3325743.09</v>
      </c>
      <c r="H611" s="109">
        <f>SUM(J44)</f>
        <v>3325743.09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295277.09000000003</v>
      </c>
      <c r="H612" s="109">
        <f>F466</f>
        <v>295277.08999999799</v>
      </c>
      <c r="I612" s="121" t="s">
        <v>106</v>
      </c>
      <c r="J612" s="109">
        <f t="shared" ref="J612:J645" si="49">G612-H612</f>
        <v>2.0372681319713593E-9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3325743.09</v>
      </c>
      <c r="H616" s="109">
        <f>J466</f>
        <v>3325743.0900000003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13623631.369999999</v>
      </c>
      <c r="H617" s="104">
        <f>SUM(F458)</f>
        <v>13623631.369999999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258086.32</v>
      </c>
      <c r="H618" s="104">
        <f>SUM(G458)</f>
        <v>258086.32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36498.870000000003</v>
      </c>
      <c r="H621" s="104">
        <f>SUM(J458)</f>
        <v>36498.870000000003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13450115.890000001</v>
      </c>
      <c r="H622" s="104">
        <f>SUM(F462)</f>
        <v>13450115.890000001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91747.83</v>
      </c>
      <c r="H624" s="104">
        <f>I361</f>
        <v>91747.83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258086.31999999998</v>
      </c>
      <c r="H625" s="104">
        <f>SUM(G462)</f>
        <v>258086.32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36498.870000000003</v>
      </c>
      <c r="H627" s="164">
        <f>SUM(J458)</f>
        <v>36498.870000000003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378173</v>
      </c>
      <c r="H628" s="164">
        <f>SUM(J462)</f>
        <v>378173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3119274.29</v>
      </c>
      <c r="H629" s="104">
        <f>SUM(F451)</f>
        <v>3119274.29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206468.8</v>
      </c>
      <c r="H630" s="104">
        <f>SUM(G451)</f>
        <v>206468.8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3325743.09</v>
      </c>
      <c r="H632" s="104">
        <f>SUM(I451)</f>
        <v>3325743.09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36498.870000000003</v>
      </c>
      <c r="H634" s="104">
        <f>H400</f>
        <v>36498.870000000003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36498.870000000003</v>
      </c>
      <c r="H636" s="104">
        <f>L400</f>
        <v>36498.870000000003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436438.05999999994</v>
      </c>
      <c r="H637" s="104">
        <f>L200+L218+L236</f>
        <v>436438.06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87227.23</v>
      </c>
      <c r="H638" s="104">
        <f>(J249+J330)-(J247+J328)</f>
        <v>87227.23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436438.06</v>
      </c>
      <c r="H639" s="104">
        <f>H588</f>
        <v>436438.05999999994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13708202.210000001</v>
      </c>
      <c r="G650" s="19">
        <f>(L221+L301+L351)</f>
        <v>0</v>
      </c>
      <c r="H650" s="19">
        <f>(L239+L320+L352)</f>
        <v>0</v>
      </c>
      <c r="I650" s="19">
        <f>SUM(F650:H650)</f>
        <v>13708202.210000001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154338.54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154338.54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436438.06</v>
      </c>
      <c r="G652" s="19">
        <f>(L218+L298)-(J218+J298)</f>
        <v>0</v>
      </c>
      <c r="H652" s="19">
        <f>(L236+L317)-(J236+J317)</f>
        <v>0</v>
      </c>
      <c r="I652" s="19">
        <f>SUM(F652:H652)</f>
        <v>436438.06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246386.48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246386.48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12871039.130000001</v>
      </c>
      <c r="G654" s="19">
        <f>G650-SUM(G651:G653)</f>
        <v>0</v>
      </c>
      <c r="H654" s="19">
        <f>H650-SUM(H651:H653)</f>
        <v>0</v>
      </c>
      <c r="I654" s="19">
        <f>I650-SUM(I651:I653)</f>
        <v>12871039.130000001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949.64</v>
      </c>
      <c r="G655" s="249"/>
      <c r="H655" s="249"/>
      <c r="I655" s="19">
        <f>SUM(F655:H655)</f>
        <v>949.64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13553.6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13553.6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13553.6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13553.6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ECC6-5346-459E-9846-88D3E61C257C}">
  <sheetPr>
    <tabColor indexed="20"/>
  </sheetPr>
  <dimension ref="A1:C52"/>
  <sheetViews>
    <sheetView topLeftCell="A16" workbookViewId="0">
      <selection activeCell="C27" sqref="C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Exeter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4393451.28</v>
      </c>
      <c r="C9" s="230">
        <f>'DOE25'!G189+'DOE25'!G207+'DOE25'!G225+'DOE25'!G268+'DOE25'!G287+'DOE25'!G306</f>
        <v>1441053.65</v>
      </c>
    </row>
    <row r="10" spans="1:3" x14ac:dyDescent="0.2">
      <c r="A10" t="s">
        <v>813</v>
      </c>
      <c r="B10" s="241">
        <f>4393451.28-B11-B12</f>
        <v>3980060.9400000004</v>
      </c>
      <c r="C10" s="241">
        <v>1305461.47</v>
      </c>
    </row>
    <row r="11" spans="1:3" x14ac:dyDescent="0.2">
      <c r="A11" t="s">
        <v>814</v>
      </c>
      <c r="B11" s="241">
        <f>238864.79+41687.85+20725.01+45570.95+40708.05</f>
        <v>387556.65</v>
      </c>
      <c r="C11" s="241">
        <v>127118.72</v>
      </c>
    </row>
    <row r="12" spans="1:3" x14ac:dyDescent="0.2">
      <c r="A12" t="s">
        <v>815</v>
      </c>
      <c r="B12" s="241">
        <v>25833.69</v>
      </c>
      <c r="C12" s="241">
        <v>8473.4599999999991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4393451.2800000012</v>
      </c>
      <c r="C13" s="232">
        <f>SUM(C10:C12)</f>
        <v>1441053.65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2002568.08</v>
      </c>
      <c r="C18" s="230">
        <f>'DOE25'!G190+'DOE25'!G208+'DOE25'!G226+'DOE25'!G269+'DOE25'!G288+'DOE25'!G307</f>
        <v>656842.32999999996</v>
      </c>
    </row>
    <row r="19" spans="1:3" x14ac:dyDescent="0.2">
      <c r="A19" t="s">
        <v>813</v>
      </c>
      <c r="B19" s="241">
        <f>2002568.08-1013157.6-123668.62</f>
        <v>865741.8600000001</v>
      </c>
      <c r="C19" s="241">
        <v>283963.34000000003</v>
      </c>
    </row>
    <row r="20" spans="1:3" x14ac:dyDescent="0.2">
      <c r="A20" t="s">
        <v>814</v>
      </c>
      <c r="B20" s="241">
        <f>46755.04+421774.63+505574.92+17124.67+21928.34</f>
        <v>1013157.6</v>
      </c>
      <c r="C20" s="241">
        <v>332315.7</v>
      </c>
    </row>
    <row r="21" spans="1:3" x14ac:dyDescent="0.2">
      <c r="A21" t="s">
        <v>815</v>
      </c>
      <c r="B21" s="241">
        <f>61834.31+61834.31</f>
        <v>123668.62</v>
      </c>
      <c r="C21" s="241">
        <v>40563.29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2002568.08</v>
      </c>
      <c r="C22" s="232">
        <f>SUM(C19:C21)</f>
        <v>656842.33000000007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 t="e">
        <f>'DOE25'!F191+'DOE25'!F209+'DOE25'!F227+'DOE25'!F270+'DOE25'!F289+'DOE25'!F308</f>
        <v>#VALUE!</v>
      </c>
      <c r="C27" s="235" t="e">
        <f>'DOE25'!G191+'DOE25'!G209+'DOE25'!G227+'DOE25'!G270+'DOE25'!G289+'DOE25'!G308</f>
        <v>#VALUE!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e">
        <f>IF(B27=B31,IF(C27=C31,"Check Total OK","Check Total Error"),"Check Total Error")</f>
        <v>#VALUE!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33451.53</v>
      </c>
      <c r="C36" s="236">
        <f>'DOE25'!G192+'DOE25'!G210+'DOE25'!G228+'DOE25'!G271+'DOE25'!G290+'DOE25'!G309</f>
        <v>3194.62</v>
      </c>
    </row>
    <row r="37" spans="1:3" x14ac:dyDescent="0.2">
      <c r="A37" t="s">
        <v>813</v>
      </c>
      <c r="B37" s="241" t="s">
        <v>310</v>
      </c>
      <c r="C37" s="241" t="s">
        <v>310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33451.53</v>
      </c>
      <c r="C39" s="241">
        <v>3160.42</v>
      </c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33451.53</v>
      </c>
      <c r="C40" s="232">
        <f>SUM(C37:C39)</f>
        <v>3160.42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E2F1-F8B9-4707-A3A9-25E74577598C}">
  <sheetPr>
    <tabColor indexed="11"/>
  </sheetPr>
  <dimension ref="A1:I51"/>
  <sheetViews>
    <sheetView workbookViewId="0">
      <pane ySplit="4" topLeftCell="A5" activePane="bottomLeft" state="frozen"/>
      <selection pane="bottomLeft" activeCell="D8" sqref="D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Exeter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8914968.2599999998</v>
      </c>
      <c r="D5" s="20">
        <f>SUM('DOE25'!L189:L192)+SUM('DOE25'!L207:L210)+SUM('DOE25'!L225:L228)-F5-G5</f>
        <v>8905433.0700000003</v>
      </c>
      <c r="E5" s="244"/>
      <c r="F5" s="256">
        <f>SUM('DOE25'!J189:J192)+SUM('DOE25'!J207:J210)+SUM('DOE25'!J225:J228)</f>
        <v>9535.19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1237029.1499999999</v>
      </c>
      <c r="D6" s="20">
        <f>'DOE25'!L194+'DOE25'!L212+'DOE25'!L230-F6-G6</f>
        <v>1237029.1499999999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604699.66</v>
      </c>
      <c r="D7" s="20">
        <f>'DOE25'!L195+'DOE25'!L213+'DOE25'!L231-F7-G7</f>
        <v>604699.66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338112.51999999996</v>
      </c>
      <c r="D8" s="244"/>
      <c r="E8" s="20">
        <f>'DOE25'!L196+'DOE25'!L214+'DOE25'!L232-F8-G8-D9-D11</f>
        <v>338112.51999999996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33558.239999999998</v>
      </c>
      <c r="D9" s="245">
        <v>33558.239999999998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15896</v>
      </c>
      <c r="D10" s="244"/>
      <c r="E10" s="245">
        <v>15896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44402.44</v>
      </c>
      <c r="D11" s="245">
        <v>44402.44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769479.84</v>
      </c>
      <c r="D12" s="20">
        <f>'DOE25'!L197+'DOE25'!L215+'DOE25'!L233-F12-G12</f>
        <v>766350.58</v>
      </c>
      <c r="E12" s="244"/>
      <c r="F12" s="256">
        <f>'DOE25'!J197+'DOE25'!J215+'DOE25'!J233</f>
        <v>719.26</v>
      </c>
      <c r="G12" s="53">
        <f>'DOE25'!K197+'DOE25'!K215+'DOE25'!K233</f>
        <v>2410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1001427.7200000001</v>
      </c>
      <c r="D14" s="20">
        <f>'DOE25'!L199+'DOE25'!L217+'DOE25'!L235-F14-G14</f>
        <v>994454.94000000006</v>
      </c>
      <c r="E14" s="244"/>
      <c r="F14" s="256">
        <f>'DOE25'!J199+'DOE25'!J217+'DOE25'!J235</f>
        <v>6972.78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436438.06</v>
      </c>
      <c r="D15" s="20">
        <f>'DOE25'!L200+'DOE25'!L218+'DOE25'!L236-F15-G15</f>
        <v>436438.06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70000</v>
      </c>
      <c r="D16" s="244"/>
      <c r="E16" s="20">
        <f>'DOE25'!L201+'DOE25'!L219+'DOE25'!L237-F16-G16</f>
        <v>0</v>
      </c>
      <c r="F16" s="256">
        <f>'DOE25'!J201+'DOE25'!J219+'DOE25'!J237</f>
        <v>70000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169492.47999999998</v>
      </c>
      <c r="D29" s="20">
        <f>'DOE25'!L350+'DOE25'!L351+'DOE25'!L352-'DOE25'!I359-F29-G29</f>
        <v>134332.69999999998</v>
      </c>
      <c r="E29" s="244"/>
      <c r="F29" s="256">
        <f>'DOE25'!J350+'DOE25'!J351+'DOE25'!J352</f>
        <v>21714.68</v>
      </c>
      <c r="G29" s="53">
        <f>'DOE25'!K350+'DOE25'!K351+'DOE25'!K352</f>
        <v>13445.1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13156698.84</v>
      </c>
      <c r="E33" s="247">
        <f>SUM(E5:E31)</f>
        <v>354008.51999999996</v>
      </c>
      <c r="F33" s="247">
        <f>SUM(F5:F31)</f>
        <v>108941.91</v>
      </c>
      <c r="G33" s="247">
        <f>SUM(G5:G31)</f>
        <v>15855.1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354008.51999999996</v>
      </c>
      <c r="E35" s="250"/>
    </row>
    <row r="36" spans="2:8" ht="12" thickTop="1" x14ac:dyDescent="0.2">
      <c r="B36" t="s">
        <v>849</v>
      </c>
      <c r="D36" s="20">
        <f>D33</f>
        <v>13156698.84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CE48-118E-4729-8632-808372F24428}">
  <sheetPr transitionEvaluation="1" codeName="Sheet2">
    <tabColor indexed="10"/>
  </sheetPr>
  <dimension ref="A1:I156"/>
  <sheetViews>
    <sheetView zoomScale="75" workbookViewId="0">
      <pane ySplit="2" topLeftCell="A12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435205.4</v>
      </c>
      <c r="D9" s="95">
        <f>'DOE25'!G9</f>
        <v>0</v>
      </c>
      <c r="E9" s="95" t="str">
        <f>'DOE25'!H9</f>
        <v xml:space="preserve"> </v>
      </c>
      <c r="F9" s="95">
        <f>'DOE25'!I9</f>
        <v>0</v>
      </c>
      <c r="G9" s="95">
        <f>'DOE25'!J9</f>
        <v>3325743.09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116570.49</v>
      </c>
      <c r="D10" s="95">
        <f>'DOE25'!G10</f>
        <v>0</v>
      </c>
      <c r="E10" s="95" t="str">
        <f>'DOE25'!H10</f>
        <v xml:space="preserve"> 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258086.32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134750.41</v>
      </c>
      <c r="D14" s="95">
        <f>'DOE25'!G14</f>
        <v>0</v>
      </c>
      <c r="E14" s="95" t="str">
        <f>'DOE25'!H14</f>
        <v xml:space="preserve"> 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774.95</v>
      </c>
      <c r="D17" s="95">
        <f>'DOE25'!G17</f>
        <v>0</v>
      </c>
      <c r="E17" s="95" t="str">
        <f>'DOE25'!H17</f>
        <v xml:space="preserve"> 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687301.25</v>
      </c>
      <c r="D19" s="41">
        <f>SUM(D9:D18)</f>
        <v>258086.32</v>
      </c>
      <c r="E19" s="41">
        <f>SUM(E9:E18)</f>
        <v>0</v>
      </c>
      <c r="F19" s="41">
        <f>SUM(F9:F18)</f>
        <v>0</v>
      </c>
      <c r="G19" s="41">
        <f>SUM(G9:G18)</f>
        <v>3325743.09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178460.18</v>
      </c>
      <c r="D23" s="95">
        <f>'DOE25'!G24</f>
        <v>258086.32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188697.18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21041.8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3825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392024.16</v>
      </c>
      <c r="D32" s="41">
        <f>SUM(D22:D31)</f>
        <v>258086.32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3325743.09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295277.09000000003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295277.09000000003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3325743.09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687301.25</v>
      </c>
      <c r="D43" s="41">
        <f>D42+D32</f>
        <v>258086.32</v>
      </c>
      <c r="E43" s="41">
        <f>E42+E32</f>
        <v>0</v>
      </c>
      <c r="F43" s="41">
        <f>F42+F32</f>
        <v>0</v>
      </c>
      <c r="G43" s="41">
        <f>G42+G32</f>
        <v>3325743.09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9135310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6525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7547.98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36498.870000000003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154338.54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77086.45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91159.43</v>
      </c>
      <c r="D54" s="130">
        <f>SUM(D49:D53)</f>
        <v>154338.54</v>
      </c>
      <c r="E54" s="130">
        <f>SUM(E49:E53)</f>
        <v>0</v>
      </c>
      <c r="F54" s="130">
        <f>SUM(F49:F53)</f>
        <v>0</v>
      </c>
      <c r="G54" s="130">
        <f>SUM(G49:G53)</f>
        <v>36498.870000000003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9226469.4299999997</v>
      </c>
      <c r="D55" s="22">
        <f>D48+D54</f>
        <v>154338.54</v>
      </c>
      <c r="E55" s="22">
        <f>E48+E54</f>
        <v>0</v>
      </c>
      <c r="F55" s="22">
        <f>F48+F54</f>
        <v>0</v>
      </c>
      <c r="G55" s="22">
        <f>G48+G54</f>
        <v>36498.870000000003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1628128.92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1648954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624662.07999999996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3901745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21769.5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25553.13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3636.53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47322.630000000005</v>
      </c>
      <c r="D70" s="130">
        <f>SUM(D64:D69)</f>
        <v>3636.53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3949067.63</v>
      </c>
      <c r="D73" s="130">
        <f>SUM(D71:D72)+D70+D62</f>
        <v>3636.53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69921.31</v>
      </c>
      <c r="D80" s="95">
        <f>SUM('DOE25'!G145:G153)</f>
        <v>100111.25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69921.31</v>
      </c>
      <c r="D83" s="131">
        <f>SUM(D77:D82)</f>
        <v>100111.25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4500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373673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378173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13623631.369999999</v>
      </c>
      <c r="D96" s="86">
        <f>D55+D73+D83+D95</f>
        <v>258086.32</v>
      </c>
      <c r="E96" s="86">
        <f>E55+E73+E83+E95</f>
        <v>0</v>
      </c>
      <c r="F96" s="86">
        <f>F55+F73+F83+F95</f>
        <v>0</v>
      </c>
      <c r="G96" s="86">
        <f>G55+G73+G95</f>
        <v>36498.870000000003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6054299.3899999997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2822435.5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38233.370000000003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8914968.2599999998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1237029.1499999999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604699.66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416073.19999999995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769479.84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1001427.7200000001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436438.06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70000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258086.31999999998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4535147.63</v>
      </c>
      <c r="D120" s="86">
        <f>SUM(D110:D119)</f>
        <v>258086.31999999998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378173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34356.080000000002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2142.79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-36498.870000000003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378173</v>
      </c>
    </row>
    <row r="137" spans="1:9" ht="12.75" thickTop="1" thickBot="1" x14ac:dyDescent="0.25">
      <c r="A137" s="33" t="s">
        <v>267</v>
      </c>
      <c r="C137" s="86">
        <f>(C107+C120+C136)</f>
        <v>13450115.890000001</v>
      </c>
      <c r="D137" s="86">
        <f>(D107+D120+D136)</f>
        <v>258086.31999999998</v>
      </c>
      <c r="E137" s="86">
        <f>(E107+E120+E136)</f>
        <v>0</v>
      </c>
      <c r="F137" s="86">
        <f>(F107+F120+F136)</f>
        <v>0</v>
      </c>
      <c r="G137" s="86">
        <f>(G107+G120+G136)</f>
        <v>378173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4AE1-5CE9-4A29-934D-651A16B9C62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Exeter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13554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13554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6054299</v>
      </c>
      <c r="D10" s="182">
        <f>ROUND((C10/$C$28)*100,1)</f>
        <v>44.7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2822436</v>
      </c>
      <c r="D11" s="182">
        <f>ROUND((C11/$C$28)*100,1)</f>
        <v>20.8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38233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1237029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604700</v>
      </c>
      <c r="D16" s="182">
        <f t="shared" si="0"/>
        <v>4.5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486073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769480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1001428</v>
      </c>
      <c r="D20" s="182">
        <f t="shared" si="0"/>
        <v>7.4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436438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103747.45999999999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13553863.460000001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13553863.460000001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9135310</v>
      </c>
      <c r="D35" s="182">
        <f t="shared" ref="D35:D40" si="1">ROUND((C35/$C$41)*100,1)</f>
        <v>68.2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127658.29999999888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3277083</v>
      </c>
      <c r="D37" s="182">
        <f t="shared" si="1"/>
        <v>24.5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675621</v>
      </c>
      <c r="D38" s="182">
        <f t="shared" si="1"/>
        <v>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170033</v>
      </c>
      <c r="D39" s="182">
        <f t="shared" si="1"/>
        <v>1.3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13385705.299999999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D078-7BC4-4C8D-BEFF-6FE6F1676E3C}">
  <sheetPr>
    <tabColor indexed="17"/>
  </sheetPr>
  <dimension ref="A1:IV90"/>
  <sheetViews>
    <sheetView workbookViewId="0">
      <pane ySplit="3" topLeftCell="A4" activePane="bottomLeft" state="frozen"/>
      <selection pane="bottomLeft" activeCell="Q20" sqref="Q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Exeter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2010-10-27T17:27:20Z</cp:lastPrinted>
  <dcterms:created xsi:type="dcterms:W3CDTF">1997-12-04T19:04:30Z</dcterms:created>
  <dcterms:modified xsi:type="dcterms:W3CDTF">2025-01-09T20:04:10Z</dcterms:modified>
</cp:coreProperties>
</file>