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97482BFF-A3FF-41D8-8144-391AB1D984B5}" xr6:coauthVersionLast="47" xr6:coauthVersionMax="47" xr10:uidLastSave="{00000000-0000-0000-0000-000000000000}"/>
  <workbookProtection workbookPassword="B70A" lockStructure="1"/>
  <bookViews>
    <workbookView xWindow="3150" yWindow="3150" windowWidth="21600" windowHeight="11505" tabRatio="855" xr2:uid="{461252BC-CF1C-40E7-8872-922EC732523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C29" i="2" s="1"/>
  <c r="F2" i="11"/>
  <c r="B2" i="10"/>
  <c r="C5" i="10"/>
  <c r="C37" i="10"/>
  <c r="C40" i="10"/>
  <c r="C42" i="10"/>
  <c r="A1" i="2"/>
  <c r="A2" i="2"/>
  <c r="D9" i="2"/>
  <c r="D19" i="2" s="1"/>
  <c r="E9" i="2"/>
  <c r="F9" i="2"/>
  <c r="F19" i="2" s="1"/>
  <c r="C10" i="2"/>
  <c r="D10" i="2"/>
  <c r="E10" i="2"/>
  <c r="F10" i="2"/>
  <c r="C11" i="2"/>
  <c r="C12" i="2"/>
  <c r="D12" i="2"/>
  <c r="E12" i="2"/>
  <c r="F12" i="2"/>
  <c r="C13" i="2"/>
  <c r="D13" i="2"/>
  <c r="F13" i="2"/>
  <c r="C14" i="2"/>
  <c r="D14" i="2"/>
  <c r="E14" i="2"/>
  <c r="F14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22" i="2"/>
  <c r="C32" i="2" s="1"/>
  <c r="D22" i="2"/>
  <c r="D32" i="2" s="1"/>
  <c r="F22" i="2"/>
  <c r="F32" i="2" s="1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F26" i="2"/>
  <c r="C27" i="2"/>
  <c r="F27" i="2"/>
  <c r="C28" i="2"/>
  <c r="D28" i="2"/>
  <c r="E28" i="2"/>
  <c r="F28" i="2"/>
  <c r="D29" i="2"/>
  <c r="E29" i="2"/>
  <c r="F29" i="2"/>
  <c r="C30" i="2"/>
  <c r="D30" i="2"/>
  <c r="E30" i="2"/>
  <c r="F30" i="2"/>
  <c r="C31" i="2"/>
  <c r="D31" i="2"/>
  <c r="E31" i="2"/>
  <c r="F31" i="2"/>
  <c r="C34" i="2"/>
  <c r="C42" i="2" s="1"/>
  <c r="D34" i="2"/>
  <c r="E34" i="2"/>
  <c r="F34" i="2"/>
  <c r="F42" i="2" s="1"/>
  <c r="F43" i="2" s="1"/>
  <c r="C35" i="2"/>
  <c r="D35" i="2"/>
  <c r="D42" i="2" s="1"/>
  <c r="E35" i="2"/>
  <c r="E42" i="2" s="1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40" i="2"/>
  <c r="D40" i="2"/>
  <c r="E40" i="2"/>
  <c r="F40" i="2"/>
  <c r="C41" i="2"/>
  <c r="D41" i="2"/>
  <c r="E41" i="2"/>
  <c r="F41" i="2"/>
  <c r="C48" i="2"/>
  <c r="D48" i="2"/>
  <c r="E48" i="2"/>
  <c r="E49" i="2"/>
  <c r="C51" i="2"/>
  <c r="D51" i="2"/>
  <c r="E51" i="2"/>
  <c r="F51" i="2"/>
  <c r="G51" i="2"/>
  <c r="C53" i="2"/>
  <c r="D53" i="2"/>
  <c r="E53" i="2"/>
  <c r="F53" i="2"/>
  <c r="G53" i="2"/>
  <c r="F54" i="2"/>
  <c r="G54" i="2"/>
  <c r="C58" i="2"/>
  <c r="C59" i="2"/>
  <c r="C60" i="2"/>
  <c r="C61" i="2"/>
  <c r="D61" i="2"/>
  <c r="D62" i="2" s="1"/>
  <c r="E61" i="2"/>
  <c r="E62" i="2" s="1"/>
  <c r="F61" i="2"/>
  <c r="F62" i="2" s="1"/>
  <c r="G61" i="2"/>
  <c r="G62" i="2" s="1"/>
  <c r="G73" i="2" s="1"/>
  <c r="C62" i="2"/>
  <c r="C64" i="2"/>
  <c r="C70" i="2" s="1"/>
  <c r="C73" i="2" s="1"/>
  <c r="F64" i="2"/>
  <c r="C65" i="2"/>
  <c r="F65" i="2"/>
  <c r="C66" i="2"/>
  <c r="C67" i="2"/>
  <c r="C68" i="2"/>
  <c r="E68" i="2"/>
  <c r="F68" i="2"/>
  <c r="C69" i="2"/>
  <c r="D69" i="2"/>
  <c r="D70" i="2" s="1"/>
  <c r="E69" i="2"/>
  <c r="F69" i="2"/>
  <c r="G69" i="2"/>
  <c r="E70" i="2"/>
  <c r="F70" i="2"/>
  <c r="F73" i="2" s="1"/>
  <c r="G70" i="2"/>
  <c r="C71" i="2"/>
  <c r="D71" i="2"/>
  <c r="E71" i="2"/>
  <c r="C72" i="2"/>
  <c r="E72" i="2"/>
  <c r="C77" i="2"/>
  <c r="C83" i="2" s="1"/>
  <c r="D77" i="2"/>
  <c r="D83" i="2" s="1"/>
  <c r="E77" i="2"/>
  <c r="C79" i="2"/>
  <c r="E79" i="2"/>
  <c r="F79" i="2"/>
  <c r="C80" i="2"/>
  <c r="D80" i="2"/>
  <c r="F80" i="2"/>
  <c r="C81" i="2"/>
  <c r="D81" i="2"/>
  <c r="E81" i="2"/>
  <c r="F81" i="2"/>
  <c r="C82" i="2"/>
  <c r="C85" i="2"/>
  <c r="F85" i="2"/>
  <c r="C86" i="2"/>
  <c r="F86" i="2"/>
  <c r="F95" i="2" s="1"/>
  <c r="D88" i="2"/>
  <c r="D95" i="2" s="1"/>
  <c r="E88" i="2"/>
  <c r="E95" i="2" s="1"/>
  <c r="F88" i="2"/>
  <c r="G88" i="2"/>
  <c r="C89" i="2"/>
  <c r="D89" i="2"/>
  <c r="E89" i="2"/>
  <c r="F89" i="2"/>
  <c r="G89" i="2"/>
  <c r="G95" i="2" s="1"/>
  <c r="C90" i="2"/>
  <c r="D90" i="2"/>
  <c r="E90" i="2"/>
  <c r="G90" i="2"/>
  <c r="C91" i="2"/>
  <c r="C95" i="2" s="1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5" i="2"/>
  <c r="C106" i="2"/>
  <c r="E106" i="2"/>
  <c r="D107" i="2"/>
  <c r="F107" i="2"/>
  <c r="G107" i="2"/>
  <c r="E114" i="2"/>
  <c r="E115" i="2"/>
  <c r="F120" i="2"/>
  <c r="G120" i="2"/>
  <c r="G137" i="2" s="1"/>
  <c r="C122" i="2"/>
  <c r="E122" i="2"/>
  <c r="F126" i="2"/>
  <c r="D126" i="2"/>
  <c r="G126" i="2"/>
  <c r="G136" i="2" s="1"/>
  <c r="C127" i="2"/>
  <c r="C128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G148" i="2" s="1"/>
  <c r="F148" i="2"/>
  <c r="B149" i="2"/>
  <c r="G149" i="2" s="1"/>
  <c r="C149" i="2"/>
  <c r="D149" i="2"/>
  <c r="E149" i="2"/>
  <c r="F149" i="2"/>
  <c r="B150" i="2"/>
  <c r="C150" i="2"/>
  <c r="D150" i="2"/>
  <c r="E150" i="2"/>
  <c r="G150" i="2" s="1"/>
  <c r="F150" i="2"/>
  <c r="B151" i="2"/>
  <c r="G151" i="2" s="1"/>
  <c r="C151" i="2"/>
  <c r="D151" i="2"/>
  <c r="E151" i="2"/>
  <c r="F151" i="2"/>
  <c r="B152" i="2"/>
  <c r="C152" i="2"/>
  <c r="D152" i="2"/>
  <c r="E152" i="2"/>
  <c r="G152" i="2" s="1"/>
  <c r="F152" i="2"/>
  <c r="B154" i="2"/>
  <c r="C154" i="2"/>
  <c r="D154" i="2"/>
  <c r="E154" i="2"/>
  <c r="G154" i="2" s="1"/>
  <c r="F154" i="2"/>
  <c r="B155" i="2"/>
  <c r="G155" i="2" s="1"/>
  <c r="C155" i="2"/>
  <c r="D155" i="2"/>
  <c r="E155" i="2"/>
  <c r="F155" i="2"/>
  <c r="D156" i="2"/>
  <c r="E156" i="2"/>
  <c r="B2" i="13"/>
  <c r="F5" i="13"/>
  <c r="G5" i="13"/>
  <c r="D5" i="13" s="1"/>
  <c r="F6" i="13"/>
  <c r="G6" i="13"/>
  <c r="F7" i="13"/>
  <c r="G7" i="13"/>
  <c r="F8" i="13"/>
  <c r="G8" i="13"/>
  <c r="C9" i="13"/>
  <c r="C10" i="13"/>
  <c r="C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F18" i="13"/>
  <c r="G18" i="13"/>
  <c r="F19" i="13"/>
  <c r="G19" i="13"/>
  <c r="F22" i="13"/>
  <c r="C22" i="13" s="1"/>
  <c r="F29" i="13"/>
  <c r="G29" i="13"/>
  <c r="D39" i="13"/>
  <c r="B1" i="12"/>
  <c r="B4" i="12"/>
  <c r="B9" i="12"/>
  <c r="B12" i="12" s="1"/>
  <c r="B13" i="12" s="1"/>
  <c r="C9" i="12"/>
  <c r="B18" i="12"/>
  <c r="B21" i="12" s="1"/>
  <c r="B22" i="12" s="1"/>
  <c r="C18" i="12"/>
  <c r="B27" i="12"/>
  <c r="C27" i="12"/>
  <c r="A31" i="12" s="1"/>
  <c r="B31" i="12"/>
  <c r="C31" i="12"/>
  <c r="B36" i="12"/>
  <c r="C36" i="12"/>
  <c r="B39" i="12"/>
  <c r="B40" i="12" s="1"/>
  <c r="F9" i="1"/>
  <c r="C9" i="2" s="1"/>
  <c r="C19" i="2" s="1"/>
  <c r="J9" i="1"/>
  <c r="G9" i="2" s="1"/>
  <c r="J10" i="1"/>
  <c r="G10" i="2" s="1"/>
  <c r="J12" i="1"/>
  <c r="G12" i="2" s="1"/>
  <c r="H13" i="1"/>
  <c r="E13" i="2" s="1"/>
  <c r="J13" i="1"/>
  <c r="G13" i="2" s="1"/>
  <c r="J14" i="1"/>
  <c r="G14" i="2" s="1"/>
  <c r="G19" i="1"/>
  <c r="H19" i="1"/>
  <c r="I19" i="1"/>
  <c r="G610" i="1" s="1"/>
  <c r="H23" i="1"/>
  <c r="E22" i="2" s="1"/>
  <c r="E32" i="2" s="1"/>
  <c r="J25" i="1"/>
  <c r="G24" i="2" s="1"/>
  <c r="J32" i="1"/>
  <c r="G31" i="2" s="1"/>
  <c r="G33" i="1"/>
  <c r="I33" i="1"/>
  <c r="J37" i="1"/>
  <c r="G36" i="2" s="1"/>
  <c r="J38" i="1"/>
  <c r="G37" i="2" s="1"/>
  <c r="J40" i="1"/>
  <c r="G39" i="2" s="1"/>
  <c r="F43" i="1"/>
  <c r="G43" i="1"/>
  <c r="G44" i="1" s="1"/>
  <c r="H608" i="1" s="1"/>
  <c r="J608" i="1" s="1"/>
  <c r="H43" i="1"/>
  <c r="G614" i="1" s="1"/>
  <c r="I43" i="1"/>
  <c r="I44" i="1"/>
  <c r="H610" i="1" s="1"/>
  <c r="F52" i="1"/>
  <c r="F104" i="1" s="1"/>
  <c r="F185" i="1" s="1"/>
  <c r="G617" i="1" s="1"/>
  <c r="J617" i="1" s="1"/>
  <c r="G52" i="1"/>
  <c r="H52" i="1"/>
  <c r="I52" i="1"/>
  <c r="F48" i="2" s="1"/>
  <c r="F55" i="2" s="1"/>
  <c r="J52" i="1"/>
  <c r="G48" i="2" s="1"/>
  <c r="G55" i="2" s="1"/>
  <c r="G96" i="2" s="1"/>
  <c r="F55" i="1"/>
  <c r="F71" i="1" s="1"/>
  <c r="C49" i="2" s="1"/>
  <c r="C54" i="2" s="1"/>
  <c r="H71" i="1"/>
  <c r="F86" i="1"/>
  <c r="C50" i="2" s="1"/>
  <c r="H86" i="1"/>
  <c r="H104" i="1" s="1"/>
  <c r="G89" i="1"/>
  <c r="G103" i="1" s="1"/>
  <c r="F103" i="1"/>
  <c r="H103" i="1"/>
  <c r="I103" i="1"/>
  <c r="J103" i="1"/>
  <c r="F113" i="1"/>
  <c r="F132" i="1" s="1"/>
  <c r="G113" i="1"/>
  <c r="G132" i="1" s="1"/>
  <c r="H113" i="1"/>
  <c r="H132" i="1" s="1"/>
  <c r="I113" i="1"/>
  <c r="J113" i="1"/>
  <c r="F128" i="1"/>
  <c r="G128" i="1"/>
  <c r="H128" i="1"/>
  <c r="I128" i="1"/>
  <c r="J128" i="1"/>
  <c r="I132" i="1"/>
  <c r="J132" i="1"/>
  <c r="F139" i="1"/>
  <c r="G139" i="1"/>
  <c r="H139" i="1"/>
  <c r="I139" i="1"/>
  <c r="F77" i="2" s="1"/>
  <c r="F83" i="2" s="1"/>
  <c r="H146" i="1"/>
  <c r="E80" i="2" s="1"/>
  <c r="H147" i="1"/>
  <c r="H151" i="1"/>
  <c r="F154" i="1"/>
  <c r="G154" i="1"/>
  <c r="I154" i="1"/>
  <c r="F161" i="1"/>
  <c r="G161" i="1"/>
  <c r="F169" i="1"/>
  <c r="F184" i="1" s="1"/>
  <c r="I169" i="1"/>
  <c r="I184" i="1" s="1"/>
  <c r="F175" i="1"/>
  <c r="G175" i="1"/>
  <c r="H175" i="1"/>
  <c r="I175" i="1"/>
  <c r="J175" i="1"/>
  <c r="J184" i="1" s="1"/>
  <c r="F180" i="1"/>
  <c r="G180" i="1"/>
  <c r="G184" i="1" s="1"/>
  <c r="H180" i="1"/>
  <c r="H184" i="1" s="1"/>
  <c r="I180" i="1"/>
  <c r="L189" i="1"/>
  <c r="C101" i="2" s="1"/>
  <c r="L190" i="1"/>
  <c r="L191" i="1"/>
  <c r="C12" i="10" s="1"/>
  <c r="L192" i="1"/>
  <c r="C13" i="10" s="1"/>
  <c r="H194" i="1"/>
  <c r="L194" i="1" s="1"/>
  <c r="H195" i="1"/>
  <c r="L195" i="1" s="1"/>
  <c r="L196" i="1"/>
  <c r="H197" i="1"/>
  <c r="L197" i="1"/>
  <c r="D12" i="13" s="1"/>
  <c r="C12" i="13" s="1"/>
  <c r="L198" i="1"/>
  <c r="C19" i="10" s="1"/>
  <c r="H199" i="1"/>
  <c r="L199" i="1" s="1"/>
  <c r="L200" i="1"/>
  <c r="L201" i="1"/>
  <c r="C117" i="2" s="1"/>
  <c r="F203" i="1"/>
  <c r="G203" i="1"/>
  <c r="I203" i="1"/>
  <c r="J203" i="1"/>
  <c r="K203" i="1"/>
  <c r="L207" i="1"/>
  <c r="L221" i="1" s="1"/>
  <c r="G650" i="1" s="1"/>
  <c r="L208" i="1"/>
  <c r="L209" i="1"/>
  <c r="C103" i="2" s="1"/>
  <c r="L210" i="1"/>
  <c r="L212" i="1"/>
  <c r="L213" i="1"/>
  <c r="L214" i="1"/>
  <c r="L215" i="1"/>
  <c r="L216" i="1"/>
  <c r="L217" i="1"/>
  <c r="L218" i="1"/>
  <c r="D15" i="13" s="1"/>
  <c r="C15" i="13" s="1"/>
  <c r="L219" i="1"/>
  <c r="F221" i="1"/>
  <c r="G221" i="1"/>
  <c r="H221" i="1"/>
  <c r="I221" i="1"/>
  <c r="J221" i="1"/>
  <c r="J249" i="1" s="1"/>
  <c r="K221" i="1"/>
  <c r="L225" i="1"/>
  <c r="L226" i="1"/>
  <c r="C112" i="2"/>
  <c r="L227" i="1"/>
  <c r="L239" i="1" s="1"/>
  <c r="H650" i="1" s="1"/>
  <c r="L228" i="1"/>
  <c r="L230" i="1"/>
  <c r="L231" i="1"/>
  <c r="L232" i="1"/>
  <c r="L233" i="1"/>
  <c r="C18" i="10"/>
  <c r="L234" i="1"/>
  <c r="L235" i="1"/>
  <c r="L236" i="1"/>
  <c r="C116" i="2" s="1"/>
  <c r="L237" i="1"/>
  <c r="F239" i="1"/>
  <c r="G239" i="1"/>
  <c r="H239" i="1"/>
  <c r="I239" i="1"/>
  <c r="J239" i="1"/>
  <c r="K239" i="1"/>
  <c r="L242" i="1"/>
  <c r="C23" i="10" s="1"/>
  <c r="L243" i="1"/>
  <c r="C24" i="10" s="1"/>
  <c r="L244" i="1"/>
  <c r="D18" i="13" s="1"/>
  <c r="C18" i="13" s="1"/>
  <c r="L245" i="1"/>
  <c r="D19" i="13" s="1"/>
  <c r="C19" i="13" s="1"/>
  <c r="L246" i="1"/>
  <c r="L247" i="1"/>
  <c r="C29" i="10" s="1"/>
  <c r="F248" i="1"/>
  <c r="G248" i="1"/>
  <c r="H248" i="1"/>
  <c r="I248" i="1"/>
  <c r="J248" i="1"/>
  <c r="K248" i="1"/>
  <c r="L248" i="1"/>
  <c r="F249" i="1"/>
  <c r="F263" i="1" s="1"/>
  <c r="G249" i="1"/>
  <c r="G263" i="1" s="1"/>
  <c r="I249" i="1"/>
  <c r="I263" i="1" s="1"/>
  <c r="K249" i="1"/>
  <c r="L252" i="1"/>
  <c r="H25" i="13" s="1"/>
  <c r="L253" i="1"/>
  <c r="C25" i="10" s="1"/>
  <c r="L255" i="1"/>
  <c r="L256" i="1"/>
  <c r="L257" i="1"/>
  <c r="C129" i="2" s="1"/>
  <c r="L258" i="1"/>
  <c r="L260" i="1"/>
  <c r="C26" i="10" s="1"/>
  <c r="L261" i="1"/>
  <c r="F262" i="1"/>
  <c r="L262" i="1" s="1"/>
  <c r="G262" i="1"/>
  <c r="H262" i="1"/>
  <c r="I262" i="1"/>
  <c r="J262" i="1"/>
  <c r="K262" i="1"/>
  <c r="K263" i="1"/>
  <c r="L268" i="1"/>
  <c r="E101" i="2" s="1"/>
  <c r="F269" i="1"/>
  <c r="L269" i="1" s="1"/>
  <c r="G269" i="1"/>
  <c r="G282" i="1" s="1"/>
  <c r="G330" i="1" s="1"/>
  <c r="G344" i="1" s="1"/>
  <c r="I269" i="1"/>
  <c r="I282" i="1" s="1"/>
  <c r="I330" i="1" s="1"/>
  <c r="I344" i="1" s="1"/>
  <c r="J269" i="1"/>
  <c r="J282" i="1" s="1"/>
  <c r="L270" i="1"/>
  <c r="E103" i="2" s="1"/>
  <c r="L271" i="1"/>
  <c r="E104" i="2" s="1"/>
  <c r="L273" i="1"/>
  <c r="H274" i="1"/>
  <c r="H282" i="1" s="1"/>
  <c r="H330" i="1" s="1"/>
  <c r="H344" i="1" s="1"/>
  <c r="L274" i="1"/>
  <c r="E111" i="2" s="1"/>
  <c r="L275" i="1"/>
  <c r="E112" i="2" s="1"/>
  <c r="L276" i="1"/>
  <c r="E113" i="2" s="1"/>
  <c r="L277" i="1"/>
  <c r="L278" i="1"/>
  <c r="L279" i="1"/>
  <c r="E116" i="2" s="1"/>
  <c r="L280" i="1"/>
  <c r="E117" i="2" s="1"/>
  <c r="K282" i="1"/>
  <c r="K330" i="1" s="1"/>
  <c r="K344" i="1" s="1"/>
  <c r="L287" i="1"/>
  <c r="L301" i="1" s="1"/>
  <c r="L288" i="1"/>
  <c r="L289" i="1"/>
  <c r="L290" i="1"/>
  <c r="L292" i="1"/>
  <c r="E110" i="2" s="1"/>
  <c r="L293" i="1"/>
  <c r="L294" i="1"/>
  <c r="L295" i="1"/>
  <c r="L296" i="1"/>
  <c r="L297" i="1"/>
  <c r="L298" i="1"/>
  <c r="G652" i="1" s="1"/>
  <c r="L299" i="1"/>
  <c r="F301" i="1"/>
  <c r="G301" i="1"/>
  <c r="H301" i="1"/>
  <c r="I301" i="1"/>
  <c r="J301" i="1"/>
  <c r="K301" i="1"/>
  <c r="L306" i="1"/>
  <c r="L307" i="1"/>
  <c r="L308" i="1"/>
  <c r="L309" i="1"/>
  <c r="L320" i="1" s="1"/>
  <c r="L311" i="1"/>
  <c r="L312" i="1"/>
  <c r="L313" i="1"/>
  <c r="L314" i="1"/>
  <c r="L315" i="1"/>
  <c r="L316" i="1"/>
  <c r="L317" i="1"/>
  <c r="L318" i="1"/>
  <c r="F320" i="1"/>
  <c r="G320" i="1"/>
  <c r="H320" i="1"/>
  <c r="I320" i="1"/>
  <c r="J320" i="1"/>
  <c r="K320" i="1"/>
  <c r="L324" i="1"/>
  <c r="L325" i="1"/>
  <c r="L326" i="1"/>
  <c r="L327" i="1"/>
  <c r="L328" i="1"/>
  <c r="F329" i="1"/>
  <c r="G329" i="1"/>
  <c r="H329" i="1"/>
  <c r="I329" i="1"/>
  <c r="L329" i="1" s="1"/>
  <c r="J329" i="1"/>
  <c r="K329" i="1"/>
  <c r="L333" i="1"/>
  <c r="E123" i="2" s="1"/>
  <c r="L334" i="1"/>
  <c r="E124" i="2" s="1"/>
  <c r="L336" i="1"/>
  <c r="E126" i="2" s="1"/>
  <c r="L337" i="1"/>
  <c r="E127" i="2" s="1"/>
  <c r="L338" i="1"/>
  <c r="E129" i="2" s="1"/>
  <c r="L339" i="1"/>
  <c r="L341" i="1"/>
  <c r="E134" i="2" s="1"/>
  <c r="L342" i="1"/>
  <c r="K343" i="1"/>
  <c r="F350" i="1"/>
  <c r="L350" i="1" s="1"/>
  <c r="G350" i="1"/>
  <c r="G354" i="1" s="1"/>
  <c r="I350" i="1"/>
  <c r="I354" i="1" s="1"/>
  <c r="G624" i="1" s="1"/>
  <c r="L351" i="1"/>
  <c r="L352" i="1"/>
  <c r="L353" i="1"/>
  <c r="H354" i="1"/>
  <c r="J354" i="1"/>
  <c r="K354" i="1"/>
  <c r="I359" i="1"/>
  <c r="I361" i="1" s="1"/>
  <c r="H624" i="1" s="1"/>
  <c r="I360" i="1"/>
  <c r="F361" i="1"/>
  <c r="G361" i="1"/>
  <c r="H361" i="1"/>
  <c r="L366" i="1"/>
  <c r="L367" i="1"/>
  <c r="L368" i="1"/>
  <c r="L369" i="1"/>
  <c r="L374" i="1" s="1"/>
  <c r="G626" i="1" s="1"/>
  <c r="J626" i="1" s="1"/>
  <c r="L370" i="1"/>
  <c r="F122" i="2" s="1"/>
  <c r="F136" i="2" s="1"/>
  <c r="L371" i="1"/>
  <c r="L372" i="1"/>
  <c r="L373" i="1"/>
  <c r="F374" i="1"/>
  <c r="G374" i="1"/>
  <c r="H374" i="1"/>
  <c r="I374" i="1"/>
  <c r="J374" i="1"/>
  <c r="K374" i="1"/>
  <c r="L379" i="1"/>
  <c r="L385" i="1" s="1"/>
  <c r="L380" i="1"/>
  <c r="L381" i="1"/>
  <c r="L382" i="1"/>
  <c r="L383" i="1"/>
  <c r="L384" i="1"/>
  <c r="F385" i="1"/>
  <c r="F400" i="1" s="1"/>
  <c r="H633" i="1" s="1"/>
  <c r="G385" i="1"/>
  <c r="G400" i="1" s="1"/>
  <c r="H635" i="1" s="1"/>
  <c r="H385" i="1"/>
  <c r="H400" i="1" s="1"/>
  <c r="H634" i="1" s="1"/>
  <c r="I385" i="1"/>
  <c r="L387" i="1"/>
  <c r="L388" i="1"/>
  <c r="L393" i="1" s="1"/>
  <c r="C131" i="2" s="1"/>
  <c r="L389" i="1"/>
  <c r="L390" i="1"/>
  <c r="L391" i="1"/>
  <c r="L392" i="1"/>
  <c r="F393" i="1"/>
  <c r="G393" i="1"/>
  <c r="H393" i="1"/>
  <c r="I393" i="1"/>
  <c r="I400" i="1" s="1"/>
  <c r="L395" i="1"/>
  <c r="L396" i="1"/>
  <c r="L397" i="1"/>
  <c r="L398" i="1"/>
  <c r="L399" i="1" s="1"/>
  <c r="C132" i="2" s="1"/>
  <c r="F399" i="1"/>
  <c r="G399" i="1"/>
  <c r="H399" i="1"/>
  <c r="I399" i="1"/>
  <c r="L405" i="1"/>
  <c r="L406" i="1"/>
  <c r="L411" i="1" s="1"/>
  <c r="L407" i="1"/>
  <c r="L408" i="1"/>
  <c r="L409" i="1"/>
  <c r="L410" i="1"/>
  <c r="F411" i="1"/>
  <c r="G411" i="1"/>
  <c r="H411" i="1"/>
  <c r="I411" i="1"/>
  <c r="J411" i="1"/>
  <c r="K411" i="1"/>
  <c r="L413" i="1"/>
  <c r="L414" i="1"/>
  <c r="L415" i="1"/>
  <c r="L416" i="1"/>
  <c r="L417" i="1"/>
  <c r="L418" i="1"/>
  <c r="F419" i="1"/>
  <c r="G419" i="1"/>
  <c r="H419" i="1"/>
  <c r="I419" i="1"/>
  <c r="J419" i="1"/>
  <c r="K419" i="1"/>
  <c r="L419" i="1"/>
  <c r="L421" i="1"/>
  <c r="L425" i="1" s="1"/>
  <c r="L422" i="1"/>
  <c r="L423" i="1"/>
  <c r="L424" i="1"/>
  <c r="F425" i="1"/>
  <c r="G425" i="1"/>
  <c r="H425" i="1"/>
  <c r="I425" i="1"/>
  <c r="J425" i="1"/>
  <c r="K425" i="1"/>
  <c r="F426" i="1"/>
  <c r="G426" i="1"/>
  <c r="H426" i="1"/>
  <c r="I426" i="1"/>
  <c r="J426" i="1"/>
  <c r="K426" i="1"/>
  <c r="I431" i="1"/>
  <c r="I432" i="1"/>
  <c r="I433" i="1"/>
  <c r="I434" i="1"/>
  <c r="I435" i="1"/>
  <c r="I436" i="1"/>
  <c r="I438" i="1" s="1"/>
  <c r="G632" i="1" s="1"/>
  <c r="J632" i="1" s="1"/>
  <c r="I437" i="1"/>
  <c r="J18" i="1" s="1"/>
  <c r="G18" i="2" s="1"/>
  <c r="F438" i="1"/>
  <c r="G438" i="1"/>
  <c r="H438" i="1"/>
  <c r="I440" i="1"/>
  <c r="J23" i="1" s="1"/>
  <c r="I441" i="1"/>
  <c r="J24" i="1" s="1"/>
  <c r="G23" i="2" s="1"/>
  <c r="I442" i="1"/>
  <c r="I443" i="1"/>
  <c r="F444" i="1"/>
  <c r="G444" i="1"/>
  <c r="H444" i="1"/>
  <c r="I444" i="1"/>
  <c r="I446" i="1"/>
  <c r="I450" i="1" s="1"/>
  <c r="I451" i="1" s="1"/>
  <c r="H632" i="1" s="1"/>
  <c r="I447" i="1"/>
  <c r="I448" i="1"/>
  <c r="I449" i="1"/>
  <c r="J41" i="1" s="1"/>
  <c r="G40" i="2" s="1"/>
  <c r="F450" i="1"/>
  <c r="F451" i="1" s="1"/>
  <c r="H629" i="1" s="1"/>
  <c r="G450" i="1"/>
  <c r="H450" i="1"/>
  <c r="G451" i="1"/>
  <c r="H451" i="1"/>
  <c r="H631" i="1" s="1"/>
  <c r="H458" i="1"/>
  <c r="H460" i="1" s="1"/>
  <c r="H466" i="1" s="1"/>
  <c r="H614" i="1" s="1"/>
  <c r="F460" i="1"/>
  <c r="G460" i="1"/>
  <c r="I460" i="1"/>
  <c r="J460" i="1"/>
  <c r="H462" i="1"/>
  <c r="F464" i="1"/>
  <c r="G464" i="1"/>
  <c r="H464" i="1"/>
  <c r="I464" i="1"/>
  <c r="I466" i="1" s="1"/>
  <c r="H615" i="1" s="1"/>
  <c r="J464" i="1"/>
  <c r="J466" i="1" s="1"/>
  <c r="H616" i="1" s="1"/>
  <c r="F466" i="1"/>
  <c r="H612" i="1" s="1"/>
  <c r="J612" i="1" s="1"/>
  <c r="G466" i="1"/>
  <c r="H613" i="1" s="1"/>
  <c r="K485" i="1"/>
  <c r="K486" i="1"/>
  <c r="K487" i="1"/>
  <c r="K488" i="1"/>
  <c r="K489" i="1"/>
  <c r="F490" i="1"/>
  <c r="B153" i="2" s="1"/>
  <c r="G153" i="2" s="1"/>
  <c r="G490" i="1"/>
  <c r="C153" i="2" s="1"/>
  <c r="H490" i="1"/>
  <c r="D153" i="2" s="1"/>
  <c r="I490" i="1"/>
  <c r="E153" i="2" s="1"/>
  <c r="J490" i="1"/>
  <c r="F153" i="2" s="1"/>
  <c r="K491" i="1"/>
  <c r="K492" i="1"/>
  <c r="F493" i="1"/>
  <c r="B156" i="2" s="1"/>
  <c r="G493" i="1"/>
  <c r="C156" i="2" s="1"/>
  <c r="H493" i="1"/>
  <c r="I493" i="1"/>
  <c r="J493" i="1"/>
  <c r="F156" i="2" s="1"/>
  <c r="F507" i="1"/>
  <c r="G507" i="1"/>
  <c r="H507" i="1"/>
  <c r="I507" i="1"/>
  <c r="L511" i="1"/>
  <c r="F539" i="1" s="1"/>
  <c r="L512" i="1"/>
  <c r="L513" i="1"/>
  <c r="F514" i="1"/>
  <c r="G514" i="1"/>
  <c r="H514" i="1"/>
  <c r="H535" i="1" s="1"/>
  <c r="I514" i="1"/>
  <c r="I535" i="1" s="1"/>
  <c r="J514" i="1"/>
  <c r="J535" i="1" s="1"/>
  <c r="K514" i="1"/>
  <c r="K535" i="1" s="1"/>
  <c r="L516" i="1"/>
  <c r="L519" i="1" s="1"/>
  <c r="L517" i="1"/>
  <c r="G540" i="1" s="1"/>
  <c r="L518" i="1"/>
  <c r="G541" i="1" s="1"/>
  <c r="F519" i="1"/>
  <c r="G519" i="1"/>
  <c r="H519" i="1"/>
  <c r="I519" i="1"/>
  <c r="J519" i="1"/>
  <c r="K519" i="1"/>
  <c r="L521" i="1"/>
  <c r="L524" i="1" s="1"/>
  <c r="L522" i="1"/>
  <c r="H540" i="1" s="1"/>
  <c r="L523" i="1"/>
  <c r="H541" i="1" s="1"/>
  <c r="F524" i="1"/>
  <c r="F535" i="1" s="1"/>
  <c r="G524" i="1"/>
  <c r="G535" i="1" s="1"/>
  <c r="H524" i="1"/>
  <c r="I524" i="1"/>
  <c r="J524" i="1"/>
  <c r="K524" i="1"/>
  <c r="L526" i="1"/>
  <c r="L529" i="1" s="1"/>
  <c r="L527" i="1"/>
  <c r="I540" i="1" s="1"/>
  <c r="L528" i="1"/>
  <c r="I541" i="1" s="1"/>
  <c r="F529" i="1"/>
  <c r="G529" i="1"/>
  <c r="H529" i="1"/>
  <c r="I529" i="1"/>
  <c r="J529" i="1"/>
  <c r="K529" i="1"/>
  <c r="L531" i="1"/>
  <c r="L532" i="1"/>
  <c r="L533" i="1"/>
  <c r="F534" i="1"/>
  <c r="G534" i="1"/>
  <c r="H534" i="1"/>
  <c r="I534" i="1"/>
  <c r="J534" i="1"/>
  <c r="K534" i="1"/>
  <c r="L534" i="1"/>
  <c r="G539" i="1"/>
  <c r="G542" i="1" s="1"/>
  <c r="I539" i="1"/>
  <c r="J539" i="1"/>
  <c r="J542" i="1" s="1"/>
  <c r="F540" i="1"/>
  <c r="J540" i="1"/>
  <c r="F541" i="1"/>
  <c r="J541" i="1"/>
  <c r="L547" i="1"/>
  <c r="L548" i="1"/>
  <c r="L549" i="1"/>
  <c r="F550" i="1"/>
  <c r="F561" i="1" s="1"/>
  <c r="G550" i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G561" i="1" s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1" i="1"/>
  <c r="J561" i="1"/>
  <c r="I565" i="1"/>
  <c r="I566" i="1"/>
  <c r="I567" i="1"/>
  <c r="I568" i="1"/>
  <c r="F569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8" i="1" s="1"/>
  <c r="G637" i="1" s="1"/>
  <c r="J637" i="1" s="1"/>
  <c r="K587" i="1"/>
  <c r="H588" i="1"/>
  <c r="H639" i="1" s="1"/>
  <c r="I588" i="1"/>
  <c r="J588" i="1"/>
  <c r="K592" i="1"/>
  <c r="K593" i="1"/>
  <c r="H594" i="1"/>
  <c r="K594" i="1"/>
  <c r="H595" i="1"/>
  <c r="I595" i="1"/>
  <c r="J595" i="1"/>
  <c r="K595" i="1"/>
  <c r="G638" i="1" s="1"/>
  <c r="L601" i="1"/>
  <c r="F653" i="1" s="1"/>
  <c r="I653" i="1" s="1"/>
  <c r="L602" i="1"/>
  <c r="G653" i="1" s="1"/>
  <c r="L603" i="1"/>
  <c r="F604" i="1"/>
  <c r="G604" i="1"/>
  <c r="H604" i="1"/>
  <c r="I604" i="1"/>
  <c r="J604" i="1"/>
  <c r="K604" i="1"/>
  <c r="G608" i="1"/>
  <c r="G609" i="1"/>
  <c r="G612" i="1"/>
  <c r="G613" i="1"/>
  <c r="J613" i="1" s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G630" i="1"/>
  <c r="J630" i="1" s="1"/>
  <c r="H630" i="1"/>
  <c r="G631" i="1"/>
  <c r="J631" i="1" s="1"/>
  <c r="G633" i="1"/>
  <c r="G634" i="1"/>
  <c r="H637" i="1"/>
  <c r="G639" i="1"/>
  <c r="J639" i="1" s="1"/>
  <c r="G640" i="1"/>
  <c r="H640" i="1"/>
  <c r="J640" i="1" s="1"/>
  <c r="G641" i="1"/>
  <c r="J641" i="1" s="1"/>
  <c r="H641" i="1"/>
  <c r="G642" i="1"/>
  <c r="J642" i="1" s="1"/>
  <c r="H642" i="1"/>
  <c r="G643" i="1"/>
  <c r="J643" i="1" s="1"/>
  <c r="H643" i="1"/>
  <c r="G644" i="1"/>
  <c r="H644" i="1"/>
  <c r="J644" i="1" s="1"/>
  <c r="G645" i="1"/>
  <c r="J645" i="1" s="1"/>
  <c r="H645" i="1"/>
  <c r="F652" i="1"/>
  <c r="H653" i="1"/>
  <c r="I655" i="1"/>
  <c r="I659" i="1"/>
  <c r="I660" i="1"/>
  <c r="L514" i="1"/>
  <c r="L535" i="1" s="1"/>
  <c r="C6" i="10"/>
  <c r="E8" i="13"/>
  <c r="G156" i="2" l="1"/>
  <c r="J263" i="1"/>
  <c r="D14" i="13"/>
  <c r="C14" i="13" s="1"/>
  <c r="C20" i="10"/>
  <c r="C115" i="2"/>
  <c r="C39" i="12"/>
  <c r="E73" i="2"/>
  <c r="C37" i="12"/>
  <c r="J634" i="1"/>
  <c r="L561" i="1"/>
  <c r="C130" i="2"/>
  <c r="L400" i="1"/>
  <c r="J610" i="1"/>
  <c r="F137" i="2"/>
  <c r="E43" i="2"/>
  <c r="J633" i="1"/>
  <c r="K540" i="1"/>
  <c r="J330" i="1"/>
  <c r="J344" i="1" s="1"/>
  <c r="F31" i="13"/>
  <c r="J614" i="1"/>
  <c r="D137" i="2"/>
  <c r="E83" i="2"/>
  <c r="D43" i="2"/>
  <c r="F542" i="1"/>
  <c r="K539" i="1"/>
  <c r="K542" i="1" s="1"/>
  <c r="J624" i="1"/>
  <c r="C55" i="2"/>
  <c r="C96" i="2" s="1"/>
  <c r="E19" i="2"/>
  <c r="I542" i="1"/>
  <c r="K541" i="1"/>
  <c r="C133" i="2"/>
  <c r="F33" i="13"/>
  <c r="D73" i="2"/>
  <c r="H651" i="1"/>
  <c r="D119" i="2"/>
  <c r="D120" i="2" s="1"/>
  <c r="D29" i="13"/>
  <c r="C29" i="13" s="1"/>
  <c r="F651" i="1"/>
  <c r="G651" i="1"/>
  <c r="G654" i="1" s="1"/>
  <c r="L354" i="1"/>
  <c r="E102" i="2"/>
  <c r="L282" i="1"/>
  <c r="C111" i="2"/>
  <c r="D7" i="13"/>
  <c r="C7" i="13" s="1"/>
  <c r="C16" i="10"/>
  <c r="C5" i="13"/>
  <c r="G22" i="2"/>
  <c r="G32" i="2" s="1"/>
  <c r="J33" i="1"/>
  <c r="E107" i="2"/>
  <c r="C110" i="2"/>
  <c r="C120" i="2" s="1"/>
  <c r="D6" i="13"/>
  <c r="C6" i="13" s="1"/>
  <c r="L203" i="1"/>
  <c r="C15" i="10"/>
  <c r="E136" i="2"/>
  <c r="G42" i="2"/>
  <c r="C19" i="12"/>
  <c r="C21" i="12" s="1"/>
  <c r="C20" i="12"/>
  <c r="C43" i="2"/>
  <c r="L426" i="1"/>
  <c r="G628" i="1" s="1"/>
  <c r="J628" i="1" s="1"/>
  <c r="F96" i="2"/>
  <c r="E120" i="2"/>
  <c r="C25" i="13"/>
  <c r="H33" i="13"/>
  <c r="C11" i="10"/>
  <c r="C38" i="10"/>
  <c r="C10" i="12"/>
  <c r="C107" i="2"/>
  <c r="G104" i="1"/>
  <c r="G185" i="1" s="1"/>
  <c r="G618" i="1" s="1"/>
  <c r="J618" i="1" s="1"/>
  <c r="K493" i="1"/>
  <c r="C113" i="2"/>
  <c r="C21" i="10"/>
  <c r="L604" i="1"/>
  <c r="H154" i="1"/>
  <c r="H161" i="1" s="1"/>
  <c r="H185" i="1" s="1"/>
  <c r="G619" i="1" s="1"/>
  <c r="J619" i="1" s="1"/>
  <c r="H44" i="1"/>
  <c r="H609" i="1" s="1"/>
  <c r="J609" i="1" s="1"/>
  <c r="E16" i="13"/>
  <c r="C16" i="13" s="1"/>
  <c r="E13" i="13"/>
  <c r="C13" i="13" s="1"/>
  <c r="C114" i="2"/>
  <c r="C8" i="13"/>
  <c r="C17" i="10"/>
  <c r="C102" i="2"/>
  <c r="J104" i="1"/>
  <c r="J185" i="1" s="1"/>
  <c r="C11" i="12"/>
  <c r="C12" i="12" s="1"/>
  <c r="G31" i="13"/>
  <c r="G33" i="13" s="1"/>
  <c r="C134" i="2"/>
  <c r="C105" i="2"/>
  <c r="I104" i="1"/>
  <c r="H33" i="1"/>
  <c r="F19" i="1"/>
  <c r="G607" i="1" s="1"/>
  <c r="E50" i="2"/>
  <c r="E54" i="2" s="1"/>
  <c r="E55" i="2" s="1"/>
  <c r="E96" i="2" s="1"/>
  <c r="C35" i="10"/>
  <c r="H539" i="1"/>
  <c r="H542" i="1" s="1"/>
  <c r="G635" i="1"/>
  <c r="J635" i="1" s="1"/>
  <c r="H203" i="1"/>
  <c r="H249" i="1" s="1"/>
  <c r="H263" i="1" s="1"/>
  <c r="J43" i="1"/>
  <c r="C124" i="2"/>
  <c r="C136" i="2" s="1"/>
  <c r="C104" i="2"/>
  <c r="C32" i="10"/>
  <c r="F354" i="1"/>
  <c r="F282" i="1"/>
  <c r="F330" i="1" s="1"/>
  <c r="F344" i="1" s="1"/>
  <c r="F33" i="1"/>
  <c r="F44" i="1" s="1"/>
  <c r="H607" i="1" s="1"/>
  <c r="J17" i="1"/>
  <c r="L343" i="1"/>
  <c r="C123" i="2"/>
  <c r="C10" i="10"/>
  <c r="K490" i="1"/>
  <c r="H652" i="1"/>
  <c r="I652" i="1" s="1"/>
  <c r="I161" i="1"/>
  <c r="D17" i="13"/>
  <c r="C17" i="13" s="1"/>
  <c r="D52" i="2"/>
  <c r="D54" i="2" s="1"/>
  <c r="D55" i="2" s="1"/>
  <c r="D96" i="2" s="1"/>
  <c r="G662" i="1" l="1"/>
  <c r="G657" i="1"/>
  <c r="C36" i="10"/>
  <c r="D17" i="10"/>
  <c r="H654" i="1"/>
  <c r="G17" i="2"/>
  <c r="G19" i="2" s="1"/>
  <c r="J19" i="1"/>
  <c r="G611" i="1" s="1"/>
  <c r="C137" i="2"/>
  <c r="J607" i="1"/>
  <c r="C40" i="12"/>
  <c r="A40" i="12" s="1"/>
  <c r="D15" i="10"/>
  <c r="E33" i="13"/>
  <c r="D35" i="13" s="1"/>
  <c r="C39" i="10"/>
  <c r="I185" i="1"/>
  <c r="G620" i="1" s="1"/>
  <c r="J620" i="1" s="1"/>
  <c r="C13" i="12"/>
  <c r="A13" i="12" s="1"/>
  <c r="L249" i="1"/>
  <c r="L263" i="1" s="1"/>
  <c r="G622" i="1" s="1"/>
  <c r="J622" i="1" s="1"/>
  <c r="F650" i="1"/>
  <c r="L330" i="1"/>
  <c r="L344" i="1" s="1"/>
  <c r="G623" i="1" s="1"/>
  <c r="J623" i="1" s="1"/>
  <c r="D31" i="13"/>
  <c r="E137" i="2"/>
  <c r="G625" i="1"/>
  <c r="J625" i="1" s="1"/>
  <c r="C27" i="10"/>
  <c r="D20" i="10"/>
  <c r="G616" i="1"/>
  <c r="J616" i="1" s="1"/>
  <c r="J44" i="1"/>
  <c r="H611" i="1" s="1"/>
  <c r="C22" i="12"/>
  <c r="A22" i="12" s="1"/>
  <c r="I651" i="1"/>
  <c r="G627" i="1"/>
  <c r="J627" i="1" s="1"/>
  <c r="H636" i="1"/>
  <c r="C28" i="10"/>
  <c r="D21" i="10" s="1"/>
  <c r="G621" i="1"/>
  <c r="J621" i="1" s="1"/>
  <c r="G636" i="1"/>
  <c r="G43" i="2"/>
  <c r="H638" i="1"/>
  <c r="J638" i="1" s="1"/>
  <c r="H646" i="1" l="1"/>
  <c r="C31" i="13"/>
  <c r="D33" i="13"/>
  <c r="D36" i="13" s="1"/>
  <c r="I650" i="1"/>
  <c r="I654" i="1" s="1"/>
  <c r="F654" i="1"/>
  <c r="J611" i="1"/>
  <c r="H657" i="1"/>
  <c r="H662" i="1"/>
  <c r="D39" i="10"/>
  <c r="D36" i="10"/>
  <c r="J636" i="1"/>
  <c r="D27" i="10"/>
  <c r="C41" i="10"/>
  <c r="C30" i="10"/>
  <c r="D22" i="10"/>
  <c r="D26" i="10"/>
  <c r="D13" i="10"/>
  <c r="D23" i="10"/>
  <c r="D24" i="10"/>
  <c r="D18" i="10"/>
  <c r="D19" i="10"/>
  <c r="D25" i="10"/>
  <c r="D12" i="10"/>
  <c r="D10" i="10"/>
  <c r="D11" i="10"/>
  <c r="D16" i="10"/>
  <c r="D28" i="10" l="1"/>
  <c r="F657" i="1"/>
  <c r="F662" i="1"/>
  <c r="C4" i="10" s="1"/>
  <c r="I662" i="1"/>
  <c r="C7" i="10" s="1"/>
  <c r="I657" i="1"/>
  <c r="D37" i="10"/>
  <c r="D40" i="10"/>
  <c r="D35" i="10"/>
  <c r="D38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D3D002B-172C-4252-9458-60F4E454CA9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ADE945A-0A0A-4E22-B81F-7BA86CB22302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E0C6744D-B32B-4CAC-A965-30A871ABDD9F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5C50910-7A3A-4095-997A-664C776CB90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B703C2D-D820-498F-9757-9ADD47B25C7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5926F59-E24C-4EED-B8EC-F67CE54C493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00E12BE8-E703-461E-8BD6-7474041ACE4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7095F5D-B2BB-4084-B77E-B1132F01897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A83C4C60-E7BF-49C9-ACEB-5A92D0B07F86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A7F42FA2-6C99-4533-BAE6-82C70C3A45B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C3251235-C010-4F0B-AAA1-44E92D3CBC3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79C5F8C-2C3D-4B8F-B95D-E693EEEFE25E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<sst xmlns="http://schemas.openxmlformats.org/spreadsheetml/2006/main" count="3858" uniqueCount="895">
  <si>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</si>
  <si>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</si>
  <si>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</si>
  <si>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</si>
  <si>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</si>
  <si>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</si>
  <si>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</si>
  <si>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</si>
  <si>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</si>
  <si>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</si>
  <si>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</si>
  <si>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</si>
  <si>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</si>
  <si>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</si>
  <si>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</si>
  <si>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</si>
  <si>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</si>
  <si>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</si>
  <si>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</si>
  <si>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</si>
  <si>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</si>
  <si>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</si>
  <si>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</si>
  <si>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</si>
  <si>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</si>
  <si>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</si>
  <si>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</si>
  <si>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</si>
  <si>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</si>
  <si>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</si>
  <si>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</si>
  <si>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</si>
  <si>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</si>
  <si>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</si>
  <si>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</si>
  <si>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</si>
  <si>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</si>
  <si>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</si>
  <si>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</si>
  <si>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</si>
  <si>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</si>
  <si>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</si>
  <si>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</si>
  <si>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</si>
  <si>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</si>
  <si>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</si>
  <si>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</si>
  <si>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</si>
  <si>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</si>
  <si>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</si>
  <si>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</si>
  <si>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</si>
  <si>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</si>
  <si>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</si>
  <si>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</si>
  <si>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</si>
  <si>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</si>
  <si>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</si>
  <si>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</si>
  <si>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</si>
  <si>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</si>
  <si>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</si>
  <si>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</si>
  <si>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</si>
  <si>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</si>
  <si>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</si>
  <si>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</si>
  <si>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</si>
  <si>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</si>
  <si>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</si>
  <si>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</si>
  <si>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</si>
  <si>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</si>
  <si>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</si>
  <si>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</si>
  <si>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</si>
  <si>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</si>
  <si>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</si>
  <si>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</si>
  <si>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</si>
  <si>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</si>
  <si>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</si>
  <si>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</si>
  <si>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</si>
  <si>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</si>
  <si>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</si>
  <si>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</si>
  <si>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</si>
  <si>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</si>
  <si>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</si>
  <si>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</si>
  <si>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</si>
  <si>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</si>
  <si>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</si>
  <si>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</si>
  <si>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</si>
  <si>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</si>
  <si>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</si>
  <si>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</si>
  <si>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</si>
  <si>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</si>
  <si>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</si>
  <si>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</si>
  <si>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</si>
  <si>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</si>
  <si>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</si>
  <si>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</si>
  <si>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</si>
  <si>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</si>
  <si>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</si>
  <si>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</si>
  <si>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</si>
  <si>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</si>
  <si>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</si>
  <si>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</si>
  <si>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</si>
  <si>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</si>
  <si>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</si>
  <si>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</si>
  <si>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</si>
  <si>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</si>
  <si>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</si>
  <si>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</si>
  <si>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</si>
  <si>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</si>
  <si>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</si>
  <si>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</si>
  <si>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</si>
  <si>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</si>
  <si>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</si>
  <si>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</si>
  <si>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</si>
  <si>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</si>
  <si>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</si>
  <si>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</si>
  <si>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</si>
  <si>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</si>
  <si>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</si>
  <si>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</si>
  <si>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</si>
  <si>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</si>
  <si>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</si>
  <si>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</si>
  <si>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</si>
  <si>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</si>
  <si>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</si>
  <si>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</si>
  <si>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</si>
  <si>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</si>
  <si>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</si>
  <si>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</si>
  <si>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</si>
  <si>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</si>
  <si>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</si>
  <si>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</si>
  <si>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</si>
  <si>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</si>
  <si>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</si>
  <si>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</si>
  <si>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</si>
  <si>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</si>
  <si>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</si>
  <si>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</si>
  <si>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</si>
  <si>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</si>
  <si>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</si>
  <si>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</si>
  <si>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</si>
  <si>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</si>
  <si>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</si>
  <si>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</si>
  <si>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</si>
  <si>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</si>
  <si>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</si>
  <si>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</si>
  <si>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</si>
  <si>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</si>
  <si>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</si>
  <si>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</si>
  <si>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</si>
  <si>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</si>
  <si>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</si>
  <si>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</si>
  <si>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</si>
  <si>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</si>
  <si>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</si>
  <si>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</si>
  <si>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</si>
  <si>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</si>
  <si>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</si>
  <si>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</si>
  <si>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</si>
  <si>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</si>
  <si>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</si>
  <si>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</si>
  <si>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</si>
  <si>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</si>
  <si>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</si>
  <si>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</si>
  <si>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</si>
  <si>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</si>
  <si>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</si>
  <si>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</si>
  <si>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</si>
  <si>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</si>
  <si>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</si>
  <si>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</si>
  <si>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</si>
  <si>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</si>
  <si>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</si>
  <si>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</si>
  <si>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</si>
  <si>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</si>
  <si>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</si>
  <si>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</si>
  <si>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</si>
  <si>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</si>
  <si>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</si>
  <si>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</si>
  <si>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</si>
  <si>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</si>
  <si>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</si>
  <si>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</si>
  <si>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</si>
  <si>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</si>
  <si>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</si>
  <si>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</si>
  <si>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</si>
  <si>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</si>
  <si>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</si>
  <si>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</si>
  <si>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</si>
  <si>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</si>
  <si>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</si>
  <si>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</si>
  <si>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</si>
  <si>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</si>
  <si>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</si>
  <si>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</si>
  <si>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</si>
  <si>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</si>
  <si>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</si>
  <si>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</si>
  <si>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</si>
  <si>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</si>
  <si>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</si>
  <si>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</si>
  <si>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</si>
  <si>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</si>
  <si>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</si>
  <si>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</si>
  <si>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</si>
  <si>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</si>
  <si>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</si>
  <si>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</si>
  <si>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</si>
  <si>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</si>
  <si>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</si>
  <si>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</si>
  <si>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</si>
  <si>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</si>
  <si>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</si>
  <si>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</si>
  <si>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</si>
  <si>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</si>
  <si>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</si>
  <si>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</si>
  <si>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</si>
  <si>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</si>
  <si>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</si>
  <si>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</si>
  <si>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</si>
  <si>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</si>
  <si>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</si>
  <si>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</si>
  <si>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</si>
  <si>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</si>
  <si>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</si>
  <si>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</si>
  <si>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</si>
  <si>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</si>
  <si>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</si>
  <si>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</si>
  <si>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</si>
  <si>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</si>
  <si>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</si>
  <si>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</si>
  <si>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</si>
  <si>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</si>
  <si>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</si>
  <si>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</si>
  <si>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</si>
  <si>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</si>
  <si>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</si>
  <si>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</si>
  <si>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</si>
  <si>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</si>
  <si>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</si>
  <si>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</si>
  <si>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</si>
  <si>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</si>
  <si>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</si>
  <si>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</si>
  <si>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</si>
  <si>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</si>
  <si>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</si>
  <si>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</si>
  <si>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</si>
  <si>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</si>
  <si>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</si>
  <si>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</si>
  <si>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</si>
  <si>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</si>
  <si>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</si>
  <si>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</si>
  <si>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</si>
  <si>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</si>
  <si>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</si>
  <si>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</si>
  <si>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</si>
  <si>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</si>
  <si>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</si>
  <si>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</si>
  <si>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</si>
  <si>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</si>
  <si>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</si>
  <si>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</si>
  <si>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</si>
  <si>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</si>
  <si>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</si>
  <si>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</si>
  <si>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</si>
  <si>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</si>
  <si>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</si>
  <si>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</si>
  <si>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</si>
  <si>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</si>
  <si>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</si>
  <si>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</si>
  <si>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</si>
  <si>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</si>
  <si>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</si>
  <si>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</si>
  <si>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</si>
  <si>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</si>
  <si>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</si>
  <si>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</si>
  <si>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</si>
  <si>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</si>
  <si>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</si>
  <si>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</si>
  <si>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</si>
  <si>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</si>
  <si>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</si>
  <si>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</si>
  <si>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</si>
  <si>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</si>
  <si>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</si>
  <si>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</si>
  <si>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</si>
  <si>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</si>
  <si>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</si>
  <si>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</si>
  <si>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</si>
  <si>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</si>
  <si>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</si>
  <si>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</si>
  <si>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</si>
  <si>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</si>
  <si>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</si>
  <si>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</si>
  <si>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</si>
  <si>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</si>
  <si>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</si>
  <si>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</si>
  <si>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</si>
  <si>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</si>
  <si>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</si>
  <si>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</si>
  <si>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</si>
  <si>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</si>
  <si>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</si>
  <si>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</si>
  <si>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</si>
  <si>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</si>
  <si>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</si>
  <si>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</si>
  <si>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</si>
  <si>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</si>
  <si>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</si>
  <si>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</si>
  <si>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</si>
  <si>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</si>
  <si>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</si>
  <si>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</si>
  <si>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</si>
  <si>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</si>
  <si>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</si>
  <si>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</si>
  <si>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</si>
  <si>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</si>
  <si>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</si>
  <si>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</si>
  <si>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</si>
  <si>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</si>
  <si>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</si>
  <si>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</si>
  <si>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</si>
  <si>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</si>
  <si>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</si>
  <si>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</si>
  <si>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</si>
  <si>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</si>
  <si>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</si>
  <si>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</si>
  <si>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</si>
  <si>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</si>
  <si>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</si>
  <si>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</si>
  <si>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</si>
  <si>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</si>
  <si>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</si>
  <si>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</si>
  <si>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</si>
  <si>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</si>
  <si>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</si>
  <si>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</si>
  <si>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</si>
  <si>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</si>
  <si>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</si>
  <si>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</si>
  <si>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</si>
  <si>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</si>
  <si>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</si>
  <si>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</si>
  <si>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</si>
  <si>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</si>
  <si>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</si>
  <si>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</si>
  <si>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</si>
  <si>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</si>
  <si>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</si>
  <si>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</si>
  <si>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</si>
  <si>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</si>
  <si>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</si>
  <si>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</si>
  <si>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</si>
  <si>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</si>
  <si>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</si>
  <si>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</si>
  <si>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</si>
  <si>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</si>
  <si>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</si>
  <si>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</si>
  <si>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</si>
  <si>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</si>
  <si>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</si>
  <si>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</si>
  <si>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</si>
  <si>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</si>
  <si>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</si>
  <si>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</si>
  <si>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</si>
  <si>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</si>
  <si>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</si>
  <si>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</si>
  <si>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</si>
  <si>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</si>
  <si>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</si>
  <si>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</si>
  <si>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</si>
  <si>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</si>
  <si>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</si>
  <si>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</si>
  <si>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</si>
  <si>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</si>
  <si>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</si>
  <si>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</si>
  <si>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</si>
  <si>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</si>
  <si>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</si>
  <si>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</si>
  <si>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</si>
  <si>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</si>
  <si>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</si>
  <si>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</si>
  <si>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</si>
  <si>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</si>
  <si>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</si>
  <si>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</si>
  <si>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</si>
  <si>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</si>
  <si>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</si>
  <si>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</si>
  <si>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</si>
  <si>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</si>
  <si>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</si>
  <si>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</si>
  <si>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</si>
  <si>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</si>
  <si>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</si>
  <si>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</si>
  <si>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</si>
  <si>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</si>
  <si>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</si>
  <si>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</si>
  <si>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</si>
  <si>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</si>
  <si>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</si>
  <si>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</si>
  <si>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</si>
  <si>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</si>
  <si>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</si>
  <si>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</si>
  <si>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</si>
  <si>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</si>
  <si>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</si>
  <si>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</si>
  <si>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</si>
  <si>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</si>
  <si>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</si>
  <si>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</si>
  <si>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</si>
  <si>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</si>
  <si>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</si>
  <si>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</si>
  <si>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</si>
  <si>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</si>
  <si>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</si>
  <si>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</si>
  <si>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</si>
  <si>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</si>
  <si>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</si>
  <si>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</si>
  <si>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</si>
  <si>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</si>
  <si>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</si>
  <si>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</si>
  <si>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</si>
  <si>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</si>
  <si>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</si>
  <si>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</si>
  <si>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</si>
  <si>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</si>
  <si>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</si>
  <si>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</si>
  <si>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</si>
  <si>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</si>
  <si>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</si>
  <si>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</si>
  <si>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</si>
  <si>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</si>
  <si>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</si>
  <si>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</si>
  <si>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</si>
  <si>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</si>
  <si>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</si>
  <si>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</si>
  <si>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</si>
  <si>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</si>
  <si>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</si>
  <si>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</si>
  <si>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</si>
  <si>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</si>
  <si>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</si>
  <si>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</si>
  <si>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</si>
  <si>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</si>
  <si>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</si>
  <si>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</si>
  <si>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</si>
  <si>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</si>
  <si>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</si>
  <si>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</si>
  <si>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</si>
  <si>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</si>
  <si>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</si>
  <si>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</si>
  <si>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</si>
  <si>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</si>
  <si>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</si>
  <si>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</si>
  <si>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</si>
  <si>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</si>
  <si>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</si>
  <si>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</si>
  <si>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</si>
  <si>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</si>
  <si>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</si>
  <si>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</si>
  <si>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</si>
  <si>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</si>
  <si>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</si>
  <si>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</si>
  <si>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</si>
  <si>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</si>
  <si>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</si>
  <si>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</si>
  <si>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</si>
  <si>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</si>
  <si>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</si>
  <si>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</si>
  <si>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</si>
  <si>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</si>
  <si>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</si>
  <si>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</si>
  <si>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</si>
  <si>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</si>
  <si>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</si>
  <si>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</si>
  <si>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</si>
  <si>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</si>
  <si>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</si>
  <si>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</si>
  <si>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</si>
  <si>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</si>
  <si>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</si>
  <si>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</si>
  <si>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</si>
  <si>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</si>
  <si>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</si>
  <si>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</si>
  <si>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</si>
  <si>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</si>
  <si>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</si>
  <si>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</si>
  <si>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</si>
  <si>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</si>
  <si>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</si>
  <si>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</si>
  <si>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</si>
  <si>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</si>
  <si>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</si>
  <si>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</si>
  <si>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</si>
  <si>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</si>
  <si>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</si>
  <si>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</si>
  <si>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</si>
  <si>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</si>
  <si>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</si>
  <si>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</si>
  <si>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</si>
  <si>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</si>
  <si>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</si>
  <si>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</si>
  <si>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</si>
  <si>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</si>
  <si>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</si>
  <si>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</si>
  <si>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</si>
  <si>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</si>
  <si>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</si>
  <si>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</si>
  <si>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</si>
  <si>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</si>
  <si>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</si>
  <si>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</si>
  <si>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</si>
  <si>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</si>
  <si>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</si>
  <si>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</si>
  <si>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</si>
  <si>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</si>
  <si>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</si>
  <si>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</si>
  <si>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</si>
  <si>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</si>
  <si>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</si>
  <si>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</si>
  <si>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</si>
  <si>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</si>
  <si>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</si>
  <si>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</si>
  <si>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</si>
  <si>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</si>
  <si>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</si>
  <si>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</si>
  <si>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</si>
  <si>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</si>
  <si>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</si>
  <si>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</si>
  <si>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</si>
  <si>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</si>
  <si>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</si>
  <si>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</si>
  <si>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</si>
  <si>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</si>
  <si>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</si>
  <si>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</si>
  <si>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</si>
  <si>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</si>
  <si>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</si>
  <si>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</si>
  <si>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</si>
  <si>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</si>
  <si>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</si>
  <si>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</si>
  <si>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</si>
  <si>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</si>
  <si>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</si>
  <si>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</si>
  <si>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</si>
  <si>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</si>
  <si>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</si>
  <si>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</si>
  <si>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</si>
  <si>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</si>
  <si>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</si>
  <si>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</si>
  <si>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</si>
  <si>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</si>
  <si>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</si>
  <si>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</si>
  <si>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</si>
  <si>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</si>
  <si>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</si>
  <si>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</si>
  <si>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</si>
  <si>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</si>
  <si>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</si>
  <si>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</si>
  <si>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</si>
  <si>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</si>
  <si>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</si>
  <si>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</si>
  <si>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</si>
  <si>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</si>
  <si>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</si>
  <si>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</si>
  <si>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</si>
  <si>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</si>
  <si>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</si>
  <si>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</si>
  <si>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</si>
  <si>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</si>
  <si>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</si>
  <si>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</si>
  <si>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</si>
  <si>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</si>
  <si>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</si>
  <si>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</si>
  <si>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</si>
  <si>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</si>
  <si>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</si>
  <si>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</si>
  <si>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</si>
  <si>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</si>
  <si>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</si>
  <si>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</si>
  <si>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</si>
  <si>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</si>
  <si>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</si>
  <si>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</si>
  <si>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</si>
  <si>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</si>
  <si>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</si>
  <si>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</si>
  <si>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</si>
  <si>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</si>
  <si>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</si>
  <si>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</si>
  <si>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</si>
  <si>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</si>
  <si>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</si>
  <si>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</si>
  <si>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</si>
  <si>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</si>
  <si>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</si>
  <si>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</si>
  <si>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</si>
  <si>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</si>
  <si>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</si>
  <si>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</si>
  <si>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</si>
  <si>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</si>
  <si>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</si>
  <si>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</si>
  <si>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</si>
  <si>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</si>
  <si>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</si>
  <si>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</si>
  <si>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</si>
  <si>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</si>
  <si>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</si>
  <si>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</si>
  <si>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</si>
  <si>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</si>
  <si>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</si>
  <si>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</si>
  <si>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</si>
  <si>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</si>
  <si>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</si>
  <si>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</si>
  <si>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</si>
  <si>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</si>
  <si>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</si>
  <si>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</si>
  <si>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</si>
  <si>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</si>
  <si>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</si>
  <si>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</si>
  <si>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</si>
  <si>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</si>
  <si>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</si>
  <si>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</si>
  <si>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</si>
  <si>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</si>
  <si>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</si>
  <si>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</si>
  <si>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</si>
  <si>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</si>
  <si>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</si>
  <si>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</si>
  <si>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</si>
  <si>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</si>
  <si>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</si>
  <si>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</si>
  <si>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</si>
  <si>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</si>
  <si>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</si>
  <si>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</si>
  <si>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</si>
  <si>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</si>
  <si>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</si>
  <si>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</si>
  <si>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</si>
  <si>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</si>
  <si>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</si>
  <si>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</si>
  <si>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</si>
  <si>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</si>
  <si>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</si>
  <si>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</si>
  <si>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</si>
  <si>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</si>
  <si>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</si>
  <si>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</si>
  <si>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</si>
  <si>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</si>
  <si>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</si>
  <si>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</si>
  <si>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</si>
  <si>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</si>
  <si>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</si>
  <si>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</si>
  <si>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</si>
  <si>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</si>
  <si>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</si>
  <si>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</si>
  <si>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</si>
  <si>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</si>
  <si>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</si>
  <si>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</si>
  <si>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</si>
  <si>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</si>
  <si>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</si>
  <si>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</si>
  <si>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</si>
  <si>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</si>
  <si>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</si>
  <si>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</si>
  <si>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</si>
  <si>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</si>
  <si>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</si>
  <si>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</si>
  <si>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</si>
  <si>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</si>
  <si>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</si>
  <si>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</si>
  <si>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</si>
  <si>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</si>
  <si>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</si>
  <si>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</si>
  <si>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</si>
  <si>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</si>
  <si>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</si>
  <si>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</si>
  <si>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</si>
  <si>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</si>
  <si>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</si>
  <si>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</si>
  <si>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</si>
  <si>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</si>
  <si>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</si>
  <si>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</si>
  <si>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</si>
  <si>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</si>
  <si>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</si>
  <si>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</si>
  <si>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</si>
  <si>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</si>
  <si>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</si>
  <si>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HAMPSTEAD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</si>
</sst>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0091-74C5-4C10-A967-2295F5C2357B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223</v>
      </c>
      <c r="C2" s="21">
        <v>223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1084439.02+525</f>
        <v>1084964.02</v>
      </c>
      <c r="G9" s="18">
        <v>98285.06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82743.100000000006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319209.89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11128.17</v>
      </c>
      <c r="G13" s="18">
        <v>3645.33</v>
      </c>
      <c r="H13" s="18">
        <f>201961.05+13326.11</f>
        <v>215287.15999999997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1941.62</v>
      </c>
      <c r="G14" s="18">
        <v>21983.15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3318.42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1417243.7000000002</v>
      </c>
      <c r="G19" s="41">
        <f>SUM(G9:G18)</f>
        <v>127231.96</v>
      </c>
      <c r="H19" s="41">
        <f>SUM(H9:H18)</f>
        <v>215287.15999999997</v>
      </c>
      <c r="I19" s="41">
        <f>SUM(I9:I18)</f>
        <v>0</v>
      </c>
      <c r="J19" s="41">
        <f>SUM(J9:J18)</f>
        <v>82743.100000000006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122468.96</v>
      </c>
      <c r="H23" s="18">
        <f>13326.11+183414.82</f>
        <v>196740.93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17821.759999999998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54970.78+-43.57</f>
        <v>54927.21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2700</v>
      </c>
      <c r="G31" s="18">
        <v>4763</v>
      </c>
      <c r="H31" s="18">
        <v>18546.23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75448.97</v>
      </c>
      <c r="G33" s="41">
        <f>SUM(G23:G32)</f>
        <v>127231.96</v>
      </c>
      <c r="H33" s="41">
        <f>SUM(H23:H32)</f>
        <v>215287.16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164779.44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82743.100000000006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1177015.29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1341794.73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82743.100000000006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1417243.7</v>
      </c>
      <c r="G44" s="41">
        <f>G43+G33</f>
        <v>127231.96</v>
      </c>
      <c r="H44" s="41">
        <f>H43+H33</f>
        <v>215287.16</v>
      </c>
      <c r="I44" s="41">
        <f>I43+I33</f>
        <v>0</v>
      </c>
      <c r="J44" s="41">
        <f>J43+J33</f>
        <v>82743.100000000006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14747657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14747657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9669.13+1500+58645+8453.28</f>
        <v>78267.41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78267.41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3509.92</v>
      </c>
      <c r="G88" s="18">
        <v>200.68</v>
      </c>
      <c r="H88" s="18"/>
      <c r="I88" s="18"/>
      <c r="J88" s="18">
        <v>1027.83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150926+9466+67687.79+19279+8433</f>
        <v>255791.78999999998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400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473.28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2808.43</v>
      </c>
      <c r="G102" s="18"/>
      <c r="H102" s="18">
        <v>5665.98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7191.6299999999992</v>
      </c>
      <c r="G103" s="41">
        <f>SUM(G88:G102)</f>
        <v>255992.46999999997</v>
      </c>
      <c r="H103" s="41">
        <f>SUM(H88:H102)</f>
        <v>5665.98</v>
      </c>
      <c r="I103" s="41">
        <f>SUM(I88:I102)</f>
        <v>0</v>
      </c>
      <c r="J103" s="41">
        <f>SUM(J88:J102)</f>
        <v>1027.83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14833116.040000001</v>
      </c>
      <c r="G104" s="41">
        <f>G52+G103</f>
        <v>255992.46999999997</v>
      </c>
      <c r="H104" s="41">
        <f>H52+H71+H86+H103</f>
        <v>5665.98</v>
      </c>
      <c r="I104" s="41">
        <f>I52+I103</f>
        <v>0</v>
      </c>
      <c r="J104" s="41">
        <f>J52+J103</f>
        <v>1027.83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2420039.0299999998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2453874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928492.97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5802405.9999999991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267673.09999999998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3914.56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267673.09999999998</v>
      </c>
      <c r="G128" s="41">
        <f>SUM(G115:G127)</f>
        <v>3914.56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6070079.0999999987</v>
      </c>
      <c r="G132" s="41">
        <f>G113+SUM(G128:G129)</f>
        <v>3914.56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37409.33+9028.79</f>
        <v>46438.12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106848.37+112900+8606.76+2306.44+37394.51+425</f>
        <v>268481.08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63349.94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103636.6+8402.24+213641.78+603.23+2114.35</f>
        <v>328398.19999999995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195139.17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195139.17</v>
      </c>
      <c r="G154" s="41">
        <f>SUM(G142:G153)</f>
        <v>63349.94</v>
      </c>
      <c r="H154" s="41">
        <f>SUM(H142:H153)</f>
        <v>643317.39999999991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195139.17</v>
      </c>
      <c r="G161" s="41">
        <f>G139+G154+SUM(G155:G160)</f>
        <v>63349.94</v>
      </c>
      <c r="H161" s="41">
        <f>H139+H154+SUM(H155:H160)</f>
        <v>643317.39999999991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30445.31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30445.31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30445.31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21098334.310000002</v>
      </c>
      <c r="G185" s="47">
        <f>G104+G132+G161+G184</f>
        <v>353702.27999999997</v>
      </c>
      <c r="H185" s="47">
        <f>H104+H132+H161+H184</f>
        <v>648983.37999999989</v>
      </c>
      <c r="I185" s="47">
        <f>I104+I132+I161+I184</f>
        <v>0</v>
      </c>
      <c r="J185" s="47">
        <f>J104+J132+J184</f>
        <v>1027.83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4333780.54</v>
      </c>
      <c r="G189" s="18">
        <v>1802008.87</v>
      </c>
      <c r="H189" s="18">
        <v>54418.51</v>
      </c>
      <c r="I189" s="18">
        <v>269397.21000000002</v>
      </c>
      <c r="J189" s="18">
        <v>185356.9</v>
      </c>
      <c r="K189" s="18">
        <v>13280.96</v>
      </c>
      <c r="L189" s="19">
        <f>SUM(F189:K189)</f>
        <v>6658242.9900000002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1977163.06</v>
      </c>
      <c r="G190" s="18">
        <v>825783.71</v>
      </c>
      <c r="H190" s="18">
        <v>814682.76</v>
      </c>
      <c r="I190" s="18">
        <v>12906.44</v>
      </c>
      <c r="J190" s="18">
        <v>5009.1899999999996</v>
      </c>
      <c r="K190" s="18">
        <v>2076.29</v>
      </c>
      <c r="L190" s="19">
        <f>SUM(F190:K190)</f>
        <v>3637621.45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40068.589999999997</v>
      </c>
      <c r="G192" s="18">
        <v>16660.73</v>
      </c>
      <c r="H192" s="18">
        <v>6239</v>
      </c>
      <c r="I192" s="18">
        <v>6743.44</v>
      </c>
      <c r="J192" s="18">
        <v>4125.38</v>
      </c>
      <c r="K192" s="18">
        <v>4130.17</v>
      </c>
      <c r="L192" s="19">
        <f>SUM(F192:K192)</f>
        <v>77967.31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676286.25</v>
      </c>
      <c r="G194" s="18">
        <v>281203.40000000002</v>
      </c>
      <c r="H194" s="18">
        <f>3064.96+92.92+599.98</f>
        <v>3757.86</v>
      </c>
      <c r="I194" s="18">
        <v>9068.81</v>
      </c>
      <c r="J194" s="18">
        <v>3615.07</v>
      </c>
      <c r="K194" s="18">
        <v>3596.4</v>
      </c>
      <c r="L194" s="19">
        <f t="shared" ref="L194:L200" si="0">SUM(F194:K194)</f>
        <v>977527.79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92558.49</v>
      </c>
      <c r="G195" s="18">
        <v>101288.06</v>
      </c>
      <c r="H195" s="18">
        <f>34439.1+16547.69</f>
        <v>50986.789999999994</v>
      </c>
      <c r="I195" s="18">
        <v>31301.02</v>
      </c>
      <c r="J195" s="18">
        <v>2850.95</v>
      </c>
      <c r="K195" s="18"/>
      <c r="L195" s="19">
        <f t="shared" si="0"/>
        <v>278985.31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1250</v>
      </c>
      <c r="G196" s="18">
        <v>519.76</v>
      </c>
      <c r="H196" s="18">
        <v>246241.5</v>
      </c>
      <c r="I196" s="18">
        <v>624.58000000000004</v>
      </c>
      <c r="J196" s="18"/>
      <c r="K196" s="18">
        <v>11634.42</v>
      </c>
      <c r="L196" s="19">
        <f t="shared" si="0"/>
        <v>260270.26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551961.66</v>
      </c>
      <c r="G197" s="18">
        <v>229508.58</v>
      </c>
      <c r="H197" s="18">
        <f>13703.5+20901.82</f>
        <v>34605.32</v>
      </c>
      <c r="I197" s="18">
        <v>6612.16</v>
      </c>
      <c r="J197" s="18">
        <v>1980.91</v>
      </c>
      <c r="K197" s="18">
        <v>5755.09</v>
      </c>
      <c r="L197" s="19">
        <f t="shared" si="0"/>
        <v>830423.72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547343.25</v>
      </c>
      <c r="G199" s="18">
        <v>235903.94</v>
      </c>
      <c r="H199" s="18">
        <f>22098+105016.4+41239</f>
        <v>168353.4</v>
      </c>
      <c r="I199" s="18">
        <v>312268.93</v>
      </c>
      <c r="J199" s="18">
        <v>31493.98</v>
      </c>
      <c r="K199" s="18">
        <v>7850.43</v>
      </c>
      <c r="L199" s="19">
        <f t="shared" si="0"/>
        <v>1303213.93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600784.37</v>
      </c>
      <c r="I200" s="18"/>
      <c r="J200" s="18"/>
      <c r="K200" s="18"/>
      <c r="L200" s="19">
        <f t="shared" si="0"/>
        <v>600784.37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8220411.8399999999</v>
      </c>
      <c r="G203" s="41">
        <f t="shared" si="1"/>
        <v>3492877.05</v>
      </c>
      <c r="H203" s="41">
        <f t="shared" si="1"/>
        <v>1980069.5099999998</v>
      </c>
      <c r="I203" s="41">
        <f t="shared" si="1"/>
        <v>648922.59000000008</v>
      </c>
      <c r="J203" s="41">
        <f t="shared" si="1"/>
        <v>234432.38000000003</v>
      </c>
      <c r="K203" s="41">
        <f t="shared" si="1"/>
        <v>48323.76</v>
      </c>
      <c r="L203" s="41">
        <f t="shared" si="1"/>
        <v>14625037.130000003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4755243.05</v>
      </c>
      <c r="I225" s="18"/>
      <c r="J225" s="18"/>
      <c r="K225" s="18"/>
      <c r="L225" s="19">
        <f>SUM(F225:K225)</f>
        <v>4755243.05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68956.58</v>
      </c>
      <c r="G226" s="18">
        <v>25003.66</v>
      </c>
      <c r="H226" s="18">
        <v>592593.87</v>
      </c>
      <c r="I226" s="18"/>
      <c r="J226" s="18"/>
      <c r="K226" s="18"/>
      <c r="L226" s="19">
        <f>SUM(F226:K226)</f>
        <v>686554.11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78214.8</v>
      </c>
      <c r="I232" s="18"/>
      <c r="J232" s="18"/>
      <c r="K232" s="18"/>
      <c r="L232" s="19">
        <f t="shared" si="4"/>
        <v>78214.8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>
        <v>0</v>
      </c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4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301724.68</v>
      </c>
      <c r="I236" s="18"/>
      <c r="J236" s="18"/>
      <c r="K236" s="18"/>
      <c r="L236" s="19">
        <f t="shared" si="4"/>
        <v>301724.68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68956.58</v>
      </c>
      <c r="G239" s="41">
        <f t="shared" si="5"/>
        <v>25003.66</v>
      </c>
      <c r="H239" s="41">
        <f t="shared" si="5"/>
        <v>5727776.3999999994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5821736.6399999997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9705.6299999999992</v>
      </c>
      <c r="G245" s="18">
        <v>4035.65</v>
      </c>
      <c r="H245" s="18"/>
      <c r="I245" s="18"/>
      <c r="J245" s="18"/>
      <c r="K245" s="18"/>
      <c r="L245" s="19">
        <f t="shared" si="6"/>
        <v>13741.279999999999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315404.27</v>
      </c>
      <c r="I247" s="18"/>
      <c r="J247" s="18"/>
      <c r="K247" s="18"/>
      <c r="L247" s="19">
        <f t="shared" si="6"/>
        <v>315404.27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9705.6299999999992</v>
      </c>
      <c r="G248" s="41">
        <f t="shared" si="7"/>
        <v>4035.65</v>
      </c>
      <c r="H248" s="41">
        <f t="shared" si="7"/>
        <v>315404.27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329145.55000000005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8299074.0499999998</v>
      </c>
      <c r="G249" s="41">
        <f t="shared" si="8"/>
        <v>3521916.36</v>
      </c>
      <c r="H249" s="41">
        <f t="shared" si="8"/>
        <v>8023250.1799999997</v>
      </c>
      <c r="I249" s="41">
        <f t="shared" si="8"/>
        <v>648922.59000000008</v>
      </c>
      <c r="J249" s="41">
        <f t="shared" si="8"/>
        <v>234432.38000000003</v>
      </c>
      <c r="K249" s="41">
        <f t="shared" si="8"/>
        <v>48323.76</v>
      </c>
      <c r="L249" s="41">
        <f t="shared" si="8"/>
        <v>20775919.320000004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30445.31</v>
      </c>
      <c r="L255" s="19">
        <f>SUM(F255:K255)</f>
        <v>30445.31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30445.31</v>
      </c>
      <c r="L262" s="41">
        <f t="shared" si="9"/>
        <v>30445.31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8299074.0499999998</v>
      </c>
      <c r="G263" s="42">
        <f t="shared" si="11"/>
        <v>3521916.36</v>
      </c>
      <c r="H263" s="42">
        <f t="shared" si="11"/>
        <v>8023250.1799999997</v>
      </c>
      <c r="I263" s="42">
        <f t="shared" si="11"/>
        <v>648922.59000000008</v>
      </c>
      <c r="J263" s="42">
        <f t="shared" si="11"/>
        <v>234432.38000000003</v>
      </c>
      <c r="K263" s="42">
        <f t="shared" si="11"/>
        <v>78769.070000000007</v>
      </c>
      <c r="L263" s="42">
        <f t="shared" si="11"/>
        <v>20806364.630000003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83191.17</v>
      </c>
      <c r="G268" s="18"/>
      <c r="H268" s="18">
        <v>605</v>
      </c>
      <c r="I268" s="18">
        <v>1004</v>
      </c>
      <c r="J268" s="18"/>
      <c r="K268" s="18">
        <v>5665.98</v>
      </c>
      <c r="L268" s="19">
        <f>SUM(F268:K268)</f>
        <v>90466.15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198841.93+61902</f>
        <v>260743.93</v>
      </c>
      <c r="G269" s="18">
        <f>15228.21+9371.99</f>
        <v>24600.199999999997</v>
      </c>
      <c r="H269" s="18">
        <v>4050</v>
      </c>
      <c r="I269" s="18">
        <f>638.23+2890.16</f>
        <v>3528.39</v>
      </c>
      <c r="J269" s="18">
        <f>2296.81+23037.56</f>
        <v>25334.370000000003</v>
      </c>
      <c r="K269" s="18"/>
      <c r="L269" s="19">
        <f>SUM(F269:K269)</f>
        <v>318256.89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2206.42</v>
      </c>
      <c r="G273" s="18"/>
      <c r="H273" s="18">
        <v>3000</v>
      </c>
      <c r="I273" s="18">
        <v>626.44000000000005</v>
      </c>
      <c r="J273" s="18"/>
      <c r="K273" s="18"/>
      <c r="L273" s="19">
        <f t="shared" ref="L273:L279" si="12">SUM(F273:K273)</f>
        <v>5832.8600000000006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3515.92</v>
      </c>
      <c r="G274" s="18">
        <v>268.97000000000003</v>
      </c>
      <c r="H274" s="18">
        <f>23980.84+122.74+2650</f>
        <v>26753.58</v>
      </c>
      <c r="I274" s="18">
        <v>243.56</v>
      </c>
      <c r="J274" s="18">
        <v>6645.46</v>
      </c>
      <c r="K274" s="18"/>
      <c r="L274" s="19">
        <f t="shared" si="12"/>
        <v>37427.490000000005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349657.43999999994</v>
      </c>
      <c r="G282" s="42">
        <f t="shared" si="13"/>
        <v>24869.17</v>
      </c>
      <c r="H282" s="42">
        <f t="shared" si="13"/>
        <v>34408.58</v>
      </c>
      <c r="I282" s="42">
        <f t="shared" si="13"/>
        <v>5402.39</v>
      </c>
      <c r="J282" s="42">
        <f t="shared" si="13"/>
        <v>31979.83</v>
      </c>
      <c r="K282" s="42">
        <f t="shared" si="13"/>
        <v>5665.98</v>
      </c>
      <c r="L282" s="41">
        <f t="shared" si="13"/>
        <v>451983.39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>
        <v>196999.99</v>
      </c>
      <c r="I307" s="18"/>
      <c r="J307" s="18"/>
      <c r="K307" s="18"/>
      <c r="L307" s="19">
        <f>SUM(F307:K307)</f>
        <v>196999.99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196999.99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196999.99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349657.43999999994</v>
      </c>
      <c r="G330" s="41">
        <f t="shared" si="20"/>
        <v>24869.17</v>
      </c>
      <c r="H330" s="41">
        <f t="shared" si="20"/>
        <v>231408.57</v>
      </c>
      <c r="I330" s="41">
        <f t="shared" si="20"/>
        <v>5402.39</v>
      </c>
      <c r="J330" s="41">
        <f t="shared" si="20"/>
        <v>31979.83</v>
      </c>
      <c r="K330" s="41">
        <f t="shared" si="20"/>
        <v>5665.98</v>
      </c>
      <c r="L330" s="41">
        <f t="shared" si="20"/>
        <v>648983.38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349657.43999999994</v>
      </c>
      <c r="G344" s="41">
        <f>G330</f>
        <v>24869.17</v>
      </c>
      <c r="H344" s="41">
        <f>H330</f>
        <v>231408.57</v>
      </c>
      <c r="I344" s="41">
        <f>I330</f>
        <v>5402.39</v>
      </c>
      <c r="J344" s="41">
        <f>J330</f>
        <v>31979.83</v>
      </c>
      <c r="K344" s="47">
        <f>K330+K343</f>
        <v>5665.98</v>
      </c>
      <c r="L344" s="41">
        <f>L330+L343</f>
        <v>648983.38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33988.28+33099.1+2372.8</f>
        <v>69460.180000000008</v>
      </c>
      <c r="G350" s="18">
        <f>35617.47+5190.03</f>
        <v>40807.5</v>
      </c>
      <c r="H350" s="18">
        <v>219193</v>
      </c>
      <c r="I350" s="18">
        <f>581.34+118.77+18933.74</f>
        <v>19633.850000000002</v>
      </c>
      <c r="J350" s="18"/>
      <c r="K350" s="18">
        <v>4607.75</v>
      </c>
      <c r="L350" s="13">
        <f>SUM(F350:K350)</f>
        <v>353702.27999999997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69460.180000000008</v>
      </c>
      <c r="G354" s="47">
        <f t="shared" si="22"/>
        <v>40807.5</v>
      </c>
      <c r="H354" s="47">
        <f t="shared" si="22"/>
        <v>219193</v>
      </c>
      <c r="I354" s="47">
        <f t="shared" si="22"/>
        <v>19633.850000000002</v>
      </c>
      <c r="J354" s="47">
        <f t="shared" si="22"/>
        <v>0</v>
      </c>
      <c r="K354" s="47">
        <f t="shared" si="22"/>
        <v>4607.75</v>
      </c>
      <c r="L354" s="47">
        <f t="shared" si="22"/>
        <v>353702.27999999997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19633.849999999999</v>
      </c>
      <c r="G359" s="18"/>
      <c r="H359" s="18"/>
      <c r="I359" s="56">
        <f>SUM(F359:H359)</f>
        <v>19633.849999999999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19633.849999999999</v>
      </c>
      <c r="G361" s="47">
        <f>SUM(G359:G360)</f>
        <v>0</v>
      </c>
      <c r="H361" s="47">
        <f>SUM(H359:H360)</f>
        <v>0</v>
      </c>
      <c r="I361" s="47">
        <f>SUM(I359:I360)</f>
        <v>19633.849999999999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1027.83</v>
      </c>
      <c r="I380" s="18"/>
      <c r="J380" s="24" t="s">
        <v>312</v>
      </c>
      <c r="K380" s="24" t="s">
        <v>312</v>
      </c>
      <c r="L380" s="56">
        <f t="shared" si="25"/>
        <v>1027.83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1027.83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1027.83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1027.83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1027.83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82743.100000000006</v>
      </c>
      <c r="G432" s="18"/>
      <c r="H432" s="18"/>
      <c r="I432" s="56">
        <f t="shared" si="33"/>
        <v>82743.100000000006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82743.100000000006</v>
      </c>
      <c r="G438" s="13">
        <f>SUM(G431:G437)</f>
        <v>0</v>
      </c>
      <c r="H438" s="13">
        <f>SUM(H431:H437)</f>
        <v>0</v>
      </c>
      <c r="I438" s="13">
        <f>SUM(I431:I437)</f>
        <v>82743.100000000006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82743.100000000006</v>
      </c>
      <c r="G449" s="18"/>
      <c r="H449" s="18"/>
      <c r="I449" s="56">
        <f>SUM(F449:H449)</f>
        <v>82743.100000000006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82743.100000000006</v>
      </c>
      <c r="G450" s="83">
        <f>SUM(G446:G449)</f>
        <v>0</v>
      </c>
      <c r="H450" s="83">
        <f>SUM(H446:H449)</f>
        <v>0</v>
      </c>
      <c r="I450" s="83">
        <f>SUM(I446:I449)</f>
        <v>82743.100000000006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82743.100000000006</v>
      </c>
      <c r="G451" s="42">
        <f>G444+G450</f>
        <v>0</v>
      </c>
      <c r="H451" s="42">
        <f>H444+H450</f>
        <v>0</v>
      </c>
      <c r="I451" s="42">
        <f>I444+I450</f>
        <v>82743.100000000006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1049825.05</v>
      </c>
      <c r="G455" s="18">
        <v>0</v>
      </c>
      <c r="H455" s="18">
        <v>0</v>
      </c>
      <c r="I455" s="18"/>
      <c r="J455" s="18">
        <v>81715.27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21098334.309999999</v>
      </c>
      <c r="G458" s="18">
        <v>353702.28</v>
      </c>
      <c r="H458" s="18">
        <f>545346.78+103636.6</f>
        <v>648983.38</v>
      </c>
      <c r="I458" s="18"/>
      <c r="J458" s="18">
        <v>1027.83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21098334.309999999</v>
      </c>
      <c r="G460" s="53">
        <f>SUM(G458:G459)</f>
        <v>353702.28</v>
      </c>
      <c r="H460" s="53">
        <f>SUM(H458:H459)</f>
        <v>648983.38</v>
      </c>
      <c r="I460" s="53">
        <f>SUM(I458:I459)</f>
        <v>0</v>
      </c>
      <c r="J460" s="53">
        <f>SUM(J458:J459)</f>
        <v>1027.83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20806364.629999999</v>
      </c>
      <c r="G462" s="18">
        <v>353702.28</v>
      </c>
      <c r="H462" s="18">
        <f>103636.6+545346.78</f>
        <v>648983.38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20806364.629999999</v>
      </c>
      <c r="G464" s="53">
        <f>SUM(G462:G463)</f>
        <v>353702.28</v>
      </c>
      <c r="H464" s="53">
        <f>SUM(H462:H463)</f>
        <v>648983.38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1341794.7300000004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82743.100000000006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2047046.76</v>
      </c>
      <c r="G511" s="18">
        <v>770669.05</v>
      </c>
      <c r="H511" s="18">
        <v>663459.52</v>
      </c>
      <c r="I511" s="18">
        <v>15188.94</v>
      </c>
      <c r="J511" s="18">
        <v>30343.56</v>
      </c>
      <c r="K511" s="18">
        <v>2076.29</v>
      </c>
      <c r="L511" s="88">
        <f>SUM(F511:K511)</f>
        <v>3528784.12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47749.89</v>
      </c>
      <c r="G513" s="18">
        <v>16146.45</v>
      </c>
      <c r="H513" s="18">
        <v>944867.1</v>
      </c>
      <c r="I513" s="18"/>
      <c r="J513" s="18"/>
      <c r="K513" s="18"/>
      <c r="L513" s="88">
        <f>SUM(F513:K513)</f>
        <v>1008763.44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2094796.65</v>
      </c>
      <c r="G514" s="108">
        <f t="shared" ref="G514:L514" si="35">SUM(G511:G513)</f>
        <v>786815.5</v>
      </c>
      <c r="H514" s="108">
        <f t="shared" si="35"/>
        <v>1608326.62</v>
      </c>
      <c r="I514" s="108">
        <f t="shared" si="35"/>
        <v>15188.94</v>
      </c>
      <c r="J514" s="108">
        <f t="shared" si="35"/>
        <v>30343.56</v>
      </c>
      <c r="K514" s="108">
        <f t="shared" si="35"/>
        <v>2076.29</v>
      </c>
      <c r="L514" s="89">
        <f t="shared" si="35"/>
        <v>4537547.5600000005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347670.35</v>
      </c>
      <c r="G516" s="18">
        <v>145208.32000000001</v>
      </c>
      <c r="H516" s="18"/>
      <c r="I516" s="18">
        <v>3463.27</v>
      </c>
      <c r="J516" s="18">
        <v>2646.39</v>
      </c>
      <c r="K516" s="18">
        <v>3596.4</v>
      </c>
      <c r="L516" s="88">
        <f>SUM(F516:K516)</f>
        <v>502584.73000000004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347670.35</v>
      </c>
      <c r="G519" s="89">
        <f t="shared" ref="G519:L519" si="36">SUM(G516:G518)</f>
        <v>145208.32000000001</v>
      </c>
      <c r="H519" s="89">
        <f t="shared" si="36"/>
        <v>0</v>
      </c>
      <c r="I519" s="89">
        <f t="shared" si="36"/>
        <v>3463.27</v>
      </c>
      <c r="J519" s="89">
        <f t="shared" si="36"/>
        <v>2646.39</v>
      </c>
      <c r="K519" s="89">
        <f t="shared" si="36"/>
        <v>3596.4</v>
      </c>
      <c r="L519" s="89">
        <f t="shared" si="36"/>
        <v>502584.73000000004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190860.23</v>
      </c>
      <c r="G521" s="18">
        <v>79714.86</v>
      </c>
      <c r="H521" s="18"/>
      <c r="I521" s="18">
        <v>1245.8900000000001</v>
      </c>
      <c r="J521" s="18"/>
      <c r="K521" s="18"/>
      <c r="L521" s="88">
        <f>SUM(F521:K521)</f>
        <v>271820.98000000004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21206.69</v>
      </c>
      <c r="G523" s="18">
        <v>8857.2099999999991</v>
      </c>
      <c r="H523" s="18"/>
      <c r="I523" s="18"/>
      <c r="J523" s="18"/>
      <c r="K523" s="18"/>
      <c r="L523" s="88">
        <f>SUM(F523:K523)</f>
        <v>30063.899999999998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212066.92</v>
      </c>
      <c r="G524" s="89">
        <f t="shared" ref="G524:L524" si="37">SUM(G521:G523)</f>
        <v>88572.07</v>
      </c>
      <c r="H524" s="89">
        <f t="shared" si="37"/>
        <v>0</v>
      </c>
      <c r="I524" s="89">
        <f t="shared" si="37"/>
        <v>1245.8900000000001</v>
      </c>
      <c r="J524" s="89">
        <f t="shared" si="37"/>
        <v>0</v>
      </c>
      <c r="K524" s="89">
        <f t="shared" si="37"/>
        <v>0</v>
      </c>
      <c r="L524" s="89">
        <f t="shared" si="37"/>
        <v>301884.88000000006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>
        <v>25100</v>
      </c>
      <c r="J526" s="18"/>
      <c r="K526" s="18"/>
      <c r="L526" s="88">
        <f>SUM(F526:K526)</f>
        <v>25100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25100</v>
      </c>
      <c r="J529" s="89">
        <f t="shared" si="38"/>
        <v>0</v>
      </c>
      <c r="K529" s="89">
        <f t="shared" si="38"/>
        <v>0</v>
      </c>
      <c r="L529" s="89">
        <f t="shared" si="38"/>
        <v>25100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283145.90000000002</v>
      </c>
      <c r="I531" s="18"/>
      <c r="J531" s="18"/>
      <c r="K531" s="18"/>
      <c r="L531" s="88">
        <f>SUM(F531:K531)</f>
        <v>283145.90000000002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121348.24</v>
      </c>
      <c r="I533" s="18"/>
      <c r="J533" s="18"/>
      <c r="K533" s="18"/>
      <c r="L533" s="88">
        <f>SUM(F533:K533)</f>
        <v>121348.24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404494.14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404494.14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2654533.92</v>
      </c>
      <c r="G535" s="89">
        <f t="shared" ref="G535:L535" si="40">G514+G519+G524+G529+G534</f>
        <v>1020595.8900000001</v>
      </c>
      <c r="H535" s="89">
        <f t="shared" si="40"/>
        <v>2012820.7600000002</v>
      </c>
      <c r="I535" s="89">
        <f t="shared" si="40"/>
        <v>44998.1</v>
      </c>
      <c r="J535" s="89">
        <f t="shared" si="40"/>
        <v>32989.950000000004</v>
      </c>
      <c r="K535" s="89">
        <f t="shared" si="40"/>
        <v>5672.6900000000005</v>
      </c>
      <c r="L535" s="89">
        <f t="shared" si="40"/>
        <v>5771611.3100000005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3528784.12</v>
      </c>
      <c r="G539" s="87">
        <f>L516</f>
        <v>502584.73000000004</v>
      </c>
      <c r="H539" s="87">
        <f>L521</f>
        <v>271820.98000000004</v>
      </c>
      <c r="I539" s="87">
        <f>L526</f>
        <v>25100</v>
      </c>
      <c r="J539" s="87">
        <f>L531</f>
        <v>283145.90000000002</v>
      </c>
      <c r="K539" s="87">
        <f>SUM(F539:J539)</f>
        <v>4611435.7300000004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1008763.44</v>
      </c>
      <c r="G541" s="87">
        <f>L518</f>
        <v>0</v>
      </c>
      <c r="H541" s="87">
        <f>L523</f>
        <v>30063.899999999998</v>
      </c>
      <c r="I541" s="87">
        <f>L528</f>
        <v>0</v>
      </c>
      <c r="J541" s="87">
        <f>L533</f>
        <v>121348.24</v>
      </c>
      <c r="K541" s="87">
        <f>SUM(F541:J541)</f>
        <v>1160175.58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4537547.5600000005</v>
      </c>
      <c r="G542" s="89">
        <f t="shared" si="41"/>
        <v>502584.73000000004</v>
      </c>
      <c r="H542" s="89">
        <f t="shared" si="41"/>
        <v>301884.88000000006</v>
      </c>
      <c r="I542" s="89">
        <f t="shared" si="41"/>
        <v>25100</v>
      </c>
      <c r="J542" s="89">
        <f t="shared" si="41"/>
        <v>404494.14</v>
      </c>
      <c r="K542" s="89">
        <f t="shared" si="41"/>
        <v>5771611.3100000005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4755243.05</v>
      </c>
      <c r="I567" s="87">
        <f t="shared" si="46"/>
        <v>4755243.05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19747.61-2225</f>
        <v>17522.61</v>
      </c>
      <c r="G569" s="18"/>
      <c r="H569" s="18"/>
      <c r="I569" s="87">
        <f t="shared" si="46"/>
        <v>17522.61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789593.86</v>
      </c>
      <c r="I571" s="87">
        <f t="shared" si="46"/>
        <v>789593.86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731364.27</v>
      </c>
      <c r="G572" s="18"/>
      <c r="H572" s="18"/>
      <c r="I572" s="87">
        <f t="shared" si="46"/>
        <v>731364.27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7621.2</v>
      </c>
      <c r="G573" s="18"/>
      <c r="H573" s="18"/>
      <c r="I573" s="87">
        <f t="shared" si="46"/>
        <v>7621.2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306965.26</v>
      </c>
      <c r="I581" s="18"/>
      <c r="J581" s="18">
        <v>180376.44</v>
      </c>
      <c r="K581" s="104">
        <f t="shared" ref="K581:K587" si="47">SUM(H581:J581)</f>
        <v>487341.7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283145.90000000002</v>
      </c>
      <c r="I582" s="18"/>
      <c r="J582" s="18">
        <v>121348.24</v>
      </c>
      <c r="K582" s="104">
        <f t="shared" si="47"/>
        <v>404494.14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8447.16</v>
      </c>
      <c r="I584" s="18"/>
      <c r="J584" s="18"/>
      <c r="K584" s="104">
        <f t="shared" si="47"/>
        <v>8447.16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1239.95</v>
      </c>
      <c r="I585" s="18"/>
      <c r="J585" s="18"/>
      <c r="K585" s="104">
        <f t="shared" si="47"/>
        <v>1239.95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986.1</v>
      </c>
      <c r="I587" s="18"/>
      <c r="J587" s="18"/>
      <c r="K587" s="104">
        <f t="shared" si="47"/>
        <v>986.1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600784.37</v>
      </c>
      <c r="I588" s="108">
        <f>SUM(I581:I587)</f>
        <v>0</v>
      </c>
      <c r="J588" s="108">
        <f>SUM(J581:J587)</f>
        <v>301724.68</v>
      </c>
      <c r="K588" s="108">
        <f>SUM(K581:K587)</f>
        <v>902509.05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8942.27+23037.56+234432.38</f>
        <v>266412.21000000002</v>
      </c>
      <c r="I594" s="18"/>
      <c r="J594" s="18"/>
      <c r="K594" s="104">
        <f>SUM(H594:J594)</f>
        <v>266412.21000000002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266412.21000000002</v>
      </c>
      <c r="I595" s="108">
        <f>SUM(I592:I594)</f>
        <v>0</v>
      </c>
      <c r="J595" s="108">
        <f>SUM(J592:J594)</f>
        <v>0</v>
      </c>
      <c r="K595" s="108">
        <f>SUM(K592:K594)</f>
        <v>266412.21000000002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1417243.7000000002</v>
      </c>
      <c r="H607" s="109">
        <f>SUM(F44)</f>
        <v>1417243.7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127231.96</v>
      </c>
      <c r="H608" s="109">
        <f>SUM(G44)</f>
        <v>127231.96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215287.15999999997</v>
      </c>
      <c r="H609" s="109">
        <f>SUM(H44)</f>
        <v>215287.16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82743.100000000006</v>
      </c>
      <c r="H611" s="109">
        <f>SUM(J44)</f>
        <v>82743.100000000006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1341794.73</v>
      </c>
      <c r="H612" s="109">
        <f>F466</f>
        <v>1341794.7300000004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82743.100000000006</v>
      </c>
      <c r="H616" s="109">
        <f>J466</f>
        <v>82743.100000000006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21098334.310000002</v>
      </c>
      <c r="H617" s="104">
        <f>SUM(F458)</f>
        <v>21098334.309999999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353702.27999999997</v>
      </c>
      <c r="H618" s="104">
        <f>SUM(G458)</f>
        <v>353702.28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648983.37999999989</v>
      </c>
      <c r="H619" s="104">
        <f>SUM(H458)</f>
        <v>648983.38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1027.83</v>
      </c>
      <c r="H621" s="104">
        <f>SUM(J458)</f>
        <v>1027.83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20806364.630000003</v>
      </c>
      <c r="H622" s="104">
        <f>SUM(F462)</f>
        <v>20806364.629999999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648983.38</v>
      </c>
      <c r="H623" s="104">
        <f>SUM(H462)</f>
        <v>648983.38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19633.850000000002</v>
      </c>
      <c r="H624" s="104">
        <f>I361</f>
        <v>19633.849999999999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353702.27999999997</v>
      </c>
      <c r="H625" s="104">
        <f>SUM(G462)</f>
        <v>353702.28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1027.83</v>
      </c>
      <c r="H627" s="164">
        <f>SUM(J458)</f>
        <v>1027.83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82743.100000000006</v>
      </c>
      <c r="H629" s="104">
        <f>SUM(F451)</f>
        <v>82743.100000000006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82743.100000000006</v>
      </c>
      <c r="H632" s="104">
        <f>SUM(I451)</f>
        <v>82743.100000000006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1027.83</v>
      </c>
      <c r="H634" s="104">
        <f>H400</f>
        <v>1027.83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1027.83</v>
      </c>
      <c r="H636" s="104">
        <f>L400</f>
        <v>1027.83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902509.05</v>
      </c>
      <c r="H637" s="104">
        <f>L200+L218+L236</f>
        <v>902509.05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266412.21000000002</v>
      </c>
      <c r="H638" s="104">
        <f>(J249+J330)-(J247+J328)</f>
        <v>266412.21000000002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600784.37</v>
      </c>
      <c r="H639" s="104">
        <f>H588</f>
        <v>600784.37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301724.68</v>
      </c>
      <c r="H641" s="104">
        <f>J588</f>
        <v>301724.68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30445.31</v>
      </c>
      <c r="H642" s="104">
        <f>K255+K337</f>
        <v>30445.31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15430722.800000003</v>
      </c>
      <c r="G650" s="19">
        <f>(L221+L301+L351)</f>
        <v>0</v>
      </c>
      <c r="H650" s="19">
        <f>(L239+L320+L352)</f>
        <v>6018736.6299999999</v>
      </c>
      <c r="I650" s="19">
        <f>SUM(F650:H650)</f>
        <v>21449459.430000003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255791.78999999998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255791.78999999998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600784.37</v>
      </c>
      <c r="G652" s="19">
        <f>(L218+L298)-(J218+J298)</f>
        <v>0</v>
      </c>
      <c r="H652" s="19">
        <f>(L236+L317)-(J236+J317)</f>
        <v>301724.68</v>
      </c>
      <c r="I652" s="19">
        <f>SUM(F652:H652)</f>
        <v>902509.05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1022920.29</v>
      </c>
      <c r="G653" s="200">
        <f>SUM(G565:G577)+SUM(I592:I594)+L602</f>
        <v>0</v>
      </c>
      <c r="H653" s="200">
        <f>SUM(H565:H577)+SUM(J592:J594)+L603</f>
        <v>5544836.9100000001</v>
      </c>
      <c r="I653" s="19">
        <f>SUM(F653:H653)</f>
        <v>6567757.2000000002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13551226.350000003</v>
      </c>
      <c r="G654" s="19">
        <f>G650-SUM(G651:G653)</f>
        <v>0</v>
      </c>
      <c r="H654" s="19">
        <f>H650-SUM(H651:H653)</f>
        <v>172175.04000000004</v>
      </c>
      <c r="I654" s="19">
        <f>I650-SUM(I651:I653)</f>
        <v>13723401.390000004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912.49</v>
      </c>
      <c r="G655" s="249"/>
      <c r="H655" s="249"/>
      <c r="I655" s="19">
        <f>SUM(F655:H655)</f>
        <v>912.49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14850.82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15039.51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-172175.04</v>
      </c>
      <c r="I659" s="19">
        <f>SUM(F659:H659)</f>
        <v>-172175.04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14850.82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14850.82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785D-5C53-4770-905F-4EF243903225}">
  <sheetPr>
    <tabColor indexed="20"/>
  </sheetPr>
  <dimension ref="A1:C52"/>
  <sheetViews>
    <sheetView topLeftCell="A19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HAMPSTEAD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4416971.71</v>
      </c>
      <c r="C9" s="230">
        <f>'DOE25'!G189+'DOE25'!G207+'DOE25'!G225+'DOE25'!G268+'DOE25'!G287+'DOE25'!G306</f>
        <v>1802008.87</v>
      </c>
    </row>
    <row r="10" spans="1:3" x14ac:dyDescent="0.2">
      <c r="A10" t="s">
        <v>813</v>
      </c>
      <c r="B10" s="241">
        <v>3969664.86</v>
      </c>
      <c r="C10" s="241">
        <f>B10/B13*C9</f>
        <v>1619519.380767623</v>
      </c>
    </row>
    <row r="11" spans="1:3" x14ac:dyDescent="0.2">
      <c r="A11" t="s">
        <v>814</v>
      </c>
      <c r="B11" s="241">
        <v>189415.65</v>
      </c>
      <c r="C11" s="241">
        <f>B11/B9*C9</f>
        <v>77276.628384114214</v>
      </c>
    </row>
    <row r="12" spans="1:3" x14ac:dyDescent="0.2">
      <c r="A12" t="s">
        <v>815</v>
      </c>
      <c r="B12" s="241">
        <f>B9-B10-B11</f>
        <v>257891.2000000001</v>
      </c>
      <c r="C12" s="241">
        <f>C9-C10-C11</f>
        <v>105212.86084826294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4416971.71</v>
      </c>
      <c r="C13" s="232">
        <f>SUM(C10:C12)</f>
        <v>1802008.87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2306863.5700000003</v>
      </c>
      <c r="C18" s="230">
        <f>'DOE25'!G190+'DOE25'!G208+'DOE25'!G226+'DOE25'!G269+'DOE25'!G288+'DOE25'!G307</f>
        <v>875387.57</v>
      </c>
    </row>
    <row r="19" spans="1:3" x14ac:dyDescent="0.2">
      <c r="A19" t="s">
        <v>813</v>
      </c>
      <c r="B19" s="241">
        <v>1226364.5</v>
      </c>
      <c r="C19" s="241">
        <f>B19/B22*C18</f>
        <v>465369.62720741425</v>
      </c>
    </row>
    <row r="20" spans="1:3" x14ac:dyDescent="0.2">
      <c r="A20" t="s">
        <v>814</v>
      </c>
      <c r="B20" s="241">
        <v>764510.81</v>
      </c>
      <c r="C20" s="241">
        <f>B20/B22*C18</f>
        <v>290109.59681704611</v>
      </c>
    </row>
    <row r="21" spans="1:3" x14ac:dyDescent="0.2">
      <c r="A21" t="s">
        <v>815</v>
      </c>
      <c r="B21" s="241">
        <f>B18-B19-B20</f>
        <v>315988.26000000024</v>
      </c>
      <c r="C21" s="241">
        <f>C18-C19-C20</f>
        <v>119908.34597553959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2306863.5700000003</v>
      </c>
      <c r="C22" s="232">
        <f>SUM(C19:C21)</f>
        <v>875387.57000000007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40068.589999999997</v>
      </c>
      <c r="C36" s="236">
        <f>'DOE25'!G192+'DOE25'!G210+'DOE25'!G228+'DOE25'!G271+'DOE25'!G290+'DOE25'!G309</f>
        <v>16660.73</v>
      </c>
    </row>
    <row r="37" spans="1:3" x14ac:dyDescent="0.2">
      <c r="A37" t="s">
        <v>813</v>
      </c>
      <c r="B37" s="241">
        <v>36968.589999999997</v>
      </c>
      <c r="C37" s="241">
        <f>B37/B40*C36</f>
        <v>15371.733731351664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f>B36-B37</f>
        <v>3100</v>
      </c>
      <c r="C39" s="241">
        <f>C36-C37</f>
        <v>1288.9962686483359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40068.589999999997</v>
      </c>
      <c r="C40" s="232">
        <f>SUM(C37:C39)</f>
        <v>16660.73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46EC2-0F21-4807-9403-DBC0BDF1BDB6}">
  <sheetPr>
    <tabColor indexed="11"/>
  </sheetPr>
  <dimension ref="A1:I51"/>
  <sheetViews>
    <sheetView workbookViewId="0">
      <pane ySplit="4" topLeftCell="A8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HAMPSTEAD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15815628.910000002</v>
      </c>
      <c r="D5" s="20">
        <f>SUM('DOE25'!L189:L192)+SUM('DOE25'!L207:L210)+SUM('DOE25'!L225:L228)-F5-G5</f>
        <v>15601650.020000001</v>
      </c>
      <c r="E5" s="244"/>
      <c r="F5" s="256">
        <f>SUM('DOE25'!J189:J192)+SUM('DOE25'!J207:J210)+SUM('DOE25'!J225:J228)</f>
        <v>194491.47</v>
      </c>
      <c r="G5" s="53">
        <f>SUM('DOE25'!K189:K192)+SUM('DOE25'!K207:K210)+SUM('DOE25'!K225:K228)</f>
        <v>19487.419999999998</v>
      </c>
      <c r="H5" s="260"/>
    </row>
    <row r="6" spans="1:9" x14ac:dyDescent="0.2">
      <c r="A6" s="32">
        <v>2100</v>
      </c>
      <c r="B6" t="s">
        <v>835</v>
      </c>
      <c r="C6" s="246">
        <f t="shared" si="0"/>
        <v>977527.79</v>
      </c>
      <c r="D6" s="20">
        <f>'DOE25'!L194+'DOE25'!L212+'DOE25'!L230-F6-G6</f>
        <v>970316.32000000007</v>
      </c>
      <c r="E6" s="244"/>
      <c r="F6" s="256">
        <f>'DOE25'!J194+'DOE25'!J212+'DOE25'!J230</f>
        <v>3615.07</v>
      </c>
      <c r="G6" s="53">
        <f>'DOE25'!K194+'DOE25'!K212+'DOE25'!K230</f>
        <v>3596.4</v>
      </c>
      <c r="H6" s="260"/>
    </row>
    <row r="7" spans="1:9" x14ac:dyDescent="0.2">
      <c r="A7" s="32">
        <v>2200</v>
      </c>
      <c r="B7" t="s">
        <v>868</v>
      </c>
      <c r="C7" s="246">
        <f t="shared" si="0"/>
        <v>278985.31</v>
      </c>
      <c r="D7" s="20">
        <f>'DOE25'!L195+'DOE25'!L213+'DOE25'!L231-F7-G7</f>
        <v>276134.36</v>
      </c>
      <c r="E7" s="244"/>
      <c r="F7" s="256">
        <f>'DOE25'!J195+'DOE25'!J213+'DOE25'!J231</f>
        <v>2850.95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230442.91</v>
      </c>
      <c r="D8" s="244"/>
      <c r="E8" s="20">
        <f>'DOE25'!L196+'DOE25'!L214+'DOE25'!L232-F8-G8-D9-D11</f>
        <v>218808.49</v>
      </c>
      <c r="F8" s="256">
        <f>'DOE25'!J196+'DOE25'!J214+'DOE25'!J232</f>
        <v>0</v>
      </c>
      <c r="G8" s="53">
        <f>'DOE25'!K196+'DOE25'!K214+'DOE25'!K232</f>
        <v>11634.42</v>
      </c>
      <c r="H8" s="260"/>
    </row>
    <row r="9" spans="1:9" x14ac:dyDescent="0.2">
      <c r="A9" s="32">
        <v>2310</v>
      </c>
      <c r="B9" t="s">
        <v>852</v>
      </c>
      <c r="C9" s="246">
        <f t="shared" si="0"/>
        <v>23709.64</v>
      </c>
      <c r="D9" s="245">
        <v>23709.64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9627.5</v>
      </c>
      <c r="D10" s="244"/>
      <c r="E10" s="245">
        <v>9627.5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84332.51</v>
      </c>
      <c r="D11" s="245">
        <v>84332.51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830423.72</v>
      </c>
      <c r="D12" s="20">
        <f>'DOE25'!L197+'DOE25'!L215+'DOE25'!L233-F12-G12</f>
        <v>822687.72</v>
      </c>
      <c r="E12" s="244"/>
      <c r="F12" s="256">
        <f>'DOE25'!J197+'DOE25'!J215+'DOE25'!J233</f>
        <v>1980.91</v>
      </c>
      <c r="G12" s="53">
        <f>'DOE25'!K197+'DOE25'!K215+'DOE25'!K233</f>
        <v>5755.09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1303213.93</v>
      </c>
      <c r="D14" s="20">
        <f>'DOE25'!L199+'DOE25'!L217+'DOE25'!L235-F14-G14</f>
        <v>1263869.52</v>
      </c>
      <c r="E14" s="244"/>
      <c r="F14" s="256">
        <f>'DOE25'!J199+'DOE25'!J217+'DOE25'!J235</f>
        <v>31493.98</v>
      </c>
      <c r="G14" s="53">
        <f>'DOE25'!K199+'DOE25'!K217+'DOE25'!K235</f>
        <v>7850.43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902509.05</v>
      </c>
      <c r="D15" s="20">
        <f>'DOE25'!L200+'DOE25'!L218+'DOE25'!L236-F15-G15</f>
        <v>902509.05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13741.279999999999</v>
      </c>
      <c r="D19" s="20">
        <f>'DOE25'!L245-F19-G19</f>
        <v>13741.279999999999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315404.27</v>
      </c>
      <c r="D22" s="244"/>
      <c r="E22" s="244"/>
      <c r="F22" s="256">
        <f>'DOE25'!L247+'DOE25'!L328</f>
        <v>315404.27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334068.43</v>
      </c>
      <c r="D29" s="20">
        <f>'DOE25'!L350+'DOE25'!L351+'DOE25'!L352-'DOE25'!I359-F29-G29</f>
        <v>329460.68</v>
      </c>
      <c r="E29" s="244"/>
      <c r="F29" s="256">
        <f>'DOE25'!J350+'DOE25'!J351+'DOE25'!J352</f>
        <v>0</v>
      </c>
      <c r="G29" s="53">
        <f>'DOE25'!K350+'DOE25'!K351+'DOE25'!K352</f>
        <v>4607.75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648983.38</v>
      </c>
      <c r="D31" s="20">
        <f>'DOE25'!L282+'DOE25'!L301+'DOE25'!L320+'DOE25'!L325+'DOE25'!L326+'DOE25'!L327-F31-G31</f>
        <v>611337.57000000007</v>
      </c>
      <c r="E31" s="244"/>
      <c r="F31" s="256">
        <f>'DOE25'!J282+'DOE25'!J301+'DOE25'!J320+'DOE25'!J325+'DOE25'!J326+'DOE25'!J327</f>
        <v>31979.83</v>
      </c>
      <c r="G31" s="53">
        <f>'DOE25'!K282+'DOE25'!K301+'DOE25'!K320+'DOE25'!K325+'DOE25'!K326+'DOE25'!K327</f>
        <v>5665.98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20899748.670000006</v>
      </c>
      <c r="E33" s="247">
        <f>SUM(E5:E31)</f>
        <v>228435.99</v>
      </c>
      <c r="F33" s="247">
        <f>SUM(F5:F31)</f>
        <v>581816.48</v>
      </c>
      <c r="G33" s="247">
        <f>SUM(G5:G31)</f>
        <v>58597.490000000005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228435.99</v>
      </c>
      <c r="E35" s="250"/>
    </row>
    <row r="36" spans="2:8" ht="12" thickTop="1" x14ac:dyDescent="0.2">
      <c r="B36" t="s">
        <v>849</v>
      </c>
      <c r="D36" s="20">
        <f>D33</f>
        <v>20899748.670000006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FE9BE-13B0-484D-9ECB-F7570A8FAB1D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HAMPSTEAD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1084964.02</v>
      </c>
      <c r="D9" s="95">
        <f>'DOE25'!G9</f>
        <v>98285.06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82743.100000000006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319209.89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11128.17</v>
      </c>
      <c r="D13" s="95">
        <f>'DOE25'!G13</f>
        <v>3645.33</v>
      </c>
      <c r="E13" s="95">
        <f>'DOE25'!H13</f>
        <v>215287.15999999997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1941.62</v>
      </c>
      <c r="D14" s="95">
        <f>'DOE25'!G14</f>
        <v>21983.15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3318.42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1417243.7000000002</v>
      </c>
      <c r="D19" s="41">
        <f>SUM(D9:D18)</f>
        <v>127231.96</v>
      </c>
      <c r="E19" s="41">
        <f>SUM(E9:E18)</f>
        <v>215287.15999999997</v>
      </c>
      <c r="F19" s="41">
        <f>SUM(F9:F18)</f>
        <v>0</v>
      </c>
      <c r="G19" s="41">
        <f>SUM(G9:G18)</f>
        <v>82743.100000000006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122468.96</v>
      </c>
      <c r="E22" s="95">
        <f>'DOE25'!H23</f>
        <v>196740.93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17821.759999999998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54927.21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2700</v>
      </c>
      <c r="D30" s="95">
        <f>'DOE25'!G31</f>
        <v>4763</v>
      </c>
      <c r="E30" s="95">
        <f>'DOE25'!H31</f>
        <v>18546.23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75448.97</v>
      </c>
      <c r="D32" s="41">
        <f>SUM(D22:D31)</f>
        <v>127231.96</v>
      </c>
      <c r="E32" s="41">
        <f>SUM(E22:E31)</f>
        <v>215287.16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164779.44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82743.100000000006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1177015.29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1341794.73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82743.100000000006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1417243.7</v>
      </c>
      <c r="D43" s="41">
        <f>D42+D32</f>
        <v>127231.96</v>
      </c>
      <c r="E43" s="41">
        <f>E42+E32</f>
        <v>215287.16</v>
      </c>
      <c r="F43" s="41">
        <f>F42+F32</f>
        <v>0</v>
      </c>
      <c r="G43" s="41">
        <f>G42+G32</f>
        <v>82743.100000000006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14747657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78267.41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3509.92</v>
      </c>
      <c r="D51" s="95">
        <f>'DOE25'!G88</f>
        <v>200.68</v>
      </c>
      <c r="E51" s="95">
        <f>'DOE25'!H88</f>
        <v>0</v>
      </c>
      <c r="F51" s="95">
        <f>'DOE25'!I88</f>
        <v>0</v>
      </c>
      <c r="G51" s="95">
        <f>'DOE25'!J88</f>
        <v>1027.83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255791.78999999998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3681.71</v>
      </c>
      <c r="D53" s="95">
        <f>SUM('DOE25'!G90:G102)</f>
        <v>0</v>
      </c>
      <c r="E53" s="95">
        <f>SUM('DOE25'!H90:H102)</f>
        <v>5665.98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85459.040000000008</v>
      </c>
      <c r="D54" s="130">
        <f>SUM(D49:D53)</f>
        <v>255992.46999999997</v>
      </c>
      <c r="E54" s="130">
        <f>SUM(E49:E53)</f>
        <v>5665.98</v>
      </c>
      <c r="F54" s="130">
        <f>SUM(F49:F53)</f>
        <v>0</v>
      </c>
      <c r="G54" s="130">
        <f>SUM(G49:G53)</f>
        <v>1027.83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14833116.039999999</v>
      </c>
      <c r="D55" s="22">
        <f>D48+D54</f>
        <v>255992.46999999997</v>
      </c>
      <c r="E55" s="22">
        <f>E48+E54</f>
        <v>5665.98</v>
      </c>
      <c r="F55" s="22">
        <f>F48+F54</f>
        <v>0</v>
      </c>
      <c r="G55" s="22">
        <f>G48+G54</f>
        <v>1027.83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2420039.0299999998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2453874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928492.97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5802405.9999999991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267673.09999999998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3914.56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267673.09999999998</v>
      </c>
      <c r="D70" s="130">
        <f>SUM(D64:D69)</f>
        <v>3914.56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6070079.0999999987</v>
      </c>
      <c r="D73" s="130">
        <f>SUM(D71:D72)+D70+D62</f>
        <v>3914.56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195139.17</v>
      </c>
      <c r="D80" s="95">
        <f>SUM('DOE25'!G145:G153)</f>
        <v>63349.94</v>
      </c>
      <c r="E80" s="95">
        <f>SUM('DOE25'!H145:H153)</f>
        <v>643317.39999999991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195139.17</v>
      </c>
      <c r="D83" s="131">
        <f>SUM(D77:D82)</f>
        <v>63349.94</v>
      </c>
      <c r="E83" s="131">
        <f>SUM(E77:E82)</f>
        <v>643317.39999999991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30445.31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30445.31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21098334.309999999</v>
      </c>
      <c r="D96" s="86">
        <f>D55+D73+D83+D95</f>
        <v>353702.27999999997</v>
      </c>
      <c r="E96" s="86">
        <f>E55+E73+E83+E95</f>
        <v>648983.37999999989</v>
      </c>
      <c r="F96" s="86">
        <f>F55+F73+F83+F95</f>
        <v>0</v>
      </c>
      <c r="G96" s="86">
        <f>G55+G73+G95</f>
        <v>1027.83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11413486.039999999</v>
      </c>
      <c r="D101" s="24" t="s">
        <v>312</v>
      </c>
      <c r="E101" s="95">
        <f>('DOE25'!L268)+('DOE25'!L287)+('DOE25'!L306)</f>
        <v>90466.15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4324175.5600000005</v>
      </c>
      <c r="D102" s="24" t="s">
        <v>312</v>
      </c>
      <c r="E102" s="95">
        <f>('DOE25'!L269)+('DOE25'!L288)+('DOE25'!L307)</f>
        <v>515256.88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77967.31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13741.279999999999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15829370.189999999</v>
      </c>
      <c r="D107" s="86">
        <f>SUM(D101:D106)</f>
        <v>0</v>
      </c>
      <c r="E107" s="86">
        <f>SUM(E101:E106)</f>
        <v>605723.03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977527.79</v>
      </c>
      <c r="D110" s="24" t="s">
        <v>312</v>
      </c>
      <c r="E110" s="95">
        <f>+('DOE25'!L273)+('DOE25'!L292)+('DOE25'!L311)</f>
        <v>5832.8600000000006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278985.31</v>
      </c>
      <c r="D111" s="24" t="s">
        <v>312</v>
      </c>
      <c r="E111" s="95">
        <f>+('DOE25'!L274)+('DOE25'!L293)+('DOE25'!L312)</f>
        <v>37427.490000000005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338485.06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830423.72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1303213.93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902509.05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353702.27999999997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4631144.8599999994</v>
      </c>
      <c r="D120" s="86">
        <f>SUM(D110:D119)</f>
        <v>353702.27999999997</v>
      </c>
      <c r="E120" s="86">
        <f>SUM(E110:E119)</f>
        <v>43260.350000000006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315404.27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30445.31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1027.83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-1027.83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345849.58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20806364.629999995</v>
      </c>
      <c r="D137" s="86">
        <f>(D107+D120+D136)</f>
        <v>353702.27999999997</v>
      </c>
      <c r="E137" s="86">
        <f>(E107+E120+E136)</f>
        <v>648983.38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ACBC-7ACE-4389-A30D-83AB9B7924F9}">
  <sheetPr codeName="Sheet3">
    <tabColor indexed="43"/>
  </sheetPr>
  <dimension ref="A1:D42"/>
  <sheetViews>
    <sheetView topLeftCell="A16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HAMPSTEAD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14851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14851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11503952</v>
      </c>
      <c r="D10" s="182">
        <f>ROUND((C10/$C$28)*100,1)</f>
        <v>54.2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4839432</v>
      </c>
      <c r="D11" s="182">
        <f>ROUND((C11/$C$28)*100,1)</f>
        <v>22.8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77967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983361</v>
      </c>
      <c r="D15" s="182">
        <f t="shared" ref="D15:D27" si="0">ROUND((C15/$C$28)*100,1)</f>
        <v>4.5999999999999996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316413</v>
      </c>
      <c r="D16" s="182">
        <f t="shared" si="0"/>
        <v>1.5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338485</v>
      </c>
      <c r="D17" s="182">
        <f t="shared" si="0"/>
        <v>1.6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830424</v>
      </c>
      <c r="D18" s="182">
        <f t="shared" si="0"/>
        <v>3.9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1303214</v>
      </c>
      <c r="D20" s="182">
        <f t="shared" si="0"/>
        <v>6.1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902509</v>
      </c>
      <c r="D21" s="182">
        <f t="shared" si="0"/>
        <v>4.3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13741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97910.210000000021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21207408.210000001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315404</v>
      </c>
    </row>
    <row r="30" spans="1:4" x14ac:dyDescent="0.2">
      <c r="B30" s="187" t="s">
        <v>760</v>
      </c>
      <c r="C30" s="180">
        <f>SUM(C28:C29)</f>
        <v>21522812.210000001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14747657</v>
      </c>
      <c r="D35" s="182">
        <f t="shared" ref="D35:D40" si="1">ROUND((C35/$C$41)*100,1)</f>
        <v>67.599999999999994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92353.530000003055</v>
      </c>
      <c r="D36" s="182">
        <f t="shared" si="1"/>
        <v>0.4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4873913</v>
      </c>
      <c r="D37" s="182">
        <f t="shared" si="1"/>
        <v>22.3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1200081</v>
      </c>
      <c r="D38" s="182">
        <f t="shared" si="1"/>
        <v>5.5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901807</v>
      </c>
      <c r="D39" s="182">
        <f t="shared" si="1"/>
        <v>4.0999999999999996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21815811.530000001</v>
      </c>
      <c r="D41" s="184">
        <f>SUM(D35:D40)</f>
        <v>99.899999999999991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F01A-A046-4852-821C-ECB2FD0DF17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HAMPSTEAD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2:M32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HP29:HZ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BC38:BM38"/>
    <mergeCell ref="P30:Z30"/>
    <mergeCell ref="AC30:AM30"/>
    <mergeCell ref="AP30:AZ30"/>
    <mergeCell ref="P31:Z31"/>
    <mergeCell ref="HC29:HM29"/>
    <mergeCell ref="DC29:DM29"/>
    <mergeCell ref="DP29:DZ29"/>
    <mergeCell ref="AC31:AM31"/>
    <mergeCell ref="AP31:AZ31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P38:BZ38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EC30:EM30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8:CM38"/>
    <mergeCell ref="CC32:CM32"/>
    <mergeCell ref="CP38:CZ38"/>
    <mergeCell ref="AC32:AM32"/>
    <mergeCell ref="AP32:AZ32"/>
    <mergeCell ref="GP31:GZ31"/>
    <mergeCell ref="CP32:CZ32"/>
    <mergeCell ref="BC31:BM31"/>
    <mergeCell ref="BC32:BM32"/>
    <mergeCell ref="BP31:BZ31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CP39:CZ39"/>
    <mergeCell ref="BP39:BZ39"/>
    <mergeCell ref="CC39:CM39"/>
    <mergeCell ref="DC39:DM39"/>
    <mergeCell ref="DP39:DZ39"/>
    <mergeCell ref="EC39:EM39"/>
    <mergeCell ref="GC39:GM39"/>
    <mergeCell ref="DC40:DM40"/>
    <mergeCell ref="EP40:EZ40"/>
    <mergeCell ref="DP40:DZ40"/>
    <mergeCell ref="P39:Z39"/>
    <mergeCell ref="AC39:AM39"/>
    <mergeCell ref="AP39:AZ39"/>
    <mergeCell ref="BC39:BM39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BC40:BM40"/>
    <mergeCell ref="C43:M43"/>
    <mergeCell ref="IC40:IM40"/>
    <mergeCell ref="AP40:AZ40"/>
    <mergeCell ref="C42:M42"/>
    <mergeCell ref="C41:M41"/>
    <mergeCell ref="IP40:IV40"/>
    <mergeCell ref="BP40:BZ40"/>
    <mergeCell ref="FC40:FM40"/>
    <mergeCell ref="CC40:CM40"/>
    <mergeCell ref="CP40:C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2010-10-26T12:21:45Z</cp:lastPrinted>
  <dcterms:created xsi:type="dcterms:W3CDTF">1997-12-04T19:04:30Z</dcterms:created>
  <dcterms:modified xsi:type="dcterms:W3CDTF">2025-01-02T15:04:50Z</dcterms:modified>
</cp:coreProperties>
</file>