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F1232620-20D3-4D2D-90DC-BCD8D17A8F9F}" xr6:coauthVersionLast="47" xr6:coauthVersionMax="47" xr10:uidLastSave="{00000000-0000-0000-0000-000000000000}"/>
  <workbookProtection workbookPassword="B70A" lockStructure="1"/>
  <bookViews>
    <workbookView xWindow="2850" yWindow="2850" windowWidth="21600" windowHeight="11505" tabRatio="855" xr2:uid="{484D253B-D223-4B12-A87C-B4E0D6A0782A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L219" i="1"/>
  <c r="L237" i="1"/>
  <c r="F5" i="13"/>
  <c r="G5" i="13"/>
  <c r="L189" i="1"/>
  <c r="C101" i="2" s="1"/>
  <c r="L190" i="1"/>
  <c r="C102" i="2" s="1"/>
  <c r="L191" i="1"/>
  <c r="L192" i="1"/>
  <c r="L207" i="1"/>
  <c r="L208" i="1"/>
  <c r="L209" i="1"/>
  <c r="L210" i="1"/>
  <c r="L225" i="1"/>
  <c r="L226" i="1"/>
  <c r="L227" i="1"/>
  <c r="L228" i="1"/>
  <c r="F6" i="13"/>
  <c r="D6" i="13" s="1"/>
  <c r="C6" i="13" s="1"/>
  <c r="G6" i="13"/>
  <c r="G33" i="13" s="1"/>
  <c r="L194" i="1"/>
  <c r="L212" i="1"/>
  <c r="L230" i="1"/>
  <c r="F7" i="13"/>
  <c r="G7" i="13"/>
  <c r="L195" i="1"/>
  <c r="L213" i="1"/>
  <c r="L231" i="1"/>
  <c r="F12" i="13"/>
  <c r="G12" i="13"/>
  <c r="L197" i="1"/>
  <c r="D12" i="13" s="1"/>
  <c r="C12" i="13" s="1"/>
  <c r="L215" i="1"/>
  <c r="L221" i="1" s="1"/>
  <c r="G650" i="1" s="1"/>
  <c r="G654" i="1" s="1"/>
  <c r="L233" i="1"/>
  <c r="F14" i="13"/>
  <c r="G14" i="13"/>
  <c r="L199" i="1"/>
  <c r="L217" i="1"/>
  <c r="L235" i="1"/>
  <c r="F15" i="13"/>
  <c r="G15" i="13"/>
  <c r="L200" i="1"/>
  <c r="L218" i="1"/>
  <c r="L236" i="1"/>
  <c r="C21" i="10" s="1"/>
  <c r="H652" i="1"/>
  <c r="F17" i="13"/>
  <c r="D17" i="13" s="1"/>
  <c r="C17" i="13" s="1"/>
  <c r="G17" i="13"/>
  <c r="L243" i="1"/>
  <c r="F18" i="13"/>
  <c r="G18" i="13"/>
  <c r="L244" i="1"/>
  <c r="F19" i="13"/>
  <c r="G19" i="13"/>
  <c r="L245" i="1"/>
  <c r="D19" i="13" s="1"/>
  <c r="C19" i="13" s="1"/>
  <c r="F29" i="13"/>
  <c r="G29" i="13"/>
  <c r="L350" i="1"/>
  <c r="H651" i="1" s="1"/>
  <c r="L351" i="1"/>
  <c r="L352" i="1"/>
  <c r="I359" i="1"/>
  <c r="J282" i="1"/>
  <c r="J301" i="1"/>
  <c r="F31" i="13" s="1"/>
  <c r="J320" i="1"/>
  <c r="K282" i="1"/>
  <c r="K301" i="1"/>
  <c r="K320" i="1"/>
  <c r="L268" i="1"/>
  <c r="L269" i="1"/>
  <c r="L270" i="1"/>
  <c r="C12" i="10" s="1"/>
  <c r="L271" i="1"/>
  <c r="L273" i="1"/>
  <c r="L274" i="1"/>
  <c r="L275" i="1"/>
  <c r="E112" i="2" s="1"/>
  <c r="L276" i="1"/>
  <c r="E113" i="2" s="1"/>
  <c r="L277" i="1"/>
  <c r="L278" i="1"/>
  <c r="L279" i="1"/>
  <c r="L280" i="1"/>
  <c r="L287" i="1"/>
  <c r="L288" i="1"/>
  <c r="L289" i="1"/>
  <c r="L290" i="1"/>
  <c r="E104" i="2" s="1"/>
  <c r="L292" i="1"/>
  <c r="L293" i="1"/>
  <c r="L294" i="1"/>
  <c r="L301" i="1" s="1"/>
  <c r="L295" i="1"/>
  <c r="L296" i="1"/>
  <c r="L297" i="1"/>
  <c r="L298" i="1"/>
  <c r="L299" i="1"/>
  <c r="L306" i="1"/>
  <c r="L307" i="1"/>
  <c r="L308" i="1"/>
  <c r="E103" i="2"/>
  <c r="L309" i="1"/>
  <c r="L311" i="1"/>
  <c r="L312" i="1"/>
  <c r="E111" i="2" s="1"/>
  <c r="L313" i="1"/>
  <c r="L314" i="1"/>
  <c r="L315" i="1"/>
  <c r="L316" i="1"/>
  <c r="L317" i="1"/>
  <c r="L318" i="1"/>
  <c r="L325" i="1"/>
  <c r="E106" i="2" s="1"/>
  <c r="L326" i="1"/>
  <c r="L327" i="1"/>
  <c r="L252" i="1"/>
  <c r="L253" i="1"/>
  <c r="C124" i="2" s="1"/>
  <c r="L333" i="1"/>
  <c r="L343" i="1" s="1"/>
  <c r="L334" i="1"/>
  <c r="L247" i="1"/>
  <c r="L328" i="1"/>
  <c r="C11" i="13"/>
  <c r="C10" i="13"/>
  <c r="C9" i="13"/>
  <c r="L353" i="1"/>
  <c r="B4" i="12"/>
  <c r="B36" i="12"/>
  <c r="C36" i="12"/>
  <c r="B40" i="12"/>
  <c r="A40" i="12" s="1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79" i="1"/>
  <c r="L380" i="1"/>
  <c r="L381" i="1"/>
  <c r="L382" i="1"/>
  <c r="L383" i="1"/>
  <c r="L384" i="1"/>
  <c r="L387" i="1"/>
  <c r="L388" i="1"/>
  <c r="L389" i="1"/>
  <c r="L393" i="1" s="1"/>
  <c r="L390" i="1"/>
  <c r="L391" i="1"/>
  <c r="L392" i="1"/>
  <c r="L395" i="1"/>
  <c r="L396" i="1"/>
  <c r="L399" i="1" s="1"/>
  <c r="C132" i="2" s="1"/>
  <c r="L397" i="1"/>
  <c r="L398" i="1"/>
  <c r="L258" i="1"/>
  <c r="J52" i="1"/>
  <c r="G48" i="2"/>
  <c r="G55" i="2" s="1"/>
  <c r="G51" i="2"/>
  <c r="G54" i="2" s="1"/>
  <c r="G53" i="2"/>
  <c r="F2" i="11"/>
  <c r="L603" i="1"/>
  <c r="H653" i="1"/>
  <c r="L602" i="1"/>
  <c r="G653" i="1" s="1"/>
  <c r="I653" i="1" s="1"/>
  <c r="L601" i="1"/>
  <c r="F653" i="1"/>
  <c r="C40" i="10"/>
  <c r="F52" i="1"/>
  <c r="C48" i="2"/>
  <c r="G52" i="1"/>
  <c r="C35" i="10" s="1"/>
  <c r="H52" i="1"/>
  <c r="E48" i="2"/>
  <c r="I52" i="1"/>
  <c r="F71" i="1"/>
  <c r="F86" i="1"/>
  <c r="C50" i="2" s="1"/>
  <c r="F103" i="1"/>
  <c r="G103" i="1"/>
  <c r="H71" i="1"/>
  <c r="H86" i="1"/>
  <c r="H104" i="1" s="1"/>
  <c r="H185" i="1" s="1"/>
  <c r="G619" i="1" s="1"/>
  <c r="J619" i="1" s="1"/>
  <c r="H103" i="1"/>
  <c r="I103" i="1"/>
  <c r="I104" i="1"/>
  <c r="J103" i="1"/>
  <c r="J104" i="1"/>
  <c r="C37" i="10"/>
  <c r="F113" i="1"/>
  <c r="F128" i="1"/>
  <c r="G113" i="1"/>
  <c r="G132" i="1" s="1"/>
  <c r="G128" i="1"/>
  <c r="H113" i="1"/>
  <c r="H132" i="1" s="1"/>
  <c r="H128" i="1"/>
  <c r="I113" i="1"/>
  <c r="I132" i="1" s="1"/>
  <c r="I185" i="1" s="1"/>
  <c r="G620" i="1" s="1"/>
  <c r="J620" i="1" s="1"/>
  <c r="I128" i="1"/>
  <c r="J113" i="1"/>
  <c r="J132" i="1" s="1"/>
  <c r="J185" i="1" s="1"/>
  <c r="J128" i="1"/>
  <c r="F139" i="1"/>
  <c r="F161" i="1" s="1"/>
  <c r="F154" i="1"/>
  <c r="G139" i="1"/>
  <c r="G161" i="1" s="1"/>
  <c r="G154" i="1"/>
  <c r="H139" i="1"/>
  <c r="H161" i="1" s="1"/>
  <c r="H154" i="1"/>
  <c r="I139" i="1"/>
  <c r="I161" i="1" s="1"/>
  <c r="I154" i="1"/>
  <c r="C15" i="10"/>
  <c r="C19" i="10"/>
  <c r="L242" i="1"/>
  <c r="C23" i="10" s="1"/>
  <c r="L324" i="1"/>
  <c r="L246" i="1"/>
  <c r="L260" i="1"/>
  <c r="C134" i="2" s="1"/>
  <c r="L261" i="1"/>
  <c r="L341" i="1"/>
  <c r="E134" i="2" s="1"/>
  <c r="L342" i="1"/>
  <c r="E135" i="2" s="1"/>
  <c r="I655" i="1"/>
  <c r="I660" i="1"/>
  <c r="G651" i="1"/>
  <c r="G652" i="1"/>
  <c r="I659" i="1"/>
  <c r="C42" i="10"/>
  <c r="L366" i="1"/>
  <c r="L374" i="1" s="1"/>
  <c r="G626" i="1" s="1"/>
  <c r="J626" i="1" s="1"/>
  <c r="C29" i="10"/>
  <c r="L367" i="1"/>
  <c r="L368" i="1"/>
  <c r="L369" i="1"/>
  <c r="L370" i="1"/>
  <c r="L371" i="1"/>
  <c r="L372" i="1"/>
  <c r="B2" i="10"/>
  <c r="L336" i="1"/>
  <c r="L337" i="1"/>
  <c r="L338" i="1"/>
  <c r="E129" i="2" s="1"/>
  <c r="L339" i="1"/>
  <c r="K343" i="1"/>
  <c r="L511" i="1"/>
  <c r="F539" i="1" s="1"/>
  <c r="L512" i="1"/>
  <c r="F540" i="1" s="1"/>
  <c r="L513" i="1"/>
  <c r="F541" i="1"/>
  <c r="L516" i="1"/>
  <c r="L519" i="1" s="1"/>
  <c r="L517" i="1"/>
  <c r="G540" i="1"/>
  <c r="L518" i="1"/>
  <c r="G541" i="1" s="1"/>
  <c r="K541" i="1" s="1"/>
  <c r="L521" i="1"/>
  <c r="H539" i="1" s="1"/>
  <c r="L522" i="1"/>
  <c r="H540" i="1" s="1"/>
  <c r="L523" i="1"/>
  <c r="H541" i="1"/>
  <c r="L526" i="1"/>
  <c r="I539" i="1" s="1"/>
  <c r="L527" i="1"/>
  <c r="I540" i="1"/>
  <c r="L528" i="1"/>
  <c r="I541" i="1" s="1"/>
  <c r="L531" i="1"/>
  <c r="J539" i="1" s="1"/>
  <c r="L532" i="1"/>
  <c r="J540" i="1" s="1"/>
  <c r="L533" i="1"/>
  <c r="J541" i="1"/>
  <c r="E124" i="2"/>
  <c r="K262" i="1"/>
  <c r="J262" i="1"/>
  <c r="I262" i="1"/>
  <c r="L262" i="1" s="1"/>
  <c r="H262" i="1"/>
  <c r="G262" i="1"/>
  <c r="F262" i="1"/>
  <c r="C123" i="2"/>
  <c r="A1" i="2"/>
  <c r="A2" i="2"/>
  <c r="C9" i="2"/>
  <c r="D9" i="2"/>
  <c r="E9" i="2"/>
  <c r="F9" i="2"/>
  <c r="F19" i="2" s="1"/>
  <c r="I431" i="1"/>
  <c r="J9" i="1" s="1"/>
  <c r="C10" i="2"/>
  <c r="D10" i="2"/>
  <c r="D19" i="2" s="1"/>
  <c r="E10" i="2"/>
  <c r="F10" i="2"/>
  <c r="I432" i="1"/>
  <c r="J10" i="1"/>
  <c r="G10" i="2"/>
  <c r="C11" i="2"/>
  <c r="C12" i="2"/>
  <c r="D12" i="2"/>
  <c r="E12" i="2"/>
  <c r="E19" i="2" s="1"/>
  <c r="F12" i="2"/>
  <c r="I433" i="1"/>
  <c r="J12" i="1"/>
  <c r="G12" i="2" s="1"/>
  <c r="C13" i="2"/>
  <c r="D13" i="2"/>
  <c r="E13" i="2"/>
  <c r="F13" i="2"/>
  <c r="I434" i="1"/>
  <c r="J13" i="1"/>
  <c r="C14" i="2"/>
  <c r="C19" i="2" s="1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F18" i="2"/>
  <c r="I436" i="1"/>
  <c r="J17" i="1"/>
  <c r="G17" i="2"/>
  <c r="C18" i="2"/>
  <c r="D18" i="2"/>
  <c r="E18" i="2"/>
  <c r="I437" i="1"/>
  <c r="J18" i="1"/>
  <c r="G18" i="2" s="1"/>
  <c r="C22" i="2"/>
  <c r="D22" i="2"/>
  <c r="E22" i="2"/>
  <c r="F22" i="2"/>
  <c r="I440" i="1"/>
  <c r="J23" i="1"/>
  <c r="C23" i="2"/>
  <c r="D23" i="2"/>
  <c r="E23" i="2"/>
  <c r="F23" i="2"/>
  <c r="F32" i="2" s="1"/>
  <c r="I441" i="1"/>
  <c r="J24" i="1" s="1"/>
  <c r="C24" i="2"/>
  <c r="C32" i="2" s="1"/>
  <c r="D24" i="2"/>
  <c r="E24" i="2"/>
  <c r="F24" i="2"/>
  <c r="I442" i="1"/>
  <c r="J25" i="1"/>
  <c r="G24" i="2" s="1"/>
  <c r="C25" i="2"/>
  <c r="D25" i="2"/>
  <c r="D32" i="2" s="1"/>
  <c r="E25" i="2"/>
  <c r="E32" i="2" s="1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E34" i="2"/>
  <c r="F34" i="2"/>
  <c r="F42" i="2" s="1"/>
  <c r="F43" i="2" s="1"/>
  <c r="C35" i="2"/>
  <c r="D35" i="2"/>
  <c r="E35" i="2"/>
  <c r="F35" i="2"/>
  <c r="C36" i="2"/>
  <c r="D36" i="2"/>
  <c r="E36" i="2"/>
  <c r="F36" i="2"/>
  <c r="I446" i="1"/>
  <c r="J37" i="1"/>
  <c r="C37" i="2"/>
  <c r="D37" i="2"/>
  <c r="D42" i="2" s="1"/>
  <c r="D43" i="2" s="1"/>
  <c r="E37" i="2"/>
  <c r="F37" i="2"/>
  <c r="I447" i="1"/>
  <c r="J38" i="1"/>
  <c r="C38" i="2"/>
  <c r="D38" i="2"/>
  <c r="E38" i="2"/>
  <c r="F38" i="2"/>
  <c r="I448" i="1"/>
  <c r="J40" i="1"/>
  <c r="G39" i="2"/>
  <c r="C40" i="2"/>
  <c r="D40" i="2"/>
  <c r="E40" i="2"/>
  <c r="F40" i="2"/>
  <c r="I449" i="1"/>
  <c r="I450" i="1" s="1"/>
  <c r="C41" i="2"/>
  <c r="C42" i="2"/>
  <c r="C43" i="2" s="1"/>
  <c r="D41" i="2"/>
  <c r="E41" i="2"/>
  <c r="F41" i="2"/>
  <c r="F48" i="2"/>
  <c r="C49" i="2"/>
  <c r="C54" i="2" s="1"/>
  <c r="E49" i="2"/>
  <c r="E51" i="2"/>
  <c r="E53" i="2"/>
  <c r="C51" i="2"/>
  <c r="D51" i="2"/>
  <c r="D54" i="2" s="1"/>
  <c r="F51" i="2"/>
  <c r="D52" i="2"/>
  <c r="C53" i="2"/>
  <c r="D53" i="2"/>
  <c r="F53" i="2"/>
  <c r="F54" i="2" s="1"/>
  <c r="F55" i="2" s="1"/>
  <c r="C58" i="2"/>
  <c r="C59" i="2"/>
  <c r="C61" i="2"/>
  <c r="C62" i="2" s="1"/>
  <c r="D61" i="2"/>
  <c r="D62" i="2" s="1"/>
  <c r="D73" i="2" s="1"/>
  <c r="E61" i="2"/>
  <c r="E62" i="2"/>
  <c r="F61" i="2"/>
  <c r="F62" i="2" s="1"/>
  <c r="G61" i="2"/>
  <c r="G62" i="2" s="1"/>
  <c r="C64" i="2"/>
  <c r="F64" i="2"/>
  <c r="C65" i="2"/>
  <c r="F65" i="2"/>
  <c r="F70" i="2" s="1"/>
  <c r="C66" i="2"/>
  <c r="C70" i="2" s="1"/>
  <c r="C67" i="2"/>
  <c r="C68" i="2"/>
  <c r="E68" i="2"/>
  <c r="E70" i="2" s="1"/>
  <c r="E73" i="2" s="1"/>
  <c r="F68" i="2"/>
  <c r="C69" i="2"/>
  <c r="D69" i="2"/>
  <c r="D70" i="2"/>
  <c r="E69" i="2"/>
  <c r="F69" i="2"/>
  <c r="G69" i="2"/>
  <c r="G70" i="2" s="1"/>
  <c r="G73" i="2" s="1"/>
  <c r="C71" i="2"/>
  <c r="D71" i="2"/>
  <c r="E71" i="2"/>
  <c r="C72" i="2"/>
  <c r="E72" i="2"/>
  <c r="C77" i="2"/>
  <c r="E77" i="2"/>
  <c r="F77" i="2"/>
  <c r="F83" i="2" s="1"/>
  <c r="C79" i="2"/>
  <c r="C83" i="2" s="1"/>
  <c r="E79" i="2"/>
  <c r="F79" i="2"/>
  <c r="F80" i="2"/>
  <c r="F81" i="2"/>
  <c r="C80" i="2"/>
  <c r="D80" i="2"/>
  <c r="E80" i="2"/>
  <c r="E83" i="2" s="1"/>
  <c r="C81" i="2"/>
  <c r="D81" i="2"/>
  <c r="E81" i="2"/>
  <c r="C82" i="2"/>
  <c r="C85" i="2"/>
  <c r="F85" i="2"/>
  <c r="C86" i="2"/>
  <c r="F86" i="2"/>
  <c r="D88" i="2"/>
  <c r="E88" i="2"/>
  <c r="E95" i="2" s="1"/>
  <c r="F88" i="2"/>
  <c r="G88" i="2"/>
  <c r="G95" i="2" s="1"/>
  <c r="C89" i="2"/>
  <c r="D89" i="2"/>
  <c r="D95" i="2" s="1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F95" i="2" s="1"/>
  <c r="C95" i="2"/>
  <c r="C103" i="2"/>
  <c r="C104" i="2"/>
  <c r="C105" i="2"/>
  <c r="D107" i="2"/>
  <c r="D137" i="2" s="1"/>
  <c r="F107" i="2"/>
  <c r="G107" i="2"/>
  <c r="C110" i="2"/>
  <c r="E110" i="2"/>
  <c r="E120" i="2" s="1"/>
  <c r="C111" i="2"/>
  <c r="C112" i="2"/>
  <c r="E114" i="2"/>
  <c r="C115" i="2"/>
  <c r="E115" i="2"/>
  <c r="E116" i="2"/>
  <c r="C117" i="2"/>
  <c r="E117" i="2"/>
  <c r="D119" i="2"/>
  <c r="D120" i="2" s="1"/>
  <c r="F120" i="2"/>
  <c r="G120" i="2"/>
  <c r="C122" i="2"/>
  <c r="E122" i="2"/>
  <c r="D126" i="2"/>
  <c r="E126" i="2"/>
  <c r="F126" i="2"/>
  <c r="K411" i="1"/>
  <c r="K419" i="1"/>
  <c r="K425" i="1"/>
  <c r="K426" i="1" s="1"/>
  <c r="G126" i="2" s="1"/>
  <c r="G136" i="2" s="1"/>
  <c r="L255" i="1"/>
  <c r="C127" i="2" s="1"/>
  <c r="E127" i="2"/>
  <c r="L256" i="1"/>
  <c r="C128" i="2"/>
  <c r="L257" i="1"/>
  <c r="C129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G149" i="2" s="1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F490" i="1"/>
  <c r="K490" i="1" s="1"/>
  <c r="B153" i="2"/>
  <c r="G490" i="1"/>
  <c r="C153" i="2"/>
  <c r="D153" i="2"/>
  <c r="F153" i="2"/>
  <c r="H490" i="1"/>
  <c r="I490" i="1"/>
  <c r="E153" i="2" s="1"/>
  <c r="J490" i="1"/>
  <c r="B154" i="2"/>
  <c r="C154" i="2"/>
  <c r="G154" i="2" s="1"/>
  <c r="D154" i="2"/>
  <c r="E154" i="2"/>
  <c r="F154" i="2"/>
  <c r="B155" i="2"/>
  <c r="G155" i="2" s="1"/>
  <c r="C155" i="2"/>
  <c r="D155" i="2"/>
  <c r="E155" i="2"/>
  <c r="F155" i="2"/>
  <c r="F493" i="1"/>
  <c r="B156" i="2" s="1"/>
  <c r="G493" i="1"/>
  <c r="C156" i="2"/>
  <c r="H493" i="1"/>
  <c r="D156" i="2" s="1"/>
  <c r="I493" i="1"/>
  <c r="E156" i="2"/>
  <c r="J493" i="1"/>
  <c r="F156" i="2" s="1"/>
  <c r="F19" i="1"/>
  <c r="G607" i="1"/>
  <c r="G19" i="1"/>
  <c r="G608" i="1" s="1"/>
  <c r="J608" i="1" s="1"/>
  <c r="H19" i="1"/>
  <c r="G609" i="1"/>
  <c r="I19" i="1"/>
  <c r="G610" i="1" s="1"/>
  <c r="J610" i="1" s="1"/>
  <c r="F33" i="1"/>
  <c r="G33" i="1"/>
  <c r="H33" i="1"/>
  <c r="I33" i="1"/>
  <c r="I44" i="1" s="1"/>
  <c r="H610" i="1" s="1"/>
  <c r="F43" i="1"/>
  <c r="G612" i="1" s="1"/>
  <c r="J612" i="1" s="1"/>
  <c r="G43" i="1"/>
  <c r="H43" i="1"/>
  <c r="I43" i="1"/>
  <c r="G615" i="1" s="1"/>
  <c r="F169" i="1"/>
  <c r="F184" i="1"/>
  <c r="I169" i="1"/>
  <c r="I184" i="1" s="1"/>
  <c r="F175" i="1"/>
  <c r="G175" i="1"/>
  <c r="G184" i="1" s="1"/>
  <c r="H175" i="1"/>
  <c r="I175" i="1"/>
  <c r="J175" i="1"/>
  <c r="J184" i="1"/>
  <c r="F180" i="1"/>
  <c r="G180" i="1"/>
  <c r="H180" i="1"/>
  <c r="H184" i="1"/>
  <c r="I180" i="1"/>
  <c r="F203" i="1"/>
  <c r="G203" i="1"/>
  <c r="G249" i="1" s="1"/>
  <c r="G263" i="1" s="1"/>
  <c r="H203" i="1"/>
  <c r="I203" i="1"/>
  <c r="J203" i="1"/>
  <c r="K203" i="1"/>
  <c r="F221" i="1"/>
  <c r="F249" i="1" s="1"/>
  <c r="F263" i="1" s="1"/>
  <c r="G221" i="1"/>
  <c r="H221" i="1"/>
  <c r="I221" i="1"/>
  <c r="I249" i="1" s="1"/>
  <c r="I263" i="1" s="1"/>
  <c r="J221" i="1"/>
  <c r="J249" i="1" s="1"/>
  <c r="K221" i="1"/>
  <c r="F239" i="1"/>
  <c r="G239" i="1"/>
  <c r="H239" i="1"/>
  <c r="I239" i="1"/>
  <c r="J239" i="1"/>
  <c r="K239" i="1"/>
  <c r="F248" i="1"/>
  <c r="G248" i="1"/>
  <c r="H248" i="1"/>
  <c r="I248" i="1"/>
  <c r="L248" i="1" s="1"/>
  <c r="J248" i="1"/>
  <c r="K248" i="1"/>
  <c r="F282" i="1"/>
  <c r="G282" i="1"/>
  <c r="G330" i="1" s="1"/>
  <c r="G344" i="1" s="1"/>
  <c r="H282" i="1"/>
  <c r="I282" i="1"/>
  <c r="F301" i="1"/>
  <c r="F330" i="1" s="1"/>
  <c r="F344" i="1" s="1"/>
  <c r="G301" i="1"/>
  <c r="H301" i="1"/>
  <c r="I301" i="1"/>
  <c r="I330" i="1" s="1"/>
  <c r="I344" i="1" s="1"/>
  <c r="F320" i="1"/>
  <c r="G320" i="1"/>
  <c r="H320" i="1"/>
  <c r="I320" i="1"/>
  <c r="F329" i="1"/>
  <c r="G329" i="1"/>
  <c r="H329" i="1"/>
  <c r="I329" i="1"/>
  <c r="L329" i="1"/>
  <c r="J329" i="1"/>
  <c r="K329" i="1"/>
  <c r="K330" i="1" s="1"/>
  <c r="K344" i="1" s="1"/>
  <c r="F354" i="1"/>
  <c r="G354" i="1"/>
  <c r="H354" i="1"/>
  <c r="I354" i="1"/>
  <c r="G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J635" i="1" s="1"/>
  <c r="H393" i="1"/>
  <c r="H400" i="1" s="1"/>
  <c r="H634" i="1" s="1"/>
  <c r="J634" i="1" s="1"/>
  <c r="I393" i="1"/>
  <c r="F399" i="1"/>
  <c r="G399" i="1"/>
  <c r="H399" i="1"/>
  <c r="I399" i="1"/>
  <c r="I400" i="1"/>
  <c r="L405" i="1"/>
  <c r="L411" i="1" s="1"/>
  <c r="L406" i="1"/>
  <c r="L407" i="1"/>
  <c r="L408" i="1"/>
  <c r="L409" i="1"/>
  <c r="L410" i="1"/>
  <c r="F411" i="1"/>
  <c r="G411" i="1"/>
  <c r="G426" i="1"/>
  <c r="H411" i="1"/>
  <c r="I411" i="1"/>
  <c r="J411" i="1"/>
  <c r="J426" i="1" s="1"/>
  <c r="L413" i="1"/>
  <c r="L414" i="1"/>
  <c r="L419" i="1" s="1"/>
  <c r="L415" i="1"/>
  <c r="L416" i="1"/>
  <c r="L417" i="1"/>
  <c r="L418" i="1"/>
  <c r="F419" i="1"/>
  <c r="G419" i="1"/>
  <c r="H419" i="1"/>
  <c r="I419" i="1"/>
  <c r="I426" i="1" s="1"/>
  <c r="J419" i="1"/>
  <c r="L421" i="1"/>
  <c r="L422" i="1"/>
  <c r="L425" i="1" s="1"/>
  <c r="L423" i="1"/>
  <c r="L424" i="1"/>
  <c r="F425" i="1"/>
  <c r="G425" i="1"/>
  <c r="H425" i="1"/>
  <c r="I425" i="1"/>
  <c r="J425" i="1"/>
  <c r="F426" i="1"/>
  <c r="H426" i="1"/>
  <c r="F438" i="1"/>
  <c r="G629" i="1"/>
  <c r="G438" i="1"/>
  <c r="G630" i="1" s="1"/>
  <c r="J630" i="1" s="1"/>
  <c r="H438" i="1"/>
  <c r="G631" i="1"/>
  <c r="F444" i="1"/>
  <c r="F451" i="1" s="1"/>
  <c r="H629" i="1" s="1"/>
  <c r="G444" i="1"/>
  <c r="G451" i="1" s="1"/>
  <c r="H630" i="1" s="1"/>
  <c r="H444" i="1"/>
  <c r="H451" i="1" s="1"/>
  <c r="H631" i="1" s="1"/>
  <c r="J631" i="1" s="1"/>
  <c r="F450" i="1"/>
  <c r="G450" i="1"/>
  <c r="H450" i="1"/>
  <c r="F460" i="1"/>
  <c r="F466" i="1" s="1"/>
  <c r="H612" i="1" s="1"/>
  <c r="G460" i="1"/>
  <c r="G466" i="1" s="1"/>
  <c r="H613" i="1" s="1"/>
  <c r="H460" i="1"/>
  <c r="I460" i="1"/>
  <c r="J460" i="1"/>
  <c r="F464" i="1"/>
  <c r="G464" i="1"/>
  <c r="H464" i="1"/>
  <c r="H466" i="1" s="1"/>
  <c r="H614" i="1" s="1"/>
  <c r="I464" i="1"/>
  <c r="I466" i="1" s="1"/>
  <c r="H615" i="1" s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I514" i="1"/>
  <c r="J514" i="1"/>
  <c r="K514" i="1"/>
  <c r="F519" i="1"/>
  <c r="G519" i="1"/>
  <c r="G535" i="1" s="1"/>
  <c r="H519" i="1"/>
  <c r="H535" i="1" s="1"/>
  <c r="I519" i="1"/>
  <c r="J519" i="1"/>
  <c r="K519" i="1"/>
  <c r="F524" i="1"/>
  <c r="G524" i="1"/>
  <c r="H524" i="1"/>
  <c r="I524" i="1"/>
  <c r="J524" i="1"/>
  <c r="K524" i="1"/>
  <c r="K535" i="1" s="1"/>
  <c r="L524" i="1"/>
  <c r="F529" i="1"/>
  <c r="G529" i="1"/>
  <c r="H529" i="1"/>
  <c r="I529" i="1"/>
  <c r="J529" i="1"/>
  <c r="K529" i="1"/>
  <c r="F534" i="1"/>
  <c r="G534" i="1"/>
  <c r="H534" i="1"/>
  <c r="I534" i="1"/>
  <c r="I535" i="1" s="1"/>
  <c r="J534" i="1"/>
  <c r="J535" i="1" s="1"/>
  <c r="K534" i="1"/>
  <c r="L534" i="1"/>
  <c r="L547" i="1"/>
  <c r="L548" i="1"/>
  <c r="L549" i="1"/>
  <c r="L550" i="1"/>
  <c r="F550" i="1"/>
  <c r="G550" i="1"/>
  <c r="G561" i="1"/>
  <c r="H550" i="1"/>
  <c r="H561" i="1" s="1"/>
  <c r="I550" i="1"/>
  <c r="J550" i="1"/>
  <c r="J561" i="1" s="1"/>
  <c r="K550" i="1"/>
  <c r="K561" i="1" s="1"/>
  <c r="L552" i="1"/>
  <c r="L553" i="1"/>
  <c r="L555" i="1" s="1"/>
  <c r="L561" i="1" s="1"/>
  <c r="L554" i="1"/>
  <c r="F555" i="1"/>
  <c r="G555" i="1"/>
  <c r="H555" i="1"/>
  <c r="I555" i="1"/>
  <c r="I561" i="1" s="1"/>
  <c r="J555" i="1"/>
  <c r="K555" i="1"/>
  <c r="L557" i="1"/>
  <c r="L560" i="1" s="1"/>
  <c r="L558" i="1"/>
  <c r="L559" i="1"/>
  <c r="F560" i="1"/>
  <c r="F561" i="1" s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8" i="1" s="1"/>
  <c r="G637" i="1" s="1"/>
  <c r="K585" i="1"/>
  <c r="K586" i="1"/>
  <c r="K587" i="1"/>
  <c r="H588" i="1"/>
  <c r="H639" i="1" s="1"/>
  <c r="J639" i="1" s="1"/>
  <c r="I588" i="1"/>
  <c r="H640" i="1" s="1"/>
  <c r="J588" i="1"/>
  <c r="H641" i="1" s="1"/>
  <c r="K592" i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13" i="1"/>
  <c r="J613" i="1" s="1"/>
  <c r="G614" i="1"/>
  <c r="H617" i="1"/>
  <c r="H618" i="1"/>
  <c r="H619" i="1"/>
  <c r="H620" i="1"/>
  <c r="H621" i="1"/>
  <c r="H622" i="1"/>
  <c r="H623" i="1"/>
  <c r="H625" i="1"/>
  <c r="H626" i="1"/>
  <c r="H627" i="1"/>
  <c r="H628" i="1"/>
  <c r="G633" i="1"/>
  <c r="G634" i="1"/>
  <c r="G639" i="1"/>
  <c r="G640" i="1"/>
  <c r="J640" i="1" s="1"/>
  <c r="G642" i="1"/>
  <c r="H642" i="1"/>
  <c r="J642" i="1"/>
  <c r="G643" i="1"/>
  <c r="H643" i="1"/>
  <c r="J643" i="1"/>
  <c r="G644" i="1"/>
  <c r="J644" i="1" s="1"/>
  <c r="H644" i="1"/>
  <c r="G645" i="1"/>
  <c r="J645" i="1" s="1"/>
  <c r="H645" i="1"/>
  <c r="K249" i="1"/>
  <c r="K263" i="1" s="1"/>
  <c r="F104" i="1"/>
  <c r="F22" i="13"/>
  <c r="E8" i="13"/>
  <c r="C8" i="13" s="1"/>
  <c r="L354" i="1"/>
  <c r="H249" i="1"/>
  <c r="H263" i="1"/>
  <c r="D7" i="13"/>
  <c r="C7" i="13"/>
  <c r="G31" i="13"/>
  <c r="D14" i="13"/>
  <c r="C14" i="13"/>
  <c r="F132" i="1"/>
  <c r="H330" i="1"/>
  <c r="H344" i="1" s="1"/>
  <c r="E101" i="2"/>
  <c r="A13" i="12"/>
  <c r="C13" i="10"/>
  <c r="E16" i="13"/>
  <c r="C16" i="13" s="1"/>
  <c r="G37" i="2"/>
  <c r="C27" i="10"/>
  <c r="G625" i="1"/>
  <c r="J625" i="1" s="1"/>
  <c r="C22" i="13"/>
  <c r="G635" i="1"/>
  <c r="E105" i="2"/>
  <c r="E102" i="2"/>
  <c r="F652" i="1"/>
  <c r="I652" i="1" s="1"/>
  <c r="F651" i="1"/>
  <c r="I651" i="1" s="1"/>
  <c r="C20" i="10"/>
  <c r="A22" i="12"/>
  <c r="L514" i="1"/>
  <c r="K595" i="1"/>
  <c r="G638" i="1"/>
  <c r="L385" i="1"/>
  <c r="J466" i="1"/>
  <c r="H616" i="1"/>
  <c r="G36" i="2"/>
  <c r="G13" i="2"/>
  <c r="G22" i="2"/>
  <c r="C130" i="2"/>
  <c r="H44" i="1"/>
  <c r="H609" i="1" s="1"/>
  <c r="J609" i="1" s="1"/>
  <c r="G151" i="2"/>
  <c r="D29" i="13"/>
  <c r="C29" i="13"/>
  <c r="G44" i="1"/>
  <c r="H608" i="1"/>
  <c r="G152" i="2"/>
  <c r="G150" i="2"/>
  <c r="E42" i="2"/>
  <c r="E43" i="2" s="1"/>
  <c r="D18" i="13"/>
  <c r="C18" i="13"/>
  <c r="F44" i="1"/>
  <c r="H607" i="1" s="1"/>
  <c r="J607" i="1" s="1"/>
  <c r="C39" i="10" l="1"/>
  <c r="F185" i="1"/>
  <c r="G617" i="1" s="1"/>
  <c r="J617" i="1" s="1"/>
  <c r="C131" i="2"/>
  <c r="C133" i="2" s="1"/>
  <c r="L400" i="1"/>
  <c r="G153" i="2"/>
  <c r="G9" i="2"/>
  <c r="G19" i="2" s="1"/>
  <c r="J19" i="1"/>
  <c r="G611" i="1" s="1"/>
  <c r="E107" i="2"/>
  <c r="E137" i="2" s="1"/>
  <c r="G621" i="1"/>
  <c r="J621" i="1" s="1"/>
  <c r="G636" i="1"/>
  <c r="G96" i="2"/>
  <c r="G657" i="1"/>
  <c r="G662" i="1"/>
  <c r="C5" i="10" s="1"/>
  <c r="H542" i="1"/>
  <c r="C55" i="2"/>
  <c r="C96" i="2" s="1"/>
  <c r="E54" i="2"/>
  <c r="E55" i="2" s="1"/>
  <c r="E96" i="2" s="1"/>
  <c r="L426" i="1"/>
  <c r="G628" i="1" s="1"/>
  <c r="J628" i="1" s="1"/>
  <c r="G156" i="2"/>
  <c r="G23" i="2"/>
  <c r="G32" i="2" s="1"/>
  <c r="J33" i="1"/>
  <c r="J542" i="1"/>
  <c r="J629" i="1"/>
  <c r="C73" i="2"/>
  <c r="C38" i="10"/>
  <c r="F73" i="2"/>
  <c r="F96" i="2"/>
  <c r="J624" i="1"/>
  <c r="J263" i="1"/>
  <c r="G137" i="2"/>
  <c r="K540" i="1"/>
  <c r="J633" i="1"/>
  <c r="J614" i="1"/>
  <c r="J615" i="1"/>
  <c r="I542" i="1"/>
  <c r="F542" i="1"/>
  <c r="C136" i="2"/>
  <c r="E33" i="13"/>
  <c r="D35" i="13" s="1"/>
  <c r="K493" i="1"/>
  <c r="E50" i="2"/>
  <c r="C32" i="10"/>
  <c r="C26" i="10"/>
  <c r="C16" i="10"/>
  <c r="I438" i="1"/>
  <c r="G632" i="1" s="1"/>
  <c r="F122" i="2"/>
  <c r="F136" i="2" s="1"/>
  <c r="F137" i="2" s="1"/>
  <c r="D77" i="2"/>
  <c r="D83" i="2" s="1"/>
  <c r="J41" i="1"/>
  <c r="E123" i="2"/>
  <c r="E136" i="2" s="1"/>
  <c r="G539" i="1"/>
  <c r="G542" i="1" s="1"/>
  <c r="G104" i="1"/>
  <c r="G185" i="1" s="1"/>
  <c r="G618" i="1" s="1"/>
  <c r="J618" i="1" s="1"/>
  <c r="C18" i="10"/>
  <c r="D5" i="13"/>
  <c r="C10" i="10"/>
  <c r="L282" i="1"/>
  <c r="C17" i="10"/>
  <c r="C11" i="10"/>
  <c r="F33" i="13"/>
  <c r="L529" i="1"/>
  <c r="L535" i="1" s="1"/>
  <c r="J330" i="1"/>
  <c r="J344" i="1" s="1"/>
  <c r="C114" i="2"/>
  <c r="C106" i="2"/>
  <c r="C107" i="2" s="1"/>
  <c r="C137" i="2" s="1"/>
  <c r="C25" i="10"/>
  <c r="C24" i="10"/>
  <c r="L320" i="1"/>
  <c r="H25" i="13"/>
  <c r="D48" i="2"/>
  <c r="D55" i="2" s="1"/>
  <c r="D96" i="2" s="1"/>
  <c r="C116" i="2"/>
  <c r="D15" i="13"/>
  <c r="C15" i="13" s="1"/>
  <c r="G641" i="1"/>
  <c r="J641" i="1" s="1"/>
  <c r="C113" i="2"/>
  <c r="C120" i="2" s="1"/>
  <c r="L239" i="1"/>
  <c r="H650" i="1" s="1"/>
  <c r="H654" i="1" s="1"/>
  <c r="L203" i="1"/>
  <c r="I444" i="1"/>
  <c r="I451" i="1" s="1"/>
  <c r="H632" i="1" s="1"/>
  <c r="H637" i="1"/>
  <c r="J637" i="1" s="1"/>
  <c r="C25" i="13" l="1"/>
  <c r="H33" i="13"/>
  <c r="C28" i="10"/>
  <c r="D10" i="10" s="1"/>
  <c r="D31" i="13"/>
  <c r="C31" i="13" s="1"/>
  <c r="L330" i="1"/>
  <c r="L344" i="1" s="1"/>
  <c r="G623" i="1" s="1"/>
  <c r="J623" i="1" s="1"/>
  <c r="D33" i="13"/>
  <c r="D36" i="13" s="1"/>
  <c r="C5" i="13"/>
  <c r="H638" i="1"/>
  <c r="J638" i="1" s="1"/>
  <c r="F650" i="1"/>
  <c r="L249" i="1"/>
  <c r="L263" i="1" s="1"/>
  <c r="G622" i="1" s="1"/>
  <c r="J622" i="1" s="1"/>
  <c r="H662" i="1"/>
  <c r="C6" i="10" s="1"/>
  <c r="H657" i="1"/>
  <c r="J43" i="1"/>
  <c r="G40" i="2"/>
  <c r="G42" i="2" s="1"/>
  <c r="G43" i="2" s="1"/>
  <c r="K539" i="1"/>
  <c r="K542" i="1" s="1"/>
  <c r="H636" i="1"/>
  <c r="G627" i="1"/>
  <c r="J627" i="1" s="1"/>
  <c r="C36" i="10"/>
  <c r="J632" i="1"/>
  <c r="D16" i="10"/>
  <c r="J636" i="1"/>
  <c r="D25" i="10" l="1"/>
  <c r="D18" i="10"/>
  <c r="I650" i="1"/>
  <c r="I654" i="1" s="1"/>
  <c r="F654" i="1"/>
  <c r="C41" i="10"/>
  <c r="D24" i="10"/>
  <c r="J44" i="1"/>
  <c r="H611" i="1" s="1"/>
  <c r="J611" i="1" s="1"/>
  <c r="G616" i="1"/>
  <c r="D26" i="10"/>
  <c r="D17" i="10"/>
  <c r="D15" i="10"/>
  <c r="D20" i="10"/>
  <c r="D22" i="10"/>
  <c r="C30" i="10"/>
  <c r="D13" i="10"/>
  <c r="D12" i="10"/>
  <c r="D27" i="10"/>
  <c r="D19" i="10"/>
  <c r="D21" i="10"/>
  <c r="D23" i="10"/>
  <c r="D11" i="10"/>
  <c r="D28" i="10" s="1"/>
  <c r="D40" i="10" l="1"/>
  <c r="D37" i="10"/>
  <c r="D35" i="10"/>
  <c r="D39" i="10"/>
  <c r="D38" i="10"/>
  <c r="F657" i="1"/>
  <c r="F662" i="1"/>
  <c r="C4" i="10" s="1"/>
  <c r="J616" i="1"/>
  <c r="H646" i="1"/>
  <c r="D36" i="10"/>
  <c r="I662" i="1"/>
  <c r="C7" i="10" s="1"/>
  <c r="I657" i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23B26BF7-CFE2-47B8-A003-0390BBC91192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8746597-2BBF-4DA4-9E5E-13DEFC7090BB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714BF92-99FB-4441-BC9C-93CAE2FF3A77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A5749F66-FA71-4803-96A5-217D2C74344C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6DCECBDF-A1F2-4E38-8E82-3DED425E74F9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70969E10-7EC6-4F2D-8C03-9177EC3B7341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578365D9-22A7-4BAF-93E3-A7AE13A1C841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02DA5C6A-BF5D-49EF-A120-831F5991EDD7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DCF01E59-7BE0-4C33-B005-4D9DFA4FCEF3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455C1C79-5032-4E65-BA5C-57221C1CF5B9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7A57A359-3FAB-4600-8A2A-12D92F6D85C2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ECD705D7-8B2E-4DA3-8A00-6C1ACBA21EFD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<sst xmlns="http://schemas.openxmlformats.org/spreadsheetml/2006/main" count="3868" uniqueCount="905">
  <si>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</si>
  <si>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</si>
  <si>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</si>
  <si>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</si>
  <si>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</si>
  <si>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</si>
  <si>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</si>
  <si>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</si>
  <si>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</si>
  <si>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</si>
  <si>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</si>
  <si>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</si>
  <si>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</si>
  <si>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</si>
  <si>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</si>
  <si>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</si>
  <si>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</si>
  <si>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</si>
  <si>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</si>
  <si>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</si>
  <si>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</si>
  <si>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</si>
  <si>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</si>
  <si>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</si>
  <si>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</si>
  <si>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</si>
  <si>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</si>
  <si>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</si>
  <si>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</si>
  <si>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</si>
  <si>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</si>
  <si>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</si>
  <si>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</si>
  <si>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</si>
  <si>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</si>
  <si>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</si>
  <si>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</si>
  <si>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</si>
  <si>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</si>
  <si>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</si>
  <si>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</si>
  <si>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</si>
  <si>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</si>
  <si>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</si>
  <si>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</si>
  <si>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</si>
  <si>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</si>
  <si>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</si>
  <si>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</si>
  <si>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</si>
  <si>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</si>
  <si>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</si>
  <si>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</si>
  <si>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</si>
  <si>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</si>
  <si>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</si>
  <si>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</si>
  <si>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</si>
  <si>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</si>
  <si>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</si>
  <si>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</si>
  <si>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</si>
  <si>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</si>
  <si>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</si>
  <si>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</si>
  <si>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</si>
  <si>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</si>
  <si>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</si>
  <si>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</si>
  <si>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</si>
  <si>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</si>
  <si>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</si>
  <si>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</si>
  <si>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</si>
  <si>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</si>
  <si>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</si>
  <si>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</si>
  <si>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</si>
  <si>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</si>
  <si>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</si>
  <si>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</si>
  <si>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</si>
  <si>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</si>
  <si>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</si>
  <si>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</si>
  <si>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</si>
  <si>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</si>
  <si>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</si>
  <si>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</si>
  <si>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</si>
  <si>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</si>
  <si>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</si>
  <si>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</si>
  <si>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</si>
  <si>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</si>
  <si>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</si>
  <si>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</si>
  <si>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</si>
  <si>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</si>
  <si>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</si>
  <si>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</si>
  <si>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</si>
  <si>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</si>
  <si>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</si>
  <si>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</si>
  <si>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</si>
  <si>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</si>
  <si>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</si>
  <si>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</si>
  <si>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</si>
  <si>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</si>
  <si>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</si>
  <si>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</si>
  <si>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</si>
  <si>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</si>
  <si>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</si>
  <si>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</si>
  <si>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</si>
  <si>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</si>
  <si>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</si>
  <si>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</si>
  <si>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</si>
  <si>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</si>
  <si>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</si>
  <si>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</si>
  <si>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</si>
  <si>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</si>
  <si>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</si>
  <si>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</si>
  <si>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</si>
  <si>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</si>
  <si>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</si>
  <si>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</si>
  <si>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</si>
  <si>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</si>
  <si>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</si>
  <si>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</si>
  <si>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</si>
  <si>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</si>
  <si>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</si>
  <si>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</si>
  <si>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</si>
  <si>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</si>
  <si>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</si>
  <si>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</si>
  <si>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</si>
  <si>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</si>
  <si>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</si>
  <si>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</si>
  <si>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</si>
  <si>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</si>
  <si>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</si>
  <si>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</si>
  <si>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</si>
  <si>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</si>
  <si>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</si>
  <si>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</si>
  <si>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</si>
  <si>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</si>
  <si>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</si>
  <si>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</si>
  <si>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</si>
  <si>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</si>
  <si>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</si>
  <si>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</si>
  <si>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</si>
  <si>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</si>
  <si>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</si>
  <si>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</si>
  <si>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</si>
  <si>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</si>
  <si>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</si>
  <si>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</si>
  <si>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</si>
  <si>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</si>
  <si>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</si>
  <si>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</si>
  <si>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</si>
  <si>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</si>
  <si>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</si>
  <si>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</si>
  <si>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</si>
  <si>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</si>
  <si>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</si>
  <si>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</si>
  <si>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</si>
  <si>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</si>
  <si>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</si>
  <si>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</si>
  <si>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</si>
  <si>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</si>
  <si>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</si>
  <si>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</si>
  <si>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</si>
  <si>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</si>
  <si>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</si>
  <si>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</si>
  <si>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</si>
  <si>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</si>
  <si>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</si>
  <si>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</si>
  <si>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</si>
  <si>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</si>
  <si>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</si>
  <si>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</si>
  <si>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</si>
  <si>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</si>
  <si>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</si>
  <si>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</si>
  <si>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</si>
  <si>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</si>
  <si>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</si>
  <si>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</si>
  <si>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</si>
  <si>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</si>
  <si>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</si>
  <si>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</si>
  <si>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</si>
  <si>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</si>
  <si>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</si>
  <si>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</si>
  <si>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</si>
  <si>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</si>
  <si>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</si>
  <si>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</si>
  <si>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</si>
  <si>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</si>
  <si>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</si>
  <si>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</si>
  <si>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</si>
  <si>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</si>
  <si>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</si>
  <si>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</si>
  <si>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</si>
  <si>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</si>
  <si>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</si>
  <si>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</si>
  <si>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</si>
  <si>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</si>
  <si>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</si>
  <si>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</si>
  <si>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</si>
  <si>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</si>
  <si>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</si>
  <si>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</si>
  <si>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</si>
  <si>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</si>
  <si>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</si>
  <si>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</si>
  <si>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</si>
  <si>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</si>
  <si>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</si>
  <si>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</si>
  <si>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</si>
  <si>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</si>
  <si>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</si>
  <si>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</si>
  <si>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</si>
  <si>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</si>
  <si>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</si>
  <si>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</si>
  <si>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</si>
  <si>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</si>
  <si>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</si>
  <si>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</si>
  <si>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</si>
  <si>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</si>
  <si>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</si>
  <si>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</si>
  <si>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</si>
  <si>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</si>
  <si>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</si>
  <si>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</si>
  <si>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</si>
  <si>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</si>
  <si>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</si>
  <si>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</si>
  <si>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</si>
  <si>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</si>
  <si>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</si>
  <si>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</si>
  <si>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</si>
  <si>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</si>
  <si>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</si>
  <si>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</si>
  <si>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</si>
  <si>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</si>
  <si>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</si>
  <si>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</si>
  <si>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</si>
  <si>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</si>
  <si>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</si>
  <si>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</si>
  <si>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</si>
  <si>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</si>
  <si>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</si>
  <si>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</si>
  <si>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</si>
  <si>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</si>
  <si>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</si>
  <si>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</si>
  <si>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</si>
  <si>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</si>
  <si>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</si>
  <si>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</si>
  <si>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</si>
  <si>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</si>
  <si>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</si>
  <si>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</si>
  <si>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</si>
  <si>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</si>
  <si>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</si>
  <si>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</si>
  <si>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</si>
  <si>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</si>
  <si>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</si>
  <si>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</si>
  <si>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</si>
  <si>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</si>
  <si>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</si>
  <si>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</si>
  <si>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</si>
  <si>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</si>
  <si>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</si>
  <si>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</si>
  <si>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</si>
  <si>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</si>
  <si>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</si>
  <si>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</si>
  <si>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</si>
  <si>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</si>
  <si>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</si>
  <si>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</si>
  <si>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</si>
  <si>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</si>
  <si>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</si>
  <si>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</si>
  <si>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</si>
  <si>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</si>
  <si>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</si>
  <si>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</si>
  <si>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</si>
  <si>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</si>
  <si>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</si>
  <si>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</si>
  <si>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</si>
  <si>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</si>
  <si>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</si>
  <si>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</si>
  <si>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</si>
  <si>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</si>
  <si>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</si>
  <si>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</si>
  <si>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</si>
  <si>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</si>
  <si>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</si>
  <si>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</si>
  <si>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</si>
  <si>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</si>
  <si>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</si>
  <si>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</si>
  <si>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</si>
  <si>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</si>
  <si>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</si>
  <si>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</si>
  <si>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</si>
  <si>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</si>
  <si>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</si>
  <si>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</si>
  <si>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</si>
  <si>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</si>
  <si>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</si>
  <si>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</si>
  <si>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</si>
  <si>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</si>
  <si>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</si>
  <si>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</si>
  <si>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</si>
  <si>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</si>
  <si>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</si>
  <si>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</si>
  <si>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</si>
  <si>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</si>
  <si>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</si>
  <si>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</si>
  <si>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</si>
  <si>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</si>
  <si>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</si>
  <si>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</si>
  <si>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</si>
  <si>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</si>
  <si>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</si>
  <si>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</si>
  <si>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</si>
  <si>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</si>
  <si>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</si>
  <si>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</si>
  <si>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</si>
  <si>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</si>
  <si>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</si>
  <si>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</si>
  <si>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</si>
  <si>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</si>
  <si>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</si>
  <si>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</si>
  <si>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</si>
  <si>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</si>
  <si>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</si>
  <si>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</si>
  <si>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</si>
  <si>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</si>
  <si>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</si>
  <si>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</si>
  <si>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</si>
  <si>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</si>
  <si>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</si>
  <si>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</si>
  <si>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</si>
  <si>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</si>
  <si>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</si>
  <si>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</si>
  <si>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</si>
  <si>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</si>
  <si>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</si>
  <si>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</si>
  <si>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</si>
  <si>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</si>
  <si>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</si>
  <si>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</si>
  <si>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</si>
  <si>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</si>
  <si>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</si>
  <si>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</si>
  <si>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</si>
  <si>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</si>
  <si>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</si>
  <si>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</si>
  <si>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</si>
  <si>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</si>
  <si>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</si>
  <si>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</si>
  <si>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</si>
  <si>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</si>
  <si>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</si>
  <si>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</si>
  <si>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</si>
  <si>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</si>
  <si>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</si>
  <si>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</si>
  <si>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</si>
  <si>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</si>
  <si>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</si>
  <si>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</si>
  <si>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</si>
  <si>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</si>
  <si>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</si>
  <si>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</si>
  <si>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</si>
  <si>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</si>
  <si>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</si>
  <si>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</si>
  <si>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</si>
  <si>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</si>
  <si>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</si>
  <si>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</si>
  <si>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</si>
  <si>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</si>
  <si>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</si>
  <si>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</si>
  <si>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</si>
  <si>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</si>
  <si>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</si>
  <si>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</si>
  <si>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</si>
  <si>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</si>
  <si>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</si>
  <si>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</si>
  <si>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</si>
  <si>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</si>
  <si>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</si>
  <si>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</si>
  <si>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</si>
  <si>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</si>
  <si>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</si>
  <si>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</si>
  <si>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</si>
  <si>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</si>
  <si>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</si>
  <si>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</si>
  <si>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</si>
  <si>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</si>
  <si>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</si>
  <si>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</si>
  <si>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</si>
  <si>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</si>
  <si>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</si>
  <si>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</si>
  <si>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</si>
  <si>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</si>
  <si>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</si>
  <si>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</si>
  <si>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</si>
  <si>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</si>
  <si>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</si>
  <si>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</si>
  <si>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</si>
  <si>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</si>
  <si>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</si>
  <si>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</si>
  <si>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</si>
  <si>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</si>
  <si>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</si>
  <si>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</si>
  <si>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</si>
  <si>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</si>
  <si>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</si>
  <si>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</si>
  <si>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</si>
  <si>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</si>
  <si>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</si>
  <si>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</si>
  <si>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</si>
  <si>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</si>
  <si>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</si>
  <si>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</si>
  <si>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</si>
  <si>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</si>
  <si>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</si>
  <si>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</si>
  <si>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</si>
  <si>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</si>
  <si>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</si>
  <si>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</si>
  <si>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</si>
  <si>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</si>
  <si>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</si>
  <si>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</si>
  <si>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</si>
  <si>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</si>
  <si>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</si>
  <si>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</si>
  <si>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</si>
  <si>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</si>
  <si>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</si>
  <si>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</si>
  <si>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</si>
  <si>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</si>
  <si>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</si>
  <si>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</si>
  <si>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</si>
  <si>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</si>
  <si>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</si>
  <si>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</si>
  <si>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</si>
  <si>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</si>
  <si>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</si>
  <si>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</si>
  <si>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</si>
  <si>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</si>
  <si>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</si>
  <si>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</si>
  <si>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</si>
  <si>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</si>
  <si>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</si>
  <si>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</si>
  <si>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</si>
  <si>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</si>
  <si>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</si>
  <si>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</si>
  <si>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</si>
  <si>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</si>
  <si>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</si>
  <si>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</si>
  <si>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</si>
  <si>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</si>
  <si>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</si>
  <si>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</si>
  <si>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</si>
  <si>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</si>
  <si>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</si>
  <si>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</si>
  <si>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</si>
  <si>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</si>
  <si>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</si>
  <si>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</si>
  <si>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</si>
  <si>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</si>
  <si>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</si>
  <si>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</si>
  <si>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</si>
  <si>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</si>
  <si>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</si>
  <si>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</si>
  <si>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</si>
  <si>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</si>
  <si>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</si>
  <si>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</si>
  <si>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</si>
  <si>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</si>
  <si>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</si>
  <si>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</si>
  <si>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</si>
  <si>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</si>
  <si>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</si>
  <si>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</si>
  <si>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</si>
  <si>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</si>
  <si>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</si>
  <si>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</si>
  <si>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</si>
  <si>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</si>
  <si>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</si>
  <si>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</si>
  <si>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</si>
  <si>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</si>
  <si>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</si>
  <si>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</si>
  <si>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</si>
  <si>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</si>
  <si>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</si>
  <si>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</si>
  <si>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</si>
  <si>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</si>
  <si>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</si>
  <si>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</si>
  <si>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</si>
  <si>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</si>
  <si>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</si>
  <si>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</si>
  <si>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</si>
  <si>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</si>
  <si>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</si>
  <si>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</si>
  <si>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</si>
  <si>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</si>
  <si>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</si>
  <si>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</si>
  <si>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</si>
  <si>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</si>
  <si>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</si>
  <si>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</si>
  <si>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</si>
  <si>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</si>
  <si>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</si>
  <si>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</si>
  <si>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</si>
  <si>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</si>
  <si>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</si>
  <si>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</si>
  <si>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</si>
  <si>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</si>
  <si>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</si>
  <si>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</si>
  <si>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</si>
  <si>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</si>
  <si>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</si>
  <si>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</si>
  <si>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</si>
  <si>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</si>
  <si>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</si>
  <si>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</si>
  <si>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</si>
  <si>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</si>
  <si>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</si>
  <si>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</si>
  <si>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</si>
  <si>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</si>
  <si>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</si>
  <si>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</si>
  <si>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</si>
  <si>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</si>
  <si>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</si>
  <si>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</si>
  <si>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</si>
  <si>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</si>
  <si>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</si>
  <si>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</si>
  <si>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</si>
  <si>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</si>
  <si>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</si>
  <si>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</si>
  <si>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</si>
  <si>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</si>
  <si>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</si>
  <si>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</si>
  <si>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</si>
  <si>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</si>
  <si>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</si>
  <si>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</si>
  <si>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</si>
  <si>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</si>
  <si>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</si>
  <si>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</si>
  <si>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</si>
  <si>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</si>
  <si>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</si>
  <si>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</si>
  <si>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</si>
  <si>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</si>
  <si>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</si>
  <si>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</si>
  <si>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</si>
  <si>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</si>
  <si>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</si>
  <si>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</si>
  <si>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</si>
  <si>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</si>
  <si>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</si>
  <si>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</si>
  <si>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</si>
  <si>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</si>
  <si>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</si>
  <si>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</si>
  <si>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</si>
  <si>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</si>
  <si>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</si>
  <si>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</si>
  <si>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</si>
  <si>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</si>
  <si>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</si>
  <si>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</si>
  <si>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</si>
  <si>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</si>
  <si>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</si>
  <si>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</si>
  <si>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</si>
  <si>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</si>
  <si>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</si>
  <si>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</si>
  <si>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</si>
  <si>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</si>
  <si>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</si>
  <si>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</si>
  <si>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</si>
  <si>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</si>
  <si>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</si>
  <si>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</si>
  <si>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</si>
  <si>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</si>
  <si>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</si>
  <si>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</si>
  <si>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</si>
  <si>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</si>
  <si>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</si>
  <si>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</si>
  <si>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</si>
  <si>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</si>
  <si>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</si>
  <si>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</si>
  <si>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</si>
  <si>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</si>
  <si>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</si>
  <si>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</si>
  <si>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</si>
  <si>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</si>
  <si>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</si>
  <si>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</si>
  <si>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</si>
  <si>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</si>
  <si>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</si>
  <si>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</si>
  <si>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</si>
  <si>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</si>
  <si>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</si>
  <si>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</si>
  <si>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</si>
  <si>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</si>
  <si>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</si>
  <si>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</si>
  <si>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</si>
  <si>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</si>
  <si>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</si>
  <si>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</si>
  <si>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</si>
  <si>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</si>
  <si>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</si>
  <si>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</si>
  <si>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</si>
  <si>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</si>
  <si>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</si>
  <si>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</si>
  <si>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</si>
  <si>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</si>
  <si>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</si>
  <si>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</si>
  <si>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</si>
  <si>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</si>
  <si>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</si>
  <si>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</si>
  <si>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</si>
  <si>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</si>
  <si>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</si>
  <si>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</si>
  <si>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</si>
  <si>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</si>
  <si>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</si>
  <si>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</si>
  <si>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</si>
  <si>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</si>
  <si>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</si>
  <si>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</si>
  <si>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</si>
  <si>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</si>
  <si>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</si>
  <si>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</si>
  <si>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</si>
  <si>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</si>
  <si>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</si>
  <si>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</si>
  <si>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</si>
  <si>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</si>
  <si>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</si>
  <si>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</si>
  <si>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</si>
  <si>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</si>
  <si>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</si>
  <si>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</si>
  <si>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</si>
  <si>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</si>
  <si>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</si>
  <si>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</si>
  <si>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</si>
  <si>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</si>
  <si>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</si>
  <si>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</si>
  <si>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</si>
  <si>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</si>
  <si>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</si>
  <si>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</si>
  <si>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</si>
  <si>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</si>
  <si>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</si>
  <si>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</si>
  <si>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</si>
  <si>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</si>
  <si>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</si>
  <si>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</si>
  <si>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</si>
  <si>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</si>
  <si>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</si>
  <si>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</si>
  <si>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</si>
  <si>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</si>
  <si>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</si>
  <si>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</si>
  <si>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</si>
  <si>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</si>
  <si>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</si>
  <si>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</si>
  <si>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</si>
  <si>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</si>
  <si>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</si>
  <si>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</si>
  <si>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</si>
  <si>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</si>
  <si>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</si>
  <si>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</si>
  <si>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</si>
  <si>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</si>
  <si>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</si>
  <si>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</si>
  <si>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</si>
  <si>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</si>
  <si>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</si>
  <si>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</si>
  <si>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</si>
  <si>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</si>
  <si>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</si>
  <si>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</si>
  <si>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</si>
  <si>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</si>
  <si>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</si>
  <si>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</si>
  <si>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</si>
  <si>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</si>
  <si>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</si>
  <si>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</si>
  <si>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</si>
  <si>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</si>
  <si>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</si>
  <si>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</si>
  <si>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</si>
  <si>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</si>
  <si>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</si>
  <si>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</si>
  <si>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</si>
  <si>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</si>
  <si>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</si>
  <si>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</si>
  <si>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</si>
  <si>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</si>
  <si>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</si>
  <si>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</si>
  <si>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</si>
  <si>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rounding 2008-2009</t>
  </si>
  <si>
    <t>12/99</t>
  </si>
  <si>
    <t>07/26</t>
  </si>
  <si>
    <t>01/10</t>
  </si>
  <si>
    <t>06/06</t>
  </si>
  <si>
    <t>5.5%</t>
  </si>
  <si>
    <t>4.7-4.8%</t>
  </si>
  <si>
    <t>HINSDALE SCHOOL DISTRICT</t>
  </si>
  <si>
    <t>Check Totals page line 612 is $0 but shows red. I think this is because the spreadsheet was loaded from ADS ProFund</t>
  </si>
  <si>
    <t>accounting software and some allocation created a fraction less than half a cent. Tried unsuccessfully to find and correct</t>
  </si>
  <si>
    <t>but since the check amount is $0 I don't think it affects anything.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</si>
</sst>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848F-F355-46FB-8EAC-837C4128A4BD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901</v>
      </c>
      <c r="B2" s="21">
        <v>255</v>
      </c>
      <c r="C2" s="21">
        <v>255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1315089.17</v>
      </c>
      <c r="G9" s="18">
        <v>12279.01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376.42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202562.88</v>
      </c>
      <c r="G12" s="18">
        <v>25495.21</v>
      </c>
      <c r="H12" s="18">
        <v>132621.74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48621.11</v>
      </c>
      <c r="G13" s="18">
        <v>7646.84</v>
      </c>
      <c r="H13" s="18">
        <v>160843.31</v>
      </c>
      <c r="I13" s="18"/>
      <c r="J13" s="67">
        <f>SUM(I434)</f>
        <v>276344.13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12015.8</v>
      </c>
      <c r="G14" s="18">
        <v>432.27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1578665.38</v>
      </c>
      <c r="G19" s="41">
        <f>SUM(G9:G18)</f>
        <v>45853.329999999994</v>
      </c>
      <c r="H19" s="41">
        <f>SUM(H9:H18)</f>
        <v>293465.05</v>
      </c>
      <c r="I19" s="41">
        <f>SUM(I9:I18)</f>
        <v>0</v>
      </c>
      <c r="J19" s="41">
        <f>SUM(J9:J18)</f>
        <v>276344.13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112895.15</v>
      </c>
      <c r="G23" s="18">
        <v>657</v>
      </c>
      <c r="H23" s="18">
        <v>247127.67999999999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146187.03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277490.68</v>
      </c>
      <c r="G25" s="18">
        <v>45196.33</v>
      </c>
      <c r="H25" s="18">
        <v>1511.16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469516.41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44826.21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1006089.27</v>
      </c>
      <c r="G33" s="41">
        <f>SUM(G23:G32)</f>
        <v>45853.33</v>
      </c>
      <c r="H33" s="41">
        <f>SUM(H23:H32)</f>
        <v>293465.05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97823.01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100000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276344.13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374753.1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572576.11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276344.13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1578665.38</v>
      </c>
      <c r="G44" s="41">
        <f>G43+G33</f>
        <v>45853.33</v>
      </c>
      <c r="H44" s="41">
        <f>H43+H33</f>
        <v>293465.05</v>
      </c>
      <c r="I44" s="41">
        <f>I43+I33</f>
        <v>0</v>
      </c>
      <c r="J44" s="41">
        <f>J43+J33</f>
        <v>276344.13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4977523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4977523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1050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21900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48740.42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>
        <v>21610.9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71690.42</v>
      </c>
      <c r="G71" s="45" t="s">
        <v>312</v>
      </c>
      <c r="H71" s="41">
        <f>SUM(H55:H70)</f>
        <v>21610.9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562.91999999999996</v>
      </c>
      <c r="G88" s="18"/>
      <c r="H88" s="18"/>
      <c r="I88" s="18"/>
      <c r="J88" s="18">
        <v>6239.91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147139.04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37444.620000000003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38007.54</v>
      </c>
      <c r="G103" s="41">
        <f>SUM(G88:G102)</f>
        <v>147139.04</v>
      </c>
      <c r="H103" s="41">
        <f>SUM(H88:H102)</f>
        <v>0</v>
      </c>
      <c r="I103" s="41">
        <f>SUM(I88:I102)</f>
        <v>0</v>
      </c>
      <c r="J103" s="41">
        <f>SUM(J88:J102)</f>
        <v>6239.91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5087220.96</v>
      </c>
      <c r="G104" s="41">
        <f>G52+G103</f>
        <v>147139.04</v>
      </c>
      <c r="H104" s="41">
        <f>H52+H71+H86+H103</f>
        <v>21610.9</v>
      </c>
      <c r="I104" s="41">
        <f>I52+I103</f>
        <v>0</v>
      </c>
      <c r="J104" s="41">
        <f>J52+J103</f>
        <v>6239.91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3339475.65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574619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1281253.3500000001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5195348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438364.3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154466.5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56501.25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2206.6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3613.45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2700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23040.06</v>
      </c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677278.71000000008</v>
      </c>
      <c r="G128" s="41">
        <f>SUM(G115:G127)</f>
        <v>3613.45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5872626.71</v>
      </c>
      <c r="G132" s="41">
        <f>G113+SUM(G128:G129)</f>
        <v>3613.45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v>74784.87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266495.21999999997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291112.39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135830.39000000001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3069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71118.539999999994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71118.539999999994</v>
      </c>
      <c r="G154" s="41">
        <f>SUM(G142:G153)</f>
        <v>135830.39000000001</v>
      </c>
      <c r="H154" s="41">
        <f>SUM(H142:H153)</f>
        <v>635461.48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71118.539999999994</v>
      </c>
      <c r="G161" s="41">
        <f>G139+G154+SUM(G155:G160)</f>
        <v>135830.39000000001</v>
      </c>
      <c r="H161" s="41">
        <f>H139+H154+SUM(H155:H160)</f>
        <v>635461.48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97104.89</v>
      </c>
      <c r="H171" s="18"/>
      <c r="I171" s="18"/>
      <c r="J171" s="18">
        <v>5652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97104.89</v>
      </c>
      <c r="H175" s="41">
        <f>SUM(H171:H174)</f>
        <v>0</v>
      </c>
      <c r="I175" s="41">
        <f>SUM(I171:I174)</f>
        <v>0</v>
      </c>
      <c r="J175" s="41">
        <f>SUM(J171:J174)</f>
        <v>5652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100000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100000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100000</v>
      </c>
      <c r="G184" s="41">
        <f>G175+SUM(G180:G183)</f>
        <v>97104.89</v>
      </c>
      <c r="H184" s="41">
        <f>+H175+SUM(H180:H183)</f>
        <v>0</v>
      </c>
      <c r="I184" s="41">
        <f>I169+I175+SUM(I180:I183)</f>
        <v>0</v>
      </c>
      <c r="J184" s="41">
        <f>J175</f>
        <v>5652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11130966.209999999</v>
      </c>
      <c r="G185" s="47">
        <f>G104+G132+G161+G184</f>
        <v>383687.77</v>
      </c>
      <c r="H185" s="47">
        <f>H104+H132+H161+H184</f>
        <v>657072.38</v>
      </c>
      <c r="I185" s="47">
        <f>I104+I132+I161+I184</f>
        <v>0</v>
      </c>
      <c r="J185" s="47">
        <f>J104+J132+J184</f>
        <v>11891.91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936622.41</v>
      </c>
      <c r="G189" s="18">
        <v>403252.87</v>
      </c>
      <c r="H189" s="18">
        <v>1491.26</v>
      </c>
      <c r="I189" s="18">
        <v>77871.75</v>
      </c>
      <c r="J189" s="18"/>
      <c r="K189" s="18"/>
      <c r="L189" s="19">
        <f>SUM(F189:K189)</f>
        <v>1419238.29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461352.66</v>
      </c>
      <c r="G190" s="18">
        <v>115670.26</v>
      </c>
      <c r="H190" s="18">
        <v>268238.67</v>
      </c>
      <c r="I190" s="18">
        <v>3909.09</v>
      </c>
      <c r="J190" s="18"/>
      <c r="K190" s="18"/>
      <c r="L190" s="19">
        <f>SUM(F190:K190)</f>
        <v>849170.67999999982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8162.5</v>
      </c>
      <c r="G192" s="18">
        <v>983.83</v>
      </c>
      <c r="H192" s="18"/>
      <c r="I192" s="18"/>
      <c r="J192" s="18"/>
      <c r="K192" s="18"/>
      <c r="L192" s="19">
        <f>SUM(F192:K192)</f>
        <v>9146.33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126941.51</v>
      </c>
      <c r="G194" s="18">
        <v>48274.239999999998</v>
      </c>
      <c r="H194" s="18">
        <v>85225.42</v>
      </c>
      <c r="I194" s="18">
        <v>7564.16</v>
      </c>
      <c r="J194" s="18"/>
      <c r="K194" s="18"/>
      <c r="L194" s="19">
        <f t="shared" ref="L194:L200" si="0">SUM(F194:K194)</f>
        <v>268005.32999999996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20237.599999999999</v>
      </c>
      <c r="G195" s="18">
        <v>1797.93</v>
      </c>
      <c r="H195" s="18">
        <v>11798.55</v>
      </c>
      <c r="I195" s="18">
        <v>4457.3500000000004</v>
      </c>
      <c r="J195" s="18"/>
      <c r="K195" s="18"/>
      <c r="L195" s="19">
        <f t="shared" si="0"/>
        <v>38291.43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2268</v>
      </c>
      <c r="G196" s="18">
        <v>173.51</v>
      </c>
      <c r="H196" s="18">
        <v>160699.99</v>
      </c>
      <c r="I196" s="18"/>
      <c r="J196" s="18"/>
      <c r="K196" s="18">
        <v>518.15</v>
      </c>
      <c r="L196" s="19">
        <f t="shared" si="0"/>
        <v>163659.65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221258.66</v>
      </c>
      <c r="G197" s="18">
        <v>109618.43</v>
      </c>
      <c r="H197" s="18">
        <v>37218.449999999997</v>
      </c>
      <c r="I197" s="18">
        <v>3235.58</v>
      </c>
      <c r="J197" s="18"/>
      <c r="K197" s="18">
        <v>260.87</v>
      </c>
      <c r="L197" s="19">
        <f t="shared" si="0"/>
        <v>371591.99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111652.55</v>
      </c>
      <c r="G199" s="18">
        <v>66853.91</v>
      </c>
      <c r="H199" s="18">
        <v>80591.61</v>
      </c>
      <c r="I199" s="18">
        <v>128083.87</v>
      </c>
      <c r="J199" s="18">
        <v>6631.11</v>
      </c>
      <c r="K199" s="18"/>
      <c r="L199" s="19">
        <f t="shared" si="0"/>
        <v>393813.05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168300.31</v>
      </c>
      <c r="I200" s="18"/>
      <c r="J200" s="18"/>
      <c r="K200" s="18"/>
      <c r="L200" s="19">
        <f t="shared" si="0"/>
        <v>168300.31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1008</v>
      </c>
      <c r="G201" s="18">
        <v>112.53</v>
      </c>
      <c r="H201" s="18">
        <v>5706.88</v>
      </c>
      <c r="I201" s="18">
        <v>13684.33</v>
      </c>
      <c r="J201" s="18">
        <v>28497.439999999999</v>
      </c>
      <c r="K201" s="18">
        <v>75.180000000000007</v>
      </c>
      <c r="L201" s="19">
        <f>SUM(F201:K201)</f>
        <v>49084.359999999993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1889503.8900000001</v>
      </c>
      <c r="G203" s="41">
        <f t="shared" si="1"/>
        <v>746737.51000000013</v>
      </c>
      <c r="H203" s="41">
        <f t="shared" si="1"/>
        <v>819271.13999999978</v>
      </c>
      <c r="I203" s="41">
        <f t="shared" si="1"/>
        <v>238806.12999999998</v>
      </c>
      <c r="J203" s="41">
        <f t="shared" si="1"/>
        <v>35128.549999999996</v>
      </c>
      <c r="K203" s="41">
        <f t="shared" si="1"/>
        <v>854.2</v>
      </c>
      <c r="L203" s="41">
        <f t="shared" si="1"/>
        <v>3730301.42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560035.41</v>
      </c>
      <c r="G207" s="18">
        <v>209151.48</v>
      </c>
      <c r="H207" s="18">
        <v>7040</v>
      </c>
      <c r="I207" s="18">
        <v>43801.47</v>
      </c>
      <c r="J207" s="18">
        <v>4355.22</v>
      </c>
      <c r="K207" s="18"/>
      <c r="L207" s="19">
        <f>SUM(F207:K207)</f>
        <v>824383.58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156155.70000000001</v>
      </c>
      <c r="G208" s="18">
        <v>43149.51</v>
      </c>
      <c r="H208" s="18">
        <v>146892.59</v>
      </c>
      <c r="I208" s="18">
        <v>3805.99</v>
      </c>
      <c r="J208" s="18"/>
      <c r="K208" s="18"/>
      <c r="L208" s="19">
        <f>SUM(F208:K208)</f>
        <v>350003.79000000004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3031.15</v>
      </c>
      <c r="G210" s="18">
        <v>334.91</v>
      </c>
      <c r="H210" s="18"/>
      <c r="I210" s="18"/>
      <c r="J210" s="18"/>
      <c r="K210" s="18"/>
      <c r="L210" s="19">
        <f>SUM(F210:K210)</f>
        <v>3366.06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64707.040000000001</v>
      </c>
      <c r="G212" s="18">
        <v>28472.34</v>
      </c>
      <c r="H212" s="18">
        <v>47471.05</v>
      </c>
      <c r="I212" s="18">
        <v>1937.05</v>
      </c>
      <c r="J212" s="18"/>
      <c r="K212" s="18"/>
      <c r="L212" s="19">
        <f t="shared" ref="L212:L218" si="2">SUM(F212:K212)</f>
        <v>142587.47999999998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22753.439999999999</v>
      </c>
      <c r="G213" s="18">
        <v>12211.49</v>
      </c>
      <c r="H213" s="18">
        <v>6461.09</v>
      </c>
      <c r="I213" s="18">
        <v>3909.05</v>
      </c>
      <c r="J213" s="18"/>
      <c r="K213" s="18"/>
      <c r="L213" s="19">
        <f t="shared" si="2"/>
        <v>45335.070000000007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1242</v>
      </c>
      <c r="G214" s="18">
        <v>95.02</v>
      </c>
      <c r="H214" s="18">
        <v>88002.37</v>
      </c>
      <c r="I214" s="18"/>
      <c r="J214" s="18"/>
      <c r="K214" s="18">
        <v>283.74</v>
      </c>
      <c r="L214" s="19">
        <f t="shared" si="2"/>
        <v>89623.13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153277.38</v>
      </c>
      <c r="G215" s="18">
        <v>60800.800000000003</v>
      </c>
      <c r="H215" s="18">
        <v>25389</v>
      </c>
      <c r="I215" s="18">
        <v>3794.26</v>
      </c>
      <c r="J215" s="18"/>
      <c r="K215" s="18">
        <v>1388</v>
      </c>
      <c r="L215" s="19">
        <f t="shared" si="2"/>
        <v>244649.44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61143.06</v>
      </c>
      <c r="G217" s="18">
        <v>36610.47</v>
      </c>
      <c r="H217" s="18">
        <v>44188.23</v>
      </c>
      <c r="I217" s="18">
        <v>70141.16</v>
      </c>
      <c r="J217" s="18">
        <v>3631.32</v>
      </c>
      <c r="K217" s="18"/>
      <c r="L217" s="19">
        <f t="shared" si="2"/>
        <v>215714.24000000002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90872.16</v>
      </c>
      <c r="I218" s="18"/>
      <c r="J218" s="18"/>
      <c r="K218" s="18"/>
      <c r="L218" s="19">
        <f t="shared" si="2"/>
        <v>90872.16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552</v>
      </c>
      <c r="G219" s="18">
        <v>61.62</v>
      </c>
      <c r="H219" s="18">
        <v>3125.18</v>
      </c>
      <c r="I219" s="18">
        <v>7493.8</v>
      </c>
      <c r="J219" s="18">
        <v>15605.74</v>
      </c>
      <c r="K219" s="18">
        <v>41.17</v>
      </c>
      <c r="L219" s="19">
        <f>SUM(F219:K219)</f>
        <v>26879.51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1022897.1800000002</v>
      </c>
      <c r="G221" s="41">
        <f>SUM(G207:G220)</f>
        <v>390887.64</v>
      </c>
      <c r="H221" s="41">
        <f>SUM(H207:H220)</f>
        <v>459441.67</v>
      </c>
      <c r="I221" s="41">
        <f>SUM(I207:I220)</f>
        <v>134882.78</v>
      </c>
      <c r="J221" s="41">
        <f>SUM(J207:J220)</f>
        <v>23592.28</v>
      </c>
      <c r="K221" s="41">
        <f t="shared" si="3"/>
        <v>1712.91</v>
      </c>
      <c r="L221" s="41">
        <f t="shared" si="3"/>
        <v>2033414.4600000002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849253.12</v>
      </c>
      <c r="G225" s="18">
        <v>313734.52</v>
      </c>
      <c r="H225" s="18">
        <v>10560</v>
      </c>
      <c r="I225" s="18">
        <v>66648.08</v>
      </c>
      <c r="J225" s="18">
        <v>6532.84</v>
      </c>
      <c r="K225" s="18">
        <v>6500</v>
      </c>
      <c r="L225" s="19">
        <f>SUM(F225:K225)</f>
        <v>1253228.5600000003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234233.55</v>
      </c>
      <c r="G226" s="18">
        <v>64724.26</v>
      </c>
      <c r="H226" s="18">
        <v>223532.22</v>
      </c>
      <c r="I226" s="18">
        <v>5708.98</v>
      </c>
      <c r="J226" s="18"/>
      <c r="K226" s="18"/>
      <c r="L226" s="19">
        <f>SUM(F226:K226)</f>
        <v>528199.01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14510</v>
      </c>
      <c r="G227" s="18">
        <v>1110.03</v>
      </c>
      <c r="H227" s="18">
        <v>123006.63</v>
      </c>
      <c r="I227" s="18"/>
      <c r="J227" s="18"/>
      <c r="K227" s="18"/>
      <c r="L227" s="19">
        <f>SUM(F227:K227)</f>
        <v>138626.66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58192.03</v>
      </c>
      <c r="G228" s="18">
        <v>6037.56</v>
      </c>
      <c r="H228" s="18">
        <v>27991.98</v>
      </c>
      <c r="I228" s="18">
        <v>24527.55</v>
      </c>
      <c r="J228" s="18">
        <v>679.97</v>
      </c>
      <c r="K228" s="18">
        <v>1535.91</v>
      </c>
      <c r="L228" s="19">
        <f>SUM(F228:K228)</f>
        <v>118965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97060.57</v>
      </c>
      <c r="G230" s="18">
        <v>42708.46</v>
      </c>
      <c r="H230" s="18">
        <v>72221.179999999993</v>
      </c>
      <c r="I230" s="18">
        <v>2905.59</v>
      </c>
      <c r="J230" s="18"/>
      <c r="K230" s="18"/>
      <c r="L230" s="19">
        <f t="shared" ref="L230:L236" si="4">SUM(F230:K230)</f>
        <v>214895.8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34183.660000000003</v>
      </c>
      <c r="G231" s="18">
        <v>18324.32</v>
      </c>
      <c r="H231" s="18">
        <v>9832.1299999999992</v>
      </c>
      <c r="I231" s="18">
        <v>5865.13</v>
      </c>
      <c r="J231" s="18"/>
      <c r="K231" s="18"/>
      <c r="L231" s="19">
        <f t="shared" si="4"/>
        <v>68205.240000000005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1890</v>
      </c>
      <c r="G232" s="18">
        <v>144.59</v>
      </c>
      <c r="H232" s="18">
        <v>133916.67000000001</v>
      </c>
      <c r="I232" s="18"/>
      <c r="J232" s="18"/>
      <c r="K232" s="18">
        <v>431.8</v>
      </c>
      <c r="L232" s="19">
        <f t="shared" si="4"/>
        <v>136383.06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230085.71</v>
      </c>
      <c r="G233" s="18">
        <v>91421.72</v>
      </c>
      <c r="H233" s="18">
        <v>38403.730000000003</v>
      </c>
      <c r="I233" s="18">
        <v>5691.4</v>
      </c>
      <c r="J233" s="18"/>
      <c r="K233" s="18">
        <v>2082</v>
      </c>
      <c r="L233" s="19">
        <f t="shared" si="4"/>
        <v>367684.56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93043.79</v>
      </c>
      <c r="G235" s="18">
        <v>55711.59</v>
      </c>
      <c r="H235" s="18">
        <v>67243.009999999995</v>
      </c>
      <c r="I235" s="18">
        <v>106736.57</v>
      </c>
      <c r="J235" s="18">
        <v>5525.92</v>
      </c>
      <c r="K235" s="18"/>
      <c r="L235" s="19">
        <f t="shared" si="4"/>
        <v>328260.88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204159.18</v>
      </c>
      <c r="I236" s="18"/>
      <c r="J236" s="18"/>
      <c r="K236" s="18"/>
      <c r="L236" s="19">
        <f t="shared" si="4"/>
        <v>204159.18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840</v>
      </c>
      <c r="G237" s="18">
        <v>93.76</v>
      </c>
      <c r="H237" s="18">
        <v>4755.74</v>
      </c>
      <c r="I237" s="18">
        <v>11403.6</v>
      </c>
      <c r="J237" s="18">
        <v>23747.87</v>
      </c>
      <c r="K237" s="18">
        <v>62.65</v>
      </c>
      <c r="L237" s="19">
        <f>SUM(F237:K237)</f>
        <v>40903.620000000003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1613292.43</v>
      </c>
      <c r="G239" s="41">
        <f t="shared" si="5"/>
        <v>594010.81000000006</v>
      </c>
      <c r="H239" s="41">
        <f t="shared" si="5"/>
        <v>915622.47</v>
      </c>
      <c r="I239" s="41">
        <f t="shared" si="5"/>
        <v>229486.9</v>
      </c>
      <c r="J239" s="41">
        <f t="shared" si="5"/>
        <v>36486.6</v>
      </c>
      <c r="K239" s="41">
        <f t="shared" si="5"/>
        <v>10612.359999999999</v>
      </c>
      <c r="L239" s="41">
        <f t="shared" si="5"/>
        <v>3399511.5700000008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>
        <v>95995</v>
      </c>
      <c r="K247" s="18"/>
      <c r="L247" s="19">
        <f t="shared" si="6"/>
        <v>95995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95995</v>
      </c>
      <c r="K248" s="41">
        <f t="shared" si="7"/>
        <v>0</v>
      </c>
      <c r="L248" s="41">
        <f>SUM(F248:K248)</f>
        <v>95995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4525693.5</v>
      </c>
      <c r="G249" s="41">
        <f t="shared" si="8"/>
        <v>1731635.9600000002</v>
      </c>
      <c r="H249" s="41">
        <f t="shared" si="8"/>
        <v>2194335.2799999998</v>
      </c>
      <c r="I249" s="41">
        <f t="shared" si="8"/>
        <v>603175.80999999994</v>
      </c>
      <c r="J249" s="41">
        <f t="shared" si="8"/>
        <v>191202.43</v>
      </c>
      <c r="K249" s="41">
        <f t="shared" si="8"/>
        <v>13179.47</v>
      </c>
      <c r="L249" s="41">
        <f t="shared" si="8"/>
        <v>9259222.4500000011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700000</v>
      </c>
      <c r="L252" s="19">
        <f>SUM(F252:K252)</f>
        <v>700000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502062.5</v>
      </c>
      <c r="L253" s="19">
        <f>SUM(F253:K253)</f>
        <v>502062.5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97104.89</v>
      </c>
      <c r="L255" s="19">
        <f>SUM(F255:K255)</f>
        <v>97104.89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5652</v>
      </c>
      <c r="L258" s="19">
        <f t="shared" si="9"/>
        <v>5652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1304819.3899999999</v>
      </c>
      <c r="L262" s="41">
        <f t="shared" si="9"/>
        <v>1304819.3899999999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4525693.5</v>
      </c>
      <c r="G263" s="42">
        <f t="shared" si="11"/>
        <v>1731635.9600000002</v>
      </c>
      <c r="H263" s="42">
        <f t="shared" si="11"/>
        <v>2194335.2799999998</v>
      </c>
      <c r="I263" s="42">
        <f t="shared" si="11"/>
        <v>603175.80999999994</v>
      </c>
      <c r="J263" s="42">
        <f t="shared" si="11"/>
        <v>191202.43</v>
      </c>
      <c r="K263" s="42">
        <f t="shared" si="11"/>
        <v>1317998.8599999999</v>
      </c>
      <c r="L263" s="42">
        <f t="shared" si="11"/>
        <v>10564041.840000002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152540.88</v>
      </c>
      <c r="G268" s="18">
        <v>44829.77</v>
      </c>
      <c r="H268" s="18">
        <v>24634.91</v>
      </c>
      <c r="I268" s="18">
        <v>15464.21</v>
      </c>
      <c r="J268" s="18">
        <v>5622.12</v>
      </c>
      <c r="K268" s="18">
        <v>284.79000000000002</v>
      </c>
      <c r="L268" s="19">
        <f>SUM(F268:K268)</f>
        <v>243376.68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840</v>
      </c>
      <c r="G269" s="18">
        <v>64.260000000000005</v>
      </c>
      <c r="H269" s="18">
        <v>55.44</v>
      </c>
      <c r="I269" s="18">
        <v>329.28</v>
      </c>
      <c r="J269" s="18">
        <v>1546.61</v>
      </c>
      <c r="K269" s="18"/>
      <c r="L269" s="19">
        <f>SUM(F269:K269)</f>
        <v>2835.59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18750.8</v>
      </c>
      <c r="I273" s="18"/>
      <c r="J273" s="18"/>
      <c r="K273" s="18"/>
      <c r="L273" s="19">
        <f t="shared" ref="L273:L279" si="12">SUM(F273:K273)</f>
        <v>18750.8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2554.02</v>
      </c>
      <c r="L275" s="19">
        <f t="shared" si="12"/>
        <v>2554.02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153380.88</v>
      </c>
      <c r="G282" s="42">
        <f t="shared" si="13"/>
        <v>44894.03</v>
      </c>
      <c r="H282" s="42">
        <f t="shared" si="13"/>
        <v>43441.149999999994</v>
      </c>
      <c r="I282" s="42">
        <f t="shared" si="13"/>
        <v>15793.49</v>
      </c>
      <c r="J282" s="42">
        <f t="shared" si="13"/>
        <v>7168.73</v>
      </c>
      <c r="K282" s="42">
        <f t="shared" si="13"/>
        <v>2838.81</v>
      </c>
      <c r="L282" s="41">
        <f t="shared" si="13"/>
        <v>267517.09000000003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97686.76</v>
      </c>
      <c r="G287" s="18">
        <v>25660.67</v>
      </c>
      <c r="H287" s="18">
        <v>14148.83</v>
      </c>
      <c r="I287" s="18">
        <v>8468.48</v>
      </c>
      <c r="J287" s="18">
        <v>3078.77</v>
      </c>
      <c r="K287" s="18">
        <v>155.96</v>
      </c>
      <c r="L287" s="19">
        <f>SUM(F287:K287)</f>
        <v>149199.46999999997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460</v>
      </c>
      <c r="G288" s="18">
        <v>35.19</v>
      </c>
      <c r="H288" s="18">
        <v>30.36</v>
      </c>
      <c r="I288" s="18">
        <v>180.32</v>
      </c>
      <c r="J288" s="18">
        <v>846.95</v>
      </c>
      <c r="K288" s="18"/>
      <c r="L288" s="19">
        <f>SUM(F288:K288)</f>
        <v>1552.82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>
        <v>10268.290000000001</v>
      </c>
      <c r="I292" s="18"/>
      <c r="J292" s="18"/>
      <c r="K292" s="18"/>
      <c r="L292" s="19">
        <f t="shared" ref="L292:L298" si="14">SUM(F292:K292)</f>
        <v>10268.290000000001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>
        <v>1398.63</v>
      </c>
      <c r="L294" s="19">
        <f t="shared" si="14"/>
        <v>1398.63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98146.76</v>
      </c>
      <c r="G301" s="42">
        <f t="shared" si="15"/>
        <v>25695.859999999997</v>
      </c>
      <c r="H301" s="42">
        <f t="shared" si="15"/>
        <v>24447.480000000003</v>
      </c>
      <c r="I301" s="42">
        <f t="shared" si="15"/>
        <v>8648.7999999999993</v>
      </c>
      <c r="J301" s="42">
        <f t="shared" si="15"/>
        <v>3925.7200000000003</v>
      </c>
      <c r="K301" s="42">
        <f t="shared" si="15"/>
        <v>1554.5900000000001</v>
      </c>
      <c r="L301" s="41">
        <f t="shared" si="15"/>
        <v>162419.21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128197.41</v>
      </c>
      <c r="G306" s="18">
        <v>37328.639999999999</v>
      </c>
      <c r="H306" s="18">
        <v>20683.740000000002</v>
      </c>
      <c r="I306" s="18">
        <v>12886.84</v>
      </c>
      <c r="J306" s="18">
        <v>4685.1099999999997</v>
      </c>
      <c r="K306" s="18">
        <v>3237.33</v>
      </c>
      <c r="L306" s="19">
        <f>SUM(F306:K306)</f>
        <v>207019.06999999995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700</v>
      </c>
      <c r="G307" s="18">
        <v>53.55</v>
      </c>
      <c r="H307" s="18">
        <v>46.2</v>
      </c>
      <c r="I307" s="18">
        <v>274.39999999999998</v>
      </c>
      <c r="J307" s="18">
        <v>1288.8399999999999</v>
      </c>
      <c r="K307" s="18"/>
      <c r="L307" s="19">
        <f>SUM(F307:K307)</f>
        <v>2362.9899999999998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>
        <v>15625.67</v>
      </c>
      <c r="I311" s="18"/>
      <c r="J311" s="18"/>
      <c r="K311" s="18"/>
      <c r="L311" s="19">
        <f t="shared" ref="L311:L317" si="16">SUM(F311:K311)</f>
        <v>15625.67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>
        <v>2128.35</v>
      </c>
      <c r="L313" s="19">
        <f t="shared" si="16"/>
        <v>2128.35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128897.41</v>
      </c>
      <c r="G320" s="42">
        <f t="shared" si="17"/>
        <v>37382.19</v>
      </c>
      <c r="H320" s="42">
        <f t="shared" si="17"/>
        <v>36355.61</v>
      </c>
      <c r="I320" s="42">
        <f t="shared" si="17"/>
        <v>13161.24</v>
      </c>
      <c r="J320" s="42">
        <f t="shared" si="17"/>
        <v>5973.95</v>
      </c>
      <c r="K320" s="42">
        <f t="shared" si="17"/>
        <v>5365.68</v>
      </c>
      <c r="L320" s="41">
        <f t="shared" si="17"/>
        <v>227136.07999999996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380425.05000000005</v>
      </c>
      <c r="G330" s="41">
        <f t="shared" si="20"/>
        <v>107972.08</v>
      </c>
      <c r="H330" s="41">
        <f t="shared" si="20"/>
        <v>104244.24</v>
      </c>
      <c r="I330" s="41">
        <f t="shared" si="20"/>
        <v>37603.53</v>
      </c>
      <c r="J330" s="41">
        <f t="shared" si="20"/>
        <v>17068.400000000001</v>
      </c>
      <c r="K330" s="41">
        <f t="shared" si="20"/>
        <v>9759.08</v>
      </c>
      <c r="L330" s="41">
        <f t="shared" si="20"/>
        <v>657072.38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380425.05000000005</v>
      </c>
      <c r="G344" s="41">
        <f>G330</f>
        <v>107972.08</v>
      </c>
      <c r="H344" s="41">
        <f>H330</f>
        <v>104244.24</v>
      </c>
      <c r="I344" s="41">
        <f>I330</f>
        <v>37603.53</v>
      </c>
      <c r="J344" s="41">
        <f>J330</f>
        <v>17068.400000000001</v>
      </c>
      <c r="K344" s="47">
        <f>K330+K343</f>
        <v>9759.08</v>
      </c>
      <c r="L344" s="41">
        <f>L330+L343</f>
        <v>657072.38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v>125451.79</v>
      </c>
      <c r="I350" s="18"/>
      <c r="J350" s="18"/>
      <c r="K350" s="18"/>
      <c r="L350" s="13">
        <f>SUM(F350:K350)</f>
        <v>125451.79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>
        <v>68699.789999999994</v>
      </c>
      <c r="I351" s="18"/>
      <c r="J351" s="18"/>
      <c r="K351" s="18"/>
      <c r="L351" s="19">
        <f>SUM(F351:K351)</f>
        <v>68699.789999999994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>
        <v>104543.16</v>
      </c>
      <c r="I352" s="18"/>
      <c r="J352" s="18"/>
      <c r="K352" s="18"/>
      <c r="L352" s="19">
        <f>SUM(F352:K352)</f>
        <v>104543.16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298694.74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298694.74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702.97</v>
      </c>
      <c r="I381" s="18"/>
      <c r="J381" s="24" t="s">
        <v>312</v>
      </c>
      <c r="K381" s="24" t="s">
        <v>312</v>
      </c>
      <c r="L381" s="56">
        <f t="shared" si="25"/>
        <v>702.97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702.97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702.97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4992.51</v>
      </c>
      <c r="I388" s="18"/>
      <c r="J388" s="24" t="s">
        <v>312</v>
      </c>
      <c r="K388" s="24" t="s">
        <v>312</v>
      </c>
      <c r="L388" s="56">
        <f t="shared" si="26"/>
        <v>4992.51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5652</v>
      </c>
      <c r="H389" s="18">
        <v>544.42999999999995</v>
      </c>
      <c r="I389" s="18"/>
      <c r="J389" s="24" t="s">
        <v>312</v>
      </c>
      <c r="K389" s="24" t="s">
        <v>312</v>
      </c>
      <c r="L389" s="56">
        <f t="shared" si="26"/>
        <v>6196.43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5652</v>
      </c>
      <c r="H393" s="47">
        <f>SUM(H387:H392)</f>
        <v>5536.9400000000005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11188.94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5652</v>
      </c>
      <c r="H400" s="47">
        <f>H385+H393+H399</f>
        <v>6239.9100000000008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11891.91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>
        <v>100000</v>
      </c>
      <c r="L410" s="56">
        <f t="shared" si="27"/>
        <v>100000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100000</v>
      </c>
      <c r="L411" s="47">
        <f t="shared" si="28"/>
        <v>100000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100000</v>
      </c>
      <c r="L426" s="47">
        <f t="shared" si="32"/>
        <v>100000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32528.45</v>
      </c>
      <c r="G434" s="18">
        <v>243815.67999999999</v>
      </c>
      <c r="H434" s="18"/>
      <c r="I434" s="56">
        <f t="shared" si="33"/>
        <v>276344.13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32528.45</v>
      </c>
      <c r="G438" s="13">
        <f>SUM(G431:G437)</f>
        <v>243815.67999999999</v>
      </c>
      <c r="H438" s="13">
        <f>SUM(H431:H437)</f>
        <v>0</v>
      </c>
      <c r="I438" s="13">
        <f>SUM(I431:I437)</f>
        <v>276344.13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32528.45</v>
      </c>
      <c r="G449" s="18">
        <v>243815.67999999999</v>
      </c>
      <c r="H449" s="18"/>
      <c r="I449" s="56">
        <f>SUM(F449:H449)</f>
        <v>276344.13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32528.45</v>
      </c>
      <c r="G450" s="83">
        <f>SUM(G446:G449)</f>
        <v>243815.67999999999</v>
      </c>
      <c r="H450" s="83">
        <f>SUM(H446:H449)</f>
        <v>0</v>
      </c>
      <c r="I450" s="83">
        <f>SUM(I446:I449)</f>
        <v>276344.13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32528.45</v>
      </c>
      <c r="G451" s="42">
        <f>G444+G450</f>
        <v>243815.67999999999</v>
      </c>
      <c r="H451" s="42">
        <f>H444+H450</f>
        <v>0</v>
      </c>
      <c r="I451" s="42">
        <f>I444+I450</f>
        <v>276344.13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5651.74</v>
      </c>
      <c r="G455" s="18">
        <v>-84993.03</v>
      </c>
      <c r="H455" s="18"/>
      <c r="I455" s="18"/>
      <c r="J455" s="18">
        <v>364452.22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11130966.210000001</v>
      </c>
      <c r="G458" s="18">
        <v>383687.77</v>
      </c>
      <c r="H458" s="18">
        <v>657072.38</v>
      </c>
      <c r="I458" s="18"/>
      <c r="J458" s="18">
        <v>11891.91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11130966.210000001</v>
      </c>
      <c r="G460" s="53">
        <f>SUM(G458:G459)</f>
        <v>383687.77</v>
      </c>
      <c r="H460" s="53">
        <f>SUM(H458:H459)</f>
        <v>657072.38</v>
      </c>
      <c r="I460" s="53">
        <f>SUM(I458:I459)</f>
        <v>0</v>
      </c>
      <c r="J460" s="53">
        <f>SUM(J458:J459)</f>
        <v>11891.91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10564041.84</v>
      </c>
      <c r="G462" s="18">
        <v>298694.74</v>
      </c>
      <c r="H462" s="18">
        <v>657072.38</v>
      </c>
      <c r="I462" s="18"/>
      <c r="J462" s="18">
        <v>100000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10564041.84</v>
      </c>
      <c r="G464" s="53">
        <f>SUM(G462:G463)</f>
        <v>298694.74</v>
      </c>
      <c r="H464" s="53">
        <f>SUM(H462:H463)</f>
        <v>657072.38</v>
      </c>
      <c r="I464" s="53">
        <f>SUM(I462:I463)</f>
        <v>0</v>
      </c>
      <c r="J464" s="53">
        <f>SUM(J462:J463)</f>
        <v>100000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572576.11000000127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276344.12999999995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894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>
        <v>20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898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 t="s">
        <v>896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464000</v>
      </c>
      <c r="G483" s="18">
        <v>13032960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271" t="s">
        <v>899</v>
      </c>
      <c r="G484" s="271" t="s">
        <v>900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45000</v>
      </c>
      <c r="G485" s="18">
        <v>11070000</v>
      </c>
      <c r="H485" s="18"/>
      <c r="I485" s="18"/>
      <c r="J485" s="18"/>
      <c r="K485" s="53">
        <f>SUM(F485:J485)</f>
        <v>11115000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45000</v>
      </c>
      <c r="G487" s="18">
        <v>655000</v>
      </c>
      <c r="H487" s="18"/>
      <c r="I487" s="18"/>
      <c r="J487" s="18"/>
      <c r="K487" s="53">
        <f t="shared" si="34"/>
        <v>700000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>
        <v>10415000</v>
      </c>
      <c r="H488" s="205"/>
      <c r="I488" s="205"/>
      <c r="J488" s="205"/>
      <c r="K488" s="206">
        <f t="shared" si="34"/>
        <v>10415000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>
        <v>3725706.25</v>
      </c>
      <c r="H489" s="18"/>
      <c r="I489" s="18"/>
      <c r="J489" s="18"/>
      <c r="K489" s="53">
        <f t="shared" si="34"/>
        <v>3725706.25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14140706.25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14140706.25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>
        <v>655000</v>
      </c>
      <c r="H491" s="205"/>
      <c r="I491" s="205"/>
      <c r="J491" s="205"/>
      <c r="K491" s="206">
        <f t="shared" si="34"/>
        <v>655000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>
        <v>466837.5</v>
      </c>
      <c r="H492" s="18"/>
      <c r="I492" s="18"/>
      <c r="J492" s="18"/>
      <c r="K492" s="53">
        <f t="shared" si="34"/>
        <v>466837.5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1121837.5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1121837.5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463352.66</v>
      </c>
      <c r="G511" s="18">
        <v>115670.26</v>
      </c>
      <c r="H511" s="18">
        <v>213688.42</v>
      </c>
      <c r="I511" s="18">
        <v>4795.17</v>
      </c>
      <c r="J511" s="18">
        <v>1546.61</v>
      </c>
      <c r="K511" s="18"/>
      <c r="L511" s="88">
        <f>SUM(F511:K511)</f>
        <v>799053.12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156155.70000000001</v>
      </c>
      <c r="G512" s="18">
        <v>43149.51</v>
      </c>
      <c r="H512" s="18">
        <v>117019.85</v>
      </c>
      <c r="I512" s="18">
        <v>3805.99</v>
      </c>
      <c r="J512" s="18">
        <v>846.95</v>
      </c>
      <c r="K512" s="18"/>
      <c r="L512" s="88">
        <f>SUM(F512:K512)</f>
        <v>320978.00000000006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234233.55</v>
      </c>
      <c r="G513" s="18">
        <v>64724.26</v>
      </c>
      <c r="H513" s="18">
        <v>178073.68</v>
      </c>
      <c r="I513" s="18">
        <v>5708.98</v>
      </c>
      <c r="J513" s="18">
        <v>1288.8399999999999</v>
      </c>
      <c r="K513" s="18"/>
      <c r="L513" s="88">
        <f>SUM(F513:K513)</f>
        <v>484029.31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853741.90999999992</v>
      </c>
      <c r="G514" s="108">
        <f t="shared" ref="G514:L514" si="35">SUM(G511:G513)</f>
        <v>223544.03</v>
      </c>
      <c r="H514" s="108">
        <f t="shared" si="35"/>
        <v>508781.95</v>
      </c>
      <c r="I514" s="108">
        <f t="shared" si="35"/>
        <v>14310.14</v>
      </c>
      <c r="J514" s="108">
        <f t="shared" si="35"/>
        <v>3682.3999999999996</v>
      </c>
      <c r="K514" s="108">
        <f t="shared" si="35"/>
        <v>0</v>
      </c>
      <c r="L514" s="89">
        <f t="shared" si="35"/>
        <v>1604060.4300000002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138559.53</v>
      </c>
      <c r="I516" s="18"/>
      <c r="J516" s="18"/>
      <c r="K516" s="18"/>
      <c r="L516" s="88">
        <f>SUM(F516:K516)</f>
        <v>138559.53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>
        <v>75877.84</v>
      </c>
      <c r="I517" s="18"/>
      <c r="J517" s="18"/>
      <c r="K517" s="18"/>
      <c r="L517" s="88">
        <f>SUM(F517:K517)</f>
        <v>75877.84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115466.27</v>
      </c>
      <c r="I518" s="18"/>
      <c r="J518" s="18"/>
      <c r="K518" s="18"/>
      <c r="L518" s="88">
        <f>SUM(F518:K518)</f>
        <v>115466.27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329903.64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329903.64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27430.18</v>
      </c>
      <c r="I521" s="18"/>
      <c r="J521" s="18"/>
      <c r="K521" s="18"/>
      <c r="L521" s="88">
        <f>SUM(F521:K521)</f>
        <v>27430.18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15021.29</v>
      </c>
      <c r="I522" s="18"/>
      <c r="J522" s="18"/>
      <c r="K522" s="18"/>
      <c r="L522" s="88">
        <f>SUM(F522:K522)</f>
        <v>15021.29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22858.48</v>
      </c>
      <c r="I523" s="18"/>
      <c r="J523" s="18"/>
      <c r="K523" s="18"/>
      <c r="L523" s="88">
        <f>SUM(F523:K523)</f>
        <v>22858.48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65309.95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65309.95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110.25</v>
      </c>
      <c r="I526" s="18"/>
      <c r="J526" s="18"/>
      <c r="K526" s="18"/>
      <c r="L526" s="88">
        <f>SUM(F526:K526)</f>
        <v>110.25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60.37</v>
      </c>
      <c r="I527" s="18"/>
      <c r="J527" s="18"/>
      <c r="K527" s="18"/>
      <c r="L527" s="88">
        <f>SUM(F527:K527)</f>
        <v>60.37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91.88</v>
      </c>
      <c r="I528" s="18"/>
      <c r="J528" s="18"/>
      <c r="K528" s="18"/>
      <c r="L528" s="88">
        <f>SUM(F528:K528)</f>
        <v>91.88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262.5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262.5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92732.46</v>
      </c>
      <c r="I531" s="18"/>
      <c r="J531" s="18"/>
      <c r="K531" s="18"/>
      <c r="L531" s="88">
        <f>SUM(F531:K531)</f>
        <v>92732.46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50782.06</v>
      </c>
      <c r="I532" s="18"/>
      <c r="J532" s="18"/>
      <c r="K532" s="18"/>
      <c r="L532" s="88">
        <f>SUM(F532:K532)</f>
        <v>50782.06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77277.05</v>
      </c>
      <c r="I533" s="18"/>
      <c r="J533" s="18"/>
      <c r="K533" s="18"/>
      <c r="L533" s="88">
        <f>SUM(F533:K533)</f>
        <v>77277.05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220791.57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220791.57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853741.90999999992</v>
      </c>
      <c r="G535" s="89">
        <f t="shared" ref="G535:L535" si="40">G514+G519+G524+G529+G534</f>
        <v>223544.03</v>
      </c>
      <c r="H535" s="89">
        <f t="shared" si="40"/>
        <v>1125049.6100000001</v>
      </c>
      <c r="I535" s="89">
        <f t="shared" si="40"/>
        <v>14310.14</v>
      </c>
      <c r="J535" s="89">
        <f t="shared" si="40"/>
        <v>3682.3999999999996</v>
      </c>
      <c r="K535" s="89">
        <f t="shared" si="40"/>
        <v>0</v>
      </c>
      <c r="L535" s="89">
        <f t="shared" si="40"/>
        <v>2220328.0900000003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799053.12</v>
      </c>
      <c r="G539" s="87">
        <f>L516</f>
        <v>138559.53</v>
      </c>
      <c r="H539" s="87">
        <f>L521</f>
        <v>27430.18</v>
      </c>
      <c r="I539" s="87">
        <f>L526</f>
        <v>110.25</v>
      </c>
      <c r="J539" s="87">
        <f>L531</f>
        <v>92732.46</v>
      </c>
      <c r="K539" s="87">
        <f>SUM(F539:J539)</f>
        <v>1057885.54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320978.00000000006</v>
      </c>
      <c r="G540" s="87">
        <f>L517</f>
        <v>75877.84</v>
      </c>
      <c r="H540" s="87">
        <f>L522</f>
        <v>15021.29</v>
      </c>
      <c r="I540" s="87">
        <f>L527</f>
        <v>60.37</v>
      </c>
      <c r="J540" s="87">
        <f>L532</f>
        <v>50782.06</v>
      </c>
      <c r="K540" s="87">
        <f>SUM(F540:J540)</f>
        <v>462719.56000000006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484029.31</v>
      </c>
      <c r="G541" s="87">
        <f>L518</f>
        <v>115466.27</v>
      </c>
      <c r="H541" s="87">
        <f>L523</f>
        <v>22858.48</v>
      </c>
      <c r="I541" s="87">
        <f>L528</f>
        <v>91.88</v>
      </c>
      <c r="J541" s="87">
        <f>L533</f>
        <v>77277.05</v>
      </c>
      <c r="K541" s="87">
        <f>SUM(F541:J541)</f>
        <v>699722.99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1604060.4300000002</v>
      </c>
      <c r="G542" s="89">
        <f t="shared" si="41"/>
        <v>329903.64</v>
      </c>
      <c r="H542" s="89">
        <f t="shared" si="41"/>
        <v>65309.95</v>
      </c>
      <c r="I542" s="89">
        <f t="shared" si="41"/>
        <v>262.5</v>
      </c>
      <c r="J542" s="89">
        <f t="shared" si="41"/>
        <v>220791.57</v>
      </c>
      <c r="K542" s="89">
        <f t="shared" si="41"/>
        <v>2220328.09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>
        <v>1105.8800000000001</v>
      </c>
      <c r="I552" s="18"/>
      <c r="J552" s="18"/>
      <c r="K552" s="18"/>
      <c r="L552" s="88">
        <f>SUM(F552:K552)</f>
        <v>1105.8800000000001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>
        <v>605.6</v>
      </c>
      <c r="I553" s="18"/>
      <c r="J553" s="18"/>
      <c r="K553" s="18"/>
      <c r="L553" s="88">
        <f>SUM(F553:K553)</f>
        <v>605.6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>
        <v>921.56</v>
      </c>
      <c r="I554" s="18"/>
      <c r="J554" s="18"/>
      <c r="K554" s="18"/>
      <c r="L554" s="88">
        <f>SUM(F554:K554)</f>
        <v>921.56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2633.04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2633.04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2633.04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2633.04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>
        <v>9000</v>
      </c>
      <c r="I566" s="87">
        <f t="shared" ref="I566:I577" si="46">SUM(F566:H566)</f>
        <v>9000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64654.12</v>
      </c>
      <c r="G569" s="18">
        <v>35405.83</v>
      </c>
      <c r="H569" s="18">
        <v>53878.43</v>
      </c>
      <c r="I569" s="87">
        <f t="shared" si="46"/>
        <v>153938.38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135773.04</v>
      </c>
      <c r="G572" s="18">
        <v>74351.899999999994</v>
      </c>
      <c r="H572" s="18">
        <v>113144.2</v>
      </c>
      <c r="I572" s="87">
        <f t="shared" si="46"/>
        <v>323269.14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>
        <v>120955.76</v>
      </c>
      <c r="I575" s="87">
        <f t="shared" si="46"/>
        <v>120955.76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69389</v>
      </c>
      <c r="I581" s="18">
        <v>37998.74</v>
      </c>
      <c r="J581" s="18">
        <v>57824.17</v>
      </c>
      <c r="K581" s="104">
        <f t="shared" ref="K581:K587" si="47">SUM(H581:J581)</f>
        <v>165211.90999999997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92732.46</v>
      </c>
      <c r="I582" s="18">
        <v>50782.06</v>
      </c>
      <c r="J582" s="18">
        <v>77277.05</v>
      </c>
      <c r="K582" s="104">
        <f t="shared" si="47"/>
        <v>220791.57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34131</v>
      </c>
      <c r="K583" s="104">
        <f t="shared" si="47"/>
        <v>34131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>
        <v>31789.919999999998</v>
      </c>
      <c r="K584" s="104">
        <f t="shared" si="47"/>
        <v>31789.919999999998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6178.85</v>
      </c>
      <c r="I585" s="18">
        <v>2091.36</v>
      </c>
      <c r="J585" s="18">
        <v>3137.04</v>
      </c>
      <c r="K585" s="104">
        <f t="shared" si="47"/>
        <v>11407.25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168300.31000000003</v>
      </c>
      <c r="I588" s="108">
        <f>SUM(I581:I587)</f>
        <v>90872.159999999989</v>
      </c>
      <c r="J588" s="108">
        <f>SUM(J581:J587)</f>
        <v>204159.18000000002</v>
      </c>
      <c r="K588" s="108">
        <f>SUM(K581:K587)</f>
        <v>463331.64999999997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47155.85</v>
      </c>
      <c r="I594" s="18">
        <v>25823.439999999999</v>
      </c>
      <c r="J594" s="18">
        <v>39296.54</v>
      </c>
      <c r="K594" s="104">
        <f>SUM(H594:J594)</f>
        <v>112275.82999999999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47155.85</v>
      </c>
      <c r="I595" s="108">
        <f>SUM(I592:I594)</f>
        <v>25823.439999999999</v>
      </c>
      <c r="J595" s="108">
        <f>SUM(J592:J594)</f>
        <v>39296.54</v>
      </c>
      <c r="K595" s="108">
        <f>SUM(K592:K594)</f>
        <v>112275.82999999999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8162.5</v>
      </c>
      <c r="G601" s="18">
        <v>983.83</v>
      </c>
      <c r="H601" s="18">
        <v>13261.26</v>
      </c>
      <c r="I601" s="18"/>
      <c r="J601" s="18"/>
      <c r="K601" s="18"/>
      <c r="L601" s="88">
        <f>SUM(F601:K601)</f>
        <v>22407.59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3031.15</v>
      </c>
      <c r="G602" s="18">
        <v>334.91</v>
      </c>
      <c r="H602" s="18">
        <v>7262.12</v>
      </c>
      <c r="I602" s="18"/>
      <c r="J602" s="18"/>
      <c r="K602" s="18"/>
      <c r="L602" s="88">
        <f>SUM(F602:K602)</f>
        <v>10628.18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4546.7299999999996</v>
      </c>
      <c r="G603" s="18">
        <v>502.37</v>
      </c>
      <c r="H603" s="18">
        <v>11051.05</v>
      </c>
      <c r="I603" s="18"/>
      <c r="J603" s="18"/>
      <c r="K603" s="18"/>
      <c r="L603" s="88">
        <f>SUM(F603:K603)</f>
        <v>16100.149999999998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15740.38</v>
      </c>
      <c r="G604" s="108">
        <f t="shared" si="48"/>
        <v>1821.1100000000001</v>
      </c>
      <c r="H604" s="108">
        <f t="shared" si="48"/>
        <v>31574.43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49135.92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1578665.38</v>
      </c>
      <c r="H607" s="109">
        <f>SUM(F44)</f>
        <v>1578665.38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45853.329999999994</v>
      </c>
      <c r="H608" s="109">
        <f>SUM(G44)</f>
        <v>45853.33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293465.05</v>
      </c>
      <c r="H609" s="109">
        <f>SUM(H44)</f>
        <v>293465.05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276344.13</v>
      </c>
      <c r="H611" s="109">
        <f>SUM(J44)</f>
        <v>276344.13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572576.11</v>
      </c>
      <c r="H612" s="109">
        <f>F466</f>
        <v>572576.11000000127</v>
      </c>
      <c r="I612" s="121" t="s">
        <v>106</v>
      </c>
      <c r="J612" s="109">
        <f t="shared" ref="J612:J645" si="49">G612-H612</f>
        <v>-1.280568540096283E-9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276344.13</v>
      </c>
      <c r="H616" s="109">
        <f>J466</f>
        <v>276344.12999999995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11130966.209999999</v>
      </c>
      <c r="H617" s="104">
        <f>SUM(F458)</f>
        <v>11130966.210000001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383687.77</v>
      </c>
      <c r="H618" s="104">
        <f>SUM(G458)</f>
        <v>383687.77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657072.38</v>
      </c>
      <c r="H619" s="104">
        <f>SUM(H458)</f>
        <v>657072.38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11891.91</v>
      </c>
      <c r="H621" s="104">
        <f>SUM(J458)</f>
        <v>11891.91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10564041.840000002</v>
      </c>
      <c r="H622" s="104">
        <f>SUM(F462)</f>
        <v>10564041.84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657072.38</v>
      </c>
      <c r="H623" s="104">
        <f>SUM(H462)</f>
        <v>657072.38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298694.74</v>
      </c>
      <c r="H625" s="104">
        <f>SUM(G462)</f>
        <v>298694.74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11891.91</v>
      </c>
      <c r="H627" s="164">
        <f>SUM(J458)</f>
        <v>11891.91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100000</v>
      </c>
      <c r="H628" s="164">
        <f>SUM(J462)</f>
        <v>100000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32528.45</v>
      </c>
      <c r="H629" s="104">
        <f>SUM(F451)</f>
        <v>32528.45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243815.67999999999</v>
      </c>
      <c r="H630" s="104">
        <f>SUM(G451)</f>
        <v>243815.67999999999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276344.13</v>
      </c>
      <c r="H632" s="104">
        <f>SUM(I451)</f>
        <v>276344.13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6239.91</v>
      </c>
      <c r="H634" s="104">
        <f>H400</f>
        <v>6239.9100000000008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5652</v>
      </c>
      <c r="H635" s="104">
        <f>G400</f>
        <v>5652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11891.91</v>
      </c>
      <c r="H636" s="104">
        <f>L400</f>
        <v>11891.91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463331.64999999997</v>
      </c>
      <c r="H637" s="104">
        <f>L200+L218+L236</f>
        <v>463331.65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112275.82999999999</v>
      </c>
      <c r="H638" s="104">
        <f>(J249+J330)-(J247+J328)</f>
        <v>112275.82999999999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168300.31</v>
      </c>
      <c r="H639" s="104">
        <f>H588</f>
        <v>168300.31000000003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90872.16</v>
      </c>
      <c r="H640" s="104">
        <f>I588</f>
        <v>90872.159999999989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204159.18</v>
      </c>
      <c r="H641" s="104">
        <f>J588</f>
        <v>204159.18000000002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97104.89</v>
      </c>
      <c r="H642" s="104">
        <f>K255+K337</f>
        <v>97104.89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5652</v>
      </c>
      <c r="H645" s="104">
        <f>K258+K339</f>
        <v>5652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4123270.3</v>
      </c>
      <c r="G650" s="19">
        <f>(L221+L301+L351)</f>
        <v>2264533.4600000004</v>
      </c>
      <c r="H650" s="19">
        <f>(L239+L320+L352)</f>
        <v>3731190.810000001</v>
      </c>
      <c r="I650" s="19">
        <f>SUM(F650:H650)</f>
        <v>10118994.57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61798.396405914616</v>
      </c>
      <c r="G651" s="19">
        <f>(L351/IF(SUM(L350:L352)=0,1,SUM(L350:L352))*(SUM(G89:G102)))</f>
        <v>33841.979101478653</v>
      </c>
      <c r="H651" s="19">
        <f>(L352/IF(SUM(L350:L352)=0,1,SUM(L350:L352))*(SUM(G89:G102)))</f>
        <v>51498.664492606738</v>
      </c>
      <c r="I651" s="19">
        <f>SUM(F651:H651)</f>
        <v>147139.04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168300.31</v>
      </c>
      <c r="G652" s="19">
        <f>(L218+L298)-(J218+J298)</f>
        <v>90872.16</v>
      </c>
      <c r="H652" s="19">
        <f>(L236+L317)-(J236+J317)</f>
        <v>204159.18</v>
      </c>
      <c r="I652" s="19">
        <f>SUM(F652:H652)</f>
        <v>463331.65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269990.60000000003</v>
      </c>
      <c r="G653" s="200">
        <f>SUM(G565:G577)+SUM(I592:I594)+L602</f>
        <v>146209.34999999998</v>
      </c>
      <c r="H653" s="200">
        <f>SUM(H565:H577)+SUM(J592:J594)+L603</f>
        <v>352375.08</v>
      </c>
      <c r="I653" s="19">
        <f>SUM(F653:H653)</f>
        <v>768575.03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3623180.9935940853</v>
      </c>
      <c r="G654" s="19">
        <f>G650-SUM(G651:G653)</f>
        <v>1993609.9708985218</v>
      </c>
      <c r="H654" s="19">
        <f>H650-SUM(H651:H653)</f>
        <v>3123157.8855073941</v>
      </c>
      <c r="I654" s="19">
        <f>I650-SUM(I651:I653)</f>
        <v>8739948.8499999996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268.95</v>
      </c>
      <c r="G655" s="249">
        <v>136.32</v>
      </c>
      <c r="H655" s="249">
        <v>212.96</v>
      </c>
      <c r="I655" s="19">
        <f>SUM(F655:H655)</f>
        <v>618.23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13471.58</v>
      </c>
      <c r="G657" s="19">
        <f>ROUND(G654/G655,2)</f>
        <v>14624.49</v>
      </c>
      <c r="H657" s="19">
        <f>ROUND(H654/H655,2)</f>
        <v>14665.47</v>
      </c>
      <c r="I657" s="19">
        <f>ROUND(I654/I655,2)</f>
        <v>14137.05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-9.09</v>
      </c>
      <c r="I660" s="19">
        <f>SUM(F660:H660)</f>
        <v>-9.09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13471.58</v>
      </c>
      <c r="G662" s="19">
        <f>ROUND((G654+G659)/(G655+G660),2)</f>
        <v>14624.49</v>
      </c>
      <c r="H662" s="19">
        <f>ROUND((H654+H659)/(H655+H660),2)</f>
        <v>15319.36</v>
      </c>
      <c r="I662" s="19">
        <f>ROUND((I654+I659)/(I655+I660),2)</f>
        <v>14348.01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143D-C910-4510-AC6D-0A5DE09D9E25}">
  <sheetPr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HINSDALE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5" t="s">
        <v>818</v>
      </c>
      <c r="B3" s="275"/>
      <c r="C3" s="275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817</v>
      </c>
      <c r="C6" s="274"/>
    </row>
    <row r="7" spans="1:3" x14ac:dyDescent="0.2">
      <c r="A7" s="240" t="s">
        <v>820</v>
      </c>
      <c r="B7" s="272" t="s">
        <v>816</v>
      </c>
      <c r="C7" s="273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2724335.9899999998</v>
      </c>
      <c r="C9" s="230">
        <f>'DOE25'!G189+'DOE25'!G207+'DOE25'!G225+'DOE25'!G268+'DOE25'!G287+'DOE25'!G306</f>
        <v>1033957.9500000001</v>
      </c>
    </row>
    <row r="10" spans="1:3" x14ac:dyDescent="0.2">
      <c r="A10" t="s">
        <v>813</v>
      </c>
      <c r="B10" s="241">
        <v>2548771.7400000002</v>
      </c>
      <c r="C10" s="241">
        <v>1014286.65</v>
      </c>
    </row>
    <row r="11" spans="1:3" x14ac:dyDescent="0.2">
      <c r="A11" t="s">
        <v>814</v>
      </c>
      <c r="B11" s="241">
        <v>92458.6</v>
      </c>
      <c r="C11" s="241">
        <v>13313.72</v>
      </c>
    </row>
    <row r="12" spans="1:3" x14ac:dyDescent="0.2">
      <c r="A12" t="s">
        <v>815</v>
      </c>
      <c r="B12" s="241">
        <v>83105.649999999994</v>
      </c>
      <c r="C12" s="241">
        <v>6357.58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2724335.99</v>
      </c>
      <c r="C13" s="232">
        <f>SUM(C10:C12)</f>
        <v>1033957.95</v>
      </c>
    </row>
    <row r="14" spans="1:3" x14ac:dyDescent="0.2">
      <c r="B14" s="231"/>
      <c r="C14" s="231"/>
    </row>
    <row r="15" spans="1:3" x14ac:dyDescent="0.2">
      <c r="B15" s="274" t="s">
        <v>817</v>
      </c>
      <c r="C15" s="274"/>
    </row>
    <row r="16" spans="1:3" x14ac:dyDescent="0.2">
      <c r="A16" s="240" t="s">
        <v>821</v>
      </c>
      <c r="B16" s="272" t="s">
        <v>738</v>
      </c>
      <c r="C16" s="273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853741.90999999992</v>
      </c>
      <c r="C18" s="230">
        <f>'DOE25'!G190+'DOE25'!G208+'DOE25'!G226+'DOE25'!G269+'DOE25'!G288+'DOE25'!G307</f>
        <v>223697.03</v>
      </c>
    </row>
    <row r="19" spans="1:3" x14ac:dyDescent="0.2">
      <c r="A19" t="s">
        <v>813</v>
      </c>
      <c r="B19" s="241">
        <v>405197.16</v>
      </c>
      <c r="C19" s="241">
        <v>189383.36</v>
      </c>
    </row>
    <row r="20" spans="1:3" x14ac:dyDescent="0.2">
      <c r="A20" t="s">
        <v>814</v>
      </c>
      <c r="B20" s="241">
        <v>446544.75</v>
      </c>
      <c r="C20" s="241">
        <v>34160.67</v>
      </c>
    </row>
    <row r="21" spans="1:3" x14ac:dyDescent="0.2">
      <c r="A21" t="s">
        <v>815</v>
      </c>
      <c r="B21" s="241">
        <v>2000</v>
      </c>
      <c r="C21" s="241">
        <v>153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853741.90999999992</v>
      </c>
      <c r="C22" s="232">
        <f>SUM(C19:C21)</f>
        <v>223697.02999999997</v>
      </c>
    </row>
    <row r="23" spans="1:3" x14ac:dyDescent="0.2">
      <c r="B23" s="231"/>
      <c r="C23" s="231"/>
    </row>
    <row r="24" spans="1:3" x14ac:dyDescent="0.2">
      <c r="B24" s="274" t="s">
        <v>817</v>
      </c>
      <c r="C24" s="274"/>
    </row>
    <row r="25" spans="1:3" x14ac:dyDescent="0.2">
      <c r="A25" s="240" t="s">
        <v>822</v>
      </c>
      <c r="B25" s="272" t="s">
        <v>739</v>
      </c>
      <c r="C25" s="273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14510</v>
      </c>
      <c r="C27" s="235">
        <f>'DOE25'!G191+'DOE25'!G209+'DOE25'!G227+'DOE25'!G270+'DOE25'!G289+'DOE25'!G308</f>
        <v>1110.03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>
        <v>14510</v>
      </c>
      <c r="C30" s="241">
        <v>1110.03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14510</v>
      </c>
      <c r="C31" s="232">
        <f>SUM(C28:C30)</f>
        <v>1110.03</v>
      </c>
    </row>
    <row r="33" spans="1:3" x14ac:dyDescent="0.2">
      <c r="B33" s="274" t="s">
        <v>817</v>
      </c>
      <c r="C33" s="274"/>
    </row>
    <row r="34" spans="1:3" x14ac:dyDescent="0.2">
      <c r="A34" s="240" t="s">
        <v>823</v>
      </c>
      <c r="B34" s="272" t="s">
        <v>740</v>
      </c>
      <c r="C34" s="273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69385.679999999993</v>
      </c>
      <c r="C36" s="236">
        <f>'DOE25'!G192+'DOE25'!G210+'DOE25'!G228+'DOE25'!G271+'DOE25'!G290+'DOE25'!G309</f>
        <v>7356.3</v>
      </c>
    </row>
    <row r="37" spans="1:3" x14ac:dyDescent="0.2">
      <c r="A37" t="s">
        <v>813</v>
      </c>
      <c r="B37" s="241">
        <v>15740.38</v>
      </c>
      <c r="C37" s="241">
        <v>2355.2199999999998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53645.3</v>
      </c>
      <c r="C39" s="241">
        <v>5001.08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69385.680000000008</v>
      </c>
      <c r="C40" s="232">
        <f>SUM(C37:C39)</f>
        <v>7356.2999999999993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ACB2-D80F-4F50-85FD-5CBA34E99889}">
  <sheetPr>
    <tabColor indexed="11"/>
  </sheetPr>
  <dimension ref="A1:I51"/>
  <sheetViews>
    <sheetView workbookViewId="0">
      <pane ySplit="4" topLeftCell="A5" activePane="bottomLeft" state="frozen"/>
      <selection pane="bottomLeft" activeCell="A5" sqref="A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824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HINSDALE SCHOOL DISTRICT</v>
      </c>
      <c r="C2" s="181"/>
      <c r="D2" s="181" t="s">
        <v>826</v>
      </c>
      <c r="E2" s="181" t="s">
        <v>828</v>
      </c>
      <c r="F2" s="276" t="s">
        <v>855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5494327.96</v>
      </c>
      <c r="D5" s="20">
        <f>SUM('DOE25'!L189:L192)+SUM('DOE25'!L207:L210)+SUM('DOE25'!L225:L228)-F5-G5</f>
        <v>5474724.0199999996</v>
      </c>
      <c r="E5" s="244"/>
      <c r="F5" s="256">
        <f>SUM('DOE25'!J189:J192)+SUM('DOE25'!J207:J210)+SUM('DOE25'!J225:J228)</f>
        <v>11568.03</v>
      </c>
      <c r="G5" s="53">
        <f>SUM('DOE25'!K189:K192)+SUM('DOE25'!K207:K210)+SUM('DOE25'!K225:K228)</f>
        <v>8035.91</v>
      </c>
      <c r="H5" s="260"/>
    </row>
    <row r="6" spans="1:9" x14ac:dyDescent="0.2">
      <c r="A6" s="32">
        <v>2100</v>
      </c>
      <c r="B6" t="s">
        <v>835</v>
      </c>
      <c r="C6" s="246">
        <f t="shared" si="0"/>
        <v>625488.60999999987</v>
      </c>
      <c r="D6" s="20">
        <f>'DOE25'!L194+'DOE25'!L212+'DOE25'!L230-F6-G6</f>
        <v>625488.60999999987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151831.74</v>
      </c>
      <c r="D7" s="20">
        <f>'DOE25'!L195+'DOE25'!L213+'DOE25'!L231-F7-G7</f>
        <v>151831.74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240617.83999999994</v>
      </c>
      <c r="D8" s="244"/>
      <c r="E8" s="20">
        <f>'DOE25'!L196+'DOE25'!L214+'DOE25'!L232-F8-G8-D9-D11</f>
        <v>239384.14999999994</v>
      </c>
      <c r="F8" s="256">
        <f>'DOE25'!J196+'DOE25'!J214+'DOE25'!J232</f>
        <v>0</v>
      </c>
      <c r="G8" s="53">
        <f>'DOE25'!K196+'DOE25'!K214+'DOE25'!K232</f>
        <v>1233.69</v>
      </c>
      <c r="H8" s="260"/>
    </row>
    <row r="9" spans="1:9" x14ac:dyDescent="0.2">
      <c r="A9" s="32">
        <v>2310</v>
      </c>
      <c r="B9" t="s">
        <v>852</v>
      </c>
      <c r="C9" s="246">
        <f t="shared" si="0"/>
        <v>80496.84</v>
      </c>
      <c r="D9" s="245">
        <v>80496.84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13155</v>
      </c>
      <c r="D10" s="244"/>
      <c r="E10" s="245">
        <v>13155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68551.16</v>
      </c>
      <c r="D11" s="245">
        <v>68551.16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983925.99</v>
      </c>
      <c r="D12" s="20">
        <f>'DOE25'!L197+'DOE25'!L215+'DOE25'!L233-F12-G12</f>
        <v>980195.12</v>
      </c>
      <c r="E12" s="244"/>
      <c r="F12" s="256">
        <f>'DOE25'!J197+'DOE25'!J215+'DOE25'!J233</f>
        <v>0</v>
      </c>
      <c r="G12" s="53">
        <f>'DOE25'!K197+'DOE25'!K215+'DOE25'!K233</f>
        <v>3730.87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937788.17</v>
      </c>
      <c r="D14" s="20">
        <f>'DOE25'!L199+'DOE25'!L217+'DOE25'!L235-F14-G14</f>
        <v>921999.82000000007</v>
      </c>
      <c r="E14" s="244"/>
      <c r="F14" s="256">
        <f>'DOE25'!J199+'DOE25'!J217+'DOE25'!J235</f>
        <v>15788.35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463331.65</v>
      </c>
      <c r="D15" s="20">
        <f>'DOE25'!L200+'DOE25'!L218+'DOE25'!L236-F15-G15</f>
        <v>463331.65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116867.48999999999</v>
      </c>
      <c r="D16" s="244"/>
      <c r="E16" s="20">
        <f>'DOE25'!L201+'DOE25'!L219+'DOE25'!L237-F16-G16</f>
        <v>48837.439999999988</v>
      </c>
      <c r="F16" s="256">
        <f>'DOE25'!J201+'DOE25'!J219+'DOE25'!J237</f>
        <v>67851.05</v>
      </c>
      <c r="G16" s="53">
        <f>'DOE25'!K201+'DOE25'!K219+'DOE25'!K237</f>
        <v>179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95995</v>
      </c>
      <c r="D22" s="244"/>
      <c r="E22" s="244"/>
      <c r="F22" s="256">
        <f>'DOE25'!L247+'DOE25'!L328</f>
        <v>95995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1202062.5</v>
      </c>
      <c r="D25" s="244"/>
      <c r="E25" s="244"/>
      <c r="F25" s="259"/>
      <c r="G25" s="257"/>
      <c r="H25" s="258">
        <f>'DOE25'!L252+'DOE25'!L253+'DOE25'!L333+'DOE25'!L334</f>
        <v>1202062.5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298694.74</v>
      </c>
      <c r="D29" s="20">
        <f>'DOE25'!L350+'DOE25'!L351+'DOE25'!L352-'DOE25'!I359-F29-G29</f>
        <v>298694.74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657072.38</v>
      </c>
      <c r="D31" s="20">
        <f>'DOE25'!L282+'DOE25'!L301+'DOE25'!L320+'DOE25'!L325+'DOE25'!L326+'DOE25'!L327-F31-G31</f>
        <v>630244.9</v>
      </c>
      <c r="E31" s="244"/>
      <c r="F31" s="256">
        <f>'DOE25'!J282+'DOE25'!J301+'DOE25'!J320+'DOE25'!J325+'DOE25'!J326+'DOE25'!J327</f>
        <v>17068.400000000001</v>
      </c>
      <c r="G31" s="53">
        <f>'DOE25'!K282+'DOE25'!K301+'DOE25'!K320+'DOE25'!K325+'DOE25'!K326+'DOE25'!K327</f>
        <v>9759.08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9695558.5999999996</v>
      </c>
      <c r="E33" s="247">
        <f>SUM(E5:E31)</f>
        <v>301376.58999999991</v>
      </c>
      <c r="F33" s="247">
        <f>SUM(F5:F31)</f>
        <v>208270.83</v>
      </c>
      <c r="G33" s="247">
        <f>SUM(G5:G31)</f>
        <v>22938.550000000003</v>
      </c>
      <c r="H33" s="247">
        <f>SUM(H5:H31)</f>
        <v>1202062.5</v>
      </c>
    </row>
    <row r="35" spans="2:8" ht="12" thickBot="1" x14ac:dyDescent="0.25">
      <c r="B35" s="254" t="s">
        <v>881</v>
      </c>
      <c r="D35" s="255">
        <f>E33</f>
        <v>301376.58999999991</v>
      </c>
      <c r="E35" s="250"/>
    </row>
    <row r="36" spans="2:8" ht="12" thickTop="1" x14ac:dyDescent="0.2">
      <c r="B36" t="s">
        <v>849</v>
      </c>
      <c r="D36" s="20">
        <f>D33</f>
        <v>9695558.5999999996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1B1FC-7AE1-4230-AAF2-6B8811DBA007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3" sqref="A3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HINSDALE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1315089.17</v>
      </c>
      <c r="D9" s="95">
        <f>'DOE25'!G9</f>
        <v>12279.01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376.42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202562.88</v>
      </c>
      <c r="D12" s="95">
        <f>'DOE25'!G12</f>
        <v>25495.21</v>
      </c>
      <c r="E12" s="95">
        <f>'DOE25'!H12</f>
        <v>132621.74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48621.11</v>
      </c>
      <c r="D13" s="95">
        <f>'DOE25'!G13</f>
        <v>7646.84</v>
      </c>
      <c r="E13" s="95">
        <f>'DOE25'!H13</f>
        <v>160843.31</v>
      </c>
      <c r="F13" s="95">
        <f>'DOE25'!I13</f>
        <v>0</v>
      </c>
      <c r="G13" s="95">
        <f>'DOE25'!J13</f>
        <v>276344.13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12015.8</v>
      </c>
      <c r="D14" s="95">
        <f>'DOE25'!G14</f>
        <v>432.27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1578665.38</v>
      </c>
      <c r="D19" s="41">
        <f>SUM(D9:D18)</f>
        <v>45853.329999999994</v>
      </c>
      <c r="E19" s="41">
        <f>SUM(E9:E18)</f>
        <v>293465.05</v>
      </c>
      <c r="F19" s="41">
        <f>SUM(F9:F18)</f>
        <v>0</v>
      </c>
      <c r="G19" s="41">
        <f>SUM(G9:G18)</f>
        <v>276344.13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112895.15</v>
      </c>
      <c r="D22" s="95">
        <f>'DOE25'!G23</f>
        <v>657</v>
      </c>
      <c r="E22" s="95">
        <f>'DOE25'!H23</f>
        <v>247127.67999999999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146187.03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277490.68</v>
      </c>
      <c r="D24" s="95">
        <f>'DOE25'!G25</f>
        <v>45196.33</v>
      </c>
      <c r="E24" s="95">
        <f>'DOE25'!H25</f>
        <v>1511.16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469516.41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44826.21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1006089.27</v>
      </c>
      <c r="D32" s="41">
        <f>SUM(D22:D31)</f>
        <v>45853.33</v>
      </c>
      <c r="E32" s="41">
        <f>SUM(E22:E31)</f>
        <v>293465.05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97823.01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100000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276344.13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374753.1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572576.11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276344.13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1578665.38</v>
      </c>
      <c r="D43" s="41">
        <f>D42+D32</f>
        <v>45853.33</v>
      </c>
      <c r="E43" s="41">
        <f>E42+E32</f>
        <v>293465.05</v>
      </c>
      <c r="F43" s="41">
        <f>F42+F32</f>
        <v>0</v>
      </c>
      <c r="G43" s="41">
        <f>G42+G32</f>
        <v>276344.13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4977523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71690.42</v>
      </c>
      <c r="D49" s="24" t="s">
        <v>312</v>
      </c>
      <c r="E49" s="95">
        <f>'DOE25'!H71</f>
        <v>21610.9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562.91999999999996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6239.91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147139.04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37444.620000000003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109697.95999999999</v>
      </c>
      <c r="D54" s="130">
        <f>SUM(D49:D53)</f>
        <v>147139.04</v>
      </c>
      <c r="E54" s="130">
        <f>SUM(E49:E53)</f>
        <v>21610.9</v>
      </c>
      <c r="F54" s="130">
        <f>SUM(F49:F53)</f>
        <v>0</v>
      </c>
      <c r="G54" s="130">
        <f>SUM(G49:G53)</f>
        <v>6239.91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5087220.96</v>
      </c>
      <c r="D55" s="22">
        <f>D48+D54</f>
        <v>147139.04</v>
      </c>
      <c r="E55" s="22">
        <f>E48+E54</f>
        <v>21610.9</v>
      </c>
      <c r="F55" s="22">
        <f>F48+F54</f>
        <v>0</v>
      </c>
      <c r="G55" s="22">
        <f>G48+G54</f>
        <v>6239.91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3339475.65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574619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1281253.3500000001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5195348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438364.3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154466.5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58707.85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25740.06</v>
      </c>
      <c r="D69" s="95">
        <f>SUM('DOE25'!G123:G127)</f>
        <v>3613.45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677278.71000000008</v>
      </c>
      <c r="D70" s="130">
        <f>SUM(D64:D69)</f>
        <v>3613.45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5872626.71</v>
      </c>
      <c r="D73" s="130">
        <f>SUM(D71:D72)+D70+D62</f>
        <v>3613.45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74784.87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71118.539999999994</v>
      </c>
      <c r="D80" s="95">
        <f>SUM('DOE25'!G145:G153)</f>
        <v>135830.39000000001</v>
      </c>
      <c r="E80" s="95">
        <f>SUM('DOE25'!H145:H153)</f>
        <v>560676.61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71118.539999999994</v>
      </c>
      <c r="D83" s="131">
        <f>SUM(D77:D82)</f>
        <v>135830.39000000001</v>
      </c>
      <c r="E83" s="131">
        <f>SUM(E77:E82)</f>
        <v>635461.48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97104.89</v>
      </c>
      <c r="E88" s="95">
        <f>'DOE25'!H171</f>
        <v>0</v>
      </c>
      <c r="F88" s="95">
        <f>'DOE25'!I171</f>
        <v>0</v>
      </c>
      <c r="G88" s="95">
        <f>'DOE25'!J171</f>
        <v>5652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100000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100000</v>
      </c>
      <c r="D95" s="86">
        <f>SUM(D85:D94)</f>
        <v>97104.89</v>
      </c>
      <c r="E95" s="86">
        <f>SUM(E85:E94)</f>
        <v>0</v>
      </c>
      <c r="F95" s="86">
        <f>SUM(F85:F94)</f>
        <v>0</v>
      </c>
      <c r="G95" s="86">
        <f>SUM(G85:G94)</f>
        <v>5652</v>
      </c>
    </row>
    <row r="96" spans="1:7" ht="12.75" thickTop="1" thickBot="1" x14ac:dyDescent="0.25">
      <c r="A96" s="33" t="s">
        <v>797</v>
      </c>
      <c r="C96" s="86">
        <f>C55+C73+C83+C95</f>
        <v>11130966.209999999</v>
      </c>
      <c r="D96" s="86">
        <f>D55+D73+D83+D95</f>
        <v>383687.77</v>
      </c>
      <c r="E96" s="86">
        <f>E55+E73+E83+E95</f>
        <v>657072.38</v>
      </c>
      <c r="F96" s="86">
        <f>F55+F73+F83+F95</f>
        <v>0</v>
      </c>
      <c r="G96" s="86">
        <f>G55+G73+G95</f>
        <v>11891.91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3496850.4300000006</v>
      </c>
      <c r="D101" s="24" t="s">
        <v>312</v>
      </c>
      <c r="E101" s="95">
        <f>('DOE25'!L268)+('DOE25'!L287)+('DOE25'!L306)</f>
        <v>599595.22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1727373.4799999997</v>
      </c>
      <c r="D102" s="24" t="s">
        <v>312</v>
      </c>
      <c r="E102" s="95">
        <f>('DOE25'!L269)+('DOE25'!L288)+('DOE25'!L307)</f>
        <v>6751.4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138626.66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131477.39000000001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5494327.96</v>
      </c>
      <c r="D107" s="86">
        <f>SUM(D101:D106)</f>
        <v>0</v>
      </c>
      <c r="E107" s="86">
        <f>SUM(E101:E106)</f>
        <v>606346.62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625488.60999999987</v>
      </c>
      <c r="D110" s="24" t="s">
        <v>312</v>
      </c>
      <c r="E110" s="95">
        <f>+('DOE25'!L273)+('DOE25'!L292)+('DOE25'!L311)</f>
        <v>44644.76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151831.74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389665.83999999997</v>
      </c>
      <c r="D112" s="24" t="s">
        <v>312</v>
      </c>
      <c r="E112" s="95">
        <f>+('DOE25'!L275)+('DOE25'!L294)+('DOE25'!L313)</f>
        <v>6081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983925.99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937788.17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463331.65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116867.48999999999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298694.74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3668899.4899999993</v>
      </c>
      <c r="D120" s="86">
        <f>SUM(D110:D119)</f>
        <v>298694.74</v>
      </c>
      <c r="E120" s="86">
        <f>SUM(E110:E119)</f>
        <v>50725.760000000002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95995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700000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502062.5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100000</v>
      </c>
    </row>
    <row r="127" spans="1:7" x14ac:dyDescent="0.2">
      <c r="A127" t="s">
        <v>256</v>
      </c>
      <c r="B127" s="32" t="s">
        <v>257</v>
      </c>
      <c r="C127" s="95">
        <f>'DOE25'!L255</f>
        <v>97104.89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702.97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11188.94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-6239.91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1400814.39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100000</v>
      </c>
    </row>
    <row r="137" spans="1:9" ht="12.75" thickTop="1" thickBot="1" x14ac:dyDescent="0.25">
      <c r="A137" s="33" t="s">
        <v>267</v>
      </c>
      <c r="C137" s="86">
        <f>(C107+C120+C136)</f>
        <v>10564041.84</v>
      </c>
      <c r="D137" s="86">
        <f>(D107+D120+D136)</f>
        <v>298694.74</v>
      </c>
      <c r="E137" s="86">
        <f>(E107+E120+E136)</f>
        <v>657072.38</v>
      </c>
      <c r="F137" s="86">
        <f>(F107+F120+F136)</f>
        <v>0</v>
      </c>
      <c r="G137" s="86">
        <f>(G107+G120+G136)</f>
        <v>100000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20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12/99</v>
      </c>
      <c r="C144" s="152" t="str">
        <f>'DOE25'!G481</f>
        <v>06/06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01/10</v>
      </c>
      <c r="C145" s="152" t="str">
        <f>'DOE25'!G482</f>
        <v>07/26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464000</v>
      </c>
      <c r="C146" s="137">
        <f>'DOE25'!G483</f>
        <v>13032960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 t="str">
        <f>'DOE25'!F484</f>
        <v>5.5%</v>
      </c>
      <c r="C147" s="137" t="str">
        <f>'DOE25'!G484</f>
        <v>4.7-4.8%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45000</v>
      </c>
      <c r="C148" s="137">
        <f>'DOE25'!G485</f>
        <v>11070000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11115000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45000</v>
      </c>
      <c r="C150" s="137">
        <f>'DOE25'!G487</f>
        <v>655000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700000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10415000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10415000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3725706.25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3725706.25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14140706.25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14140706.25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655000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655000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466837.5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466837.5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1121837.5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1121837.5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7F3F-4B57-4C3E-9198-D7991D16133A}">
  <sheetPr codeName="Sheet3">
    <tabColor indexed="43"/>
  </sheetPr>
  <dimension ref="A1:D42"/>
  <sheetViews>
    <sheetView workbookViewId="0">
      <selection activeCell="A3" sqref="A3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772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HINSDALE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13472</v>
      </c>
    </row>
    <row r="5" spans="1:4" x14ac:dyDescent="0.2">
      <c r="B5" t="s">
        <v>735</v>
      </c>
      <c r="C5" s="179">
        <f>IF('DOE25'!G655+'DOE25'!G660=0,0,ROUND('DOE25'!G662,0))</f>
        <v>14624</v>
      </c>
    </row>
    <row r="6" spans="1:4" x14ac:dyDescent="0.2">
      <c r="B6" t="s">
        <v>62</v>
      </c>
      <c r="C6" s="179">
        <f>IF('DOE25'!H655+'DOE25'!H660=0,0,ROUND('DOE25'!H662,0))</f>
        <v>15319</v>
      </c>
    </row>
    <row r="7" spans="1:4" x14ac:dyDescent="0.2">
      <c r="B7" t="s">
        <v>736</v>
      </c>
      <c r="C7" s="179">
        <f>IF('DOE25'!I655+'DOE25'!I660=0,0,ROUND('DOE25'!I662,0))</f>
        <v>14348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4096446</v>
      </c>
      <c r="D10" s="182">
        <f>ROUND((C10/$C$28)*100,1)</f>
        <v>39.1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1734125</v>
      </c>
      <c r="D11" s="182">
        <f>ROUND((C11/$C$28)*100,1)</f>
        <v>16.600000000000001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138627</v>
      </c>
      <c r="D12" s="182">
        <f>ROUND((C12/$C$28)*100,1)</f>
        <v>1.3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131477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670133</v>
      </c>
      <c r="D15" s="182">
        <f t="shared" ref="D15:D27" si="0">ROUND((C15/$C$28)*100,1)</f>
        <v>6.4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151832</v>
      </c>
      <c r="D16" s="182">
        <f t="shared" si="0"/>
        <v>1.4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512614</v>
      </c>
      <c r="D17" s="182">
        <f t="shared" si="0"/>
        <v>4.9000000000000004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983926</v>
      </c>
      <c r="D18" s="182">
        <f t="shared" si="0"/>
        <v>9.4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937788</v>
      </c>
      <c r="D20" s="182">
        <f t="shared" si="0"/>
        <v>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463332</v>
      </c>
      <c r="D21" s="182">
        <f t="shared" si="0"/>
        <v>4.4000000000000004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502063</v>
      </c>
      <c r="D25" s="182">
        <f t="shared" si="0"/>
        <v>4.8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151555.96</v>
      </c>
      <c r="D27" s="182">
        <f t="shared" si="0"/>
        <v>1.4</v>
      </c>
    </row>
    <row r="28" spans="1:4" x14ac:dyDescent="0.2">
      <c r="B28" s="187" t="s">
        <v>754</v>
      </c>
      <c r="C28" s="180">
        <f>SUM(C10:C27)</f>
        <v>10473918.960000001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95995</v>
      </c>
    </row>
    <row r="30" spans="1:4" x14ac:dyDescent="0.2">
      <c r="B30" s="187" t="s">
        <v>760</v>
      </c>
      <c r="C30" s="180">
        <f>SUM(C28:C29)</f>
        <v>10569913.960000001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700000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4977523</v>
      </c>
      <c r="D35" s="182">
        <f t="shared" ref="D35:D40" si="1">ROUND((C35/$C$41)*100,1)</f>
        <v>42.1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137548.77000000048</v>
      </c>
      <c r="D36" s="182">
        <f t="shared" si="1"/>
        <v>1.2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3914095</v>
      </c>
      <c r="D37" s="182">
        <f t="shared" si="1"/>
        <v>33.1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1962146</v>
      </c>
      <c r="D38" s="182">
        <f t="shared" si="1"/>
        <v>16.600000000000001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842410</v>
      </c>
      <c r="D39" s="182">
        <f t="shared" si="1"/>
        <v>7.1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11833722.77</v>
      </c>
      <c r="D41" s="184">
        <f>SUM(D35:D40)</f>
        <v>100.1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A380-F3C6-4EB2-99CC-4B0A2611FAA7}">
  <sheetPr>
    <tabColor indexed="17"/>
  </sheetPr>
  <dimension ref="A1:IV90"/>
  <sheetViews>
    <sheetView workbookViewId="0">
      <pane ySplit="3" topLeftCell="A4" activePane="bottomLeft" state="frozen"/>
      <selection activeCell="A3" sqref="A3"/>
      <selection pane="bottomLeft" activeCell="A3" sqref="A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94" t="s">
        <v>799</v>
      </c>
      <c r="B2" s="295"/>
      <c r="C2" s="295"/>
      <c r="D2" s="295"/>
      <c r="E2" s="295"/>
      <c r="F2" s="292" t="str">
        <f>'DOE25'!A2</f>
        <v>HINSDALE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 t="s">
        <v>902</v>
      </c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 t="s">
        <v>903</v>
      </c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 t="s">
        <v>904</v>
      </c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6"/>
      <c r="Q29" s="296"/>
      <c r="R29" s="296"/>
      <c r="S29" s="296"/>
      <c r="T29" s="296"/>
      <c r="U29" s="296"/>
      <c r="V29" s="296"/>
      <c r="W29" s="296"/>
      <c r="X29" s="296"/>
      <c r="Y29" s="296"/>
      <c r="Z29" s="296"/>
      <c r="AA29" s="208"/>
      <c r="AB29" s="208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8"/>
      <c r="AO29" s="208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8"/>
      <c r="BB29" s="208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8"/>
      <c r="BO29" s="208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8"/>
      <c r="CB29" s="208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8"/>
      <c r="CO29" s="208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8"/>
      <c r="DB29" s="208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8"/>
      <c r="DO29" s="208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8"/>
      <c r="EB29" s="208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8"/>
      <c r="EO29" s="208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8"/>
      <c r="FB29" s="208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8"/>
      <c r="FO29" s="208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8"/>
      <c r="GB29" s="208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8"/>
      <c r="GO29" s="208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8"/>
      <c r="HB29" s="208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8"/>
      <c r="HO29" s="208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8"/>
      <c r="IB29" s="208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8"/>
      <c r="IO29" s="208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6"/>
      <c r="Q30" s="296"/>
      <c r="R30" s="296"/>
      <c r="S30" s="296"/>
      <c r="T30" s="296"/>
      <c r="U30" s="296"/>
      <c r="V30" s="296"/>
      <c r="W30" s="296"/>
      <c r="X30" s="296"/>
      <c r="Y30" s="296"/>
      <c r="Z30" s="296"/>
      <c r="AA30" s="208"/>
      <c r="AB30" s="208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8"/>
      <c r="AO30" s="208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8"/>
      <c r="BB30" s="208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8"/>
      <c r="BO30" s="208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8"/>
      <c r="CB30" s="208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8"/>
      <c r="CO30" s="208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8"/>
      <c r="DB30" s="208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8"/>
      <c r="DO30" s="208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8"/>
      <c r="EB30" s="208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8"/>
      <c r="EO30" s="208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8"/>
      <c r="FB30" s="208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8"/>
      <c r="FO30" s="208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8"/>
      <c r="GB30" s="208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8"/>
      <c r="GO30" s="208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8"/>
      <c r="HB30" s="208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8"/>
      <c r="HO30" s="208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8"/>
      <c r="IB30" s="208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8"/>
      <c r="IO30" s="208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6"/>
      <c r="Q31" s="296"/>
      <c r="R31" s="296"/>
      <c r="S31" s="296"/>
      <c r="T31" s="296"/>
      <c r="U31" s="296"/>
      <c r="V31" s="296"/>
      <c r="W31" s="296"/>
      <c r="X31" s="296"/>
      <c r="Y31" s="296"/>
      <c r="Z31" s="296"/>
      <c r="AA31" s="208"/>
      <c r="AB31" s="208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8"/>
      <c r="AO31" s="208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8"/>
      <c r="BB31" s="208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8"/>
      <c r="BO31" s="208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8"/>
      <c r="CB31" s="208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8"/>
      <c r="CO31" s="208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8"/>
      <c r="DB31" s="208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8"/>
      <c r="DO31" s="208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8"/>
      <c r="EB31" s="208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8"/>
      <c r="EO31" s="208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8"/>
      <c r="FB31" s="208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8"/>
      <c r="FO31" s="208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8"/>
      <c r="GB31" s="208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8"/>
      <c r="GO31" s="208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8"/>
      <c r="HB31" s="208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8"/>
      <c r="HO31" s="208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8"/>
      <c r="IB31" s="208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8"/>
      <c r="IO31" s="208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08"/>
      <c r="AB38" s="208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8"/>
      <c r="AO38" s="208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8"/>
      <c r="BB38" s="208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8"/>
      <c r="BO38" s="208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8"/>
      <c r="CB38" s="208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8"/>
      <c r="CO38" s="208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8"/>
      <c r="DB38" s="208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8"/>
      <c r="DO38" s="208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8"/>
      <c r="EB38" s="208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8"/>
      <c r="EO38" s="208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8"/>
      <c r="FB38" s="208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8"/>
      <c r="FO38" s="208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8"/>
      <c r="GB38" s="208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8"/>
      <c r="GO38" s="208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8"/>
      <c r="HB38" s="208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8"/>
      <c r="HO38" s="208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8"/>
      <c r="IB38" s="208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8"/>
      <c r="IO38" s="208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6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208"/>
      <c r="AB39" s="208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8"/>
      <c r="AO39" s="208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8"/>
      <c r="BB39" s="208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8"/>
      <c r="BO39" s="208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8"/>
      <c r="CB39" s="208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8"/>
      <c r="CO39" s="208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8"/>
      <c r="DB39" s="208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8"/>
      <c r="DO39" s="208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8"/>
      <c r="EB39" s="208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8"/>
      <c r="EO39" s="208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8"/>
      <c r="FB39" s="208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8"/>
      <c r="FO39" s="208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8"/>
      <c r="GB39" s="208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8"/>
      <c r="GO39" s="208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8"/>
      <c r="HB39" s="208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8"/>
      <c r="HO39" s="208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8"/>
      <c r="IB39" s="208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8"/>
      <c r="IO39" s="208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6"/>
      <c r="Q40" s="296"/>
      <c r="R40" s="296"/>
      <c r="S40" s="296"/>
      <c r="T40" s="296"/>
      <c r="U40" s="296"/>
      <c r="V40" s="296"/>
      <c r="W40" s="296"/>
      <c r="X40" s="296"/>
      <c r="Y40" s="296"/>
      <c r="Z40" s="296"/>
      <c r="AA40" s="208"/>
      <c r="AB40" s="208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8"/>
      <c r="AO40" s="208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8"/>
      <c r="BB40" s="208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8"/>
      <c r="BO40" s="208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8"/>
      <c r="CB40" s="208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8"/>
      <c r="CO40" s="208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8"/>
      <c r="DB40" s="208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8"/>
      <c r="DO40" s="208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8"/>
      <c r="EB40" s="208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8"/>
      <c r="EO40" s="208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8"/>
      <c r="FB40" s="208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8"/>
      <c r="FO40" s="208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8"/>
      <c r="GB40" s="208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8"/>
      <c r="GO40" s="208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8"/>
      <c r="HB40" s="208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8"/>
      <c r="HO40" s="208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8"/>
      <c r="IB40" s="208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8"/>
      <c r="IO40" s="208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3" t="s">
        <v>893</v>
      </c>
      <c r="B72" s="283"/>
      <c r="C72" s="283"/>
      <c r="D72" s="283"/>
      <c r="E72" s="28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2"/>
      <c r="B74" s="212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2"/>
      <c r="B75" s="212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2"/>
      <c r="B76" s="212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2"/>
      <c r="B77" s="212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2"/>
      <c r="B78" s="212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2"/>
      <c r="B79" s="212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2"/>
      <c r="B80" s="212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2"/>
      <c r="B81" s="212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2"/>
      <c r="B82" s="212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2"/>
      <c r="B83" s="212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2"/>
      <c r="B84" s="212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2"/>
      <c r="B85" s="212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2"/>
      <c r="B86" s="212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2"/>
      <c r="B87" s="212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2"/>
      <c r="B88" s="212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2"/>
      <c r="B89" s="212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2"/>
      <c r="B90" s="212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B70A" sheet="1" objects="1" scenarios="1"/>
  <mergeCells count="223">
    <mergeCell ref="BC40:BM40"/>
    <mergeCell ref="BP40:BZ40"/>
    <mergeCell ref="FC40:FM40"/>
    <mergeCell ref="IP40:IV40"/>
    <mergeCell ref="GC40:GM40"/>
    <mergeCell ref="GP40:GZ40"/>
    <mergeCell ref="HC40:HM40"/>
    <mergeCell ref="HP40:HZ40"/>
    <mergeCell ref="CC40:CM40"/>
    <mergeCell ref="CP40:CZ40"/>
    <mergeCell ref="FC38:FM38"/>
    <mergeCell ref="FP38:FZ38"/>
    <mergeCell ref="GC38:GM38"/>
    <mergeCell ref="FP40:FZ40"/>
    <mergeCell ref="DC40:DM40"/>
    <mergeCell ref="IC40:IM40"/>
    <mergeCell ref="EC40:EM40"/>
    <mergeCell ref="EP40:EZ40"/>
    <mergeCell ref="DP40:DZ40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GP39:GZ39"/>
    <mergeCell ref="IP38:IV38"/>
    <mergeCell ref="CC39:CM39"/>
    <mergeCell ref="CP39:CZ39"/>
    <mergeCell ref="IP39:IV39"/>
    <mergeCell ref="EP39:EZ39"/>
    <mergeCell ref="FC39:FM39"/>
    <mergeCell ref="FP39:FZ39"/>
    <mergeCell ref="IC39:IM39"/>
    <mergeCell ref="EC38:EM38"/>
    <mergeCell ref="EP38:EZ38"/>
    <mergeCell ref="P38:Z38"/>
    <mergeCell ref="AC38:AM38"/>
    <mergeCell ref="AP38:AZ38"/>
    <mergeCell ref="GP32:GZ32"/>
    <mergeCell ref="DC32:DM32"/>
    <mergeCell ref="DP32:DZ32"/>
    <mergeCell ref="EC32:EM32"/>
    <mergeCell ref="EP32:EZ32"/>
    <mergeCell ref="FP32:FZ32"/>
    <mergeCell ref="GC32:GM32"/>
    <mergeCell ref="IP32:IV32"/>
    <mergeCell ref="FC32:FM32"/>
    <mergeCell ref="P32:Z32"/>
    <mergeCell ref="AC32:AM32"/>
    <mergeCell ref="AP32:AZ32"/>
    <mergeCell ref="HC32:HM32"/>
    <mergeCell ref="BC32:BM32"/>
    <mergeCell ref="GP31:GZ31"/>
    <mergeCell ref="HC31:HM31"/>
    <mergeCell ref="GP38:GZ38"/>
    <mergeCell ref="HC38:HM38"/>
    <mergeCell ref="HP38:HZ38"/>
    <mergeCell ref="IC38:IM38"/>
    <mergeCell ref="HP32:HZ32"/>
    <mergeCell ref="IC32:IM32"/>
    <mergeCell ref="IC30:IM30"/>
    <mergeCell ref="IP30:IV30"/>
    <mergeCell ref="BC39:BM39"/>
    <mergeCell ref="BP31:BZ31"/>
    <mergeCell ref="CC31:CM31"/>
    <mergeCell ref="BP38:BZ38"/>
    <mergeCell ref="CC38:CM38"/>
    <mergeCell ref="BP39:BZ39"/>
    <mergeCell ref="CC32:CM32"/>
    <mergeCell ref="EC31:EM31"/>
    <mergeCell ref="CP38:CZ38"/>
    <mergeCell ref="DC38:DM38"/>
    <mergeCell ref="DP38:DZ38"/>
    <mergeCell ref="CP32:CZ32"/>
    <mergeCell ref="HC30:HM30"/>
    <mergeCell ref="HP30:HZ30"/>
    <mergeCell ref="EP31:EZ31"/>
    <mergeCell ref="FC31:FM31"/>
    <mergeCell ref="FP31:FZ31"/>
    <mergeCell ref="GC31:GM31"/>
    <mergeCell ref="CP30:CZ30"/>
    <mergeCell ref="DC30:DM30"/>
    <mergeCell ref="DP30:DZ30"/>
    <mergeCell ref="CP31:CZ31"/>
    <mergeCell ref="DC31:DM31"/>
    <mergeCell ref="DP31:DZ31"/>
    <mergeCell ref="CC30:CM30"/>
    <mergeCell ref="HP31:HZ31"/>
    <mergeCell ref="IC31:IM31"/>
    <mergeCell ref="IP31:IV31"/>
    <mergeCell ref="EC30:EM30"/>
    <mergeCell ref="EP30:EZ30"/>
    <mergeCell ref="FC30:FM30"/>
    <mergeCell ref="FP30:FZ30"/>
    <mergeCell ref="GC30:GM30"/>
    <mergeCell ref="GP30:GZ30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AP40:AZ40"/>
    <mergeCell ref="BC31:BM31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FC29:FM29"/>
    <mergeCell ref="FP29:FZ29"/>
    <mergeCell ref="GC29:GM29"/>
    <mergeCell ref="GP29:GZ29"/>
    <mergeCell ref="HC29:HM29"/>
    <mergeCell ref="HP29:HZ29"/>
    <mergeCell ref="CC29:CM29"/>
    <mergeCell ref="CP29:CZ29"/>
    <mergeCell ref="DC29:DM29"/>
    <mergeCell ref="DP29:DZ29"/>
    <mergeCell ref="EC29:EM29"/>
    <mergeCell ref="EP29:EZ29"/>
    <mergeCell ref="BC29:BM29"/>
    <mergeCell ref="BP29:BZ29"/>
    <mergeCell ref="P29:Z29"/>
    <mergeCell ref="AC29:AM29"/>
    <mergeCell ref="AP29:AZ29"/>
    <mergeCell ref="C24:M24"/>
    <mergeCell ref="C25:M25"/>
    <mergeCell ref="C26:M26"/>
    <mergeCell ref="C5:M5"/>
    <mergeCell ref="C6:M6"/>
    <mergeCell ref="C7:M7"/>
    <mergeCell ref="C8:M8"/>
    <mergeCell ref="C20:M20"/>
    <mergeCell ref="C29:M29"/>
    <mergeCell ref="C32:M32"/>
    <mergeCell ref="C30:M30"/>
    <mergeCell ref="C31:M31"/>
    <mergeCell ref="P31:Z31"/>
    <mergeCell ref="C9:M9"/>
    <mergeCell ref="C10:M10"/>
    <mergeCell ref="C11:M11"/>
    <mergeCell ref="C12:M12"/>
    <mergeCell ref="AC31:AM31"/>
    <mergeCell ref="AP31:AZ31"/>
    <mergeCell ref="A1:I1"/>
    <mergeCell ref="C3:M3"/>
    <mergeCell ref="C4:M4"/>
    <mergeCell ref="F2:I2"/>
    <mergeCell ref="A2:E2"/>
    <mergeCell ref="C13:M13"/>
    <mergeCell ref="C22:M22"/>
    <mergeCell ref="C23:M23"/>
    <mergeCell ref="C43:M43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45:M45"/>
    <mergeCell ref="C46:M46"/>
    <mergeCell ref="C44:M44"/>
    <mergeCell ref="C52:M52"/>
    <mergeCell ref="C50:M50"/>
    <mergeCell ref="C47:M47"/>
    <mergeCell ref="C48:M48"/>
    <mergeCell ref="C49:M49"/>
    <mergeCell ref="C51:M51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21:M21"/>
    <mergeCell ref="C65:M65"/>
    <mergeCell ref="C66:M66"/>
    <mergeCell ref="C74:M74"/>
    <mergeCell ref="C87:M87"/>
    <mergeCell ref="C89:M89"/>
    <mergeCell ref="C90:M90"/>
    <mergeCell ref="C83:M83"/>
    <mergeCell ref="C84:M84"/>
    <mergeCell ref="C85:M85"/>
    <mergeCell ref="C86:M86"/>
    <mergeCell ref="C75:M75"/>
    <mergeCell ref="C76:M76"/>
    <mergeCell ref="C77:M77"/>
    <mergeCell ref="C78:M78"/>
    <mergeCell ref="C64:M64"/>
    <mergeCell ref="C88:M88"/>
    <mergeCell ref="C79:M79"/>
    <mergeCell ref="C80:M80"/>
    <mergeCell ref="C81:M81"/>
    <mergeCell ref="C82:M82"/>
    <mergeCell ref="C27:M27"/>
    <mergeCell ref="C28:M28"/>
    <mergeCell ref="A72:E72"/>
    <mergeCell ref="C73:M73"/>
    <mergeCell ref="C67:M67"/>
    <mergeCell ref="C68:M68"/>
    <mergeCell ref="C69:M69"/>
    <mergeCell ref="C70:M70"/>
    <mergeCell ref="C62:M62"/>
    <mergeCell ref="C63:M63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2010-11-16T13:00:39Z</cp:lastPrinted>
  <dcterms:created xsi:type="dcterms:W3CDTF">1997-12-04T19:04:30Z</dcterms:created>
  <dcterms:modified xsi:type="dcterms:W3CDTF">2025-01-02T15:02:30Z</dcterms:modified>
</cp:coreProperties>
</file>