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6E59288-F671-44EE-87C3-CA42E0D74171}" xr6:coauthVersionLast="47" xr6:coauthVersionMax="47" xr10:uidLastSave="{00000000-0000-0000-0000-000000000000}"/>
  <workbookProtection workbookPassword="B70A" lockStructure="1"/>
  <bookViews>
    <workbookView xWindow="3195" yWindow="3195" windowWidth="21600" windowHeight="11505" tabRatio="855" xr2:uid="{1C0B9B04-3891-4AE5-BC0B-C8551169B21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C112" i="2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L191" i="1"/>
  <c r="C103" i="2" s="1"/>
  <c r="L192" i="1"/>
  <c r="C13" i="10" s="1"/>
  <c r="L207" i="1"/>
  <c r="L208" i="1"/>
  <c r="L209" i="1"/>
  <c r="L210" i="1"/>
  <c r="L225" i="1"/>
  <c r="L239" i="1" s="1"/>
  <c r="L226" i="1"/>
  <c r="C11" i="10" s="1"/>
  <c r="L227" i="1"/>
  <c r="C12" i="10" s="1"/>
  <c r="L228" i="1"/>
  <c r="F6" i="13"/>
  <c r="G6" i="13"/>
  <c r="L194" i="1"/>
  <c r="C15" i="10" s="1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I361" i="1" s="1"/>
  <c r="H624" i="1" s="1"/>
  <c r="J282" i="1"/>
  <c r="F31" i="13" s="1"/>
  <c r="J301" i="1"/>
  <c r="J320" i="1"/>
  <c r="K282" i="1"/>
  <c r="K301" i="1"/>
  <c r="K320" i="1"/>
  <c r="G31" i="13" s="1"/>
  <c r="L268" i="1"/>
  <c r="E101" i="2" s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E117" i="2" s="1"/>
  <c r="L282" i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E122" i="2" s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 s="1"/>
  <c r="G55" i="2" s="1"/>
  <c r="G96" i="2" s="1"/>
  <c r="G51" i="2"/>
  <c r="G54" i="2" s="1"/>
  <c r="G53" i="2"/>
  <c r="F2" i="11"/>
  <c r="L603" i="1"/>
  <c r="H653" i="1" s="1"/>
  <c r="L602" i="1"/>
  <c r="G653" i="1" s="1"/>
  <c r="L601" i="1"/>
  <c r="F653" i="1" s="1"/>
  <c r="I653" i="1" s="1"/>
  <c r="C40" i="10"/>
  <c r="F52" i="1"/>
  <c r="F104" i="1" s="1"/>
  <c r="F185" i="1" s="1"/>
  <c r="G617" i="1" s="1"/>
  <c r="J617" i="1" s="1"/>
  <c r="G52" i="1"/>
  <c r="H52" i="1"/>
  <c r="I52" i="1"/>
  <c r="F71" i="1"/>
  <c r="C49" i="2" s="1"/>
  <c r="C54" i="2" s="1"/>
  <c r="F86" i="1"/>
  <c r="C50" i="2" s="1"/>
  <c r="F103" i="1"/>
  <c r="G103" i="1"/>
  <c r="G104" i="1" s="1"/>
  <c r="H71" i="1"/>
  <c r="H104" i="1" s="1"/>
  <c r="H86" i="1"/>
  <c r="E50" i="2" s="1"/>
  <c r="H103" i="1"/>
  <c r="I103" i="1"/>
  <c r="I104" i="1" s="1"/>
  <c r="I185" i="1" s="1"/>
  <c r="G620" i="1" s="1"/>
  <c r="J620" i="1" s="1"/>
  <c r="J103" i="1"/>
  <c r="J104" i="1" s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 s="1"/>
  <c r="H139" i="1"/>
  <c r="H161" i="1" s="1"/>
  <c r="H154" i="1"/>
  <c r="I139" i="1"/>
  <c r="F77" i="2" s="1"/>
  <c r="F83" i="2" s="1"/>
  <c r="I154" i="1"/>
  <c r="I161" i="1"/>
  <c r="C18" i="10"/>
  <c r="C20" i="10"/>
  <c r="L242" i="1"/>
  <c r="C23" i="10" s="1"/>
  <c r="L324" i="1"/>
  <c r="E105" i="2" s="1"/>
  <c r="L246" i="1"/>
  <c r="L260" i="1"/>
  <c r="L261" i="1"/>
  <c r="L341" i="1"/>
  <c r="E134" i="2" s="1"/>
  <c r="L342" i="1"/>
  <c r="C26" i="10"/>
  <c r="I655" i="1"/>
  <c r="I660" i="1"/>
  <c r="I659" i="1"/>
  <c r="C6" i="10"/>
  <c r="C5" i="10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/>
  <c r="K540" i="1" s="1"/>
  <c r="L513" i="1"/>
  <c r="F541" i="1" s="1"/>
  <c r="L516" i="1"/>
  <c r="G539" i="1"/>
  <c r="G542" i="1" s="1"/>
  <c r="L517" i="1"/>
  <c r="L519" i="1" s="1"/>
  <c r="G540" i="1"/>
  <c r="L518" i="1"/>
  <c r="G541" i="1"/>
  <c r="L521" i="1"/>
  <c r="H539" i="1"/>
  <c r="L522" i="1"/>
  <c r="H540" i="1" s="1"/>
  <c r="H542" i="1" s="1"/>
  <c r="L523" i="1"/>
  <c r="H541" i="1"/>
  <c r="L526" i="1"/>
  <c r="I539" i="1"/>
  <c r="L527" i="1"/>
  <c r="I540" i="1"/>
  <c r="L528" i="1"/>
  <c r="I541" i="1" s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F9" i="2"/>
  <c r="I431" i="1"/>
  <c r="J9" i="1"/>
  <c r="J19" i="1" s="1"/>
  <c r="G611" i="1" s="1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D19" i="2" s="1"/>
  <c r="E13" i="2"/>
  <c r="F13" i="2"/>
  <c r="I434" i="1"/>
  <c r="J13" i="1"/>
  <c r="G13" i="2" s="1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J23" i="1"/>
  <c r="G22" i="2" s="1"/>
  <c r="C23" i="2"/>
  <c r="C32" i="2" s="1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C55" i="2" s="1"/>
  <c r="D48" i="2"/>
  <c r="E48" i="2"/>
  <c r="F48" i="2"/>
  <c r="E49" i="2"/>
  <c r="C51" i="2"/>
  <c r="D51" i="2"/>
  <c r="E51" i="2"/>
  <c r="F51" i="2"/>
  <c r="F54" i="2" s="1"/>
  <c r="F55" i="2" s="1"/>
  <c r="D52" i="2"/>
  <c r="D54" i="2" s="1"/>
  <c r="D55" i="2" s="1"/>
  <c r="D96" i="2" s="1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F88" i="2"/>
  <c r="G88" i="2"/>
  <c r="C89" i="2"/>
  <c r="C95" i="2" s="1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G95" i="2"/>
  <c r="C102" i="2"/>
  <c r="E102" i="2"/>
  <c r="E103" i="2"/>
  <c r="C104" i="2"/>
  <c r="E104" i="2"/>
  <c r="C105" i="2"/>
  <c r="D107" i="2"/>
  <c r="F107" i="2"/>
  <c r="G107" i="2"/>
  <c r="G137" i="2" s="1"/>
  <c r="C110" i="2"/>
  <c r="E110" i="2"/>
  <c r="E111" i="2"/>
  <c r="E112" i="2"/>
  <c r="E113" i="2"/>
  <c r="C115" i="2"/>
  <c r="C116" i="2"/>
  <c r="C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156" i="2" s="1"/>
  <c r="G493" i="1"/>
  <c r="C156" i="2" s="1"/>
  <c r="H493" i="1"/>
  <c r="D156" i="2"/>
  <c r="I493" i="1"/>
  <c r="E156" i="2"/>
  <c r="J493" i="1"/>
  <c r="K493" i="1" s="1"/>
  <c r="F156" i="2"/>
  <c r="F19" i="1"/>
  <c r="G19" i="1"/>
  <c r="G608" i="1" s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I44" i="1" s="1"/>
  <c r="H610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G249" i="1" s="1"/>
  <c r="G263" i="1" s="1"/>
  <c r="H203" i="1"/>
  <c r="I203" i="1"/>
  <c r="I249" i="1" s="1"/>
  <c r="I263" i="1" s="1"/>
  <c r="J203" i="1"/>
  <c r="K203" i="1"/>
  <c r="K249" i="1" s="1"/>
  <c r="K263" i="1" s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J249" i="1"/>
  <c r="H638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G460" i="1"/>
  <c r="H460" i="1"/>
  <c r="I460" i="1"/>
  <c r="J460" i="1"/>
  <c r="F464" i="1"/>
  <c r="G464" i="1"/>
  <c r="G466" i="1" s="1"/>
  <c r="H613" i="1" s="1"/>
  <c r="H464" i="1"/>
  <c r="H466" i="1" s="1"/>
  <c r="H614" i="1" s="1"/>
  <c r="I464" i="1"/>
  <c r="I466" i="1" s="1"/>
  <c r="H615" i="1" s="1"/>
  <c r="J464" i="1"/>
  <c r="J466" i="1" s="1"/>
  <c r="H616" i="1" s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J514" i="1"/>
  <c r="J535" i="1" s="1"/>
  <c r="K514" i="1"/>
  <c r="L514" i="1"/>
  <c r="L535" i="1" s="1"/>
  <c r="F519" i="1"/>
  <c r="G519" i="1"/>
  <c r="G535" i="1" s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48" i="1"/>
  <c r="L549" i="1"/>
  <c r="F550" i="1"/>
  <c r="F561" i="1" s="1"/>
  <c r="G550" i="1"/>
  <c r="G561" i="1" s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J637" i="1" s="1"/>
  <c r="H588" i="1"/>
  <c r="H639" i="1" s="1"/>
  <c r="I588" i="1"/>
  <c r="H640" i="1" s="1"/>
  <c r="J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J607" i="1" s="1"/>
  <c r="G609" i="1"/>
  <c r="J609" i="1" s="1"/>
  <c r="G610" i="1"/>
  <c r="G613" i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J630" i="1" s="1"/>
  <c r="G633" i="1"/>
  <c r="J633" i="1" s="1"/>
  <c r="G634" i="1"/>
  <c r="J634" i="1" s="1"/>
  <c r="H634" i="1"/>
  <c r="G635" i="1"/>
  <c r="J635" i="1" s="1"/>
  <c r="H637" i="1"/>
  <c r="G639" i="1"/>
  <c r="J639" i="1" s="1"/>
  <c r="G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G32" i="2" l="1"/>
  <c r="J608" i="1"/>
  <c r="G153" i="2"/>
  <c r="L249" i="1"/>
  <c r="L263" i="1" s="1"/>
  <c r="G622" i="1" s="1"/>
  <c r="J622" i="1" s="1"/>
  <c r="F650" i="1"/>
  <c r="C38" i="10"/>
  <c r="D31" i="13"/>
  <c r="C31" i="13" s="1"/>
  <c r="E107" i="2"/>
  <c r="G33" i="13"/>
  <c r="C73" i="2"/>
  <c r="C96" i="2" s="1"/>
  <c r="C39" i="10"/>
  <c r="C5" i="13"/>
  <c r="E120" i="2"/>
  <c r="F96" i="2"/>
  <c r="J185" i="1"/>
  <c r="L400" i="1"/>
  <c r="C130" i="2"/>
  <c r="C133" i="2" s="1"/>
  <c r="E136" i="2"/>
  <c r="G650" i="1"/>
  <c r="G654" i="1" s="1"/>
  <c r="H650" i="1"/>
  <c r="H654" i="1" s="1"/>
  <c r="H33" i="13"/>
  <c r="C25" i="13"/>
  <c r="F137" i="2"/>
  <c r="J613" i="1"/>
  <c r="L561" i="1"/>
  <c r="E54" i="2"/>
  <c r="E55" i="2" s="1"/>
  <c r="D43" i="2"/>
  <c r="I542" i="1"/>
  <c r="H185" i="1"/>
  <c r="G619" i="1" s="1"/>
  <c r="J619" i="1" s="1"/>
  <c r="J610" i="1"/>
  <c r="L426" i="1"/>
  <c r="G628" i="1" s="1"/>
  <c r="J628" i="1" s="1"/>
  <c r="J43" i="1"/>
  <c r="G36" i="2"/>
  <c r="G42" i="2" s="1"/>
  <c r="G43" i="2" s="1"/>
  <c r="C43" i="2"/>
  <c r="K541" i="1"/>
  <c r="K542" i="1" s="1"/>
  <c r="G185" i="1"/>
  <c r="G618" i="1" s="1"/>
  <c r="J618" i="1" s="1"/>
  <c r="L330" i="1"/>
  <c r="L344" i="1" s="1"/>
  <c r="G623" i="1" s="1"/>
  <c r="J623" i="1" s="1"/>
  <c r="I450" i="1"/>
  <c r="K330" i="1"/>
  <c r="K344" i="1" s="1"/>
  <c r="J33" i="1"/>
  <c r="E114" i="2"/>
  <c r="G9" i="2"/>
  <c r="G19" i="2" s="1"/>
  <c r="J541" i="1"/>
  <c r="J542" i="1" s="1"/>
  <c r="C19" i="10"/>
  <c r="C101" i="2"/>
  <c r="C107" i="2" s="1"/>
  <c r="C17" i="10"/>
  <c r="C35" i="10"/>
  <c r="G612" i="1"/>
  <c r="J612" i="1" s="1"/>
  <c r="J263" i="1"/>
  <c r="C113" i="2"/>
  <c r="E77" i="2"/>
  <c r="E83" i="2" s="1"/>
  <c r="F542" i="1"/>
  <c r="L343" i="1"/>
  <c r="F652" i="1"/>
  <c r="I652" i="1" s="1"/>
  <c r="C16" i="10"/>
  <c r="D15" i="13"/>
  <c r="C15" i="13" s="1"/>
  <c r="D6" i="13"/>
  <c r="C6" i="13" s="1"/>
  <c r="E8" i="13"/>
  <c r="C114" i="2"/>
  <c r="I444" i="1"/>
  <c r="C106" i="2"/>
  <c r="C25" i="10"/>
  <c r="F33" i="13"/>
  <c r="D119" i="2"/>
  <c r="D120" i="2" s="1"/>
  <c r="D137" i="2" s="1"/>
  <c r="H651" i="1"/>
  <c r="F22" i="13"/>
  <c r="C22" i="13" s="1"/>
  <c r="C32" i="10"/>
  <c r="L604" i="1"/>
  <c r="C111" i="2"/>
  <c r="C120" i="2" s="1"/>
  <c r="F651" i="1"/>
  <c r="I651" i="1" s="1"/>
  <c r="L354" i="1"/>
  <c r="I438" i="1"/>
  <c r="G632" i="1" s="1"/>
  <c r="C10" i="10"/>
  <c r="L374" i="1"/>
  <c r="G626" i="1" s="1"/>
  <c r="J626" i="1" s="1"/>
  <c r="C123" i="2"/>
  <c r="C136" i="2" s="1"/>
  <c r="H662" i="1" l="1"/>
  <c r="H657" i="1"/>
  <c r="G662" i="1"/>
  <c r="G657" i="1"/>
  <c r="C28" i="10"/>
  <c r="D17" i="10" s="1"/>
  <c r="D10" i="10"/>
  <c r="E96" i="2"/>
  <c r="D33" i="13"/>
  <c r="D36" i="13" s="1"/>
  <c r="J632" i="1"/>
  <c r="I451" i="1"/>
  <c r="H632" i="1" s="1"/>
  <c r="G627" i="1"/>
  <c r="J627" i="1" s="1"/>
  <c r="H636" i="1"/>
  <c r="I650" i="1"/>
  <c r="I654" i="1" s="1"/>
  <c r="F654" i="1"/>
  <c r="C27" i="10"/>
  <c r="G625" i="1"/>
  <c r="J625" i="1" s="1"/>
  <c r="C41" i="10"/>
  <c r="D39" i="10" s="1"/>
  <c r="C36" i="10"/>
  <c r="E33" i="13"/>
  <c r="D35" i="13" s="1"/>
  <c r="C8" i="13"/>
  <c r="C137" i="2"/>
  <c r="G616" i="1"/>
  <c r="J44" i="1"/>
  <c r="H611" i="1" s="1"/>
  <c r="J611" i="1" s="1"/>
  <c r="G636" i="1"/>
  <c r="J636" i="1" s="1"/>
  <c r="G621" i="1"/>
  <c r="J621" i="1" s="1"/>
  <c r="E137" i="2"/>
  <c r="D27" i="10" l="1"/>
  <c r="D36" i="10"/>
  <c r="D35" i="10"/>
  <c r="C30" i="10"/>
  <c r="D22" i="10"/>
  <c r="D15" i="10"/>
  <c r="D23" i="10"/>
  <c r="D18" i="10"/>
  <c r="D11" i="10"/>
  <c r="D28" i="10" s="1"/>
  <c r="D21" i="10"/>
  <c r="D20" i="10"/>
  <c r="D12" i="10"/>
  <c r="D26" i="10"/>
  <c r="D13" i="10"/>
  <c r="D24" i="10"/>
  <c r="J616" i="1"/>
  <c r="H646" i="1"/>
  <c r="D16" i="10"/>
  <c r="F662" i="1"/>
  <c r="C4" i="10" s="1"/>
  <c r="F657" i="1"/>
  <c r="D25" i="10"/>
  <c r="D19" i="10"/>
  <c r="I662" i="1"/>
  <c r="C7" i="10" s="1"/>
  <c r="I657" i="1"/>
  <c r="D38" i="10"/>
  <c r="D37" i="10"/>
  <c r="D40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145AF3F-7A24-47AF-98BF-2D121C8DF1C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4841450-9B47-46D1-BF09-20E8C32118BE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689710F-C251-424F-8EEA-95A9E48911FB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98D06A5-CAC9-401F-9B1C-A2E7D68D667B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41E2C86A-9059-4AF1-BA4D-3F38AF1233D0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7C4F277-2991-4577-AE1B-304F00ABA946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F28FBF76-8A0A-471B-A9BD-0A03B00016A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6AB7CEB1-B3FB-45E7-A7EB-4BBBF2527212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64CA9EC3-F723-4E94-A9E5-297A59043EEB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2A33B8E8-73DC-4FBB-9121-90D9C959D7B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07C6331-2B8A-40E1-96D1-E5CECF15FB6E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83E321A-C68A-4FD9-94B3-E1FBDEDBCDE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<sst xmlns="http://schemas.openxmlformats.org/spreadsheetml/2006/main" count="3860" uniqueCount="897">
  <si>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</si>
  <si>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</si>
  <si>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</si>
  <si>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</si>
  <si>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</si>
  <si>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</si>
  <si>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</si>
  <si>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</si>
  <si>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</si>
  <si>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</si>
  <si>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</si>
  <si>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</si>
  <si>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</si>
  <si>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</si>
  <si>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</si>
  <si>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</si>
  <si>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</si>
  <si>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</si>
  <si>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</si>
  <si>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</si>
  <si>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</si>
  <si>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</si>
  <si>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</si>
  <si>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</si>
  <si>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</si>
  <si>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</si>
  <si>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</si>
  <si>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</si>
  <si>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</si>
  <si>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</si>
  <si>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</si>
  <si>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</si>
  <si>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</si>
  <si>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</si>
  <si>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</si>
  <si>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</si>
  <si>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</si>
  <si>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</si>
  <si>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</si>
  <si>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</si>
  <si>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</si>
  <si>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</si>
  <si>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</si>
  <si>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</si>
  <si>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</si>
  <si>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</si>
  <si>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</si>
  <si>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</si>
  <si>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</si>
  <si>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</si>
  <si>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</si>
  <si>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</si>
  <si>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</si>
  <si>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</si>
  <si>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</si>
  <si>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</si>
  <si>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</si>
  <si>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</si>
  <si>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</si>
  <si>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</si>
  <si>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</si>
  <si>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</si>
  <si>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</si>
  <si>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</si>
  <si>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</si>
  <si>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</si>
  <si>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</si>
  <si>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</si>
  <si>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</si>
  <si>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</si>
  <si>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</si>
  <si>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</si>
  <si>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</si>
  <si>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</si>
  <si>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</si>
  <si>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</si>
  <si>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</si>
  <si>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</si>
  <si>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</si>
  <si>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</si>
  <si>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</si>
  <si>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</si>
  <si>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</si>
  <si>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</si>
  <si>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</si>
  <si>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</si>
  <si>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</si>
  <si>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</si>
  <si>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</si>
  <si>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</si>
  <si>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</si>
  <si>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</si>
  <si>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</si>
  <si>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</si>
  <si>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</si>
  <si>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</si>
  <si>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</si>
  <si>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</si>
  <si>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</si>
  <si>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</si>
  <si>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</si>
  <si>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</si>
  <si>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</si>
  <si>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</si>
  <si>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</si>
  <si>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</si>
  <si>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</si>
  <si>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</si>
  <si>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</si>
  <si>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</si>
  <si>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</si>
  <si>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</si>
  <si>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</si>
  <si>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</si>
  <si>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</si>
  <si>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</si>
  <si>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</si>
  <si>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</si>
  <si>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</si>
  <si>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</si>
  <si>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</si>
  <si>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</si>
  <si>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</si>
  <si>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</si>
  <si>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</si>
  <si>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</si>
  <si>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</si>
  <si>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</si>
  <si>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</si>
  <si>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</si>
  <si>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</si>
  <si>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</si>
  <si>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</si>
  <si>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</si>
  <si>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</si>
  <si>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</si>
  <si>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</si>
  <si>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</si>
  <si>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</si>
  <si>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</si>
  <si>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</si>
  <si>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</si>
  <si>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</si>
  <si>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</si>
  <si>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</si>
  <si>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</si>
  <si>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</si>
  <si>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</si>
  <si>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</si>
  <si>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</si>
  <si>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</si>
  <si>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</si>
  <si>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</si>
  <si>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</si>
  <si>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</si>
  <si>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</si>
  <si>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</si>
  <si>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</si>
  <si>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</si>
  <si>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</si>
  <si>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</si>
  <si>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</si>
  <si>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</si>
  <si>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</si>
  <si>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</si>
  <si>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</si>
  <si>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</si>
  <si>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</si>
  <si>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</si>
  <si>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</si>
  <si>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</si>
  <si>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</si>
  <si>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</si>
  <si>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</si>
  <si>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</si>
  <si>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</si>
  <si>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</si>
  <si>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</si>
  <si>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</si>
  <si>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</si>
  <si>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</si>
  <si>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</si>
  <si>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</si>
  <si>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</si>
  <si>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</si>
  <si>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</si>
  <si>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</si>
  <si>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</si>
  <si>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</si>
  <si>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</si>
  <si>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</si>
  <si>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</si>
  <si>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</si>
  <si>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</si>
  <si>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</si>
  <si>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</si>
  <si>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</si>
  <si>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</si>
  <si>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</si>
  <si>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</si>
  <si>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</si>
  <si>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</si>
  <si>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</si>
  <si>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</si>
  <si>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</si>
  <si>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</si>
  <si>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</si>
  <si>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</si>
  <si>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</si>
  <si>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</si>
  <si>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</si>
  <si>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</si>
  <si>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</si>
  <si>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</si>
  <si>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</si>
  <si>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</si>
  <si>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</si>
  <si>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</si>
  <si>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</si>
  <si>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</si>
  <si>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</si>
  <si>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</si>
  <si>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</si>
  <si>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</si>
  <si>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</si>
  <si>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</si>
  <si>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</si>
  <si>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</si>
  <si>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</si>
  <si>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</si>
  <si>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</si>
  <si>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</si>
  <si>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</si>
  <si>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</si>
  <si>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</si>
  <si>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</si>
  <si>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</si>
  <si>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</si>
  <si>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</si>
  <si>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</si>
  <si>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</si>
  <si>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</si>
  <si>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</si>
  <si>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</si>
  <si>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</si>
  <si>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</si>
  <si>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</si>
  <si>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</si>
  <si>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</si>
  <si>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</si>
  <si>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</si>
  <si>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</si>
  <si>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</si>
  <si>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</si>
  <si>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</si>
  <si>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</si>
  <si>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</si>
  <si>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</si>
  <si>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</si>
  <si>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</si>
  <si>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</si>
  <si>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</si>
  <si>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</si>
  <si>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</si>
  <si>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</si>
  <si>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</si>
  <si>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</si>
  <si>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</si>
  <si>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</si>
  <si>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</si>
  <si>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</si>
  <si>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</si>
  <si>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</si>
  <si>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</si>
  <si>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</si>
  <si>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</si>
  <si>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</si>
  <si>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</si>
  <si>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</si>
  <si>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</si>
  <si>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</si>
  <si>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</si>
  <si>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</si>
  <si>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</si>
  <si>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</si>
  <si>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</si>
  <si>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</si>
  <si>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</si>
  <si>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</si>
  <si>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</si>
  <si>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</si>
  <si>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</si>
  <si>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</si>
  <si>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</si>
  <si>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</si>
  <si>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</si>
  <si>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</si>
  <si>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</si>
  <si>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</si>
  <si>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</si>
  <si>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</si>
  <si>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</si>
  <si>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</si>
  <si>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</si>
  <si>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</si>
  <si>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</si>
  <si>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</si>
  <si>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</si>
  <si>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</si>
  <si>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</si>
  <si>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</si>
  <si>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</si>
  <si>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</si>
  <si>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</si>
  <si>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</si>
  <si>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</si>
  <si>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</si>
  <si>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</si>
  <si>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</si>
  <si>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</si>
  <si>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</si>
  <si>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</si>
  <si>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</si>
  <si>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</si>
  <si>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</si>
  <si>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</si>
  <si>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</si>
  <si>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</si>
  <si>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</si>
  <si>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</si>
  <si>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</si>
  <si>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</si>
  <si>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</si>
  <si>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</si>
  <si>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</si>
  <si>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</si>
  <si>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</si>
  <si>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</si>
  <si>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</si>
  <si>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</si>
  <si>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</si>
  <si>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</si>
  <si>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</si>
  <si>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</si>
  <si>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</si>
  <si>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</si>
  <si>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</si>
  <si>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</si>
  <si>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</si>
  <si>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</si>
  <si>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</si>
  <si>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</si>
  <si>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</si>
  <si>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</si>
  <si>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</si>
  <si>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</si>
  <si>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</si>
  <si>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</si>
  <si>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</si>
  <si>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</si>
  <si>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</si>
  <si>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</si>
  <si>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</si>
  <si>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</si>
  <si>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</si>
  <si>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</si>
  <si>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</si>
  <si>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</si>
  <si>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</si>
  <si>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</si>
  <si>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</si>
  <si>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</si>
  <si>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</si>
  <si>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</si>
  <si>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</si>
  <si>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</si>
  <si>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</si>
  <si>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</si>
  <si>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</si>
  <si>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</si>
  <si>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</si>
  <si>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</si>
  <si>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</si>
  <si>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</si>
  <si>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</si>
  <si>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</si>
  <si>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</si>
  <si>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</si>
  <si>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</si>
  <si>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</si>
  <si>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</si>
  <si>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</si>
  <si>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</si>
  <si>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</si>
  <si>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</si>
  <si>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</si>
  <si>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</si>
  <si>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</si>
  <si>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</si>
  <si>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</si>
  <si>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</si>
  <si>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</si>
  <si>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</si>
  <si>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</si>
  <si>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</si>
  <si>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</si>
  <si>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</si>
  <si>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</si>
  <si>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</si>
  <si>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</si>
  <si>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</si>
  <si>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</si>
  <si>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</si>
  <si>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</si>
  <si>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</si>
  <si>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</si>
  <si>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</si>
  <si>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</si>
  <si>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</si>
  <si>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</si>
  <si>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</si>
  <si>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</si>
  <si>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</si>
  <si>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</si>
  <si>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</si>
  <si>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</si>
  <si>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</si>
  <si>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</si>
  <si>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</si>
  <si>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</si>
  <si>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</si>
  <si>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</si>
  <si>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</si>
  <si>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</si>
  <si>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</si>
  <si>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</si>
  <si>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</si>
  <si>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</si>
  <si>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</si>
  <si>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</si>
  <si>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</si>
  <si>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</si>
  <si>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</si>
  <si>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</si>
  <si>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</si>
  <si>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</si>
  <si>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</si>
  <si>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</si>
  <si>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</si>
  <si>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</si>
  <si>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</si>
  <si>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</si>
  <si>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</si>
  <si>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</si>
  <si>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</si>
  <si>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</si>
  <si>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</si>
  <si>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</si>
  <si>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</si>
  <si>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</si>
  <si>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</si>
  <si>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</si>
  <si>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</si>
  <si>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</si>
  <si>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</si>
  <si>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</si>
  <si>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</si>
  <si>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</si>
  <si>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</si>
  <si>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</si>
  <si>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</si>
  <si>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</si>
  <si>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</si>
  <si>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</si>
  <si>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</si>
  <si>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</si>
  <si>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</si>
  <si>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</si>
  <si>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</si>
  <si>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</si>
  <si>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</si>
  <si>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</si>
  <si>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</si>
  <si>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</si>
  <si>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</si>
  <si>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</si>
  <si>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</si>
  <si>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</si>
  <si>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</si>
  <si>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</si>
  <si>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</si>
  <si>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</si>
  <si>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</si>
  <si>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</si>
  <si>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</si>
  <si>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</si>
  <si>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</si>
  <si>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</si>
  <si>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</si>
  <si>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</si>
  <si>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</si>
  <si>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</si>
  <si>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</si>
  <si>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</si>
  <si>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</si>
  <si>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</si>
  <si>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</si>
  <si>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</si>
  <si>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</si>
  <si>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</si>
  <si>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</si>
  <si>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</si>
  <si>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</si>
  <si>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</si>
  <si>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</si>
  <si>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</si>
  <si>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</si>
  <si>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</si>
  <si>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</si>
  <si>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</si>
  <si>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</si>
  <si>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</si>
  <si>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</si>
  <si>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</si>
  <si>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</si>
  <si>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</si>
  <si>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</si>
  <si>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</si>
  <si>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</si>
  <si>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</si>
  <si>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</si>
  <si>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</si>
  <si>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</si>
  <si>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</si>
  <si>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</si>
  <si>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</si>
  <si>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</si>
  <si>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</si>
  <si>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</si>
  <si>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</si>
  <si>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</si>
  <si>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</si>
  <si>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</si>
  <si>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</si>
  <si>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</si>
  <si>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</si>
  <si>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</si>
  <si>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</si>
  <si>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</si>
  <si>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</si>
  <si>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</si>
  <si>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</si>
  <si>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</si>
  <si>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</si>
  <si>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</si>
  <si>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</si>
  <si>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</si>
  <si>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</si>
  <si>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</si>
  <si>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</si>
  <si>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</si>
  <si>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</si>
  <si>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</si>
  <si>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</si>
  <si>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</si>
  <si>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</si>
  <si>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</si>
  <si>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</si>
  <si>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</si>
  <si>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</si>
  <si>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</si>
  <si>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</si>
  <si>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</si>
  <si>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</si>
  <si>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</si>
  <si>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</si>
  <si>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</si>
  <si>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</si>
  <si>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</si>
  <si>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</si>
  <si>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</si>
  <si>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</si>
  <si>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</si>
  <si>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</si>
  <si>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</si>
  <si>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</si>
  <si>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</si>
  <si>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</si>
  <si>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</si>
  <si>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</si>
  <si>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</si>
  <si>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</si>
  <si>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</si>
  <si>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</si>
  <si>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</si>
  <si>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</si>
  <si>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</si>
  <si>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</si>
  <si>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</si>
  <si>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</si>
  <si>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</si>
  <si>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</si>
  <si>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</si>
  <si>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</si>
  <si>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</si>
  <si>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</si>
  <si>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</si>
  <si>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</si>
  <si>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</si>
  <si>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</si>
  <si>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</si>
  <si>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</si>
  <si>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</si>
  <si>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</si>
  <si>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</si>
  <si>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</si>
  <si>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</si>
  <si>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</si>
  <si>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</si>
  <si>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</si>
  <si>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</si>
  <si>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</si>
  <si>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</si>
  <si>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</si>
  <si>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</si>
  <si>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</si>
  <si>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</si>
  <si>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</si>
  <si>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</si>
  <si>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</si>
  <si>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</si>
  <si>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</si>
  <si>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</si>
  <si>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</si>
  <si>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</si>
  <si>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</si>
  <si>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</si>
  <si>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</si>
  <si>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</si>
  <si>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</si>
  <si>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</si>
  <si>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</si>
  <si>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</si>
  <si>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</si>
  <si>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</si>
  <si>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</si>
  <si>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</si>
  <si>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</si>
  <si>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</si>
  <si>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</si>
  <si>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</si>
  <si>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</si>
  <si>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</si>
  <si>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</si>
  <si>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</si>
  <si>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</si>
  <si>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</si>
  <si>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</si>
  <si>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</si>
  <si>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</si>
  <si>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</si>
  <si>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</si>
  <si>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</si>
  <si>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</si>
  <si>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</si>
  <si>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</si>
  <si>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</si>
  <si>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</si>
  <si>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</si>
  <si>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</si>
  <si>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</si>
  <si>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</si>
  <si>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</si>
  <si>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</si>
  <si>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</si>
  <si>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</si>
  <si>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</si>
  <si>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</si>
  <si>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</si>
  <si>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</si>
  <si>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</si>
  <si>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</si>
  <si>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</si>
  <si>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</si>
  <si>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</si>
  <si>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</si>
  <si>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</si>
  <si>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</si>
  <si>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</si>
  <si>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</si>
  <si>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</si>
  <si>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</si>
  <si>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</si>
  <si>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</si>
  <si>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</si>
  <si>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</si>
  <si>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</si>
  <si>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</si>
  <si>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</si>
  <si>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</si>
  <si>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</si>
  <si>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</si>
  <si>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</si>
  <si>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</si>
  <si>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</si>
  <si>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</si>
  <si>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</si>
  <si>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</si>
  <si>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</si>
  <si>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</si>
  <si>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</si>
  <si>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</si>
  <si>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</si>
  <si>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</si>
  <si>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</si>
  <si>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</si>
  <si>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</si>
  <si>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</si>
  <si>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</si>
  <si>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</si>
  <si>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</si>
  <si>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</si>
  <si>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</si>
  <si>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</si>
  <si>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</si>
  <si>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</si>
  <si>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</si>
  <si>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</si>
  <si>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</si>
  <si>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</si>
  <si>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</si>
  <si>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</si>
  <si>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</si>
  <si>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</si>
  <si>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</si>
  <si>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</si>
  <si>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</si>
  <si>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</si>
  <si>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</si>
  <si>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</si>
  <si>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</si>
  <si>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</si>
  <si>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</si>
  <si>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</si>
  <si>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</si>
  <si>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</si>
  <si>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</si>
  <si>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</si>
  <si>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</si>
  <si>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</si>
  <si>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</si>
  <si>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</si>
  <si>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</si>
  <si>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</si>
  <si>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</si>
  <si>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</si>
  <si>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</si>
  <si>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</si>
  <si>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</si>
  <si>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</si>
  <si>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</si>
  <si>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</si>
  <si>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</si>
  <si>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</si>
  <si>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</si>
  <si>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</si>
  <si>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</si>
  <si>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</si>
  <si>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</si>
  <si>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</si>
  <si>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</si>
  <si>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</si>
  <si>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</si>
  <si>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</si>
  <si>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</si>
  <si>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</si>
  <si>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</si>
  <si>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</si>
  <si>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</si>
  <si>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</si>
  <si>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</si>
  <si>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</si>
  <si>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</si>
  <si>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</si>
  <si>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</si>
  <si>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</si>
  <si>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</si>
  <si>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</si>
  <si>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</si>
  <si>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</si>
  <si>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</si>
  <si>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</si>
  <si>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</si>
  <si>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</si>
  <si>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</si>
  <si>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</si>
  <si>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</si>
  <si>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</si>
  <si>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</si>
  <si>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</si>
  <si>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</si>
  <si>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</si>
  <si>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</si>
  <si>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</si>
  <si>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</si>
  <si>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</si>
  <si>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</si>
  <si>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</si>
  <si>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</si>
  <si>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</si>
  <si>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</si>
  <si>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</si>
  <si>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</si>
  <si>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</si>
  <si>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</si>
  <si>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</si>
  <si>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</si>
  <si>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</si>
  <si>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</si>
  <si>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</si>
  <si>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</si>
  <si>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</si>
  <si>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</si>
  <si>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</si>
  <si>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</si>
  <si>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</si>
  <si>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</si>
  <si>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</si>
  <si>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</si>
  <si>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</si>
  <si>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</si>
  <si>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</si>
  <si>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</si>
  <si>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</si>
  <si>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</si>
  <si>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</si>
  <si>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</si>
  <si>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</si>
  <si>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</si>
  <si>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</si>
  <si>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</si>
  <si>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</si>
  <si>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</si>
  <si>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</si>
  <si>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</si>
  <si>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</si>
  <si>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</si>
  <si>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</si>
  <si>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</si>
  <si>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</si>
  <si>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</si>
  <si>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</si>
  <si>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</si>
  <si>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</si>
  <si>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</si>
  <si>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</si>
  <si>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</si>
  <si>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</si>
  <si>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</si>
  <si>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</si>
  <si>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</si>
  <si>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</si>
  <si>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</si>
  <si>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</si>
  <si>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</si>
  <si>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</si>
  <si>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</si>
  <si>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</si>
  <si>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</si>
  <si>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</si>
  <si>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</si>
  <si>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</si>
  <si>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</si>
  <si>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</si>
  <si>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</si>
  <si>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</si>
  <si>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</si>
  <si>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</si>
  <si>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</si>
  <si>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</si>
  <si>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</si>
  <si>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</si>
  <si>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</si>
  <si>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</si>
  <si>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</si>
  <si>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</si>
  <si>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</si>
  <si>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</si>
  <si>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</si>
  <si>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</si>
  <si>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</si>
  <si>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</si>
  <si>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</si>
  <si>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</si>
  <si>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Holderness School District</t>
  </si>
  <si>
    <t>07/07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</si>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</sst>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D3C2-C52E-481F-A78D-0429868A42E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531" sqref="F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257</v>
      </c>
      <c r="C2" s="21">
        <v>257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315306.87</v>
      </c>
      <c r="G9" s="18">
        <v>27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113055.36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41841.599999999999</v>
      </c>
      <c r="G13" s="18">
        <v>5038.95</v>
      </c>
      <c r="H13" s="18">
        <v>23192.74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86121.66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443270.13</v>
      </c>
      <c r="G19" s="41">
        <f>SUM(G9:G18)</f>
        <v>5065.95</v>
      </c>
      <c r="H19" s="41">
        <f>SUM(H9:H18)</f>
        <v>23192.74</v>
      </c>
      <c r="I19" s="41">
        <f>SUM(I9:I18)</f>
        <v>0</v>
      </c>
      <c r="J19" s="41">
        <f>SUM(J9:J18)</f>
        <v>113055.36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44562.44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>
        <v>5065.95</v>
      </c>
      <c r="H25" s="18">
        <v>23192.74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138000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182562.44</v>
      </c>
      <c r="G33" s="41">
        <f>SUM(G23:G32)</f>
        <v>5065.95</v>
      </c>
      <c r="H33" s="41">
        <f>SUM(H23:H32)</f>
        <v>23192.74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97956.98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122250.34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113055.36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40500.370000000003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260707.69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113055.36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443270.13</v>
      </c>
      <c r="G44" s="41">
        <f>G43+G33</f>
        <v>5065.95</v>
      </c>
      <c r="H44" s="41">
        <f>H43+H33</f>
        <v>23192.74</v>
      </c>
      <c r="I44" s="41">
        <f>I43+I33</f>
        <v>0</v>
      </c>
      <c r="J44" s="41">
        <f>J43+J33</f>
        <v>113055.36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2620635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2620635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21600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21600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206.5</v>
      </c>
      <c r="G88" s="18"/>
      <c r="H88" s="18"/>
      <c r="I88" s="18"/>
      <c r="J88" s="18">
        <v>864.34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49948.73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21754.68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21847</v>
      </c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43808.18</v>
      </c>
      <c r="G103" s="41">
        <f>SUM(G88:G102)</f>
        <v>49948.73</v>
      </c>
      <c r="H103" s="41">
        <f>SUM(H88:H102)</f>
        <v>0</v>
      </c>
      <c r="I103" s="41">
        <f>SUM(I88:I102)</f>
        <v>0</v>
      </c>
      <c r="J103" s="41">
        <f>SUM(J88:J102)</f>
        <v>864.34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2686043.18</v>
      </c>
      <c r="G104" s="41">
        <f>G52+G103</f>
        <v>49948.73</v>
      </c>
      <c r="H104" s="41">
        <f>H52+H71+H86+H103</f>
        <v>0</v>
      </c>
      <c r="I104" s="41">
        <f>I52+I103</f>
        <v>0</v>
      </c>
      <c r="J104" s="41">
        <f>J52+J103</f>
        <v>864.34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1167378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1167378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75159.06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1277.98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75159.06</v>
      </c>
      <c r="G128" s="41">
        <f>SUM(G115:G127)</f>
        <v>1277.98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1242537.06</v>
      </c>
      <c r="G132" s="41">
        <f>G113+SUM(G128:G129)</f>
        <v>1277.98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48042.73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18387.259999999998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38049.870000000003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38049.870000000003</v>
      </c>
      <c r="G154" s="41">
        <f>SUM(G142:G153)</f>
        <v>18387.259999999998</v>
      </c>
      <c r="H154" s="41">
        <f>SUM(H142:H153)</f>
        <v>48042.73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489.36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38539.230000000003</v>
      </c>
      <c r="G161" s="41">
        <f>G139+G154+SUM(G155:G160)</f>
        <v>18387.259999999998</v>
      </c>
      <c r="H161" s="41">
        <f>H139+H154+SUM(H155:H160)</f>
        <v>48042.73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62296.55</v>
      </c>
      <c r="H171" s="18"/>
      <c r="I171" s="18"/>
      <c r="J171" s="18">
        <v>118000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62296.55</v>
      </c>
      <c r="H175" s="41">
        <f>SUM(H171:H174)</f>
        <v>0</v>
      </c>
      <c r="I175" s="41">
        <f>SUM(I171:I174)</f>
        <v>0</v>
      </c>
      <c r="J175" s="41">
        <f>SUM(J171:J174)</f>
        <v>118000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158745.34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158745.34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158745.34</v>
      </c>
      <c r="G184" s="41">
        <f>G175+SUM(G180:G183)</f>
        <v>62296.55</v>
      </c>
      <c r="H184" s="41">
        <f>+H175+SUM(H180:H183)</f>
        <v>0</v>
      </c>
      <c r="I184" s="41">
        <f>I169+I175+SUM(I180:I183)</f>
        <v>0</v>
      </c>
      <c r="J184" s="41">
        <f>J175</f>
        <v>118000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4125864.81</v>
      </c>
      <c r="G185" s="47">
        <f>G104+G132+G161+G184</f>
        <v>131910.52000000002</v>
      </c>
      <c r="H185" s="47">
        <f>H104+H132+H161+H184</f>
        <v>48042.73</v>
      </c>
      <c r="I185" s="47">
        <f>I104+I132+I161+I184</f>
        <v>0</v>
      </c>
      <c r="J185" s="47">
        <f>J104+J132+J184</f>
        <v>118864.34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1250748.19</v>
      </c>
      <c r="G189" s="18">
        <v>474214.19</v>
      </c>
      <c r="H189" s="18">
        <v>1520.24</v>
      </c>
      <c r="I189" s="18">
        <v>49942.2</v>
      </c>
      <c r="J189" s="18">
        <v>45871.55</v>
      </c>
      <c r="K189" s="18">
        <v>715</v>
      </c>
      <c r="L189" s="19">
        <f>SUM(F189:K189)</f>
        <v>1823011.3699999999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282550.8</v>
      </c>
      <c r="G190" s="18">
        <v>118715.41</v>
      </c>
      <c r="H190" s="18">
        <v>55487.99</v>
      </c>
      <c r="I190" s="18">
        <v>610.28</v>
      </c>
      <c r="J190" s="18">
        <v>209.9</v>
      </c>
      <c r="K190" s="18"/>
      <c r="L190" s="19">
        <f>SUM(F190:K190)</f>
        <v>457574.38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39920</v>
      </c>
      <c r="G192" s="18">
        <v>5880.04</v>
      </c>
      <c r="H192" s="18">
        <v>8600</v>
      </c>
      <c r="I192" s="18">
        <v>1856.16</v>
      </c>
      <c r="J192" s="18"/>
      <c r="K192" s="18">
        <v>420</v>
      </c>
      <c r="L192" s="19">
        <f>SUM(F192:K192)</f>
        <v>56676.200000000004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110612.38</v>
      </c>
      <c r="G194" s="18">
        <v>39138.92</v>
      </c>
      <c r="H194" s="18">
        <v>81019.87</v>
      </c>
      <c r="I194" s="18">
        <v>2842.99</v>
      </c>
      <c r="J194" s="18"/>
      <c r="K194" s="18">
        <v>178.25</v>
      </c>
      <c r="L194" s="19">
        <f t="shared" ref="L194:L200" si="0">SUM(F194:K194)</f>
        <v>233792.40999999997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59360.33</v>
      </c>
      <c r="G195" s="18">
        <v>55336.76</v>
      </c>
      <c r="H195" s="18"/>
      <c r="I195" s="18">
        <v>5787.01</v>
      </c>
      <c r="J195" s="18"/>
      <c r="K195" s="18"/>
      <c r="L195" s="19">
        <f t="shared" si="0"/>
        <v>120484.09999999999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1580</v>
      </c>
      <c r="G196" s="18">
        <v>192.31</v>
      </c>
      <c r="H196" s="18">
        <v>193052.33</v>
      </c>
      <c r="I196" s="18">
        <v>713.81</v>
      </c>
      <c r="J196" s="18"/>
      <c r="K196" s="18">
        <v>3332.59</v>
      </c>
      <c r="L196" s="19">
        <f t="shared" si="0"/>
        <v>198871.03999999998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120109.75</v>
      </c>
      <c r="G197" s="18">
        <v>52762.41</v>
      </c>
      <c r="H197" s="18">
        <v>10736.47</v>
      </c>
      <c r="I197" s="18">
        <v>691.75</v>
      </c>
      <c r="J197" s="18"/>
      <c r="K197" s="18">
        <v>1076.4000000000001</v>
      </c>
      <c r="L197" s="19">
        <f t="shared" si="0"/>
        <v>185376.78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180</v>
      </c>
      <c r="I198" s="18"/>
      <c r="J198" s="18"/>
      <c r="K198" s="18"/>
      <c r="L198" s="19">
        <f t="shared" si="0"/>
        <v>180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97930.3</v>
      </c>
      <c r="G199" s="18">
        <v>47533.37</v>
      </c>
      <c r="H199" s="18">
        <v>70406.429999999993</v>
      </c>
      <c r="I199" s="18">
        <v>83413.240000000005</v>
      </c>
      <c r="J199" s="18">
        <v>29736.07</v>
      </c>
      <c r="K199" s="18"/>
      <c r="L199" s="19">
        <f t="shared" si="0"/>
        <v>329019.41000000003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135337.48000000001</v>
      </c>
      <c r="I200" s="18"/>
      <c r="J200" s="18"/>
      <c r="K200" s="18"/>
      <c r="L200" s="19">
        <f t="shared" si="0"/>
        <v>135337.48000000001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1962811.7500000002</v>
      </c>
      <c r="G203" s="41">
        <f t="shared" si="1"/>
        <v>793773.41000000015</v>
      </c>
      <c r="H203" s="41">
        <f t="shared" si="1"/>
        <v>556340.80999999994</v>
      </c>
      <c r="I203" s="41">
        <f t="shared" si="1"/>
        <v>145857.44</v>
      </c>
      <c r="J203" s="41">
        <f t="shared" si="1"/>
        <v>75817.52</v>
      </c>
      <c r="K203" s="41">
        <f t="shared" si="1"/>
        <v>5722.24</v>
      </c>
      <c r="L203" s="41">
        <f t="shared" si="1"/>
        <v>3540323.1700000004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1962811.7500000002</v>
      </c>
      <c r="G249" s="41">
        <f t="shared" si="8"/>
        <v>793773.41000000015</v>
      </c>
      <c r="H249" s="41">
        <f t="shared" si="8"/>
        <v>556340.80999999994</v>
      </c>
      <c r="I249" s="41">
        <f t="shared" si="8"/>
        <v>145857.44</v>
      </c>
      <c r="J249" s="41">
        <f t="shared" si="8"/>
        <v>75817.52</v>
      </c>
      <c r="K249" s="41">
        <f t="shared" si="8"/>
        <v>5722.24</v>
      </c>
      <c r="L249" s="41">
        <f t="shared" si="8"/>
        <v>3540323.1700000004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237107.9</v>
      </c>
      <c r="L252" s="19">
        <f>SUM(F252:K252)</f>
        <v>237107.9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78601.27</v>
      </c>
      <c r="L253" s="19">
        <f>SUM(F253:K253)</f>
        <v>78601.27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62296.55</v>
      </c>
      <c r="L255" s="19">
        <f>SUM(F255:K255)</f>
        <v>62296.55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118000</v>
      </c>
      <c r="L258" s="19">
        <f t="shared" si="9"/>
        <v>118000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496005.72</v>
      </c>
      <c r="L262" s="41">
        <f t="shared" si="9"/>
        <v>496005.72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1962811.7500000002</v>
      </c>
      <c r="G263" s="42">
        <f t="shared" si="11"/>
        <v>793773.41000000015</v>
      </c>
      <c r="H263" s="42">
        <f t="shared" si="11"/>
        <v>556340.80999999994</v>
      </c>
      <c r="I263" s="42">
        <f t="shared" si="11"/>
        <v>145857.44</v>
      </c>
      <c r="J263" s="42">
        <f t="shared" si="11"/>
        <v>75817.52</v>
      </c>
      <c r="K263" s="42">
        <f t="shared" si="11"/>
        <v>501727.95999999996</v>
      </c>
      <c r="L263" s="42">
        <f t="shared" si="11"/>
        <v>4036328.8900000006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v>12507.77</v>
      </c>
      <c r="J268" s="18">
        <v>6988.25</v>
      </c>
      <c r="K268" s="18"/>
      <c r="L268" s="19">
        <f>SUM(F268:K268)</f>
        <v>19496.02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2718.84</v>
      </c>
      <c r="G269" s="18"/>
      <c r="H269" s="18">
        <v>3800.16</v>
      </c>
      <c r="I269" s="18">
        <v>6577.83</v>
      </c>
      <c r="J269" s="18"/>
      <c r="K269" s="18"/>
      <c r="L269" s="19">
        <f>SUM(F269:K269)</f>
        <v>13096.83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3636.97</v>
      </c>
      <c r="J271" s="18"/>
      <c r="K271" s="18"/>
      <c r="L271" s="19">
        <f>SUM(F271:K271)</f>
        <v>3636.97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>
        <v>6123.55</v>
      </c>
      <c r="J273" s="18">
        <v>4427.42</v>
      </c>
      <c r="K273" s="18"/>
      <c r="L273" s="19">
        <f t="shared" ref="L273:L279" si="12">SUM(F273:K273)</f>
        <v>10550.970000000001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317.79000000000002</v>
      </c>
      <c r="I278" s="18"/>
      <c r="J278" s="18"/>
      <c r="K278" s="18"/>
      <c r="L278" s="19">
        <f t="shared" si="12"/>
        <v>317.79000000000002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2718.84</v>
      </c>
      <c r="G282" s="42">
        <f t="shared" si="13"/>
        <v>0</v>
      </c>
      <c r="H282" s="42">
        <f t="shared" si="13"/>
        <v>4117.95</v>
      </c>
      <c r="I282" s="42">
        <f t="shared" si="13"/>
        <v>28846.12</v>
      </c>
      <c r="J282" s="42">
        <f t="shared" si="13"/>
        <v>11415.67</v>
      </c>
      <c r="K282" s="42">
        <f t="shared" si="13"/>
        <v>0</v>
      </c>
      <c r="L282" s="41">
        <f t="shared" si="13"/>
        <v>47098.58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2718.84</v>
      </c>
      <c r="G330" s="41">
        <f t="shared" si="20"/>
        <v>0</v>
      </c>
      <c r="H330" s="41">
        <f t="shared" si="20"/>
        <v>4117.95</v>
      </c>
      <c r="I330" s="41">
        <f t="shared" si="20"/>
        <v>28846.12</v>
      </c>
      <c r="J330" s="41">
        <f t="shared" si="20"/>
        <v>11415.67</v>
      </c>
      <c r="K330" s="41">
        <f t="shared" si="20"/>
        <v>0</v>
      </c>
      <c r="L330" s="41">
        <f t="shared" si="20"/>
        <v>47098.58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944.15</v>
      </c>
      <c r="L336" s="19">
        <f t="shared" ref="L336:L342" si="21">SUM(F336:K336)</f>
        <v>944.15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944.15</v>
      </c>
      <c r="L343" s="41">
        <f>SUM(L333:L342)</f>
        <v>944.15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2718.84</v>
      </c>
      <c r="G344" s="41">
        <f>G330</f>
        <v>0</v>
      </c>
      <c r="H344" s="41">
        <f>H330</f>
        <v>4117.95</v>
      </c>
      <c r="I344" s="41">
        <f>I330</f>
        <v>28846.12</v>
      </c>
      <c r="J344" s="41">
        <f>J330</f>
        <v>11415.67</v>
      </c>
      <c r="K344" s="47">
        <f>K330+K343</f>
        <v>944.15</v>
      </c>
      <c r="L344" s="41">
        <f>L330+L343</f>
        <v>48042.73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51904.19</v>
      </c>
      <c r="G350" s="18">
        <v>23951.5</v>
      </c>
      <c r="H350" s="18">
        <v>1162.9000000000001</v>
      </c>
      <c r="I350" s="18">
        <v>54181.08</v>
      </c>
      <c r="J350" s="18">
        <v>612</v>
      </c>
      <c r="K350" s="18">
        <v>98.85</v>
      </c>
      <c r="L350" s="13">
        <f>SUM(F350:K350)</f>
        <v>131910.51999999999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51904.19</v>
      </c>
      <c r="G354" s="47">
        <f t="shared" si="22"/>
        <v>23951.5</v>
      </c>
      <c r="H354" s="47">
        <f t="shared" si="22"/>
        <v>1162.9000000000001</v>
      </c>
      <c r="I354" s="47">
        <f t="shared" si="22"/>
        <v>54181.08</v>
      </c>
      <c r="J354" s="47">
        <f t="shared" si="22"/>
        <v>612</v>
      </c>
      <c r="K354" s="47">
        <f t="shared" si="22"/>
        <v>98.85</v>
      </c>
      <c r="L354" s="47">
        <f t="shared" si="22"/>
        <v>131910.51999999999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46248.04</v>
      </c>
      <c r="G359" s="18"/>
      <c r="H359" s="18"/>
      <c r="I359" s="56">
        <f>SUM(F359:H359)</f>
        <v>46248.04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7933.04</v>
      </c>
      <c r="G360" s="63"/>
      <c r="H360" s="63"/>
      <c r="I360" s="56">
        <f>SUM(F360:H360)</f>
        <v>7933.04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54181.08</v>
      </c>
      <c r="G361" s="47">
        <f>SUM(G359:G360)</f>
        <v>0</v>
      </c>
      <c r="H361" s="47">
        <f>SUM(H359:H360)</f>
        <v>0</v>
      </c>
      <c r="I361" s="47">
        <f>SUM(I359:I360)</f>
        <v>54181.08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279.92</v>
      </c>
      <c r="I379" s="18"/>
      <c r="J379" s="24" t="s">
        <v>312</v>
      </c>
      <c r="K379" s="24" t="s">
        <v>312</v>
      </c>
      <c r="L379" s="56">
        <f t="shared" ref="L379:L384" si="25">SUM(F379:K379)</f>
        <v>279.92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108000</v>
      </c>
      <c r="H381" s="18">
        <v>365.27</v>
      </c>
      <c r="I381" s="18"/>
      <c r="J381" s="24" t="s">
        <v>312</v>
      </c>
      <c r="K381" s="24" t="s">
        <v>312</v>
      </c>
      <c r="L381" s="56">
        <f t="shared" si="25"/>
        <v>108365.27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10000</v>
      </c>
      <c r="H384" s="18">
        <v>219.15</v>
      </c>
      <c r="I384" s="18"/>
      <c r="J384" s="24" t="s">
        <v>312</v>
      </c>
      <c r="K384" s="24" t="s">
        <v>312</v>
      </c>
      <c r="L384" s="56">
        <f t="shared" si="25"/>
        <v>10219.15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118000</v>
      </c>
      <c r="H385" s="139">
        <f>SUM(H379:H384)</f>
        <v>864.34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118864.34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0</v>
      </c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118000</v>
      </c>
      <c r="H400" s="47">
        <f>H385+H393+H399</f>
        <v>864.34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118864.34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113055.36</v>
      </c>
      <c r="G432" s="18"/>
      <c r="H432" s="18"/>
      <c r="I432" s="56">
        <f t="shared" si="33"/>
        <v>113055.36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113055.36</v>
      </c>
      <c r="G438" s="13">
        <f>SUM(G431:G437)</f>
        <v>0</v>
      </c>
      <c r="H438" s="13">
        <f>SUM(H431:H437)</f>
        <v>0</v>
      </c>
      <c r="I438" s="13">
        <f>SUM(I431:I437)</f>
        <v>113055.36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113055.36</v>
      </c>
      <c r="G449" s="18"/>
      <c r="H449" s="18"/>
      <c r="I449" s="56">
        <f>SUM(F449:H449)</f>
        <v>113055.36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113055.36</v>
      </c>
      <c r="G450" s="83">
        <f>SUM(G446:G449)</f>
        <v>0</v>
      </c>
      <c r="H450" s="83">
        <f>SUM(H446:H449)</f>
        <v>0</v>
      </c>
      <c r="I450" s="83">
        <f>SUM(I446:I449)</f>
        <v>113055.36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113055.36</v>
      </c>
      <c r="G451" s="42">
        <f>G444+G450</f>
        <v>0</v>
      </c>
      <c r="H451" s="42">
        <f>H444+H450</f>
        <v>0</v>
      </c>
      <c r="I451" s="42">
        <f>I444+I450</f>
        <v>113055.36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171171.77</v>
      </c>
      <c r="G455" s="18">
        <v>0</v>
      </c>
      <c r="H455" s="18">
        <v>0</v>
      </c>
      <c r="I455" s="18">
        <v>0</v>
      </c>
      <c r="J455" s="18">
        <v>290936.36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4125864.81</v>
      </c>
      <c r="G458" s="18">
        <v>131910.51999999999</v>
      </c>
      <c r="H458" s="18">
        <v>48042.73</v>
      </c>
      <c r="I458" s="18"/>
      <c r="J458" s="18">
        <v>118864.34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4125864.81</v>
      </c>
      <c r="G460" s="53">
        <f>SUM(G458:G459)</f>
        <v>131910.51999999999</v>
      </c>
      <c r="H460" s="53">
        <f>SUM(H458:H459)</f>
        <v>48042.73</v>
      </c>
      <c r="I460" s="53">
        <f>SUM(I458:I459)</f>
        <v>0</v>
      </c>
      <c r="J460" s="53">
        <f>SUM(J458:J459)</f>
        <v>118864.34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4036328.89</v>
      </c>
      <c r="G462" s="18">
        <v>131910.51999999999</v>
      </c>
      <c r="H462" s="18">
        <v>48042.73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>
        <v>296745.34000000003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4036328.89</v>
      </c>
      <c r="G464" s="53">
        <f>SUM(G462:G463)</f>
        <v>131910.51999999999</v>
      </c>
      <c r="H464" s="53">
        <f>SUM(H462:H463)</f>
        <v>48042.73</v>
      </c>
      <c r="I464" s="53">
        <f>SUM(I462:I463)</f>
        <v>0</v>
      </c>
      <c r="J464" s="53">
        <f>SUM(J462:J463)</f>
        <v>296745.34000000003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260707.68999999994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113055.35999999993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2371079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2133971.1</v>
      </c>
      <c r="G485" s="18"/>
      <c r="H485" s="18"/>
      <c r="I485" s="18"/>
      <c r="J485" s="18"/>
      <c r="K485" s="53">
        <f>SUM(F485:J485)</f>
        <v>2133971.1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237107.9</v>
      </c>
      <c r="G487" s="18"/>
      <c r="H487" s="18"/>
      <c r="I487" s="18"/>
      <c r="J487" s="18"/>
      <c r="K487" s="53">
        <f t="shared" si="34"/>
        <v>237107.9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1896863.2</v>
      </c>
      <c r="G488" s="205"/>
      <c r="H488" s="205"/>
      <c r="I488" s="205"/>
      <c r="J488" s="205"/>
      <c r="K488" s="206">
        <f t="shared" si="34"/>
        <v>1896863.2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295910.65000000002</v>
      </c>
      <c r="G489" s="18"/>
      <c r="H489" s="18"/>
      <c r="I489" s="18"/>
      <c r="J489" s="18"/>
      <c r="K489" s="53">
        <f t="shared" si="34"/>
        <v>295910.65000000002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2192773.85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2192773.85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237107.9</v>
      </c>
      <c r="G491" s="205"/>
      <c r="H491" s="205"/>
      <c r="I491" s="205"/>
      <c r="J491" s="205"/>
      <c r="K491" s="206">
        <f t="shared" si="34"/>
        <v>237107.9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69354.06</v>
      </c>
      <c r="G492" s="18"/>
      <c r="H492" s="18"/>
      <c r="I492" s="18"/>
      <c r="J492" s="18"/>
      <c r="K492" s="53">
        <f t="shared" si="34"/>
        <v>69354.06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306461.95999999996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306461.95999999996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285269.64</v>
      </c>
      <c r="G511" s="18">
        <v>118715.41</v>
      </c>
      <c r="H511" s="18">
        <v>59288.15</v>
      </c>
      <c r="I511" s="18">
        <v>7188.11</v>
      </c>
      <c r="J511" s="18">
        <v>209.9</v>
      </c>
      <c r="K511" s="18"/>
      <c r="L511" s="88">
        <f>SUM(F511:K511)</f>
        <v>470671.21000000008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285269.64</v>
      </c>
      <c r="G514" s="108">
        <f t="shared" ref="G514:L514" si="35">SUM(G511:G513)</f>
        <v>118715.41</v>
      </c>
      <c r="H514" s="108">
        <f t="shared" si="35"/>
        <v>59288.15</v>
      </c>
      <c r="I514" s="108">
        <f t="shared" si="35"/>
        <v>7188.11</v>
      </c>
      <c r="J514" s="108">
        <f t="shared" si="35"/>
        <v>209.9</v>
      </c>
      <c r="K514" s="108">
        <f t="shared" si="35"/>
        <v>0</v>
      </c>
      <c r="L514" s="89">
        <f t="shared" si="35"/>
        <v>470671.21000000008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27333.9</v>
      </c>
      <c r="G516" s="18">
        <v>16590.47</v>
      </c>
      <c r="H516" s="18">
        <v>79317.41</v>
      </c>
      <c r="I516" s="18">
        <v>969.51</v>
      </c>
      <c r="J516" s="18"/>
      <c r="K516" s="18"/>
      <c r="L516" s="88">
        <f>SUM(F516:K516)</f>
        <v>124211.29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27333.9</v>
      </c>
      <c r="G519" s="89">
        <f t="shared" ref="G519:L519" si="36">SUM(G516:G518)</f>
        <v>16590.47</v>
      </c>
      <c r="H519" s="89">
        <f t="shared" si="36"/>
        <v>79317.41</v>
      </c>
      <c r="I519" s="89">
        <f t="shared" si="36"/>
        <v>969.51</v>
      </c>
      <c r="J519" s="89">
        <f t="shared" si="36"/>
        <v>0</v>
      </c>
      <c r="K519" s="89">
        <f t="shared" si="36"/>
        <v>0</v>
      </c>
      <c r="L519" s="89">
        <f t="shared" si="36"/>
        <v>124211.29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16457.25</v>
      </c>
      <c r="G521" s="18">
        <v>3943.96</v>
      </c>
      <c r="H521" s="18">
        <v>185.38</v>
      </c>
      <c r="I521" s="18"/>
      <c r="J521" s="18"/>
      <c r="K521" s="18">
        <v>27.37</v>
      </c>
      <c r="L521" s="88">
        <f>SUM(F521:K521)</f>
        <v>20613.96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16457.25</v>
      </c>
      <c r="G524" s="89">
        <f t="shared" ref="G524:L524" si="37">SUM(G521:G523)</f>
        <v>3943.96</v>
      </c>
      <c r="H524" s="89">
        <f t="shared" si="37"/>
        <v>185.38</v>
      </c>
      <c r="I524" s="89">
        <f t="shared" si="37"/>
        <v>0</v>
      </c>
      <c r="J524" s="89">
        <f t="shared" si="37"/>
        <v>0</v>
      </c>
      <c r="K524" s="89">
        <f t="shared" si="37"/>
        <v>27.37</v>
      </c>
      <c r="L524" s="89">
        <f t="shared" si="37"/>
        <v>20613.96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5872.45</v>
      </c>
      <c r="I531" s="18"/>
      <c r="J531" s="18"/>
      <c r="K531" s="18"/>
      <c r="L531" s="88">
        <f>SUM(F531:K531)</f>
        <v>5872.45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5872.45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5872.45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329060.79000000004</v>
      </c>
      <c r="G535" s="89">
        <f t="shared" ref="G535:L535" si="40">G514+G519+G524+G529+G534</f>
        <v>139249.84</v>
      </c>
      <c r="H535" s="89">
        <f t="shared" si="40"/>
        <v>144663.39000000001</v>
      </c>
      <c r="I535" s="89">
        <f t="shared" si="40"/>
        <v>8157.62</v>
      </c>
      <c r="J535" s="89">
        <f t="shared" si="40"/>
        <v>209.9</v>
      </c>
      <c r="K535" s="89">
        <f t="shared" si="40"/>
        <v>27.37</v>
      </c>
      <c r="L535" s="89">
        <f t="shared" si="40"/>
        <v>621368.91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470671.21000000008</v>
      </c>
      <c r="G539" s="87">
        <f>L516</f>
        <v>124211.29</v>
      </c>
      <c r="H539" s="87">
        <f>L521</f>
        <v>20613.96</v>
      </c>
      <c r="I539" s="87">
        <f>L526</f>
        <v>0</v>
      </c>
      <c r="J539" s="87">
        <f>L531</f>
        <v>5872.45</v>
      </c>
      <c r="K539" s="87">
        <f>SUM(F539:J539)</f>
        <v>621368.91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470671.21000000008</v>
      </c>
      <c r="G542" s="89">
        <f t="shared" si="41"/>
        <v>124211.29</v>
      </c>
      <c r="H542" s="89">
        <f t="shared" si="41"/>
        <v>20613.96</v>
      </c>
      <c r="I542" s="89">
        <f t="shared" si="41"/>
        <v>0</v>
      </c>
      <c r="J542" s="89">
        <f t="shared" si="41"/>
        <v>5872.45</v>
      </c>
      <c r="K542" s="89">
        <f t="shared" si="41"/>
        <v>621368.91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28214.42</v>
      </c>
      <c r="G569" s="18"/>
      <c r="H569" s="18"/>
      <c r="I569" s="87">
        <f t="shared" si="46"/>
        <v>28214.42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113378.68</v>
      </c>
      <c r="I581" s="18"/>
      <c r="J581" s="18"/>
      <c r="K581" s="104">
        <f t="shared" ref="K581:K587" si="47">SUM(H581:J581)</f>
        <v>113378.68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5872.45</v>
      </c>
      <c r="I582" s="18"/>
      <c r="J582" s="18"/>
      <c r="K582" s="104">
        <f t="shared" si="47"/>
        <v>5872.45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5658.68</v>
      </c>
      <c r="I584" s="18"/>
      <c r="J584" s="18"/>
      <c r="K584" s="104">
        <f t="shared" si="47"/>
        <v>5658.68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10427.67</v>
      </c>
      <c r="I585" s="18"/>
      <c r="J585" s="18"/>
      <c r="K585" s="104">
        <f t="shared" si="47"/>
        <v>10427.67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135337.48000000001</v>
      </c>
      <c r="I588" s="108">
        <f>SUM(I581:I587)</f>
        <v>0</v>
      </c>
      <c r="J588" s="108">
        <f>SUM(J581:J587)</f>
        <v>0</v>
      </c>
      <c r="K588" s="108">
        <f>SUM(K581:K587)</f>
        <v>135337.48000000001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87233.19</v>
      </c>
      <c r="I594" s="18"/>
      <c r="J594" s="18"/>
      <c r="K594" s="104">
        <f>SUM(H594:J594)</f>
        <v>87233.19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87233.19</v>
      </c>
      <c r="I595" s="108">
        <f>SUM(I592:I594)</f>
        <v>0</v>
      </c>
      <c r="J595" s="108">
        <f>SUM(J592:J594)</f>
        <v>0</v>
      </c>
      <c r="K595" s="108">
        <f>SUM(K592:K594)</f>
        <v>87233.19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443270.13</v>
      </c>
      <c r="H607" s="109">
        <f>SUM(F44)</f>
        <v>443270.13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5065.95</v>
      </c>
      <c r="H608" s="109">
        <f>SUM(G44)</f>
        <v>5065.95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23192.74</v>
      </c>
      <c r="H609" s="109">
        <f>SUM(H44)</f>
        <v>23192.74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113055.36</v>
      </c>
      <c r="H611" s="109">
        <f>SUM(J44)</f>
        <v>113055.36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260707.69</v>
      </c>
      <c r="H612" s="109">
        <f>F466</f>
        <v>260707.68999999994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113055.36</v>
      </c>
      <c r="H616" s="109">
        <f>J466</f>
        <v>113055.35999999993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4125864.81</v>
      </c>
      <c r="H617" s="104">
        <f>SUM(F458)</f>
        <v>4125864.81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131910.52000000002</v>
      </c>
      <c r="H618" s="104">
        <f>SUM(G458)</f>
        <v>131910.51999999999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48042.73</v>
      </c>
      <c r="H619" s="104">
        <f>SUM(H458)</f>
        <v>48042.73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118864.34</v>
      </c>
      <c r="H621" s="104">
        <f>SUM(J458)</f>
        <v>118864.34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4036328.8900000006</v>
      </c>
      <c r="H622" s="104">
        <f>SUM(F462)</f>
        <v>4036328.89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48042.73</v>
      </c>
      <c r="H623" s="104">
        <f>SUM(H462)</f>
        <v>48042.73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54181.08</v>
      </c>
      <c r="H624" s="104">
        <f>I361</f>
        <v>54181.08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131910.51999999999</v>
      </c>
      <c r="H625" s="104">
        <f>SUM(G462)</f>
        <v>131910.51999999999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118864.34</v>
      </c>
      <c r="H627" s="164">
        <f>SUM(J458)</f>
        <v>118864.34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113055.36</v>
      </c>
      <c r="H629" s="104">
        <f>SUM(F451)</f>
        <v>113055.36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113055.36</v>
      </c>
      <c r="H632" s="104">
        <f>SUM(I451)</f>
        <v>113055.36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864.34</v>
      </c>
      <c r="H634" s="104">
        <f>H400</f>
        <v>864.34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118000</v>
      </c>
      <c r="H635" s="104">
        <f>G400</f>
        <v>118000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118864.34</v>
      </c>
      <c r="H636" s="104">
        <f>L400</f>
        <v>118864.34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135337.48000000001</v>
      </c>
      <c r="H637" s="104">
        <f>L200+L218+L236</f>
        <v>135337.48000000001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87233.19</v>
      </c>
      <c r="H638" s="104">
        <f>(J249+J330)-(J247+J328)</f>
        <v>87233.19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135337.48000000001</v>
      </c>
      <c r="H639" s="104">
        <f>H588</f>
        <v>135337.48000000001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62296.55</v>
      </c>
      <c r="H642" s="104">
        <f>K255+K337</f>
        <v>62296.55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118000</v>
      </c>
      <c r="H645" s="104">
        <f>K258+K339</f>
        <v>118000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3719332.2700000005</v>
      </c>
      <c r="G650" s="19">
        <f>(L221+L301+L351)</f>
        <v>0</v>
      </c>
      <c r="H650" s="19">
        <f>(L239+L320+L352)</f>
        <v>0</v>
      </c>
      <c r="I650" s="19">
        <f>SUM(F650:H650)</f>
        <v>3719332.2700000005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49948.73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49948.73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135337.48000000001</v>
      </c>
      <c r="G652" s="19">
        <f>(L218+L298)-(J218+J298)</f>
        <v>0</v>
      </c>
      <c r="H652" s="19">
        <f>(L236+L317)-(J236+J317)</f>
        <v>0</v>
      </c>
      <c r="I652" s="19">
        <f>SUM(F652:H652)</f>
        <v>135337.48000000001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115447.61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115447.61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3418598.4500000007</v>
      </c>
      <c r="G654" s="19">
        <f>G650-SUM(G651:G653)</f>
        <v>0</v>
      </c>
      <c r="H654" s="19">
        <f>H650-SUM(H651:H653)</f>
        <v>0</v>
      </c>
      <c r="I654" s="19">
        <f>I650-SUM(I651:I653)</f>
        <v>3418598.4500000007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206.51</v>
      </c>
      <c r="G655" s="249"/>
      <c r="H655" s="249"/>
      <c r="I655" s="19">
        <f>SUM(F655:H655)</f>
        <v>206.51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16554.150000000001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16554.150000000001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16554.150000000001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16554.150000000001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472-A800-4CC5-8F61-54EE23A034FF}">
  <sheetPr>
    <tabColor indexed="20"/>
  </sheetPr>
  <dimension ref="A1:C52"/>
  <sheetViews>
    <sheetView topLeftCell="A26" workbookViewId="0">
      <selection activeCell="C59" sqref="C5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Holderness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1250748.19</v>
      </c>
      <c r="C9" s="230">
        <f>'DOE25'!G189+'DOE25'!G207+'DOE25'!G225+'DOE25'!G268+'DOE25'!G287+'DOE25'!G306</f>
        <v>474214.19</v>
      </c>
    </row>
    <row r="10" spans="1:3" x14ac:dyDescent="0.2">
      <c r="A10" t="s">
        <v>813</v>
      </c>
      <c r="B10" s="241">
        <v>1162751.03</v>
      </c>
      <c r="C10" s="241">
        <v>445747.78</v>
      </c>
    </row>
    <row r="11" spans="1:3" x14ac:dyDescent="0.2">
      <c r="A11" t="s">
        <v>814</v>
      </c>
      <c r="B11" s="241">
        <v>40283.660000000003</v>
      </c>
      <c r="C11" s="241">
        <v>25246.26</v>
      </c>
    </row>
    <row r="12" spans="1:3" x14ac:dyDescent="0.2">
      <c r="A12" t="s">
        <v>815</v>
      </c>
      <c r="B12" s="241">
        <v>47713.5</v>
      </c>
      <c r="C12" s="241">
        <v>3220.15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1250748.19</v>
      </c>
      <c r="C13" s="232">
        <f>SUM(C10:C12)</f>
        <v>474214.19000000006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285269.64</v>
      </c>
      <c r="C18" s="230">
        <f>'DOE25'!G190+'DOE25'!G208+'DOE25'!G226+'DOE25'!G269+'DOE25'!G288+'DOE25'!G307</f>
        <v>118715.41</v>
      </c>
    </row>
    <row r="19" spans="1:3" x14ac:dyDescent="0.2">
      <c r="A19" t="s">
        <v>813</v>
      </c>
      <c r="B19" s="241">
        <v>177681</v>
      </c>
      <c r="C19" s="241">
        <v>74809.98</v>
      </c>
    </row>
    <row r="20" spans="1:3" x14ac:dyDescent="0.2">
      <c r="A20" t="s">
        <v>814</v>
      </c>
      <c r="B20" s="241">
        <v>99763.8</v>
      </c>
      <c r="C20" s="241">
        <v>43181.69</v>
      </c>
    </row>
    <row r="21" spans="1:3" x14ac:dyDescent="0.2">
      <c r="A21" t="s">
        <v>815</v>
      </c>
      <c r="B21" s="241">
        <v>7824.84</v>
      </c>
      <c r="C21" s="241">
        <v>723.74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285269.64</v>
      </c>
      <c r="C22" s="232">
        <f>SUM(C19:C21)</f>
        <v>118715.41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39920</v>
      </c>
      <c r="C36" s="236">
        <f>'DOE25'!G192+'DOE25'!G210+'DOE25'!G228+'DOE25'!G271+'DOE25'!G290+'DOE25'!G309</f>
        <v>5880.04</v>
      </c>
    </row>
    <row r="37" spans="1:3" x14ac:dyDescent="0.2">
      <c r="A37" t="s">
        <v>813</v>
      </c>
      <c r="B37" s="241">
        <v>39920</v>
      </c>
      <c r="C37" s="241">
        <v>5880.04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39920</v>
      </c>
      <c r="C40" s="232">
        <f>SUM(C37:C39)</f>
        <v>5880.04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4D64-F394-40B8-B969-2CCD0A3F04C5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Holderness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2337261.9500000002</v>
      </c>
      <c r="D5" s="20">
        <f>SUM('DOE25'!L189:L192)+SUM('DOE25'!L207:L210)+SUM('DOE25'!L225:L228)-F5-G5</f>
        <v>2290045.5</v>
      </c>
      <c r="E5" s="244"/>
      <c r="F5" s="256">
        <f>SUM('DOE25'!J189:J192)+SUM('DOE25'!J207:J210)+SUM('DOE25'!J225:J228)</f>
        <v>46081.450000000004</v>
      </c>
      <c r="G5" s="53">
        <f>SUM('DOE25'!K189:K192)+SUM('DOE25'!K207:K210)+SUM('DOE25'!K225:K228)</f>
        <v>1135</v>
      </c>
      <c r="H5" s="260"/>
    </row>
    <row r="6" spans="1:9" x14ac:dyDescent="0.2">
      <c r="A6" s="32">
        <v>2100</v>
      </c>
      <c r="B6" t="s">
        <v>835</v>
      </c>
      <c r="C6" s="246">
        <f t="shared" si="0"/>
        <v>233792.40999999997</v>
      </c>
      <c r="D6" s="20">
        <f>'DOE25'!L194+'DOE25'!L212+'DOE25'!L230-F6-G6</f>
        <v>233614.15999999997</v>
      </c>
      <c r="E6" s="244"/>
      <c r="F6" s="256">
        <f>'DOE25'!J194+'DOE25'!J212+'DOE25'!J230</f>
        <v>0</v>
      </c>
      <c r="G6" s="53">
        <f>'DOE25'!K194+'DOE25'!K212+'DOE25'!K230</f>
        <v>178.25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120484.09999999999</v>
      </c>
      <c r="D7" s="20">
        <f>'DOE25'!L195+'DOE25'!L213+'DOE25'!L231-F7-G7</f>
        <v>120484.09999999999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158241.56</v>
      </c>
      <c r="D8" s="244"/>
      <c r="E8" s="20">
        <f>'DOE25'!L196+'DOE25'!L214+'DOE25'!L232-F8-G8-D9-D11</f>
        <v>154908.97</v>
      </c>
      <c r="F8" s="256">
        <f>'DOE25'!J196+'DOE25'!J214+'DOE25'!J232</f>
        <v>0</v>
      </c>
      <c r="G8" s="53">
        <f>'DOE25'!K196+'DOE25'!K214+'DOE25'!K232</f>
        <v>3332.59</v>
      </c>
      <c r="H8" s="260"/>
    </row>
    <row r="9" spans="1:9" x14ac:dyDescent="0.2">
      <c r="A9" s="32">
        <v>2310</v>
      </c>
      <c r="B9" t="s">
        <v>852</v>
      </c>
      <c r="C9" s="246">
        <f t="shared" si="0"/>
        <v>4483.96</v>
      </c>
      <c r="D9" s="245">
        <v>4483.96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36145.519999999997</v>
      </c>
      <c r="D11" s="245">
        <v>36145.519999999997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185376.78</v>
      </c>
      <c r="D12" s="20">
        <f>'DOE25'!L197+'DOE25'!L215+'DOE25'!L233-F12-G12</f>
        <v>184300.38</v>
      </c>
      <c r="E12" s="244"/>
      <c r="F12" s="256">
        <f>'DOE25'!J197+'DOE25'!J215+'DOE25'!J233</f>
        <v>0</v>
      </c>
      <c r="G12" s="53">
        <f>'DOE25'!K197+'DOE25'!K215+'DOE25'!K233</f>
        <v>1076.4000000000001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180</v>
      </c>
      <c r="D13" s="244"/>
      <c r="E13" s="20">
        <f>'DOE25'!L198+'DOE25'!L216+'DOE25'!L234-F13-G13</f>
        <v>180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329019.41000000003</v>
      </c>
      <c r="D14" s="20">
        <f>'DOE25'!L199+'DOE25'!L217+'DOE25'!L235-F14-G14</f>
        <v>299283.34000000003</v>
      </c>
      <c r="E14" s="244"/>
      <c r="F14" s="256">
        <f>'DOE25'!J199+'DOE25'!J217+'DOE25'!J235</f>
        <v>29736.07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135337.48000000001</v>
      </c>
      <c r="D15" s="20">
        <f>'DOE25'!L200+'DOE25'!L218+'DOE25'!L236-F15-G15</f>
        <v>135337.48000000001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315709.17</v>
      </c>
      <c r="D25" s="244"/>
      <c r="E25" s="244"/>
      <c r="F25" s="259"/>
      <c r="G25" s="257"/>
      <c r="H25" s="258">
        <f>'DOE25'!L252+'DOE25'!L253+'DOE25'!L333+'DOE25'!L334</f>
        <v>315709.17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85662.479999999981</v>
      </c>
      <c r="D29" s="20">
        <f>'DOE25'!L350+'DOE25'!L351+'DOE25'!L352-'DOE25'!I359-F29-G29</f>
        <v>84951.629999999976</v>
      </c>
      <c r="E29" s="244"/>
      <c r="F29" s="256">
        <f>'DOE25'!J350+'DOE25'!J351+'DOE25'!J352</f>
        <v>612</v>
      </c>
      <c r="G29" s="53">
        <f>'DOE25'!K350+'DOE25'!K351+'DOE25'!K352</f>
        <v>98.85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47098.58</v>
      </c>
      <c r="D31" s="20">
        <f>'DOE25'!L282+'DOE25'!L301+'DOE25'!L320+'DOE25'!L325+'DOE25'!L326+'DOE25'!L327-F31-G31</f>
        <v>35682.910000000003</v>
      </c>
      <c r="E31" s="244"/>
      <c r="F31" s="256">
        <f>'DOE25'!J282+'DOE25'!J301+'DOE25'!J320+'DOE25'!J325+'DOE25'!J326+'DOE25'!J327</f>
        <v>11415.67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3424328.98</v>
      </c>
      <c r="E33" s="247">
        <f>SUM(E5:E31)</f>
        <v>159088.97</v>
      </c>
      <c r="F33" s="247">
        <f>SUM(F5:F31)</f>
        <v>87845.19</v>
      </c>
      <c r="G33" s="247">
        <f>SUM(G5:G31)</f>
        <v>5821.09</v>
      </c>
      <c r="H33" s="247">
        <f>SUM(H5:H31)</f>
        <v>315709.17</v>
      </c>
    </row>
    <row r="35" spans="2:8" ht="12" thickBot="1" x14ac:dyDescent="0.25">
      <c r="B35" s="254" t="s">
        <v>881</v>
      </c>
      <c r="D35" s="255">
        <f>E33</f>
        <v>159088.97</v>
      </c>
      <c r="E35" s="250"/>
    </row>
    <row r="36" spans="2:8" ht="12" thickTop="1" x14ac:dyDescent="0.2">
      <c r="B36" t="s">
        <v>849</v>
      </c>
      <c r="D36" s="20">
        <f>D33</f>
        <v>3424328.98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4C2B-12AC-4B03-A4DD-24E09B7992F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315306.87</v>
      </c>
      <c r="D9" s="95">
        <f>'DOE25'!G9</f>
        <v>27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113055.36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41841.599999999999</v>
      </c>
      <c r="D13" s="95">
        <f>'DOE25'!G13</f>
        <v>5038.95</v>
      </c>
      <c r="E13" s="95">
        <f>'DOE25'!H13</f>
        <v>23192.74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86121.66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443270.13</v>
      </c>
      <c r="D19" s="41">
        <f>SUM(D9:D18)</f>
        <v>5065.95</v>
      </c>
      <c r="E19" s="41">
        <f>SUM(E9:E18)</f>
        <v>23192.74</v>
      </c>
      <c r="F19" s="41">
        <f>SUM(F9:F18)</f>
        <v>0</v>
      </c>
      <c r="G19" s="41">
        <f>SUM(G9:G18)</f>
        <v>113055.36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44562.44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5065.95</v>
      </c>
      <c r="E24" s="95">
        <f>'DOE25'!H25</f>
        <v>23192.74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138000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182562.44</v>
      </c>
      <c r="D32" s="41">
        <f>SUM(D22:D31)</f>
        <v>5065.95</v>
      </c>
      <c r="E32" s="41">
        <f>SUM(E22:E31)</f>
        <v>23192.74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97956.98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122250.34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113055.36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40500.370000000003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260707.69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113055.36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443270.13</v>
      </c>
      <c r="D43" s="41">
        <f>D42+D32</f>
        <v>5065.95</v>
      </c>
      <c r="E43" s="41">
        <f>E42+E32</f>
        <v>23192.74</v>
      </c>
      <c r="F43" s="41">
        <f>F42+F32</f>
        <v>0</v>
      </c>
      <c r="G43" s="41">
        <f>G42+G32</f>
        <v>113055.36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2620635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21600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206.5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864.34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49948.73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43601.68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65408.18</v>
      </c>
      <c r="D54" s="130">
        <f>SUM(D49:D53)</f>
        <v>49948.73</v>
      </c>
      <c r="E54" s="130">
        <f>SUM(E49:E53)</f>
        <v>0</v>
      </c>
      <c r="F54" s="130">
        <f>SUM(F49:F53)</f>
        <v>0</v>
      </c>
      <c r="G54" s="130">
        <f>SUM(G49:G53)</f>
        <v>864.34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2686043.18</v>
      </c>
      <c r="D55" s="22">
        <f>D48+D54</f>
        <v>49948.73</v>
      </c>
      <c r="E55" s="22">
        <f>E48+E54</f>
        <v>0</v>
      </c>
      <c r="F55" s="22">
        <f>F48+F54</f>
        <v>0</v>
      </c>
      <c r="G55" s="22">
        <f>G48+G54</f>
        <v>864.34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1167378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1167378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75159.06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1277.98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75159.06</v>
      </c>
      <c r="D70" s="130">
        <f>SUM(D64:D69)</f>
        <v>1277.98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1242537.06</v>
      </c>
      <c r="D73" s="130">
        <f>SUM(D71:D72)+D70+D62</f>
        <v>1277.98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38049.870000000003</v>
      </c>
      <c r="D80" s="95">
        <f>SUM('DOE25'!G145:G153)</f>
        <v>18387.259999999998</v>
      </c>
      <c r="E80" s="95">
        <f>SUM('DOE25'!H145:H153)</f>
        <v>48042.73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489.36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38539.230000000003</v>
      </c>
      <c r="D83" s="131">
        <f>SUM(D77:D82)</f>
        <v>18387.259999999998</v>
      </c>
      <c r="E83" s="131">
        <f>SUM(E77:E82)</f>
        <v>48042.73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62296.55</v>
      </c>
      <c r="E88" s="95">
        <f>'DOE25'!H171</f>
        <v>0</v>
      </c>
      <c r="F88" s="95">
        <f>'DOE25'!I171</f>
        <v>0</v>
      </c>
      <c r="G88" s="95">
        <f>'DOE25'!J171</f>
        <v>118000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158745.34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158745.34</v>
      </c>
      <c r="D95" s="86">
        <f>SUM(D85:D94)</f>
        <v>62296.55</v>
      </c>
      <c r="E95" s="86">
        <f>SUM(E85:E94)</f>
        <v>0</v>
      </c>
      <c r="F95" s="86">
        <f>SUM(F85:F94)</f>
        <v>0</v>
      </c>
      <c r="G95" s="86">
        <f>SUM(G85:G94)</f>
        <v>118000</v>
      </c>
    </row>
    <row r="96" spans="1:7" ht="12.75" thickTop="1" thickBot="1" x14ac:dyDescent="0.25">
      <c r="A96" s="33" t="s">
        <v>797</v>
      </c>
      <c r="C96" s="86">
        <f>C55+C73+C83+C95</f>
        <v>4125864.81</v>
      </c>
      <c r="D96" s="86">
        <f>D55+D73+D83+D95</f>
        <v>131910.52000000002</v>
      </c>
      <c r="E96" s="86">
        <f>E55+E73+E83+E95</f>
        <v>48042.73</v>
      </c>
      <c r="F96" s="86">
        <f>F55+F73+F83+F95</f>
        <v>0</v>
      </c>
      <c r="G96" s="86">
        <f>G55+G73+G95</f>
        <v>118864.34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1823011.3699999999</v>
      </c>
      <c r="D101" s="24" t="s">
        <v>312</v>
      </c>
      <c r="E101" s="95">
        <f>('DOE25'!L268)+('DOE25'!L287)+('DOE25'!L306)</f>
        <v>19496.02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457574.38</v>
      </c>
      <c r="D102" s="24" t="s">
        <v>312</v>
      </c>
      <c r="E102" s="95">
        <f>('DOE25'!L269)+('DOE25'!L288)+('DOE25'!L307)</f>
        <v>13096.83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56676.200000000004</v>
      </c>
      <c r="D104" s="24" t="s">
        <v>312</v>
      </c>
      <c r="E104" s="95">
        <f>+('DOE25'!L271)+('DOE25'!L290)+('DOE25'!L309)</f>
        <v>3636.97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2337261.9500000002</v>
      </c>
      <c r="D107" s="86">
        <f>SUM(D101:D106)</f>
        <v>0</v>
      </c>
      <c r="E107" s="86">
        <f>SUM(E101:E106)</f>
        <v>36229.82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233792.40999999997</v>
      </c>
      <c r="D110" s="24" t="s">
        <v>312</v>
      </c>
      <c r="E110" s="95">
        <f>+('DOE25'!L273)+('DOE25'!L292)+('DOE25'!L311)</f>
        <v>10550.970000000001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120484.09999999999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198871.03999999998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185376.78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180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329019.41000000003</v>
      </c>
      <c r="D115" s="24" t="s">
        <v>312</v>
      </c>
      <c r="E115" s="95">
        <f>+('DOE25'!L278)+('DOE25'!L297)+('DOE25'!L316)</f>
        <v>317.79000000000002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135337.48000000001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131910.51999999999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1203061.22</v>
      </c>
      <c r="D120" s="86">
        <f>SUM(D110:D119)</f>
        <v>131910.51999999999</v>
      </c>
      <c r="E120" s="86">
        <f>SUM(E110:E119)</f>
        <v>10868.760000000002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237107.9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78601.27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944.15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62296.55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118864.34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-864.33999999999651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496005.72</v>
      </c>
      <c r="D136" s="141">
        <f>SUM(D122:D135)</f>
        <v>0</v>
      </c>
      <c r="E136" s="141">
        <f>SUM(E122:E135)</f>
        <v>944.15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4036328.8899999997</v>
      </c>
      <c r="D137" s="86">
        <f>(D107+D120+D136)</f>
        <v>131910.51999999999</v>
      </c>
      <c r="E137" s="86">
        <f>(E107+E120+E136)</f>
        <v>48042.73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2371079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2133971.1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2133971.1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237107.9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237107.9</v>
      </c>
    </row>
    <row r="151" spans="1:7" x14ac:dyDescent="0.2">
      <c r="A151" s="22" t="s">
        <v>35</v>
      </c>
      <c r="B151" s="137">
        <f>'DOE25'!F488</f>
        <v>1896863.2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1896863.2</v>
      </c>
    </row>
    <row r="152" spans="1:7" x14ac:dyDescent="0.2">
      <c r="A152" s="22" t="s">
        <v>36</v>
      </c>
      <c r="B152" s="137">
        <f>'DOE25'!F489</f>
        <v>295910.65000000002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295910.65000000002</v>
      </c>
    </row>
    <row r="153" spans="1:7" x14ac:dyDescent="0.2">
      <c r="A153" s="22" t="s">
        <v>37</v>
      </c>
      <c r="B153" s="137">
        <f>'DOE25'!F490</f>
        <v>2192773.85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2192773.85</v>
      </c>
    </row>
    <row r="154" spans="1:7" x14ac:dyDescent="0.2">
      <c r="A154" s="22" t="s">
        <v>38</v>
      </c>
      <c r="B154" s="137">
        <f>'DOE25'!F491</f>
        <v>237107.9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237107.9</v>
      </c>
    </row>
    <row r="155" spans="1:7" x14ac:dyDescent="0.2">
      <c r="A155" s="22" t="s">
        <v>39</v>
      </c>
      <c r="B155" s="137">
        <f>'DOE25'!F492</f>
        <v>69354.06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69354.06</v>
      </c>
    </row>
    <row r="156" spans="1:7" x14ac:dyDescent="0.2">
      <c r="A156" s="22" t="s">
        <v>269</v>
      </c>
      <c r="B156" s="137">
        <f>'DOE25'!F493</f>
        <v>306461.95999999996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306461.95999999996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66B8-ACC0-4CA5-BF8C-F28844FA707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Holderness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16554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16554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1842507</v>
      </c>
      <c r="D10" s="182">
        <f>ROUND((C10/$C$28)*100,1)</f>
        <v>49.2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470671</v>
      </c>
      <c r="D11" s="182">
        <f>ROUND((C11/$C$28)*100,1)</f>
        <v>12.6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60313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244343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120484</v>
      </c>
      <c r="D16" s="182">
        <f t="shared" si="0"/>
        <v>3.2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198871</v>
      </c>
      <c r="D17" s="182">
        <f t="shared" si="0"/>
        <v>5.3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185377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180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329337</v>
      </c>
      <c r="D20" s="182">
        <f t="shared" si="0"/>
        <v>8.8000000000000007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135337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78601</v>
      </c>
      <c r="D25" s="182">
        <f t="shared" si="0"/>
        <v>2.1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81962.26999999999</v>
      </c>
      <c r="D27" s="182">
        <f t="shared" si="0"/>
        <v>2.2000000000000002</v>
      </c>
    </row>
    <row r="28" spans="1:4" x14ac:dyDescent="0.2">
      <c r="B28" s="187" t="s">
        <v>754</v>
      </c>
      <c r="C28" s="180">
        <f>SUM(C10:C27)</f>
        <v>3747983.27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3747983.27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237108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2620635</v>
      </c>
      <c r="D35" s="182">
        <f t="shared" ref="D35:D40" si="1">ROUND((C35/$C$41)*100,1)</f>
        <v>64.900000000000006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66272.520000000019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1167378</v>
      </c>
      <c r="D37" s="182">
        <f t="shared" si="1"/>
        <v>28.9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76437</v>
      </c>
      <c r="D38" s="182">
        <f t="shared" si="1"/>
        <v>1.9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104969</v>
      </c>
      <c r="D39" s="182">
        <f t="shared" si="1"/>
        <v>2.6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4035691.52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2759-1B18-43D8-B682-F273C7DF259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Holderness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2010-10-27T12:59:49Z</cp:lastPrinted>
  <dcterms:created xsi:type="dcterms:W3CDTF">1997-12-04T19:04:30Z</dcterms:created>
  <dcterms:modified xsi:type="dcterms:W3CDTF">2025-01-02T15:02:19Z</dcterms:modified>
</cp:coreProperties>
</file>