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E5E2D6FE-1258-40F1-B673-58AE576DE20E}" xr6:coauthVersionLast="47" xr6:coauthVersionMax="47" xr10:uidLastSave="{00000000-0000-0000-0000-000000000000}"/>
  <workbookProtection workbookPassword="B70A" lockStructure="1"/>
  <bookViews>
    <workbookView xWindow="2205" yWindow="2205" windowWidth="21600" windowHeight="11505" tabRatio="855" xr2:uid="{A011B334-2C5A-4830-BF5A-6CE32466BA9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F9" i="1"/>
  <c r="C60" i="2"/>
  <c r="B2" i="13"/>
  <c r="F8" i="13"/>
  <c r="G8" i="13"/>
  <c r="L196" i="1"/>
  <c r="L214" i="1"/>
  <c r="L232" i="1"/>
  <c r="E8" i="13"/>
  <c r="C8" i="13" s="1"/>
  <c r="D39" i="13"/>
  <c r="F13" i="13"/>
  <c r="G13" i="13"/>
  <c r="L198" i="1"/>
  <c r="E13" i="13" s="1"/>
  <c r="L216" i="1"/>
  <c r="L234" i="1"/>
  <c r="C19" i="10" s="1"/>
  <c r="F16" i="13"/>
  <c r="G16" i="13"/>
  <c r="L201" i="1"/>
  <c r="L219" i="1"/>
  <c r="L237" i="1"/>
  <c r="C117" i="2" s="1"/>
  <c r="E16" i="13"/>
  <c r="C16" i="13" s="1"/>
  <c r="F5" i="13"/>
  <c r="F33" i="13" s="1"/>
  <c r="G5" i="13"/>
  <c r="L189" i="1"/>
  <c r="L190" i="1"/>
  <c r="L191" i="1"/>
  <c r="L192" i="1"/>
  <c r="L207" i="1"/>
  <c r="L208" i="1"/>
  <c r="L209" i="1"/>
  <c r="L221" i="1" s="1"/>
  <c r="L210" i="1"/>
  <c r="C104" i="2" s="1"/>
  <c r="L225" i="1"/>
  <c r="L239" i="1" s="1"/>
  <c r="L226" i="1"/>
  <c r="L227" i="1"/>
  <c r="L228" i="1"/>
  <c r="F6" i="13"/>
  <c r="G6" i="13"/>
  <c r="L194" i="1"/>
  <c r="L212" i="1"/>
  <c r="L230" i="1"/>
  <c r="D6" i="13"/>
  <c r="C6" i="13" s="1"/>
  <c r="F7" i="13"/>
  <c r="D7" i="13" s="1"/>
  <c r="C7" i="13" s="1"/>
  <c r="G7" i="13"/>
  <c r="L195" i="1"/>
  <c r="L213" i="1"/>
  <c r="L231" i="1"/>
  <c r="F12" i="13"/>
  <c r="G12" i="13"/>
  <c r="L197" i="1"/>
  <c r="L215" i="1"/>
  <c r="L233" i="1"/>
  <c r="D12" i="13"/>
  <c r="C12" i="13" s="1"/>
  <c r="F14" i="13"/>
  <c r="D14" i="13" s="1"/>
  <c r="C14" i="13" s="1"/>
  <c r="G14" i="13"/>
  <c r="L199" i="1"/>
  <c r="L217" i="1"/>
  <c r="L235" i="1"/>
  <c r="F15" i="13"/>
  <c r="G15" i="13"/>
  <c r="L200" i="1"/>
  <c r="L218" i="1"/>
  <c r="L236" i="1"/>
  <c r="D15" i="13"/>
  <c r="C15" i="13" s="1"/>
  <c r="F17" i="13"/>
  <c r="D17" i="13" s="1"/>
  <c r="C17" i="13" s="1"/>
  <c r="G17" i="13"/>
  <c r="L243" i="1"/>
  <c r="F18" i="13"/>
  <c r="D18" i="13" s="1"/>
  <c r="C18" i="13" s="1"/>
  <c r="G18" i="13"/>
  <c r="L244" i="1"/>
  <c r="F19" i="13"/>
  <c r="G19" i="13"/>
  <c r="L245" i="1"/>
  <c r="D19" i="13"/>
  <c r="C19" i="13" s="1"/>
  <c r="F29" i="13"/>
  <c r="G29" i="13"/>
  <c r="L350" i="1"/>
  <c r="L351" i="1"/>
  <c r="D29" i="13" s="1"/>
  <c r="C29" i="13" s="1"/>
  <c r="L352" i="1"/>
  <c r="I359" i="1"/>
  <c r="J282" i="1"/>
  <c r="F31" i="13" s="1"/>
  <c r="J301" i="1"/>
  <c r="J320" i="1"/>
  <c r="K282" i="1"/>
  <c r="G31" i="13" s="1"/>
  <c r="K301" i="1"/>
  <c r="K320" i="1"/>
  <c r="L268" i="1"/>
  <c r="L269" i="1"/>
  <c r="L270" i="1"/>
  <c r="L282" i="1" s="1"/>
  <c r="L271" i="1"/>
  <c r="L273" i="1"/>
  <c r="L274" i="1"/>
  <c r="L275" i="1"/>
  <c r="L276" i="1"/>
  <c r="L277" i="1"/>
  <c r="E114" i="2" s="1"/>
  <c r="L278" i="1"/>
  <c r="C20" i="10" s="1"/>
  <c r="L279" i="1"/>
  <c r="C21" i="10" s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L320" i="1" s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34" i="1"/>
  <c r="C25" i="10" s="1"/>
  <c r="L247" i="1"/>
  <c r="F22" i="13" s="1"/>
  <c r="C22" i="13" s="1"/>
  <c r="L328" i="1"/>
  <c r="C11" i="13"/>
  <c r="C10" i="13"/>
  <c r="C9" i="13"/>
  <c r="L353" i="1"/>
  <c r="L354" i="1" s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 s="1"/>
  <c r="L601" i="1"/>
  <c r="F653" i="1"/>
  <c r="C40" i="10"/>
  <c r="F52" i="1"/>
  <c r="G52" i="1"/>
  <c r="H52" i="1"/>
  <c r="I52" i="1"/>
  <c r="F48" i="2" s="1"/>
  <c r="F55" i="2" s="1"/>
  <c r="C35" i="10"/>
  <c r="F71" i="1"/>
  <c r="F104" i="1" s="1"/>
  <c r="F86" i="1"/>
  <c r="F103" i="1"/>
  <c r="G103" i="1"/>
  <c r="G104" i="1"/>
  <c r="H71" i="1"/>
  <c r="H104" i="1" s="1"/>
  <c r="H86" i="1"/>
  <c r="H103" i="1"/>
  <c r="I103" i="1"/>
  <c r="I104" i="1"/>
  <c r="J103" i="1"/>
  <c r="C37" i="10"/>
  <c r="F113" i="1"/>
  <c r="F132" i="1" s="1"/>
  <c r="F128" i="1"/>
  <c r="G113" i="1"/>
  <c r="G132" i="1" s="1"/>
  <c r="G128" i="1"/>
  <c r="H113" i="1"/>
  <c r="H128" i="1"/>
  <c r="H132" i="1"/>
  <c r="I113" i="1"/>
  <c r="I128" i="1"/>
  <c r="I132" i="1" s="1"/>
  <c r="J113" i="1"/>
  <c r="J132" i="1" s="1"/>
  <c r="J128" i="1"/>
  <c r="F139" i="1"/>
  <c r="F154" i="1"/>
  <c r="F161" i="1"/>
  <c r="G139" i="1"/>
  <c r="G161" i="1" s="1"/>
  <c r="G154" i="1"/>
  <c r="H139" i="1"/>
  <c r="H154" i="1"/>
  <c r="H161" i="1"/>
  <c r="I139" i="1"/>
  <c r="I161" i="1" s="1"/>
  <c r="I154" i="1"/>
  <c r="C11" i="10"/>
  <c r="C15" i="10"/>
  <c r="C16" i="10"/>
  <c r="C17" i="10"/>
  <c r="C18" i="10"/>
  <c r="L242" i="1"/>
  <c r="C23" i="10" s="1"/>
  <c r="L324" i="1"/>
  <c r="E105" i="2" s="1"/>
  <c r="L246" i="1"/>
  <c r="C24" i="10" s="1"/>
  <c r="L260" i="1"/>
  <c r="C26" i="10" s="1"/>
  <c r="L261" i="1"/>
  <c r="L341" i="1"/>
  <c r="E134" i="2" s="1"/>
  <c r="E136" i="2" s="1"/>
  <c r="L342" i="1"/>
  <c r="I655" i="1"/>
  <c r="I660" i="1"/>
  <c r="L203" i="1"/>
  <c r="F651" i="1"/>
  <c r="I651" i="1" s="1"/>
  <c r="G651" i="1"/>
  <c r="H651" i="1"/>
  <c r="G652" i="1"/>
  <c r="H652" i="1"/>
  <c r="I659" i="1"/>
  <c r="C6" i="10"/>
  <c r="C5" i="10"/>
  <c r="C42" i="10"/>
  <c r="L366" i="1"/>
  <c r="L367" i="1"/>
  <c r="L368" i="1"/>
  <c r="C29" i="10" s="1"/>
  <c r="L369" i="1"/>
  <c r="L370" i="1"/>
  <c r="L371" i="1"/>
  <c r="L372" i="1"/>
  <c r="B2" i="10"/>
  <c r="L336" i="1"/>
  <c r="L337" i="1"/>
  <c r="L338" i="1"/>
  <c r="L339" i="1"/>
  <c r="K343" i="1"/>
  <c r="L511" i="1"/>
  <c r="F539" i="1"/>
  <c r="K539" i="1" s="1"/>
  <c r="L512" i="1"/>
  <c r="F540" i="1"/>
  <c r="L513" i="1"/>
  <c r="F541" i="1" s="1"/>
  <c r="L516" i="1"/>
  <c r="G539" i="1"/>
  <c r="G542" i="1" s="1"/>
  <c r="L517" i="1"/>
  <c r="G540" i="1"/>
  <c r="L518" i="1"/>
  <c r="G541" i="1"/>
  <c r="L521" i="1"/>
  <c r="H539" i="1"/>
  <c r="L522" i="1"/>
  <c r="H540" i="1" s="1"/>
  <c r="L523" i="1"/>
  <c r="L524" i="1" s="1"/>
  <c r="H541" i="1"/>
  <c r="L526" i="1"/>
  <c r="I539" i="1"/>
  <c r="L527" i="1"/>
  <c r="I540" i="1"/>
  <c r="L528" i="1"/>
  <c r="L529" i="1" s="1"/>
  <c r="L531" i="1"/>
  <c r="J539" i="1" s="1"/>
  <c r="L532" i="1"/>
  <c r="L534" i="1" s="1"/>
  <c r="J540" i="1"/>
  <c r="L533" i="1"/>
  <c r="J541" i="1" s="1"/>
  <c r="E124" i="2"/>
  <c r="E123" i="2"/>
  <c r="K262" i="1"/>
  <c r="J262" i="1"/>
  <c r="I262" i="1"/>
  <c r="H262" i="1"/>
  <c r="L262" i="1" s="1"/>
  <c r="G262" i="1"/>
  <c r="F262" i="1"/>
  <c r="C124" i="2"/>
  <c r="A1" i="2"/>
  <c r="A2" i="2"/>
  <c r="C9" i="2"/>
  <c r="C19" i="2" s="1"/>
  <c r="D9" i="2"/>
  <c r="E9" i="2"/>
  <c r="F9" i="2"/>
  <c r="F19" i="2" s="1"/>
  <c r="I431" i="1"/>
  <c r="I438" i="1" s="1"/>
  <c r="G632" i="1" s="1"/>
  <c r="J9" i="1"/>
  <c r="G9" i="2" s="1"/>
  <c r="C10" i="2"/>
  <c r="D10" i="2"/>
  <c r="E10" i="2"/>
  <c r="F10" i="2"/>
  <c r="I432" i="1"/>
  <c r="J10" i="1"/>
  <c r="G10" i="2" s="1"/>
  <c r="C11" i="2"/>
  <c r="C12" i="2"/>
  <c r="D12" i="2"/>
  <c r="D19" i="2" s="1"/>
  <c r="E12" i="2"/>
  <c r="E19" i="2" s="1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C23" i="2"/>
  <c r="D23" i="2"/>
  <c r="D32" i="2" s="1"/>
  <c r="E23" i="2"/>
  <c r="E32" i="2" s="1"/>
  <c r="F23" i="2"/>
  <c r="I441" i="1"/>
  <c r="J24" i="1"/>
  <c r="G23" i="2" s="1"/>
  <c r="C24" i="2"/>
  <c r="D24" i="2"/>
  <c r="E24" i="2"/>
  <c r="F24" i="2"/>
  <c r="F32" i="2" s="1"/>
  <c r="I442" i="1"/>
  <c r="J25" i="1"/>
  <c r="G24" i="2"/>
  <c r="C25" i="2"/>
  <c r="D25" i="2"/>
  <c r="E25" i="2"/>
  <c r="F25" i="2"/>
  <c r="C26" i="2"/>
  <c r="F26" i="2"/>
  <c r="C27" i="2"/>
  <c r="C32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E34" i="2"/>
  <c r="F34" i="2"/>
  <c r="C35" i="2"/>
  <c r="D35" i="2"/>
  <c r="E35" i="2"/>
  <c r="F35" i="2"/>
  <c r="C36" i="2"/>
  <c r="D36" i="2"/>
  <c r="E36" i="2"/>
  <c r="E42" i="2" s="1"/>
  <c r="F36" i="2"/>
  <c r="F42" i="2" s="1"/>
  <c r="F43" i="2" s="1"/>
  <c r="I446" i="1"/>
  <c r="J37" i="1" s="1"/>
  <c r="C37" i="2"/>
  <c r="D37" i="2"/>
  <c r="E37" i="2"/>
  <c r="F37" i="2"/>
  <c r="I447" i="1"/>
  <c r="J38" i="1" s="1"/>
  <c r="G37" i="2" s="1"/>
  <c r="C38" i="2"/>
  <c r="D38" i="2"/>
  <c r="D42" i="2" s="1"/>
  <c r="D43" i="2" s="1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E49" i="2"/>
  <c r="E54" i="2" s="1"/>
  <c r="C50" i="2"/>
  <c r="E50" i="2"/>
  <c r="C51" i="2"/>
  <c r="D51" i="2"/>
  <c r="D54" i="2" s="1"/>
  <c r="D55" i="2" s="1"/>
  <c r="E51" i="2"/>
  <c r="F51" i="2"/>
  <c r="D52" i="2"/>
  <c r="C53" i="2"/>
  <c r="D53" i="2"/>
  <c r="E53" i="2"/>
  <c r="F53" i="2"/>
  <c r="F54" i="2"/>
  <c r="C58" i="2"/>
  <c r="C59" i="2"/>
  <c r="C61" i="2"/>
  <c r="D61" i="2"/>
  <c r="E61" i="2"/>
  <c r="F61" i="2"/>
  <c r="F62" i="2" s="1"/>
  <c r="G61" i="2"/>
  <c r="C62" i="2"/>
  <c r="D62" i="2"/>
  <c r="D73" i="2" s="1"/>
  <c r="E62" i="2"/>
  <c r="G62" i="2"/>
  <c r="C64" i="2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C70" i="2" s="1"/>
  <c r="C73" i="2" s="1"/>
  <c r="D69" i="2"/>
  <c r="E69" i="2"/>
  <c r="F69" i="2"/>
  <c r="G69" i="2"/>
  <c r="G70" i="2" s="1"/>
  <c r="G73" i="2" s="1"/>
  <c r="D70" i="2"/>
  <c r="C71" i="2"/>
  <c r="D71" i="2"/>
  <c r="E71" i="2"/>
  <c r="C72" i="2"/>
  <c r="E72" i="2"/>
  <c r="C77" i="2"/>
  <c r="E77" i="2"/>
  <c r="E83" i="2" s="1"/>
  <c r="F77" i="2"/>
  <c r="F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G95" i="2" s="1"/>
  <c r="C89" i="2"/>
  <c r="D89" i="2"/>
  <c r="E89" i="2"/>
  <c r="F89" i="2"/>
  <c r="G89" i="2"/>
  <c r="C90" i="2"/>
  <c r="D90" i="2"/>
  <c r="E90" i="2"/>
  <c r="E95" i="2" s="1"/>
  <c r="G90" i="2"/>
  <c r="C91" i="2"/>
  <c r="D91" i="2"/>
  <c r="D95" i="2" s="1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7" i="2" s="1"/>
  <c r="C102" i="2"/>
  <c r="E102" i="2"/>
  <c r="E103" i="2"/>
  <c r="E104" i="2"/>
  <c r="C105" i="2"/>
  <c r="C106" i="2"/>
  <c r="E106" i="2"/>
  <c r="D107" i="2"/>
  <c r="D137" i="2" s="1"/>
  <c r="F107" i="2"/>
  <c r="G107" i="2"/>
  <c r="C110" i="2"/>
  <c r="C120" i="2" s="1"/>
  <c r="E110" i="2"/>
  <c r="C111" i="2"/>
  <c r="E111" i="2"/>
  <c r="C112" i="2"/>
  <c r="C113" i="2"/>
  <c r="E113" i="2"/>
  <c r="C114" i="2"/>
  <c r="C115" i="2"/>
  <c r="C116" i="2"/>
  <c r="E117" i="2"/>
  <c r="D119" i="2"/>
  <c r="D120" i="2"/>
  <c r="F120" i="2"/>
  <c r="G120" i="2"/>
  <c r="C122" i="2"/>
  <c r="E122" i="2"/>
  <c r="D126" i="2"/>
  <c r="D136" i="2" s="1"/>
  <c r="E126" i="2"/>
  <c r="F126" i="2"/>
  <c r="K411" i="1"/>
  <c r="K419" i="1"/>
  <c r="K425" i="1"/>
  <c r="K426" i="1"/>
  <c r="G126" i="2"/>
  <c r="G136" i="2" s="1"/>
  <c r="G137" i="2" s="1"/>
  <c r="L255" i="1"/>
  <c r="C127" i="2"/>
  <c r="E127" i="2"/>
  <c r="L256" i="1"/>
  <c r="C128" i="2"/>
  <c r="L257" i="1"/>
  <c r="C129" i="2"/>
  <c r="E129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H490" i="1"/>
  <c r="K490" i="1" s="1"/>
  <c r="D153" i="2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G493" i="1"/>
  <c r="C156" i="2" s="1"/>
  <c r="H493" i="1"/>
  <c r="D156" i="2"/>
  <c r="I493" i="1"/>
  <c r="K493" i="1" s="1"/>
  <c r="E156" i="2"/>
  <c r="J493" i="1"/>
  <c r="F156" i="2"/>
  <c r="F19" i="1"/>
  <c r="G19" i="1"/>
  <c r="H19" i="1"/>
  <c r="G609" i="1" s="1"/>
  <c r="I19" i="1"/>
  <c r="F33" i="1"/>
  <c r="G33" i="1"/>
  <c r="H33" i="1"/>
  <c r="I33" i="1"/>
  <c r="I44" i="1" s="1"/>
  <c r="H610" i="1" s="1"/>
  <c r="F43" i="1"/>
  <c r="G43" i="1"/>
  <c r="G613" i="1" s="1"/>
  <c r="H43" i="1"/>
  <c r="H44" i="1" s="1"/>
  <c r="H609" i="1" s="1"/>
  <c r="I43" i="1"/>
  <c r="F44" i="1"/>
  <c r="H607" i="1" s="1"/>
  <c r="F169" i="1"/>
  <c r="F184" i="1" s="1"/>
  <c r="I169" i="1"/>
  <c r="F175" i="1"/>
  <c r="G175" i="1"/>
  <c r="H175" i="1"/>
  <c r="H184" i="1" s="1"/>
  <c r="I175" i="1"/>
  <c r="I184" i="1" s="1"/>
  <c r="J175" i="1"/>
  <c r="J184" i="1" s="1"/>
  <c r="F180" i="1"/>
  <c r="G180" i="1"/>
  <c r="H180" i="1"/>
  <c r="I180" i="1"/>
  <c r="G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49" i="1"/>
  <c r="F263" i="1" s="1"/>
  <c r="G249" i="1"/>
  <c r="G263" i="1" s="1"/>
  <c r="H249" i="1"/>
  <c r="H263" i="1" s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G329" i="1"/>
  <c r="H329" i="1"/>
  <c r="I329" i="1"/>
  <c r="L329" i="1" s="1"/>
  <c r="J329" i="1"/>
  <c r="K329" i="1"/>
  <c r="J330" i="1"/>
  <c r="J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I393" i="1"/>
  <c r="I400" i="1" s="1"/>
  <c r="F399" i="1"/>
  <c r="G399" i="1"/>
  <c r="H399" i="1"/>
  <c r="I399" i="1"/>
  <c r="F400" i="1"/>
  <c r="H633" i="1" s="1"/>
  <c r="J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H444" i="1"/>
  <c r="F450" i="1"/>
  <c r="F451" i="1" s="1"/>
  <c r="H629" i="1" s="1"/>
  <c r="G450" i="1"/>
  <c r="H450" i="1"/>
  <c r="H451" i="1" s="1"/>
  <c r="H631" i="1" s="1"/>
  <c r="F460" i="1"/>
  <c r="G460" i="1"/>
  <c r="H460" i="1"/>
  <c r="I460" i="1"/>
  <c r="J460" i="1"/>
  <c r="J466" i="1" s="1"/>
  <c r="H616" i="1" s="1"/>
  <c r="F464" i="1"/>
  <c r="F466" i="1" s="1"/>
  <c r="H612" i="1" s="1"/>
  <c r="J612" i="1" s="1"/>
  <c r="G464" i="1"/>
  <c r="G466" i="1" s="1"/>
  <c r="H613" i="1" s="1"/>
  <c r="H464" i="1"/>
  <c r="I464" i="1"/>
  <c r="J464" i="1"/>
  <c r="H466" i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J535" i="1" s="1"/>
  <c r="K514" i="1"/>
  <c r="L514" i="1"/>
  <c r="L535" i="1" s="1"/>
  <c r="F519" i="1"/>
  <c r="G519" i="1"/>
  <c r="H519" i="1"/>
  <c r="I519" i="1"/>
  <c r="J519" i="1"/>
  <c r="K519" i="1"/>
  <c r="K535" i="1" s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I535" i="1"/>
  <c r="L547" i="1"/>
  <c r="L550" i="1" s="1"/>
  <c r="L548" i="1"/>
  <c r="L549" i="1"/>
  <c r="F550" i="1"/>
  <c r="G550" i="1"/>
  <c r="H550" i="1"/>
  <c r="I550" i="1"/>
  <c r="I561" i="1" s="1"/>
  <c r="J550" i="1"/>
  <c r="J561" i="1" s="1"/>
  <c r="K550" i="1"/>
  <c r="K561" i="1" s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J637" i="1" s="1"/>
  <c r="K586" i="1"/>
  <c r="K587" i="1"/>
  <c r="H588" i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J607" i="1" s="1"/>
  <c r="G608" i="1"/>
  <c r="G610" i="1"/>
  <c r="G612" i="1"/>
  <c r="G614" i="1"/>
  <c r="J614" i="1" s="1"/>
  <c r="H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1" i="1"/>
  <c r="J631" i="1" s="1"/>
  <c r="G633" i="1"/>
  <c r="G634" i="1"/>
  <c r="J634" i="1" s="1"/>
  <c r="G635" i="1"/>
  <c r="J635" i="1" s="1"/>
  <c r="H637" i="1"/>
  <c r="G639" i="1"/>
  <c r="J639" i="1" s="1"/>
  <c r="H639" i="1"/>
  <c r="G640" i="1"/>
  <c r="H640" i="1"/>
  <c r="J640" i="1"/>
  <c r="G641" i="1"/>
  <c r="H641" i="1"/>
  <c r="J641" i="1" s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 s="1"/>
  <c r="C39" i="10" l="1"/>
  <c r="J609" i="1"/>
  <c r="C38" i="10"/>
  <c r="F185" i="1"/>
  <c r="G617" i="1" s="1"/>
  <c r="J617" i="1" s="1"/>
  <c r="K540" i="1"/>
  <c r="H542" i="1"/>
  <c r="L249" i="1"/>
  <c r="L263" i="1" s="1"/>
  <c r="G622" i="1" s="1"/>
  <c r="J622" i="1" s="1"/>
  <c r="C36" i="10"/>
  <c r="H650" i="1"/>
  <c r="H654" i="1" s="1"/>
  <c r="F542" i="1"/>
  <c r="G185" i="1"/>
  <c r="G618" i="1" s="1"/>
  <c r="J618" i="1" s="1"/>
  <c r="G153" i="2"/>
  <c r="F96" i="2"/>
  <c r="J185" i="1"/>
  <c r="C133" i="2"/>
  <c r="G33" i="13"/>
  <c r="H638" i="1"/>
  <c r="J638" i="1" s="1"/>
  <c r="J263" i="1"/>
  <c r="E55" i="2"/>
  <c r="E96" i="2" s="1"/>
  <c r="G36" i="2"/>
  <c r="G42" i="2" s="1"/>
  <c r="J43" i="1"/>
  <c r="C43" i="2"/>
  <c r="I185" i="1"/>
  <c r="G620" i="1" s="1"/>
  <c r="J620" i="1" s="1"/>
  <c r="L400" i="1"/>
  <c r="G650" i="1"/>
  <c r="G654" i="1" s="1"/>
  <c r="J630" i="1"/>
  <c r="H33" i="13"/>
  <c r="C25" i="13"/>
  <c r="J615" i="1"/>
  <c r="J613" i="1"/>
  <c r="E43" i="2"/>
  <c r="J542" i="1"/>
  <c r="L330" i="1"/>
  <c r="L344" i="1" s="1"/>
  <c r="G623" i="1" s="1"/>
  <c r="J623" i="1" s="1"/>
  <c r="D31" i="13"/>
  <c r="C31" i="13" s="1"/>
  <c r="F650" i="1"/>
  <c r="L561" i="1"/>
  <c r="G32" i="2"/>
  <c r="H185" i="1"/>
  <c r="G619" i="1" s="1"/>
  <c r="J619" i="1" s="1"/>
  <c r="I653" i="1"/>
  <c r="G625" i="1"/>
  <c r="J625" i="1" s="1"/>
  <c r="C27" i="10"/>
  <c r="I451" i="1"/>
  <c r="H632" i="1" s="1"/>
  <c r="J632" i="1" s="1"/>
  <c r="C13" i="13"/>
  <c r="E33" i="13"/>
  <c r="D35" i="13" s="1"/>
  <c r="J610" i="1"/>
  <c r="L426" i="1"/>
  <c r="G628" i="1" s="1"/>
  <c r="J628" i="1" s="1"/>
  <c r="G19" i="2"/>
  <c r="C134" i="2"/>
  <c r="C136" i="2" s="1"/>
  <c r="E112" i="2"/>
  <c r="D77" i="2"/>
  <c r="D83" i="2" s="1"/>
  <c r="D96" i="2" s="1"/>
  <c r="L343" i="1"/>
  <c r="G44" i="1"/>
  <c r="H608" i="1" s="1"/>
  <c r="J608" i="1" s="1"/>
  <c r="J19" i="1"/>
  <c r="G611" i="1" s="1"/>
  <c r="C13" i="10"/>
  <c r="C101" i="2"/>
  <c r="C107" i="2" s="1"/>
  <c r="F652" i="1"/>
  <c r="I652" i="1" s="1"/>
  <c r="C32" i="10"/>
  <c r="C12" i="10"/>
  <c r="L604" i="1"/>
  <c r="C49" i="2"/>
  <c r="C54" i="2" s="1"/>
  <c r="C55" i="2" s="1"/>
  <c r="C96" i="2" s="1"/>
  <c r="I541" i="1"/>
  <c r="I542" i="1" s="1"/>
  <c r="G48" i="2"/>
  <c r="G55" i="2" s="1"/>
  <c r="G96" i="2" s="1"/>
  <c r="E116" i="2"/>
  <c r="C10" i="10"/>
  <c r="L374" i="1"/>
  <c r="G626" i="1" s="1"/>
  <c r="J626" i="1" s="1"/>
  <c r="F122" i="2"/>
  <c r="F136" i="2" s="1"/>
  <c r="F137" i="2" s="1"/>
  <c r="C123" i="2"/>
  <c r="D5" i="13"/>
  <c r="E115" i="2"/>
  <c r="C103" i="2"/>
  <c r="I450" i="1"/>
  <c r="K330" i="1"/>
  <c r="K344" i="1" s="1"/>
  <c r="J33" i="1"/>
  <c r="H646" i="1" l="1"/>
  <c r="E120" i="2"/>
  <c r="E137" i="2" s="1"/>
  <c r="D27" i="10"/>
  <c r="G627" i="1"/>
  <c r="J627" i="1" s="1"/>
  <c r="H636" i="1"/>
  <c r="D12" i="10"/>
  <c r="J44" i="1"/>
  <c r="H611" i="1" s="1"/>
  <c r="J611" i="1" s="1"/>
  <c r="G616" i="1"/>
  <c r="J616" i="1" s="1"/>
  <c r="G43" i="2"/>
  <c r="K541" i="1"/>
  <c r="K542" i="1" s="1"/>
  <c r="C5" i="13"/>
  <c r="D33" i="13"/>
  <c r="D36" i="13" s="1"/>
  <c r="C137" i="2"/>
  <c r="F654" i="1"/>
  <c r="I650" i="1"/>
  <c r="I654" i="1" s="1"/>
  <c r="D13" i="10"/>
  <c r="H657" i="1"/>
  <c r="H662" i="1"/>
  <c r="C28" i="10"/>
  <c r="D10" i="10"/>
  <c r="G621" i="1"/>
  <c r="J621" i="1" s="1"/>
  <c r="G636" i="1"/>
  <c r="J636" i="1" s="1"/>
  <c r="C41" i="10"/>
  <c r="D36" i="10" s="1"/>
  <c r="G657" i="1"/>
  <c r="G662" i="1"/>
  <c r="D38" i="10" l="1"/>
  <c r="D15" i="10"/>
  <c r="C30" i="10"/>
  <c r="D11" i="10"/>
  <c r="D28" i="10" s="1"/>
  <c r="D22" i="10"/>
  <c r="D18" i="10"/>
  <c r="D16" i="10"/>
  <c r="D24" i="10"/>
  <c r="D23" i="10"/>
  <c r="D25" i="10"/>
  <c r="D19" i="10"/>
  <c r="D17" i="10"/>
  <c r="D26" i="10"/>
  <c r="D21" i="10"/>
  <c r="D20" i="10"/>
  <c r="I662" i="1"/>
  <c r="C7" i="10" s="1"/>
  <c r="I657" i="1"/>
  <c r="F662" i="1"/>
  <c r="C4" i="10" s="1"/>
  <c r="F657" i="1"/>
  <c r="D40" i="10"/>
  <c r="D37" i="10"/>
  <c r="D35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2E3F252-D08B-4C76-90D2-156269EE24F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5C5DA76-8060-4518-B541-18DB8842804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5E7A9C1-D540-4570-A963-52FA97D1ADC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846107B-70B0-47C1-8039-B08DB80F240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4C8224F-19C7-4743-ACA7-2939339FD33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5745E0A-7246-4111-9E50-1F91366E966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2575D11-CAB6-43FF-B84E-EBB4AE24ED4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1110D15-CADB-4DF0-98BB-CCBB553FD85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987531D-DD6A-4CAF-935F-B8F89840718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860C70D-8097-413D-B1AC-3CDD93A2A5E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14EEA1C-1FA1-4CCE-9852-396114C59E2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038680B-9542-4A88-B5BB-8B1B148FD29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<sst xmlns="http://schemas.openxmlformats.org/spreadsheetml/2006/main" count="3860" uniqueCount="897">
  <si>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</si>
  <si>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</si>
  <si>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</si>
  <si>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</si>
  <si>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</si>
  <si>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</si>
  <si>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</si>
  <si>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</si>
  <si>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</si>
  <si>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</si>
  <si>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</si>
  <si>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</si>
  <si>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</si>
  <si>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</si>
  <si>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</si>
  <si>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</si>
  <si>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</si>
  <si>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</si>
  <si>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</si>
  <si>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</si>
  <si>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</si>
  <si>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</si>
  <si>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</si>
  <si>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</si>
  <si>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</si>
  <si>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</si>
  <si>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</si>
  <si>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</si>
  <si>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</si>
  <si>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</si>
  <si>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</si>
  <si>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</si>
  <si>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</si>
  <si>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</si>
  <si>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</si>
  <si>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</si>
  <si>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</si>
  <si>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</si>
  <si>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</si>
  <si>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</si>
  <si>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</si>
  <si>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</si>
  <si>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</si>
  <si>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</si>
  <si>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</si>
  <si>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</si>
  <si>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</si>
  <si>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</si>
  <si>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</si>
  <si>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</si>
  <si>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</si>
  <si>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</si>
  <si>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</si>
  <si>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</si>
  <si>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</si>
  <si>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</si>
  <si>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</si>
  <si>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</si>
  <si>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</si>
  <si>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</si>
  <si>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</si>
  <si>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</si>
  <si>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</si>
  <si>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</si>
  <si>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</si>
  <si>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</si>
  <si>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</si>
  <si>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</si>
  <si>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</si>
  <si>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</si>
  <si>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</si>
  <si>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</si>
  <si>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</si>
  <si>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</si>
  <si>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</si>
  <si>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</si>
  <si>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</si>
  <si>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</si>
  <si>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</si>
  <si>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</si>
  <si>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</si>
  <si>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</si>
  <si>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</si>
  <si>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</si>
  <si>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</si>
  <si>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</si>
  <si>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</si>
  <si>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</si>
  <si>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</si>
  <si>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</si>
  <si>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</si>
  <si>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</si>
  <si>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</si>
  <si>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</si>
  <si>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</si>
  <si>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</si>
  <si>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</si>
  <si>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</si>
  <si>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</si>
  <si>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</si>
  <si>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</si>
  <si>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</si>
  <si>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</si>
  <si>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</si>
  <si>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</si>
  <si>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</si>
  <si>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</si>
  <si>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</si>
  <si>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</si>
  <si>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</si>
  <si>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</si>
  <si>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</si>
  <si>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</si>
  <si>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</si>
  <si>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</si>
  <si>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</si>
  <si>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</si>
  <si>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</si>
  <si>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</si>
  <si>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</si>
  <si>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</si>
  <si>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</si>
  <si>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</si>
  <si>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</si>
  <si>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</si>
  <si>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</si>
  <si>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</si>
  <si>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</si>
  <si>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</si>
  <si>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</si>
  <si>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</si>
  <si>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</si>
  <si>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</si>
  <si>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</si>
  <si>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</si>
  <si>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</si>
  <si>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</si>
  <si>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</si>
  <si>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</si>
  <si>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</si>
  <si>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</si>
  <si>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</si>
  <si>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</si>
  <si>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</si>
  <si>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</si>
  <si>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</si>
  <si>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</si>
  <si>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</si>
  <si>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</si>
  <si>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</si>
  <si>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</si>
  <si>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</si>
  <si>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</si>
  <si>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</si>
  <si>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</si>
  <si>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</si>
  <si>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</si>
  <si>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</si>
  <si>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</si>
  <si>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</si>
  <si>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</si>
  <si>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</si>
  <si>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</si>
  <si>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</si>
  <si>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</si>
  <si>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</si>
  <si>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</si>
  <si>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</si>
  <si>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</si>
  <si>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</si>
  <si>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</si>
  <si>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</si>
  <si>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</si>
  <si>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</si>
  <si>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</si>
  <si>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</si>
  <si>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</si>
  <si>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</si>
  <si>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</si>
  <si>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</si>
  <si>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</si>
  <si>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</si>
  <si>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</si>
  <si>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</si>
  <si>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</si>
  <si>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</si>
  <si>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</si>
  <si>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</si>
  <si>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</si>
  <si>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</si>
  <si>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</si>
  <si>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</si>
  <si>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</si>
  <si>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</si>
  <si>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</si>
  <si>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</si>
  <si>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</si>
  <si>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</si>
  <si>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</si>
  <si>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</si>
  <si>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</si>
  <si>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</si>
  <si>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</si>
  <si>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</si>
  <si>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</si>
  <si>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</si>
  <si>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</si>
  <si>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</si>
  <si>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</si>
  <si>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</si>
  <si>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</si>
  <si>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</si>
  <si>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</si>
  <si>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</si>
  <si>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</si>
  <si>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</si>
  <si>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</si>
  <si>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</si>
  <si>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</si>
  <si>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</si>
  <si>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</si>
  <si>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</si>
  <si>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</si>
  <si>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</si>
  <si>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</si>
  <si>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</si>
  <si>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</si>
  <si>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</si>
  <si>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</si>
  <si>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</si>
  <si>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</si>
  <si>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</si>
  <si>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</si>
  <si>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</si>
  <si>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</si>
  <si>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</si>
  <si>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</si>
  <si>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</si>
  <si>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</si>
  <si>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</si>
  <si>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</si>
  <si>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</si>
  <si>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</si>
  <si>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</si>
  <si>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</si>
  <si>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</si>
  <si>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</si>
  <si>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</si>
  <si>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</si>
  <si>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</si>
  <si>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</si>
  <si>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</si>
  <si>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</si>
  <si>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</si>
  <si>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</si>
  <si>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</si>
  <si>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</si>
  <si>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</si>
  <si>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</si>
  <si>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</si>
  <si>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</si>
  <si>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</si>
  <si>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</si>
  <si>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</si>
  <si>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</si>
  <si>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</si>
  <si>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</si>
  <si>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</si>
  <si>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</si>
  <si>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</si>
  <si>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</si>
  <si>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</si>
  <si>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</si>
  <si>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</si>
  <si>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</si>
  <si>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</si>
  <si>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</si>
  <si>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</si>
  <si>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</si>
  <si>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</si>
  <si>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</si>
  <si>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</si>
  <si>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</si>
  <si>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</si>
  <si>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</si>
  <si>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</si>
  <si>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</si>
  <si>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</si>
  <si>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</si>
  <si>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</si>
  <si>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</si>
  <si>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</si>
  <si>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</si>
  <si>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</si>
  <si>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</si>
  <si>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</si>
  <si>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</si>
  <si>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</si>
  <si>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</si>
  <si>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</si>
  <si>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</si>
  <si>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</si>
  <si>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</si>
  <si>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</si>
  <si>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</si>
  <si>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</si>
  <si>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</si>
  <si>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</si>
  <si>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</si>
  <si>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</si>
  <si>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</si>
  <si>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</si>
  <si>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</si>
  <si>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</si>
  <si>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</si>
  <si>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</si>
  <si>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</si>
  <si>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</si>
  <si>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</si>
  <si>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</si>
  <si>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</si>
  <si>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</si>
  <si>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</si>
  <si>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</si>
  <si>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</si>
  <si>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</si>
  <si>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</si>
  <si>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</si>
  <si>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</si>
  <si>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</si>
  <si>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</si>
  <si>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</si>
  <si>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</si>
  <si>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</si>
  <si>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</si>
  <si>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</si>
  <si>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</si>
  <si>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</si>
  <si>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</si>
  <si>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</si>
  <si>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</si>
  <si>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</si>
  <si>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</si>
  <si>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</si>
  <si>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</si>
  <si>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</si>
  <si>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</si>
  <si>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</si>
  <si>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</si>
  <si>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</si>
  <si>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</si>
  <si>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</si>
  <si>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</si>
  <si>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</si>
  <si>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</si>
  <si>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</si>
  <si>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</si>
  <si>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</si>
  <si>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</si>
  <si>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</si>
  <si>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</si>
  <si>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</si>
  <si>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</si>
  <si>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</si>
  <si>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</si>
  <si>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</si>
  <si>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</si>
  <si>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</si>
  <si>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</si>
  <si>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</si>
  <si>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</si>
  <si>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</si>
  <si>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</si>
  <si>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</si>
  <si>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</si>
  <si>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</si>
  <si>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</si>
  <si>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</si>
  <si>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</si>
  <si>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</si>
  <si>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</si>
  <si>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</si>
  <si>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</si>
  <si>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</si>
  <si>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</si>
  <si>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</si>
  <si>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</si>
  <si>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</si>
  <si>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</si>
  <si>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</si>
  <si>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</si>
  <si>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</si>
  <si>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</si>
  <si>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</si>
  <si>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</si>
  <si>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</si>
  <si>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</si>
  <si>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</si>
  <si>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</si>
  <si>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</si>
  <si>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</si>
  <si>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</si>
  <si>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</si>
  <si>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</si>
  <si>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</si>
  <si>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</si>
  <si>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</si>
  <si>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</si>
  <si>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</si>
  <si>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</si>
  <si>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</si>
  <si>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</si>
  <si>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</si>
  <si>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</si>
  <si>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</si>
  <si>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</si>
  <si>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</si>
  <si>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</si>
  <si>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</si>
  <si>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</si>
  <si>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</si>
  <si>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</si>
  <si>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</si>
  <si>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</si>
  <si>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</si>
  <si>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</si>
  <si>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</si>
  <si>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</si>
  <si>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</si>
  <si>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</si>
  <si>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</si>
  <si>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</si>
  <si>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</si>
  <si>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</si>
  <si>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</si>
  <si>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</si>
  <si>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</si>
  <si>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</si>
  <si>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</si>
  <si>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</si>
  <si>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</si>
  <si>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</si>
  <si>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</si>
  <si>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</si>
  <si>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</si>
  <si>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</si>
  <si>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</si>
  <si>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</si>
  <si>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</si>
  <si>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</si>
  <si>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</si>
  <si>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</si>
  <si>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</si>
  <si>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</si>
  <si>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</si>
  <si>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</si>
  <si>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</si>
  <si>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</si>
  <si>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</si>
  <si>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</si>
  <si>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</si>
  <si>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</si>
  <si>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</si>
  <si>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</si>
  <si>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</si>
  <si>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</si>
  <si>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</si>
  <si>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</si>
  <si>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</si>
  <si>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</si>
  <si>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</si>
  <si>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</si>
  <si>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</si>
  <si>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</si>
  <si>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</si>
  <si>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</si>
  <si>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</si>
  <si>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</si>
  <si>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</si>
  <si>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</si>
  <si>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</si>
  <si>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</si>
  <si>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</si>
  <si>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</si>
  <si>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</si>
  <si>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</si>
  <si>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</si>
  <si>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</si>
  <si>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</si>
  <si>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</si>
  <si>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</si>
  <si>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</si>
  <si>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</si>
  <si>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</si>
  <si>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</si>
  <si>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</si>
  <si>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</si>
  <si>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</si>
  <si>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</si>
  <si>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</si>
  <si>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</si>
  <si>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</si>
  <si>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</si>
  <si>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</si>
  <si>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</si>
  <si>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</si>
  <si>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</si>
  <si>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</si>
  <si>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</si>
  <si>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</si>
  <si>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</si>
  <si>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</si>
  <si>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</si>
  <si>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</si>
  <si>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</si>
  <si>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</si>
  <si>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</si>
  <si>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</si>
  <si>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</si>
  <si>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</si>
  <si>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</si>
  <si>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</si>
  <si>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</si>
  <si>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</si>
  <si>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</si>
  <si>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</si>
  <si>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</si>
  <si>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</si>
  <si>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</si>
  <si>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</si>
  <si>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</si>
  <si>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</si>
  <si>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</si>
  <si>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</si>
  <si>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</si>
  <si>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</si>
  <si>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</si>
  <si>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</si>
  <si>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</si>
  <si>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</si>
  <si>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</si>
  <si>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</si>
  <si>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</si>
  <si>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</si>
  <si>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</si>
  <si>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</si>
  <si>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</si>
  <si>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</si>
  <si>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</si>
  <si>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</si>
  <si>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</si>
  <si>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</si>
  <si>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</si>
  <si>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</si>
  <si>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</si>
  <si>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</si>
  <si>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</si>
  <si>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</si>
  <si>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</si>
  <si>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</si>
  <si>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</si>
  <si>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</si>
  <si>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</si>
  <si>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</si>
  <si>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</si>
  <si>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</si>
  <si>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</si>
  <si>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</si>
  <si>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</si>
  <si>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</si>
  <si>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</si>
  <si>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</si>
  <si>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</si>
  <si>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</si>
  <si>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</si>
  <si>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</si>
  <si>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</si>
  <si>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</si>
  <si>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</si>
  <si>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</si>
  <si>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</si>
  <si>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</si>
  <si>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</si>
  <si>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</si>
  <si>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</si>
  <si>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</si>
  <si>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</si>
  <si>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</si>
  <si>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</si>
  <si>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</si>
  <si>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</si>
  <si>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</si>
  <si>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</si>
  <si>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</si>
  <si>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</si>
  <si>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</si>
  <si>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</si>
  <si>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</si>
  <si>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</si>
  <si>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</si>
  <si>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</si>
  <si>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</si>
  <si>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</si>
  <si>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</si>
  <si>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</si>
  <si>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</si>
  <si>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</si>
  <si>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</si>
  <si>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</si>
  <si>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</si>
  <si>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</si>
  <si>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</si>
  <si>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</si>
  <si>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</si>
  <si>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</si>
  <si>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</si>
  <si>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</si>
  <si>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</si>
  <si>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</si>
  <si>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</si>
  <si>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</si>
  <si>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</si>
  <si>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</si>
  <si>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</si>
  <si>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</si>
  <si>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</si>
  <si>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</si>
  <si>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</si>
  <si>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</si>
  <si>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</si>
  <si>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</si>
  <si>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</si>
  <si>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</si>
  <si>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</si>
  <si>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</si>
  <si>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</si>
  <si>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</si>
  <si>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</si>
  <si>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</si>
  <si>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</si>
  <si>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</si>
  <si>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</si>
  <si>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</si>
  <si>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</si>
  <si>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</si>
  <si>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</si>
  <si>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</si>
  <si>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</si>
  <si>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</si>
  <si>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</si>
  <si>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</si>
  <si>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</si>
  <si>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</si>
  <si>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</si>
  <si>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</si>
  <si>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</si>
  <si>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</si>
  <si>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</si>
  <si>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</si>
  <si>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</si>
  <si>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</si>
  <si>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</si>
  <si>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</si>
  <si>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</si>
  <si>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</si>
  <si>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</si>
  <si>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</si>
  <si>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</si>
  <si>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</si>
  <si>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</si>
  <si>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</si>
  <si>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</si>
  <si>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</si>
  <si>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</si>
  <si>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</si>
  <si>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</si>
  <si>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</si>
  <si>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</si>
  <si>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</si>
  <si>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</si>
  <si>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</si>
  <si>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</si>
  <si>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</si>
  <si>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</si>
  <si>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</si>
  <si>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</si>
  <si>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</si>
  <si>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</si>
  <si>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</si>
  <si>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</si>
  <si>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</si>
  <si>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</si>
  <si>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</si>
  <si>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</si>
  <si>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</si>
  <si>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</si>
  <si>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</si>
  <si>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</si>
  <si>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</si>
  <si>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</si>
  <si>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</si>
  <si>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</si>
  <si>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</si>
  <si>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</si>
  <si>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</si>
  <si>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</si>
  <si>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</si>
  <si>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</si>
  <si>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</si>
  <si>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</si>
  <si>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</si>
  <si>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</si>
  <si>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</si>
  <si>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</si>
  <si>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</si>
  <si>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</si>
  <si>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</si>
  <si>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</si>
  <si>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</si>
  <si>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</si>
  <si>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</si>
  <si>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</si>
  <si>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</si>
  <si>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</si>
  <si>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</si>
  <si>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</si>
  <si>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</si>
  <si>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</si>
  <si>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</si>
  <si>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</si>
  <si>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</si>
  <si>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</si>
  <si>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</si>
  <si>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</si>
  <si>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</si>
  <si>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</si>
  <si>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</si>
  <si>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</si>
  <si>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</si>
  <si>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</si>
  <si>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</si>
  <si>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</si>
  <si>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</si>
  <si>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</si>
  <si>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</si>
  <si>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</si>
  <si>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</si>
  <si>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</si>
  <si>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</si>
  <si>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</si>
  <si>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</si>
  <si>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</si>
  <si>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</si>
  <si>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</si>
  <si>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</si>
  <si>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</si>
  <si>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</si>
  <si>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</si>
  <si>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</si>
  <si>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</si>
  <si>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</si>
  <si>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</si>
  <si>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</si>
  <si>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</si>
  <si>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</si>
  <si>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</si>
  <si>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</si>
  <si>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</si>
  <si>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</si>
  <si>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</si>
  <si>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</si>
  <si>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</si>
  <si>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</si>
  <si>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</si>
  <si>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</si>
  <si>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</si>
  <si>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</si>
  <si>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</si>
  <si>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</si>
  <si>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</si>
  <si>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</si>
  <si>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</si>
  <si>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</si>
  <si>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</si>
  <si>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</si>
  <si>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</si>
  <si>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</si>
  <si>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</si>
  <si>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</si>
  <si>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</si>
  <si>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</si>
  <si>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</si>
  <si>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</si>
  <si>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</si>
  <si>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</si>
  <si>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</si>
  <si>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</si>
  <si>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</si>
  <si>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</si>
  <si>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</si>
  <si>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</si>
  <si>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</si>
  <si>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</si>
  <si>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</si>
  <si>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</si>
  <si>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</si>
  <si>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</si>
  <si>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</si>
  <si>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</si>
  <si>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</si>
  <si>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</si>
  <si>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</si>
  <si>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</si>
  <si>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</si>
  <si>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</si>
  <si>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</si>
  <si>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</si>
  <si>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</si>
  <si>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</si>
  <si>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</si>
  <si>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</si>
  <si>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</si>
  <si>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</si>
  <si>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</si>
  <si>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</si>
  <si>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</si>
  <si>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</si>
  <si>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</si>
  <si>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</si>
  <si>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</si>
  <si>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</si>
  <si>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</si>
  <si>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</si>
  <si>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</si>
  <si>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</si>
  <si>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</si>
  <si>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</si>
  <si>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</si>
  <si>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</si>
  <si>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</si>
  <si>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</si>
  <si>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</si>
  <si>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</si>
  <si>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</si>
  <si>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</si>
  <si>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</si>
  <si>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</si>
  <si>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</si>
  <si>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</si>
  <si>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</si>
  <si>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</si>
  <si>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</si>
  <si>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</si>
  <si>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</si>
  <si>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</si>
  <si>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</si>
  <si>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</si>
  <si>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</si>
  <si>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</si>
  <si>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</si>
  <si>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</si>
  <si>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</si>
  <si>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</si>
  <si>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</si>
  <si>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</si>
  <si>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</si>
  <si>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</si>
  <si>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</si>
  <si>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</si>
  <si>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</si>
  <si>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</si>
  <si>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</si>
  <si>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</si>
  <si>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</si>
  <si>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</si>
  <si>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</si>
  <si>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</si>
  <si>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</si>
  <si>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</si>
  <si>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</si>
  <si>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</si>
  <si>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</si>
  <si>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</si>
  <si>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</si>
  <si>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</si>
  <si>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</si>
  <si>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</si>
  <si>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</si>
  <si>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</si>
  <si>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</si>
  <si>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</si>
  <si>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</si>
  <si>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</si>
  <si>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</si>
  <si>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7/1/08</t>
  </si>
  <si>
    <t>8/15/13</t>
  </si>
  <si>
    <t>JACKSON SCHOOLD 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</si>
</sst>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709A-6622-4905-BF93-4318702042E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271</v>
      </c>
      <c r="C2" s="21">
        <v>271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242178.27+150</f>
        <v>242328.27</v>
      </c>
      <c r="G9" s="18">
        <v>0</v>
      </c>
      <c r="H9" s="18">
        <v>0</v>
      </c>
      <c r="I9" s="18">
        <v>43015.08</v>
      </c>
      <c r="J9" s="67">
        <f>SUM(I431)</f>
        <v>195945.89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5706.62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370.58</v>
      </c>
      <c r="H13" s="18">
        <v>8104.01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16128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264162.89</v>
      </c>
      <c r="G19" s="41">
        <f>SUM(G9:G18)</f>
        <v>370.58</v>
      </c>
      <c r="H19" s="41">
        <f>SUM(H9:H18)</f>
        <v>8104.01</v>
      </c>
      <c r="I19" s="41">
        <f>SUM(I9:I18)</f>
        <v>43015.08</v>
      </c>
      <c r="J19" s="41">
        <f>SUM(J9:J18)</f>
        <v>195945.89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370.58</v>
      </c>
      <c r="H23" s="18">
        <v>5336.04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10620.32</v>
      </c>
      <c r="G25" s="18"/>
      <c r="H25" s="18">
        <v>1045.81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1132.97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21987.77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33741.06</v>
      </c>
      <c r="G33" s="41">
        <f>SUM(G23:G32)</f>
        <v>370.58</v>
      </c>
      <c r="H33" s="41">
        <f>SUM(H23:H32)</f>
        <v>6381.85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>
        <v>1722.16</v>
      </c>
      <c r="I41" s="18">
        <v>43015.08</v>
      </c>
      <c r="J41" s="13">
        <f>SUM(I449)</f>
        <v>195945.89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230421.83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230421.83</v>
      </c>
      <c r="G43" s="41">
        <f>SUM(G35:G42)</f>
        <v>0</v>
      </c>
      <c r="H43" s="41">
        <f>SUM(H35:H42)</f>
        <v>1722.16</v>
      </c>
      <c r="I43" s="41">
        <f>SUM(I35:I42)</f>
        <v>43015.08</v>
      </c>
      <c r="J43" s="41">
        <f>SUM(J35:J42)</f>
        <v>195945.89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264162.89</v>
      </c>
      <c r="G44" s="41">
        <f>G43+G33</f>
        <v>370.58</v>
      </c>
      <c r="H44" s="41">
        <f>H43+H33</f>
        <v>8104.01</v>
      </c>
      <c r="I44" s="41">
        <f>I43+I33</f>
        <v>43015.08</v>
      </c>
      <c r="J44" s="41">
        <f>J43+J33</f>
        <v>195945.89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1169929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1169929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16128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1765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17893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2520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2520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1445.2</v>
      </c>
      <c r="G88" s="18"/>
      <c r="H88" s="18"/>
      <c r="I88" s="18">
        <v>164.99</v>
      </c>
      <c r="J88" s="18">
        <v>435.44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9153.9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1654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11660</v>
      </c>
      <c r="G102" s="18"/>
      <c r="H102" s="18">
        <v>3000</v>
      </c>
      <c r="I102" s="18">
        <v>4250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14759.2</v>
      </c>
      <c r="G103" s="41">
        <f>SUM(G88:G102)</f>
        <v>9153.9</v>
      </c>
      <c r="H103" s="41">
        <f>SUM(H88:H102)</f>
        <v>3000</v>
      </c>
      <c r="I103" s="41">
        <f>SUM(I88:I102)</f>
        <v>4414.99</v>
      </c>
      <c r="J103" s="41">
        <f>SUM(J88:J102)</f>
        <v>435.44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1205101.2</v>
      </c>
      <c r="G104" s="41">
        <f>G52+G103</f>
        <v>9153.9</v>
      </c>
      <c r="H104" s="41">
        <f>H52+H71+H86+H103</f>
        <v>3000</v>
      </c>
      <c r="I104" s="41">
        <f>I52+I103</f>
        <v>4414.99</v>
      </c>
      <c r="J104" s="41">
        <f>J52+J103</f>
        <v>435.44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82313-22824.62</f>
        <v>59488.380000000005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825318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22824.62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907631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57825.3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17290.439999999999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140.63999999999999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395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75115.740000000005</v>
      </c>
      <c r="G128" s="41">
        <f>SUM(G115:G127)</f>
        <v>140.63999999999999</v>
      </c>
      <c r="H128" s="41">
        <f>SUM(H115:H127)</f>
        <v>395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982746.74</v>
      </c>
      <c r="G132" s="41">
        <f>G113+SUM(G128:G129)</f>
        <v>140.63999999999999</v>
      </c>
      <c r="H132" s="41">
        <f>H113+SUM(H128:H131)</f>
        <v>395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9975.25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10228.16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1966.54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7007.32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1966.54</v>
      </c>
      <c r="H154" s="41">
        <f>SUM(H142:H153)</f>
        <v>27210.73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21161.03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21161.03</v>
      </c>
      <c r="G161" s="41">
        <f>G139+G154+SUM(G155:G160)</f>
        <v>1966.54</v>
      </c>
      <c r="H161" s="41">
        <f>H139+H154+SUM(H155:H160)</f>
        <v>27210.73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6716.67</v>
      </c>
      <c r="H171" s="18"/>
      <c r="I171" s="18"/>
      <c r="J171" s="18">
        <v>65000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6716.67</v>
      </c>
      <c r="H175" s="41">
        <f>SUM(H171:H174)</f>
        <v>0</v>
      </c>
      <c r="I175" s="41">
        <f>SUM(I171:I174)</f>
        <v>0</v>
      </c>
      <c r="J175" s="41">
        <f>SUM(J171:J174)</f>
        <v>65000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40000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>
        <v>56000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40000</v>
      </c>
      <c r="G180" s="41">
        <f>SUM(G177:G179)</f>
        <v>0</v>
      </c>
      <c r="H180" s="41">
        <f>SUM(H177:H179)</f>
        <v>0</v>
      </c>
      <c r="I180" s="41">
        <f>SUM(I177:I179)</f>
        <v>56000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40000</v>
      </c>
      <c r="G184" s="41">
        <f>G175+SUM(G180:G183)</f>
        <v>6716.67</v>
      </c>
      <c r="H184" s="41">
        <f>+H175+SUM(H180:H183)</f>
        <v>0</v>
      </c>
      <c r="I184" s="41">
        <f>I169+I175+SUM(I180:I183)</f>
        <v>56000</v>
      </c>
      <c r="J184" s="41">
        <f>J175</f>
        <v>65000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2249008.9699999997</v>
      </c>
      <c r="G185" s="47">
        <f>G104+G132+G161+G184</f>
        <v>17977.75</v>
      </c>
      <c r="H185" s="47">
        <f>H104+H132+H161+H184</f>
        <v>30605.73</v>
      </c>
      <c r="I185" s="47">
        <f>I104+I132+I161+I184</f>
        <v>60414.99</v>
      </c>
      <c r="J185" s="47">
        <f>J104+J132+J184</f>
        <v>65435.44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271649.62</v>
      </c>
      <c r="G189" s="18">
        <v>126123.13</v>
      </c>
      <c r="H189" s="18">
        <v>12043.96</v>
      </c>
      <c r="I189" s="18">
        <v>13698.94</v>
      </c>
      <c r="J189" s="18">
        <v>8569.81</v>
      </c>
      <c r="K189" s="18"/>
      <c r="L189" s="19">
        <f>SUM(F189:K189)</f>
        <v>432085.46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49739.25</v>
      </c>
      <c r="G190" s="18">
        <v>23500.85</v>
      </c>
      <c r="H190" s="18">
        <v>4034.3</v>
      </c>
      <c r="I190" s="18">
        <v>175.87</v>
      </c>
      <c r="J190" s="18">
        <v>925.82</v>
      </c>
      <c r="K190" s="18"/>
      <c r="L190" s="19">
        <f>SUM(F190:K190)</f>
        <v>78376.090000000011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7495.25</v>
      </c>
      <c r="G192" s="18">
        <v>787.9</v>
      </c>
      <c r="H192" s="18">
        <v>1439.5</v>
      </c>
      <c r="I192" s="18">
        <v>607.37</v>
      </c>
      <c r="J192" s="18"/>
      <c r="K192" s="18"/>
      <c r="L192" s="19">
        <f>SUM(F192:K192)</f>
        <v>10330.02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13320.65</v>
      </c>
      <c r="G194" s="18">
        <v>5598.76</v>
      </c>
      <c r="H194" s="18">
        <v>24251.24</v>
      </c>
      <c r="I194" s="18">
        <v>407.45</v>
      </c>
      <c r="J194" s="18"/>
      <c r="K194" s="18"/>
      <c r="L194" s="19">
        <f t="shared" ref="L194:L200" si="0">SUM(F194:K194)</f>
        <v>43578.1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13353.18</v>
      </c>
      <c r="G195" s="18">
        <v>6393.54</v>
      </c>
      <c r="H195" s="18">
        <v>18368.900000000001</v>
      </c>
      <c r="I195" s="18">
        <v>211.22</v>
      </c>
      <c r="J195" s="18"/>
      <c r="K195" s="18"/>
      <c r="L195" s="19">
        <f t="shared" si="0"/>
        <v>38326.840000000004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8316</v>
      </c>
      <c r="G196" s="18">
        <v>605.88</v>
      </c>
      <c r="H196" s="18">
        <v>61382.04</v>
      </c>
      <c r="I196" s="18"/>
      <c r="J196" s="18"/>
      <c r="K196" s="18">
        <v>1353.72</v>
      </c>
      <c r="L196" s="19">
        <f t="shared" si="0"/>
        <v>71657.64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75043.38</v>
      </c>
      <c r="G197" s="18">
        <v>36526.74</v>
      </c>
      <c r="H197" s="18">
        <v>1474.05</v>
      </c>
      <c r="I197" s="18">
        <v>2998.18</v>
      </c>
      <c r="J197" s="18">
        <v>532.67999999999995</v>
      </c>
      <c r="K197" s="18">
        <v>569</v>
      </c>
      <c r="L197" s="19">
        <f t="shared" si="0"/>
        <v>117144.02999999998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57706.55</v>
      </c>
      <c r="G199" s="18">
        <v>36772.160000000003</v>
      </c>
      <c r="H199" s="18">
        <v>49601.47</v>
      </c>
      <c r="I199" s="18">
        <v>34596.699999999997</v>
      </c>
      <c r="J199" s="18">
        <v>170</v>
      </c>
      <c r="K199" s="18"/>
      <c r="L199" s="19">
        <f t="shared" si="0"/>
        <v>178846.88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25930.47</v>
      </c>
      <c r="G200" s="18">
        <v>19357.259999999998</v>
      </c>
      <c r="H200" s="18">
        <v>2581.9899999999998</v>
      </c>
      <c r="I200" s="18">
        <v>9846.27</v>
      </c>
      <c r="J200" s="18">
        <v>40060</v>
      </c>
      <c r="K200" s="18"/>
      <c r="L200" s="19">
        <f t="shared" si="0"/>
        <v>97775.989999999991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27</v>
      </c>
      <c r="I201" s="18"/>
      <c r="J201" s="18"/>
      <c r="K201" s="18"/>
      <c r="L201" s="19">
        <f>SUM(F201:K201)</f>
        <v>27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522554.35</v>
      </c>
      <c r="G203" s="41">
        <f t="shared" si="1"/>
        <v>255666.22000000003</v>
      </c>
      <c r="H203" s="41">
        <f t="shared" si="1"/>
        <v>175204.45</v>
      </c>
      <c r="I203" s="41">
        <f t="shared" si="1"/>
        <v>62542</v>
      </c>
      <c r="J203" s="41">
        <f t="shared" si="1"/>
        <v>50258.31</v>
      </c>
      <c r="K203" s="41">
        <f t="shared" si="1"/>
        <v>1922.72</v>
      </c>
      <c r="L203" s="41">
        <f t="shared" si="1"/>
        <v>1068148.05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131115.87</v>
      </c>
      <c r="I207" s="18"/>
      <c r="J207" s="18"/>
      <c r="K207" s="18"/>
      <c r="L207" s="19">
        <f>SUM(F207:K207)</f>
        <v>131115.87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1386</v>
      </c>
      <c r="G214" s="18">
        <v>100.98</v>
      </c>
      <c r="H214" s="18">
        <v>10230.34</v>
      </c>
      <c r="I214" s="18"/>
      <c r="J214" s="18"/>
      <c r="K214" s="18">
        <v>225.62</v>
      </c>
      <c r="L214" s="19">
        <f t="shared" si="2"/>
        <v>11942.94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9607.07</v>
      </c>
      <c r="G218" s="18">
        <v>7630.25</v>
      </c>
      <c r="H218" s="18">
        <v>1032.79</v>
      </c>
      <c r="I218" s="18">
        <v>3938.51</v>
      </c>
      <c r="J218" s="18">
        <v>16024</v>
      </c>
      <c r="K218" s="18"/>
      <c r="L218" s="19">
        <f t="shared" si="2"/>
        <v>38232.620000000003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10.8</v>
      </c>
      <c r="I219" s="18"/>
      <c r="J219" s="18"/>
      <c r="K219" s="18"/>
      <c r="L219" s="19">
        <f>SUM(F219:K219)</f>
        <v>10.8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10993.07</v>
      </c>
      <c r="G221" s="41">
        <f>SUM(G207:G220)</f>
        <v>7731.23</v>
      </c>
      <c r="H221" s="41">
        <f>SUM(H207:H220)</f>
        <v>142389.79999999999</v>
      </c>
      <c r="I221" s="41">
        <f>SUM(I207:I220)</f>
        <v>3938.51</v>
      </c>
      <c r="J221" s="41">
        <f>SUM(J207:J220)</f>
        <v>16024</v>
      </c>
      <c r="K221" s="41">
        <f t="shared" si="3"/>
        <v>225.62</v>
      </c>
      <c r="L221" s="41">
        <f t="shared" si="3"/>
        <v>181302.22999999998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504952</v>
      </c>
      <c r="I225" s="18"/>
      <c r="J225" s="18"/>
      <c r="K225" s="18"/>
      <c r="L225" s="19">
        <f>SUM(F225:K225)</f>
        <v>504952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51914</v>
      </c>
      <c r="I226" s="18"/>
      <c r="J226" s="18"/>
      <c r="K226" s="18"/>
      <c r="L226" s="19">
        <f>SUM(F226:K226)</f>
        <v>51914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2898</v>
      </c>
      <c r="G232" s="18">
        <v>211.14</v>
      </c>
      <c r="H232" s="18">
        <v>21390.71</v>
      </c>
      <c r="I232" s="18"/>
      <c r="J232" s="18"/>
      <c r="K232" s="18">
        <v>471.75</v>
      </c>
      <c r="L232" s="19">
        <f t="shared" si="4"/>
        <v>24971.599999999999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14410.6</v>
      </c>
      <c r="G236" s="18">
        <v>11445.37</v>
      </c>
      <c r="H236" s="18">
        <v>1549.18</v>
      </c>
      <c r="I236" s="18">
        <v>5907.77</v>
      </c>
      <c r="J236" s="18">
        <v>24035</v>
      </c>
      <c r="K236" s="18"/>
      <c r="L236" s="19">
        <f t="shared" si="4"/>
        <v>57347.92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16.2</v>
      </c>
      <c r="I237" s="18"/>
      <c r="J237" s="18"/>
      <c r="K237" s="18"/>
      <c r="L237" s="19">
        <f>SUM(F237:K237)</f>
        <v>16.2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17308.599999999999</v>
      </c>
      <c r="G239" s="41">
        <f t="shared" si="5"/>
        <v>11656.51</v>
      </c>
      <c r="H239" s="41">
        <f t="shared" si="5"/>
        <v>579822.09</v>
      </c>
      <c r="I239" s="41">
        <f t="shared" si="5"/>
        <v>5907.77</v>
      </c>
      <c r="J239" s="41">
        <f t="shared" si="5"/>
        <v>24035</v>
      </c>
      <c r="K239" s="41">
        <f t="shared" si="5"/>
        <v>471.75</v>
      </c>
      <c r="L239" s="41">
        <f t="shared" si="5"/>
        <v>639201.72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550856.0199999999</v>
      </c>
      <c r="G249" s="41">
        <f t="shared" si="8"/>
        <v>275053.96000000002</v>
      </c>
      <c r="H249" s="41">
        <f t="shared" si="8"/>
        <v>897416.34</v>
      </c>
      <c r="I249" s="41">
        <f t="shared" si="8"/>
        <v>72388.28</v>
      </c>
      <c r="J249" s="41">
        <f t="shared" si="8"/>
        <v>90317.31</v>
      </c>
      <c r="K249" s="41">
        <f t="shared" si="8"/>
        <v>2620.09</v>
      </c>
      <c r="L249" s="41">
        <f t="shared" si="8"/>
        <v>1888652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122545</v>
      </c>
      <c r="L252" s="19">
        <f>SUM(F252:K252)</f>
        <v>122545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26513.4</v>
      </c>
      <c r="L253" s="19">
        <f>SUM(F253:K253)</f>
        <v>26513.4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6716.67</v>
      </c>
      <c r="L255" s="19">
        <f>SUM(F255:K255)</f>
        <v>6716.67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65000</v>
      </c>
      <c r="L258" s="19">
        <f t="shared" si="9"/>
        <v>65000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220775.07</v>
      </c>
      <c r="L262" s="41">
        <f t="shared" si="9"/>
        <v>220775.07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550856.0199999999</v>
      </c>
      <c r="G263" s="42">
        <f t="shared" si="11"/>
        <v>275053.96000000002</v>
      </c>
      <c r="H263" s="42">
        <f t="shared" si="11"/>
        <v>897416.34</v>
      </c>
      <c r="I263" s="42">
        <f t="shared" si="11"/>
        <v>72388.28</v>
      </c>
      <c r="J263" s="42">
        <f t="shared" si="11"/>
        <v>90317.31</v>
      </c>
      <c r="K263" s="42">
        <f t="shared" si="11"/>
        <v>223395.16</v>
      </c>
      <c r="L263" s="42">
        <f t="shared" si="11"/>
        <v>2109427.0699999998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337.27</v>
      </c>
      <c r="G268" s="18">
        <v>26.59</v>
      </c>
      <c r="H268" s="18">
        <v>1045</v>
      </c>
      <c r="I268" s="18">
        <v>4298.71</v>
      </c>
      <c r="J268" s="18">
        <v>2000</v>
      </c>
      <c r="K268" s="18"/>
      <c r="L268" s="19">
        <f>SUM(F268:K268)</f>
        <v>7707.57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6340</v>
      </c>
      <c r="I273" s="18"/>
      <c r="J273" s="18"/>
      <c r="K273" s="18"/>
      <c r="L273" s="19">
        <f t="shared" ref="L273:L279" si="12">SUM(F273:K273)</f>
        <v>6340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12102.32</v>
      </c>
      <c r="I274" s="18">
        <v>61.5</v>
      </c>
      <c r="J274" s="18">
        <v>7664.86</v>
      </c>
      <c r="K274" s="18"/>
      <c r="L274" s="19">
        <f t="shared" si="12"/>
        <v>19828.68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337.27</v>
      </c>
      <c r="G282" s="42">
        <f t="shared" si="13"/>
        <v>26.59</v>
      </c>
      <c r="H282" s="42">
        <f t="shared" si="13"/>
        <v>19487.32</v>
      </c>
      <c r="I282" s="42">
        <f t="shared" si="13"/>
        <v>4360.21</v>
      </c>
      <c r="J282" s="42">
        <f t="shared" si="13"/>
        <v>9664.86</v>
      </c>
      <c r="K282" s="42">
        <f t="shared" si="13"/>
        <v>0</v>
      </c>
      <c r="L282" s="41">
        <f t="shared" si="13"/>
        <v>33876.25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337.27</v>
      </c>
      <c r="G330" s="41">
        <f t="shared" si="20"/>
        <v>26.59</v>
      </c>
      <c r="H330" s="41">
        <f t="shared" si="20"/>
        <v>19487.32</v>
      </c>
      <c r="I330" s="41">
        <f t="shared" si="20"/>
        <v>4360.21</v>
      </c>
      <c r="J330" s="41">
        <f t="shared" si="20"/>
        <v>9664.86</v>
      </c>
      <c r="K330" s="41">
        <f t="shared" si="20"/>
        <v>0</v>
      </c>
      <c r="L330" s="41">
        <f t="shared" si="20"/>
        <v>33876.25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337.27</v>
      </c>
      <c r="G344" s="41">
        <f>G330</f>
        <v>26.59</v>
      </c>
      <c r="H344" s="41">
        <f>H330</f>
        <v>19487.32</v>
      </c>
      <c r="I344" s="41">
        <f>I330</f>
        <v>4360.21</v>
      </c>
      <c r="J344" s="41">
        <f>J330</f>
        <v>9664.86</v>
      </c>
      <c r="K344" s="47">
        <f>K330+K343</f>
        <v>0</v>
      </c>
      <c r="L344" s="41">
        <f>L330+L343</f>
        <v>33876.25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5743.84</v>
      </c>
      <c r="G350" s="18">
        <v>665.46</v>
      </c>
      <c r="H350" s="18">
        <v>1646.19</v>
      </c>
      <c r="I350" s="18">
        <v>9922.26</v>
      </c>
      <c r="J350" s="18"/>
      <c r="K350" s="18"/>
      <c r="L350" s="13">
        <f>SUM(F350:K350)</f>
        <v>17977.75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5743.84</v>
      </c>
      <c r="G354" s="47">
        <f t="shared" si="22"/>
        <v>665.46</v>
      </c>
      <c r="H354" s="47">
        <f t="shared" si="22"/>
        <v>1646.19</v>
      </c>
      <c r="I354" s="47">
        <f t="shared" si="22"/>
        <v>9922.26</v>
      </c>
      <c r="J354" s="47">
        <f t="shared" si="22"/>
        <v>0</v>
      </c>
      <c r="K354" s="47">
        <f t="shared" si="22"/>
        <v>0</v>
      </c>
      <c r="L354" s="47">
        <f t="shared" si="22"/>
        <v>17977.75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9398.31</v>
      </c>
      <c r="G359" s="18"/>
      <c r="H359" s="18"/>
      <c r="I359" s="56">
        <f>SUM(F359:H359)</f>
        <v>9398.31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523.95000000000005</v>
      </c>
      <c r="G360" s="63"/>
      <c r="H360" s="63"/>
      <c r="I360" s="56">
        <f>SUM(F360:H360)</f>
        <v>523.95000000000005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9922.26</v>
      </c>
      <c r="G361" s="47">
        <f>SUM(G359:G360)</f>
        <v>0</v>
      </c>
      <c r="H361" s="47">
        <f>SUM(H359:H360)</f>
        <v>0</v>
      </c>
      <c r="I361" s="47">
        <f>SUM(I359:I360)</f>
        <v>9922.26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57955.66</v>
      </c>
      <c r="I370" s="18"/>
      <c r="J370" s="18"/>
      <c r="K370" s="18"/>
      <c r="L370" s="13">
        <f t="shared" si="23"/>
        <v>57955.66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2057.59</v>
      </c>
      <c r="I372" s="18"/>
      <c r="J372" s="18">
        <v>83</v>
      </c>
      <c r="K372" s="18"/>
      <c r="L372" s="13">
        <f t="shared" si="23"/>
        <v>2140.59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60013.25</v>
      </c>
      <c r="I374" s="41">
        <f t="shared" si="24"/>
        <v>0</v>
      </c>
      <c r="J374" s="47">
        <f t="shared" si="24"/>
        <v>83</v>
      </c>
      <c r="K374" s="47">
        <f t="shared" si="24"/>
        <v>0</v>
      </c>
      <c r="L374" s="47">
        <f t="shared" si="24"/>
        <v>60096.25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15000</v>
      </c>
      <c r="H382" s="18">
        <v>156.31</v>
      </c>
      <c r="I382" s="18"/>
      <c r="J382" s="24" t="s">
        <v>312</v>
      </c>
      <c r="K382" s="24" t="s">
        <v>312</v>
      </c>
      <c r="L382" s="56">
        <f t="shared" si="25"/>
        <v>15156.31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15000</v>
      </c>
      <c r="H385" s="139">
        <f>SUM(H379:H384)</f>
        <v>156.31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15156.31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35000</v>
      </c>
      <c r="H388" s="18">
        <v>53.92</v>
      </c>
      <c r="I388" s="18"/>
      <c r="J388" s="24" t="s">
        <v>312</v>
      </c>
      <c r="K388" s="24" t="s">
        <v>312</v>
      </c>
      <c r="L388" s="56">
        <f t="shared" si="26"/>
        <v>35053.919999999998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196.42</v>
      </c>
      <c r="I389" s="18"/>
      <c r="J389" s="24" t="s">
        <v>312</v>
      </c>
      <c r="K389" s="24" t="s">
        <v>312</v>
      </c>
      <c r="L389" s="56">
        <f t="shared" si="26"/>
        <v>196.42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15000</v>
      </c>
      <c r="H390" s="18">
        <v>18.47</v>
      </c>
      <c r="I390" s="18"/>
      <c r="J390" s="24" t="s">
        <v>312</v>
      </c>
      <c r="K390" s="24" t="s">
        <v>312</v>
      </c>
      <c r="L390" s="56">
        <f t="shared" si="26"/>
        <v>15018.47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10.32</v>
      </c>
      <c r="I391" s="18"/>
      <c r="J391" s="24" t="s">
        <v>312</v>
      </c>
      <c r="K391" s="24" t="s">
        <v>312</v>
      </c>
      <c r="L391" s="56">
        <f t="shared" si="26"/>
        <v>10.32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279.12999999999994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50279.13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65000</v>
      </c>
      <c r="H400" s="47">
        <f>H385+H393+H399</f>
        <v>435.43999999999994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65435.439999999995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>
        <v>40000</v>
      </c>
      <c r="L408" s="56">
        <f t="shared" si="27"/>
        <v>40000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40000</v>
      </c>
      <c r="L411" s="47">
        <f t="shared" si="28"/>
        <v>40000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56000</v>
      </c>
      <c r="L414" s="56">
        <f t="shared" si="29"/>
        <v>56000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56000</v>
      </c>
      <c r="L419" s="47">
        <f t="shared" si="30"/>
        <v>56000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96000</v>
      </c>
      <c r="L426" s="47">
        <f t="shared" si="32"/>
        <v>96000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63357.13</v>
      </c>
      <c r="G431" s="18">
        <v>132588.76</v>
      </c>
      <c r="H431" s="18"/>
      <c r="I431" s="56">
        <f t="shared" ref="I431:I437" si="33">SUM(F431:H431)</f>
        <v>195945.89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63357.13</v>
      </c>
      <c r="G438" s="13">
        <f>SUM(G431:G437)</f>
        <v>132588.76</v>
      </c>
      <c r="H438" s="13">
        <f>SUM(H431:H437)</f>
        <v>0</v>
      </c>
      <c r="I438" s="13">
        <f>SUM(I431:I437)</f>
        <v>195945.89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63357.13</v>
      </c>
      <c r="G449" s="18">
        <v>132588.76</v>
      </c>
      <c r="H449" s="18"/>
      <c r="I449" s="56">
        <f>SUM(F449:H449)</f>
        <v>195945.89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63357.13</v>
      </c>
      <c r="G450" s="83">
        <f>SUM(G446:G449)</f>
        <v>132588.76</v>
      </c>
      <c r="H450" s="83">
        <f>SUM(H446:H449)</f>
        <v>0</v>
      </c>
      <c r="I450" s="83">
        <f>SUM(I446:I449)</f>
        <v>195945.89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63357.13</v>
      </c>
      <c r="G451" s="42">
        <f>G444+G450</f>
        <v>132588.76</v>
      </c>
      <c r="H451" s="42">
        <f>H444+H450</f>
        <v>0</v>
      </c>
      <c r="I451" s="42">
        <f>I444+I450</f>
        <v>195945.89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90839.93</v>
      </c>
      <c r="G455" s="18">
        <v>0</v>
      </c>
      <c r="H455" s="18">
        <v>4992.68</v>
      </c>
      <c r="I455" s="18">
        <v>42696.34</v>
      </c>
      <c r="J455" s="18">
        <v>226510.45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2249008.9700000002</v>
      </c>
      <c r="G458" s="18">
        <v>17977.75</v>
      </c>
      <c r="H458" s="18">
        <v>30605.73</v>
      </c>
      <c r="I458" s="18">
        <v>60414.99</v>
      </c>
      <c r="J458" s="18">
        <v>65435.44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2249008.9700000002</v>
      </c>
      <c r="G460" s="53">
        <f>SUM(G458:G459)</f>
        <v>17977.75</v>
      </c>
      <c r="H460" s="53">
        <f>SUM(H458:H459)</f>
        <v>30605.73</v>
      </c>
      <c r="I460" s="53">
        <f>SUM(I458:I459)</f>
        <v>60414.99</v>
      </c>
      <c r="J460" s="53">
        <f>SUM(J458:J459)</f>
        <v>65435.44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2109427.0699999998</v>
      </c>
      <c r="G462" s="18">
        <v>17977.75</v>
      </c>
      <c r="H462" s="18">
        <v>33876.25</v>
      </c>
      <c r="I462" s="18">
        <v>60096.25</v>
      </c>
      <c r="J462" s="18">
        <v>96000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2109427.0699999998</v>
      </c>
      <c r="G464" s="53">
        <f>SUM(G462:G463)</f>
        <v>17977.75</v>
      </c>
      <c r="H464" s="53">
        <f>SUM(H462:H463)</f>
        <v>33876.25</v>
      </c>
      <c r="I464" s="53">
        <f>SUM(I462:I463)</f>
        <v>60096.25</v>
      </c>
      <c r="J464" s="53">
        <f>SUM(J462:J463)</f>
        <v>96000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230421.83000000054</v>
      </c>
      <c r="G466" s="53">
        <f>(G455+G460)- G464</f>
        <v>0</v>
      </c>
      <c r="H466" s="53">
        <f>(H455+H460)- H464</f>
        <v>1722.1600000000035</v>
      </c>
      <c r="I466" s="53">
        <f>(I455+I460)- I464</f>
        <v>43015.079999999987</v>
      </c>
      <c r="J466" s="53">
        <f>(J455+J460)- J464</f>
        <v>195945.89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3.34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622545</v>
      </c>
      <c r="G485" s="18"/>
      <c r="H485" s="18"/>
      <c r="I485" s="18"/>
      <c r="J485" s="18"/>
      <c r="K485" s="53">
        <f>SUM(F485:J485)</f>
        <v>622545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122545</v>
      </c>
      <c r="G487" s="18"/>
      <c r="H487" s="18"/>
      <c r="I487" s="18"/>
      <c r="J487" s="18"/>
      <c r="K487" s="53">
        <f t="shared" si="34"/>
        <v>122545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500000</v>
      </c>
      <c r="G488" s="205"/>
      <c r="H488" s="205"/>
      <c r="I488" s="205"/>
      <c r="J488" s="205"/>
      <c r="K488" s="206">
        <f t="shared" si="34"/>
        <v>500000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50468.75</v>
      </c>
      <c r="G489" s="18"/>
      <c r="H489" s="18"/>
      <c r="I489" s="18"/>
      <c r="J489" s="18"/>
      <c r="K489" s="53">
        <f t="shared" si="34"/>
        <v>50468.75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550468.75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550468.75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125000</v>
      </c>
      <c r="G491" s="205"/>
      <c r="H491" s="205"/>
      <c r="I491" s="205"/>
      <c r="J491" s="205"/>
      <c r="K491" s="206">
        <f t="shared" si="34"/>
        <v>125000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21562.5</v>
      </c>
      <c r="G492" s="18"/>
      <c r="H492" s="18"/>
      <c r="I492" s="18"/>
      <c r="J492" s="18"/>
      <c r="K492" s="53">
        <f t="shared" si="34"/>
        <v>21562.5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146562.5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146562.5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49739.25</v>
      </c>
      <c r="G511" s="18">
        <v>23500.85</v>
      </c>
      <c r="H511" s="18">
        <v>4034.3</v>
      </c>
      <c r="I511" s="18">
        <v>175.87</v>
      </c>
      <c r="J511" s="18">
        <v>925.82</v>
      </c>
      <c r="K511" s="18"/>
      <c r="L511" s="88">
        <f>SUM(F511:K511)</f>
        <v>78376.090000000011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51914</v>
      </c>
      <c r="I513" s="18"/>
      <c r="J513" s="18"/>
      <c r="K513" s="18"/>
      <c r="L513" s="88">
        <f>SUM(F513:K513)</f>
        <v>51914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49739.25</v>
      </c>
      <c r="G514" s="108">
        <f t="shared" ref="G514:L514" si="35">SUM(G511:G513)</f>
        <v>23500.85</v>
      </c>
      <c r="H514" s="108">
        <f t="shared" si="35"/>
        <v>55948.3</v>
      </c>
      <c r="I514" s="108">
        <f t="shared" si="35"/>
        <v>175.87</v>
      </c>
      <c r="J514" s="108">
        <f t="shared" si="35"/>
        <v>925.82</v>
      </c>
      <c r="K514" s="108">
        <f t="shared" si="35"/>
        <v>0</v>
      </c>
      <c r="L514" s="89">
        <f t="shared" si="35"/>
        <v>130290.09000000001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29341.24</v>
      </c>
      <c r="I516" s="18">
        <v>122.8</v>
      </c>
      <c r="J516" s="18"/>
      <c r="K516" s="18"/>
      <c r="L516" s="88">
        <f>SUM(F516:K516)</f>
        <v>29464.04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29341.24</v>
      </c>
      <c r="I519" s="89">
        <f t="shared" si="36"/>
        <v>122.8</v>
      </c>
      <c r="J519" s="89">
        <f t="shared" si="36"/>
        <v>0</v>
      </c>
      <c r="K519" s="89">
        <f t="shared" si="36"/>
        <v>0</v>
      </c>
      <c r="L519" s="89">
        <f t="shared" si="36"/>
        <v>29464.04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9034.4599999999991</v>
      </c>
      <c r="I521" s="18"/>
      <c r="J521" s="18"/>
      <c r="K521" s="18"/>
      <c r="L521" s="88">
        <f>SUM(F521:K521)</f>
        <v>9034.4599999999991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1505.74</v>
      </c>
      <c r="I522" s="18"/>
      <c r="J522" s="18"/>
      <c r="K522" s="18"/>
      <c r="L522" s="88">
        <f>SUM(F522:K522)</f>
        <v>1505.74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3148.38</v>
      </c>
      <c r="I523" s="18"/>
      <c r="J523" s="18"/>
      <c r="K523" s="18"/>
      <c r="L523" s="88">
        <f>SUM(F523:K523)</f>
        <v>3148.38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13688.579999999998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13688.579999999998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49739.25</v>
      </c>
      <c r="G535" s="89">
        <f t="shared" ref="G535:L535" si="40">G514+G519+G524+G529+G534</f>
        <v>23500.85</v>
      </c>
      <c r="H535" s="89">
        <f t="shared" si="40"/>
        <v>98978.12000000001</v>
      </c>
      <c r="I535" s="89">
        <f t="shared" si="40"/>
        <v>298.67</v>
      </c>
      <c r="J535" s="89">
        <f t="shared" si="40"/>
        <v>925.82</v>
      </c>
      <c r="K535" s="89">
        <f t="shared" si="40"/>
        <v>0</v>
      </c>
      <c r="L535" s="89">
        <f t="shared" si="40"/>
        <v>173442.71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78376.090000000011</v>
      </c>
      <c r="G539" s="87">
        <f>L516</f>
        <v>29464.04</v>
      </c>
      <c r="H539" s="87">
        <f>L521</f>
        <v>9034.4599999999991</v>
      </c>
      <c r="I539" s="87">
        <f>L526</f>
        <v>0</v>
      </c>
      <c r="J539" s="87">
        <f>L531</f>
        <v>0</v>
      </c>
      <c r="K539" s="87">
        <f>SUM(F539:J539)</f>
        <v>116874.59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1505.74</v>
      </c>
      <c r="I540" s="87">
        <f>L527</f>
        <v>0</v>
      </c>
      <c r="J540" s="87">
        <f>L532</f>
        <v>0</v>
      </c>
      <c r="K540" s="87">
        <f>SUM(F540:J540)</f>
        <v>1505.74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51914</v>
      </c>
      <c r="G541" s="87">
        <f>L518</f>
        <v>0</v>
      </c>
      <c r="H541" s="87">
        <f>L523</f>
        <v>3148.38</v>
      </c>
      <c r="I541" s="87">
        <f>L528</f>
        <v>0</v>
      </c>
      <c r="J541" s="87">
        <f>L533</f>
        <v>0</v>
      </c>
      <c r="K541" s="87">
        <f>SUM(F541:J541)</f>
        <v>55062.38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130290.09000000001</v>
      </c>
      <c r="G542" s="89">
        <f t="shared" si="41"/>
        <v>29464.04</v>
      </c>
      <c r="H542" s="89">
        <f t="shared" si="41"/>
        <v>13688.579999999998</v>
      </c>
      <c r="I542" s="89">
        <f t="shared" si="41"/>
        <v>0</v>
      </c>
      <c r="J542" s="89">
        <f t="shared" si="41"/>
        <v>0</v>
      </c>
      <c r="K542" s="89">
        <f t="shared" si="41"/>
        <v>173442.71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131115.87</v>
      </c>
      <c r="H565" s="18">
        <v>504952</v>
      </c>
      <c r="I565" s="87">
        <f>SUM(F565:H565)</f>
        <v>636067.87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51914</v>
      </c>
      <c r="I569" s="87">
        <f t="shared" si="46"/>
        <v>51914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95581.53</v>
      </c>
      <c r="I581" s="18">
        <v>38232.620000000003</v>
      </c>
      <c r="J581" s="18">
        <v>57347.92</v>
      </c>
      <c r="K581" s="104">
        <f t="shared" ref="K581:K587" si="47">SUM(H581:J581)</f>
        <v>191162.07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1672.9</v>
      </c>
      <c r="I585" s="18"/>
      <c r="J585" s="18"/>
      <c r="K585" s="104">
        <f t="shared" si="47"/>
        <v>1672.9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521.55999999999995</v>
      </c>
      <c r="I587" s="18"/>
      <c r="J587" s="18"/>
      <c r="K587" s="104">
        <f t="shared" si="47"/>
        <v>521.55999999999995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97775.989999999991</v>
      </c>
      <c r="I588" s="108">
        <f>SUM(I581:I587)</f>
        <v>38232.620000000003</v>
      </c>
      <c r="J588" s="108">
        <f>SUM(J581:J587)</f>
        <v>57347.92</v>
      </c>
      <c r="K588" s="108">
        <f>SUM(K581:K587)</f>
        <v>193356.53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59923.17</v>
      </c>
      <c r="I594" s="18">
        <v>16024</v>
      </c>
      <c r="J594" s="18">
        <v>24035</v>
      </c>
      <c r="K594" s="104">
        <f>SUM(H594:J594)</f>
        <v>99982.17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59923.17</v>
      </c>
      <c r="I595" s="108">
        <f>SUM(I592:I594)</f>
        <v>16024</v>
      </c>
      <c r="J595" s="108">
        <f>SUM(J592:J594)</f>
        <v>24035</v>
      </c>
      <c r="K595" s="108">
        <f>SUM(K592:K594)</f>
        <v>99982.17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6995.25</v>
      </c>
      <c r="G601" s="18">
        <v>787.9</v>
      </c>
      <c r="H601" s="18"/>
      <c r="I601" s="18">
        <v>414.46</v>
      </c>
      <c r="J601" s="18"/>
      <c r="K601" s="18"/>
      <c r="L601" s="88">
        <f>SUM(F601:K601)</f>
        <v>8197.6099999999988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6995.25</v>
      </c>
      <c r="G604" s="108">
        <f t="shared" si="48"/>
        <v>787.9</v>
      </c>
      <c r="H604" s="108">
        <f t="shared" si="48"/>
        <v>0</v>
      </c>
      <c r="I604" s="108">
        <f t="shared" si="48"/>
        <v>414.46</v>
      </c>
      <c r="J604" s="108">
        <f t="shared" si="48"/>
        <v>0</v>
      </c>
      <c r="K604" s="108">
        <f t="shared" si="48"/>
        <v>0</v>
      </c>
      <c r="L604" s="89">
        <f t="shared" si="48"/>
        <v>8197.6099999999988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264162.89</v>
      </c>
      <c r="H607" s="109">
        <f>SUM(F44)</f>
        <v>264162.89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370.58</v>
      </c>
      <c r="H608" s="109">
        <f>SUM(G44)</f>
        <v>370.58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8104.01</v>
      </c>
      <c r="H609" s="109">
        <f>SUM(H44)</f>
        <v>8104.01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43015.08</v>
      </c>
      <c r="H610" s="109">
        <f>SUM(I44)</f>
        <v>43015.08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195945.89</v>
      </c>
      <c r="H611" s="109">
        <f>SUM(J44)</f>
        <v>195945.89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230421.83</v>
      </c>
      <c r="H612" s="109">
        <f>F466</f>
        <v>230421.83000000054</v>
      </c>
      <c r="I612" s="121" t="s">
        <v>106</v>
      </c>
      <c r="J612" s="109">
        <f t="shared" ref="J612:J645" si="49">G612-H612</f>
        <v>-5.5297277867794037E-10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1722.16</v>
      </c>
      <c r="H614" s="109">
        <f>H466</f>
        <v>1722.1600000000035</v>
      </c>
      <c r="I614" s="121" t="s">
        <v>110</v>
      </c>
      <c r="J614" s="109">
        <f t="shared" si="49"/>
        <v>-3.4106051316484809E-12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43015.08</v>
      </c>
      <c r="H615" s="109">
        <f>I466</f>
        <v>43015.079999999987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195945.89</v>
      </c>
      <c r="H616" s="109">
        <f>J466</f>
        <v>195945.89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2249008.9699999997</v>
      </c>
      <c r="H617" s="104">
        <f>SUM(F458)</f>
        <v>2249008.9700000002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17977.75</v>
      </c>
      <c r="H618" s="104">
        <f>SUM(G458)</f>
        <v>17977.75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30605.73</v>
      </c>
      <c r="H619" s="104">
        <f>SUM(H458)</f>
        <v>30605.73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60414.99</v>
      </c>
      <c r="H620" s="104">
        <f>SUM(I458)</f>
        <v>60414.99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65435.44</v>
      </c>
      <c r="H621" s="104">
        <f>SUM(J458)</f>
        <v>65435.44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2109427.0699999998</v>
      </c>
      <c r="H622" s="104">
        <f>SUM(F462)</f>
        <v>2109427.0699999998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33876.25</v>
      </c>
      <c r="H623" s="104">
        <f>SUM(H462)</f>
        <v>33876.25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9922.26</v>
      </c>
      <c r="H624" s="104">
        <f>I361</f>
        <v>9922.26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17977.75</v>
      </c>
      <c r="H625" s="104">
        <f>SUM(G462)</f>
        <v>17977.75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60096.25</v>
      </c>
      <c r="H626" s="104">
        <f>SUM(I462)</f>
        <v>60096.25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65435.439999999995</v>
      </c>
      <c r="H627" s="164">
        <f>SUM(J458)</f>
        <v>65435.44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96000</v>
      </c>
      <c r="H628" s="164">
        <f>SUM(J462)</f>
        <v>96000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63357.13</v>
      </c>
      <c r="H629" s="104">
        <f>SUM(F451)</f>
        <v>63357.13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132588.76</v>
      </c>
      <c r="H630" s="104">
        <f>SUM(G451)</f>
        <v>132588.76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195945.89</v>
      </c>
      <c r="H632" s="104">
        <f>SUM(I451)</f>
        <v>195945.89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435.44</v>
      </c>
      <c r="H634" s="104">
        <f>H400</f>
        <v>435.43999999999994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65000</v>
      </c>
      <c r="H635" s="104">
        <f>G400</f>
        <v>65000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65435.44</v>
      </c>
      <c r="H636" s="104">
        <f>L400</f>
        <v>65435.439999999995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193356.53</v>
      </c>
      <c r="H637" s="104">
        <f>L200+L218+L236</f>
        <v>193356.52999999997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99982.17</v>
      </c>
      <c r="H638" s="104">
        <f>(J249+J330)-(J247+J328)</f>
        <v>99982.17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97775.989999999991</v>
      </c>
      <c r="H639" s="104">
        <f>H588</f>
        <v>97775.989999999991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38232.620000000003</v>
      </c>
      <c r="H640" s="104">
        <f>I588</f>
        <v>38232.620000000003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57347.92</v>
      </c>
      <c r="H641" s="104">
        <f>J588</f>
        <v>57347.92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6716.67</v>
      </c>
      <c r="H642" s="104">
        <f>K255+K337</f>
        <v>6716.67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65000</v>
      </c>
      <c r="H645" s="104">
        <f>K258+K339</f>
        <v>65000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1120002.05</v>
      </c>
      <c r="G650" s="19">
        <f>(L221+L301+L351)</f>
        <v>181302.22999999998</v>
      </c>
      <c r="H650" s="19">
        <f>(L239+L320+L352)</f>
        <v>639201.72</v>
      </c>
      <c r="I650" s="19">
        <f>SUM(F650:H650)</f>
        <v>1940506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9153.9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9153.9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57715.989999999991</v>
      </c>
      <c r="G652" s="19">
        <f>(L218+L298)-(J218+J298)</f>
        <v>22208.620000000003</v>
      </c>
      <c r="H652" s="19">
        <f>(L236+L317)-(J236+J317)</f>
        <v>33312.92</v>
      </c>
      <c r="I652" s="19">
        <f>SUM(F652:H652)</f>
        <v>113237.52999999998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68120.78</v>
      </c>
      <c r="G653" s="200">
        <f>SUM(G565:G577)+SUM(I592:I594)+L602</f>
        <v>147139.87</v>
      </c>
      <c r="H653" s="200">
        <f>SUM(H565:H577)+SUM(J592:J594)+L603</f>
        <v>580901</v>
      </c>
      <c r="I653" s="19">
        <f>SUM(F653:H653)</f>
        <v>796161.65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985011.38000000012</v>
      </c>
      <c r="G654" s="19">
        <f>G650-SUM(G651:G653)</f>
        <v>11953.739999999991</v>
      </c>
      <c r="H654" s="19">
        <f>H650-SUM(H651:H653)</f>
        <v>24987.79999999993</v>
      </c>
      <c r="I654" s="19">
        <f>I650-SUM(I651:I653)</f>
        <v>1021952.92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54.58</v>
      </c>
      <c r="G655" s="249"/>
      <c r="H655" s="249"/>
      <c r="I655" s="19">
        <f>SUM(F655:H655)</f>
        <v>54.58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18047.11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18723.95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-11953.74</v>
      </c>
      <c r="H659" s="18">
        <v>-24987.8</v>
      </c>
      <c r="I659" s="19">
        <f>SUM(F659:H659)</f>
        <v>-36941.54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18047.11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18047.11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FDB-6ACC-49A0-9CAD-44468A0E2AF4}">
  <sheetPr>
    <tabColor indexed="20"/>
  </sheetPr>
  <dimension ref="A1:C52"/>
  <sheetViews>
    <sheetView topLeftCell="A10" workbookViewId="0">
      <selection activeCell="B35" sqref="B3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JACKSON SCHOOLD 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271986.89</v>
      </c>
      <c r="C9" s="230">
        <f>'DOE25'!G189+'DOE25'!G207+'DOE25'!G225+'DOE25'!G268+'DOE25'!G287+'DOE25'!G306</f>
        <v>126149.72</v>
      </c>
    </row>
    <row r="10" spans="1:3" x14ac:dyDescent="0.2">
      <c r="A10" t="s">
        <v>813</v>
      </c>
      <c r="B10" s="241">
        <v>246878.03</v>
      </c>
      <c r="C10" s="241">
        <v>104669.86</v>
      </c>
    </row>
    <row r="11" spans="1:3" x14ac:dyDescent="0.2">
      <c r="A11" t="s">
        <v>814</v>
      </c>
      <c r="B11" s="241">
        <v>14726.6</v>
      </c>
      <c r="C11" s="241">
        <v>20609.990000000002</v>
      </c>
    </row>
    <row r="12" spans="1:3" x14ac:dyDescent="0.2">
      <c r="A12" t="s">
        <v>815</v>
      </c>
      <c r="B12" s="241">
        <v>10382.26</v>
      </c>
      <c r="C12" s="241">
        <v>869.87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271986.89</v>
      </c>
      <c r="C13" s="232">
        <f>SUM(C10:C12)</f>
        <v>126149.72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49739.25</v>
      </c>
      <c r="C18" s="230">
        <f>'DOE25'!G190+'DOE25'!G208+'DOE25'!G226+'DOE25'!G269+'DOE25'!G288+'DOE25'!G307</f>
        <v>23500.85</v>
      </c>
    </row>
    <row r="19" spans="1:3" x14ac:dyDescent="0.2">
      <c r="A19" t="s">
        <v>813</v>
      </c>
      <c r="B19" s="241">
        <v>21225</v>
      </c>
      <c r="C19" s="241">
        <v>1817.19</v>
      </c>
    </row>
    <row r="20" spans="1:3" x14ac:dyDescent="0.2">
      <c r="A20" t="s">
        <v>814</v>
      </c>
      <c r="B20" s="241">
        <v>28514.25</v>
      </c>
      <c r="C20" s="241">
        <v>21683.66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49739.25</v>
      </c>
      <c r="C22" s="232">
        <f>SUM(C19:C21)</f>
        <v>23500.85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7495.25</v>
      </c>
      <c r="C36" s="236">
        <f>'DOE25'!G192+'DOE25'!G210+'DOE25'!G228+'DOE25'!G271+'DOE25'!G290+'DOE25'!G309</f>
        <v>787.9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7495.25</v>
      </c>
      <c r="C39" s="241">
        <v>787.9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7495.25</v>
      </c>
      <c r="C40" s="232">
        <f>SUM(C37:C39)</f>
        <v>787.9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04B2-D502-4E2C-9135-7823C187DAD0}">
  <sheetPr>
    <tabColor indexed="11"/>
  </sheetPr>
  <dimension ref="A1:I51"/>
  <sheetViews>
    <sheetView workbookViewId="0">
      <pane ySplit="4" topLeftCell="A5" activePane="bottomLeft" state="frozen"/>
      <selection pane="bottomLeft" activeCell="D8" sqref="D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JACKSON SCHOOLD 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1208773.44</v>
      </c>
      <c r="D5" s="20">
        <f>SUM('DOE25'!L189:L192)+SUM('DOE25'!L207:L210)+SUM('DOE25'!L225:L228)-F5-G5</f>
        <v>1199277.81</v>
      </c>
      <c r="E5" s="244"/>
      <c r="F5" s="256">
        <f>SUM('DOE25'!J189:J192)+SUM('DOE25'!J207:J210)+SUM('DOE25'!J225:J228)</f>
        <v>9495.6299999999992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43578.1</v>
      </c>
      <c r="D6" s="20">
        <f>'DOE25'!L194+'DOE25'!L212+'DOE25'!L230-F6-G6</f>
        <v>43578.1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38326.840000000004</v>
      </c>
      <c r="D7" s="20">
        <f>'DOE25'!L195+'DOE25'!L213+'DOE25'!L231-F7-G7</f>
        <v>38326.840000000004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57733.880000000005</v>
      </c>
      <c r="D8" s="244"/>
      <c r="E8" s="20">
        <f>'DOE25'!L196+'DOE25'!L214+'DOE25'!L232-F8-G8-D9-D11</f>
        <v>55682.790000000008</v>
      </c>
      <c r="F8" s="256">
        <f>'DOE25'!J196+'DOE25'!J214+'DOE25'!J232</f>
        <v>0</v>
      </c>
      <c r="G8" s="53">
        <f>'DOE25'!K196+'DOE25'!K214+'DOE25'!K232</f>
        <v>2051.09</v>
      </c>
      <c r="H8" s="260"/>
    </row>
    <row r="9" spans="1:9" x14ac:dyDescent="0.2">
      <c r="A9" s="32">
        <v>2310</v>
      </c>
      <c r="B9" t="s">
        <v>852</v>
      </c>
      <c r="C9" s="246">
        <f t="shared" si="0"/>
        <v>28672.18</v>
      </c>
      <c r="D9" s="245">
        <v>28672.18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6190</v>
      </c>
      <c r="D10" s="244"/>
      <c r="E10" s="245">
        <v>6190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22166.12</v>
      </c>
      <c r="D11" s="245">
        <v>22166.12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117144.02999999998</v>
      </c>
      <c r="D12" s="20">
        <f>'DOE25'!L197+'DOE25'!L215+'DOE25'!L233-F12-G12</f>
        <v>116042.34999999999</v>
      </c>
      <c r="E12" s="244"/>
      <c r="F12" s="256">
        <f>'DOE25'!J197+'DOE25'!J215+'DOE25'!J233</f>
        <v>532.67999999999995</v>
      </c>
      <c r="G12" s="53">
        <f>'DOE25'!K197+'DOE25'!K215+'DOE25'!K233</f>
        <v>569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178846.88</v>
      </c>
      <c r="D14" s="20">
        <f>'DOE25'!L199+'DOE25'!L217+'DOE25'!L235-F14-G14</f>
        <v>178676.88</v>
      </c>
      <c r="E14" s="244"/>
      <c r="F14" s="256">
        <f>'DOE25'!J199+'DOE25'!J217+'DOE25'!J235</f>
        <v>170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193356.52999999997</v>
      </c>
      <c r="D15" s="20">
        <f>'DOE25'!L200+'DOE25'!L218+'DOE25'!L236-F15-G15</f>
        <v>113237.52999999997</v>
      </c>
      <c r="E15" s="244"/>
      <c r="F15" s="256">
        <f>'DOE25'!J200+'DOE25'!J218+'DOE25'!J236</f>
        <v>80119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54</v>
      </c>
      <c r="D16" s="244"/>
      <c r="E16" s="20">
        <f>'DOE25'!L201+'DOE25'!L219+'DOE25'!L237-F16-G16</f>
        <v>54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149058.4</v>
      </c>
      <c r="D25" s="244"/>
      <c r="E25" s="244"/>
      <c r="F25" s="259"/>
      <c r="G25" s="257"/>
      <c r="H25" s="258">
        <f>'DOE25'!L252+'DOE25'!L253+'DOE25'!L333+'DOE25'!L334</f>
        <v>149058.4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8579.44</v>
      </c>
      <c r="D29" s="20">
        <f>'DOE25'!L350+'DOE25'!L351+'DOE25'!L352-'DOE25'!I359-F29-G29</f>
        <v>8579.44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33876.25</v>
      </c>
      <c r="D31" s="20">
        <f>'DOE25'!L282+'DOE25'!L301+'DOE25'!L320+'DOE25'!L325+'DOE25'!L326+'DOE25'!L327-F31-G31</f>
        <v>24211.39</v>
      </c>
      <c r="E31" s="244"/>
      <c r="F31" s="256">
        <f>'DOE25'!J282+'DOE25'!J301+'DOE25'!J320+'DOE25'!J325+'DOE25'!J326+'DOE25'!J327</f>
        <v>9664.86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1772768.6400000001</v>
      </c>
      <c r="E33" s="247">
        <f>SUM(E5:E31)</f>
        <v>61926.790000000008</v>
      </c>
      <c r="F33" s="247">
        <f>SUM(F5:F31)</f>
        <v>99982.17</v>
      </c>
      <c r="G33" s="247">
        <f>SUM(G5:G31)</f>
        <v>2620.09</v>
      </c>
      <c r="H33" s="247">
        <f>SUM(H5:H31)</f>
        <v>149058.4</v>
      </c>
    </row>
    <row r="35" spans="2:8" ht="12" thickBot="1" x14ac:dyDescent="0.25">
      <c r="B35" s="254" t="s">
        <v>881</v>
      </c>
      <c r="D35" s="255">
        <f>E33</f>
        <v>61926.790000000008</v>
      </c>
      <c r="E35" s="250"/>
    </row>
    <row r="36" spans="2:8" ht="12" thickTop="1" x14ac:dyDescent="0.2">
      <c r="B36" t="s">
        <v>849</v>
      </c>
      <c r="D36" s="20">
        <f>D33</f>
        <v>1772768.6400000001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1301-E4CD-4B9A-A0C2-4F213D9B08C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JACKSON SCHOOLD 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242328.27</v>
      </c>
      <c r="D9" s="95">
        <f>'DOE25'!G9</f>
        <v>0</v>
      </c>
      <c r="E9" s="95">
        <f>'DOE25'!H9</f>
        <v>0</v>
      </c>
      <c r="F9" s="95">
        <f>'DOE25'!I9</f>
        <v>43015.08</v>
      </c>
      <c r="G9" s="95">
        <f>'DOE25'!J9</f>
        <v>195945.89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5706.62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370.58</v>
      </c>
      <c r="E13" s="95">
        <f>'DOE25'!H13</f>
        <v>8104.01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16128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264162.89</v>
      </c>
      <c r="D19" s="41">
        <f>SUM(D9:D18)</f>
        <v>370.58</v>
      </c>
      <c r="E19" s="41">
        <f>SUM(E9:E18)</f>
        <v>8104.01</v>
      </c>
      <c r="F19" s="41">
        <f>SUM(F9:F18)</f>
        <v>43015.08</v>
      </c>
      <c r="G19" s="41">
        <f>SUM(G9:G18)</f>
        <v>195945.89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370.58</v>
      </c>
      <c r="E22" s="95">
        <f>'DOE25'!H23</f>
        <v>5336.04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10620.32</v>
      </c>
      <c r="D24" s="95">
        <f>'DOE25'!G25</f>
        <v>0</v>
      </c>
      <c r="E24" s="95">
        <f>'DOE25'!H25</f>
        <v>1045.81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1132.97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21987.77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33741.06</v>
      </c>
      <c r="D32" s="41">
        <f>SUM(D22:D31)</f>
        <v>370.58</v>
      </c>
      <c r="E32" s="41">
        <f>SUM(E22:E31)</f>
        <v>6381.85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1722.16</v>
      </c>
      <c r="F40" s="95">
        <f>'DOE25'!I41</f>
        <v>43015.08</v>
      </c>
      <c r="G40" s="95">
        <f>'DOE25'!J41</f>
        <v>195945.89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230421.83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230421.83</v>
      </c>
      <c r="D42" s="41">
        <f>SUM(D34:D41)</f>
        <v>0</v>
      </c>
      <c r="E42" s="41">
        <f>SUM(E34:E41)</f>
        <v>1722.16</v>
      </c>
      <c r="F42" s="41">
        <f>SUM(F34:F41)</f>
        <v>43015.08</v>
      </c>
      <c r="G42" s="41">
        <f>SUM(G34:G41)</f>
        <v>195945.89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264162.89</v>
      </c>
      <c r="D43" s="41">
        <f>D42+D32</f>
        <v>370.58</v>
      </c>
      <c r="E43" s="41">
        <f>E42+E32</f>
        <v>8104.01</v>
      </c>
      <c r="F43" s="41">
        <f>F42+F32</f>
        <v>43015.08</v>
      </c>
      <c r="G43" s="41">
        <f>G42+G32</f>
        <v>195945.89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1169929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17893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2520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1445.2</v>
      </c>
      <c r="D51" s="95">
        <f>'DOE25'!G88</f>
        <v>0</v>
      </c>
      <c r="E51" s="95">
        <f>'DOE25'!H88</f>
        <v>0</v>
      </c>
      <c r="F51" s="95">
        <f>'DOE25'!I88</f>
        <v>164.99</v>
      </c>
      <c r="G51" s="95">
        <f>'DOE25'!J88</f>
        <v>435.44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9153.9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13314</v>
      </c>
      <c r="D53" s="95">
        <f>SUM('DOE25'!G90:G102)</f>
        <v>0</v>
      </c>
      <c r="E53" s="95">
        <f>SUM('DOE25'!H90:H102)</f>
        <v>3000</v>
      </c>
      <c r="F53" s="95">
        <f>SUM('DOE25'!I90:I102)</f>
        <v>4250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35172.199999999997</v>
      </c>
      <c r="D54" s="130">
        <f>SUM(D49:D53)</f>
        <v>9153.9</v>
      </c>
      <c r="E54" s="130">
        <f>SUM(E49:E53)</f>
        <v>3000</v>
      </c>
      <c r="F54" s="130">
        <f>SUM(F49:F53)</f>
        <v>4414.99</v>
      </c>
      <c r="G54" s="130">
        <f>SUM(G49:G53)</f>
        <v>435.44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1205101.2</v>
      </c>
      <c r="D55" s="22">
        <f>D48+D54</f>
        <v>9153.9</v>
      </c>
      <c r="E55" s="22">
        <f>E48+E54</f>
        <v>3000</v>
      </c>
      <c r="F55" s="22">
        <f>F48+F54</f>
        <v>4414.99</v>
      </c>
      <c r="G55" s="22">
        <f>G48+G54</f>
        <v>435.44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59488.380000000005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825318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22824.62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907631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57825.3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17290.439999999999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140.63999999999999</v>
      </c>
      <c r="E69" s="95">
        <f>SUM('DOE25'!H123:H127)</f>
        <v>395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75115.740000000005</v>
      </c>
      <c r="D70" s="130">
        <f>SUM(D64:D69)</f>
        <v>140.63999999999999</v>
      </c>
      <c r="E70" s="130">
        <f>SUM(E64:E69)</f>
        <v>395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982746.74</v>
      </c>
      <c r="D73" s="130">
        <f>SUM(D71:D72)+D70+D62</f>
        <v>140.63999999999999</v>
      </c>
      <c r="E73" s="130">
        <f>SUM(E71:E72)+E70+E62</f>
        <v>395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9975.25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1966.54</v>
      </c>
      <c r="E80" s="95">
        <f>SUM('DOE25'!H145:H153)</f>
        <v>17235.48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21161.03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21161.03</v>
      </c>
      <c r="D83" s="131">
        <f>SUM(D77:D82)</f>
        <v>1966.54</v>
      </c>
      <c r="E83" s="131">
        <f>SUM(E77:E82)</f>
        <v>27210.73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6716.67</v>
      </c>
      <c r="E88" s="95">
        <f>'DOE25'!H171</f>
        <v>0</v>
      </c>
      <c r="F88" s="95">
        <f>'DOE25'!I171</f>
        <v>0</v>
      </c>
      <c r="G88" s="95">
        <f>'DOE25'!J171</f>
        <v>65000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40000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56000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40000</v>
      </c>
      <c r="D95" s="86">
        <f>SUM(D85:D94)</f>
        <v>6716.67</v>
      </c>
      <c r="E95" s="86">
        <f>SUM(E85:E94)</f>
        <v>0</v>
      </c>
      <c r="F95" s="86">
        <f>SUM(F85:F94)</f>
        <v>56000</v>
      </c>
      <c r="G95" s="86">
        <f>SUM(G85:G94)</f>
        <v>65000</v>
      </c>
    </row>
    <row r="96" spans="1:7" ht="12.75" thickTop="1" thickBot="1" x14ac:dyDescent="0.25">
      <c r="A96" s="33" t="s">
        <v>797</v>
      </c>
      <c r="C96" s="86">
        <f>C55+C73+C83+C95</f>
        <v>2249008.9699999997</v>
      </c>
      <c r="D96" s="86">
        <f>D55+D73+D83+D95</f>
        <v>17977.75</v>
      </c>
      <c r="E96" s="86">
        <f>E55+E73+E83+E95</f>
        <v>30605.73</v>
      </c>
      <c r="F96" s="86">
        <f>F55+F73+F83+F95</f>
        <v>60414.99</v>
      </c>
      <c r="G96" s="86">
        <f>G55+G73+G95</f>
        <v>65435.44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1068153.33</v>
      </c>
      <c r="D101" s="24" t="s">
        <v>312</v>
      </c>
      <c r="E101" s="95">
        <f>('DOE25'!L268)+('DOE25'!L287)+('DOE25'!L306)</f>
        <v>7707.57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130290.09000000001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10330.02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1208773.4400000002</v>
      </c>
      <c r="D107" s="86">
        <f>SUM(D101:D106)</f>
        <v>0</v>
      </c>
      <c r="E107" s="86">
        <f>SUM(E101:E106)</f>
        <v>7707.57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43578.1</v>
      </c>
      <c r="D110" s="24" t="s">
        <v>312</v>
      </c>
      <c r="E110" s="95">
        <f>+('DOE25'!L273)+('DOE25'!L292)+('DOE25'!L311)</f>
        <v>6340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38326.840000000004</v>
      </c>
      <c r="D111" s="24" t="s">
        <v>312</v>
      </c>
      <c r="E111" s="95">
        <f>+('DOE25'!L274)+('DOE25'!L293)+('DOE25'!L312)</f>
        <v>19828.68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108572.18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117144.02999999998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178846.88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193356.52999999997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17977.75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679878.55999999994</v>
      </c>
      <c r="D120" s="86">
        <f>SUM(D110:D119)</f>
        <v>17977.75</v>
      </c>
      <c r="E120" s="86">
        <f>SUM(E110:E119)</f>
        <v>26168.68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60096.25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122545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26513.4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96000</v>
      </c>
    </row>
    <row r="127" spans="1:7" x14ac:dyDescent="0.2">
      <c r="A127" t="s">
        <v>256</v>
      </c>
      <c r="B127" s="32" t="s">
        <v>257</v>
      </c>
      <c r="C127" s="95">
        <f>'DOE25'!L255</f>
        <v>6716.67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15156.31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50279.13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-435.43999999999505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220775.07</v>
      </c>
      <c r="D136" s="141">
        <f>SUM(D122:D135)</f>
        <v>0</v>
      </c>
      <c r="E136" s="141">
        <f>SUM(E122:E135)</f>
        <v>0</v>
      </c>
      <c r="F136" s="141">
        <f>SUM(F122:F135)</f>
        <v>60096.25</v>
      </c>
      <c r="G136" s="141">
        <f>SUM(G122:G135)</f>
        <v>96000</v>
      </c>
    </row>
    <row r="137" spans="1:9" ht="12.75" thickTop="1" thickBot="1" x14ac:dyDescent="0.25">
      <c r="A137" s="33" t="s">
        <v>267</v>
      </c>
      <c r="C137" s="86">
        <f>(C107+C120+C136)</f>
        <v>2109427.0699999998</v>
      </c>
      <c r="D137" s="86">
        <f>(D107+D120+D136)</f>
        <v>17977.75</v>
      </c>
      <c r="E137" s="86">
        <f>(E107+E120+E136)</f>
        <v>33876.25</v>
      </c>
      <c r="F137" s="86">
        <f>(F107+F120+F136)</f>
        <v>60096.25</v>
      </c>
      <c r="G137" s="86">
        <f>(G107+G120+G136)</f>
        <v>96000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7/1/08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8/15/13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3.34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622545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622545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122545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122545</v>
      </c>
    </row>
    <row r="151" spans="1:7" x14ac:dyDescent="0.2">
      <c r="A151" s="22" t="s">
        <v>35</v>
      </c>
      <c r="B151" s="137">
        <f>'DOE25'!F488</f>
        <v>500000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500000</v>
      </c>
    </row>
    <row r="152" spans="1:7" x14ac:dyDescent="0.2">
      <c r="A152" s="22" t="s">
        <v>36</v>
      </c>
      <c r="B152" s="137">
        <f>'DOE25'!F489</f>
        <v>50468.75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50468.75</v>
      </c>
    </row>
    <row r="153" spans="1:7" x14ac:dyDescent="0.2">
      <c r="A153" s="22" t="s">
        <v>37</v>
      </c>
      <c r="B153" s="137">
        <f>'DOE25'!F490</f>
        <v>550468.75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550468.75</v>
      </c>
    </row>
    <row r="154" spans="1:7" x14ac:dyDescent="0.2">
      <c r="A154" s="22" t="s">
        <v>38</v>
      </c>
      <c r="B154" s="137">
        <f>'DOE25'!F491</f>
        <v>125000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125000</v>
      </c>
    </row>
    <row r="155" spans="1:7" x14ac:dyDescent="0.2">
      <c r="A155" s="22" t="s">
        <v>39</v>
      </c>
      <c r="B155" s="137">
        <f>'DOE25'!F492</f>
        <v>21562.5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21562.5</v>
      </c>
    </row>
    <row r="156" spans="1:7" x14ac:dyDescent="0.2">
      <c r="A156" s="22" t="s">
        <v>269</v>
      </c>
      <c r="B156" s="137">
        <f>'DOE25'!F493</f>
        <v>146562.5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146562.5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19E7-6504-4861-BB65-835693AC5DF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JACKSON SCHOOLD 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18047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18047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1075861</v>
      </c>
      <c r="D10" s="182">
        <f>ROUND((C10/$C$28)*100,1)</f>
        <v>55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130290</v>
      </c>
      <c r="D11" s="182">
        <f>ROUND((C11/$C$28)*100,1)</f>
        <v>6.7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10330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49918</v>
      </c>
      <c r="D15" s="182">
        <f t="shared" ref="D15:D27" si="0">ROUND((C15/$C$28)*100,1)</f>
        <v>2.5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58156</v>
      </c>
      <c r="D16" s="182">
        <f t="shared" si="0"/>
        <v>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108626</v>
      </c>
      <c r="D17" s="182">
        <f t="shared" si="0"/>
        <v>5.5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117144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178847</v>
      </c>
      <c r="D20" s="182">
        <f t="shared" si="0"/>
        <v>9.1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193357</v>
      </c>
      <c r="D21" s="182">
        <f t="shared" si="0"/>
        <v>9.9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26513</v>
      </c>
      <c r="D25" s="182">
        <f t="shared" si="0"/>
        <v>1.4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8824.1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1957866.1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60096</v>
      </c>
    </row>
    <row r="30" spans="1:4" x14ac:dyDescent="0.2">
      <c r="B30" s="187" t="s">
        <v>760</v>
      </c>
      <c r="C30" s="180">
        <f>SUM(C28:C29)</f>
        <v>2017962.1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122545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1169929</v>
      </c>
      <c r="D35" s="182">
        <f t="shared" ref="D35:D40" si="1">ROUND((C35/$C$41)*100,1)</f>
        <v>52.1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43022.629999999888</v>
      </c>
      <c r="D36" s="182">
        <f t="shared" si="1"/>
        <v>1.9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884806</v>
      </c>
      <c r="D37" s="182">
        <f t="shared" si="1"/>
        <v>39.4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98476</v>
      </c>
      <c r="D38" s="182">
        <f t="shared" si="1"/>
        <v>4.4000000000000004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50338</v>
      </c>
      <c r="D39" s="182">
        <f t="shared" si="1"/>
        <v>2.2000000000000002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2246571.63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D9D5-5514-4D5E-A382-9E61361EE70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JACKSON SCHOOLD 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2010-09-20T12:03:46Z</cp:lastPrinted>
  <dcterms:created xsi:type="dcterms:W3CDTF">1997-12-04T19:04:30Z</dcterms:created>
  <dcterms:modified xsi:type="dcterms:W3CDTF">2025-01-02T14:54:53Z</dcterms:modified>
</cp:coreProperties>
</file>